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E6E45542-22E4-4157-9ADB-C164973B04B6}" xr6:coauthVersionLast="47" xr6:coauthVersionMax="47" xr10:uidLastSave="{00000000-0000-0000-0000-000000000000}"/>
  <bookViews>
    <workbookView xWindow="-108" yWindow="-108" windowWidth="30936" windowHeight="16896" tabRatio="919"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8" i="116" l="1"/>
  <c r="Z8" i="116"/>
  <c r="Y8" i="116"/>
  <c r="X8" i="116"/>
  <c r="W8" i="116"/>
  <c r="V8" i="116"/>
  <c r="Q30" i="92"/>
  <c r="Q26" i="92"/>
  <c r="Q22" i="92"/>
  <c r="Q18" i="92"/>
  <c r="E17" i="122" l="1"/>
  <c r="D17" i="122"/>
  <c r="C17" i="122"/>
  <c r="B17" i="122"/>
  <c r="F20" i="122"/>
  <c r="F19" i="122"/>
  <c r="F18" i="122"/>
  <c r="F17" i="122"/>
  <c r="F16" i="122"/>
  <c r="F15" i="122"/>
  <c r="F14" i="122"/>
  <c r="F13" i="122"/>
  <c r="F12" i="122"/>
  <c r="F11" i="122"/>
  <c r="F10" i="122"/>
  <c r="F9" i="122"/>
  <c r="E13" i="122"/>
  <c r="D13" i="122"/>
  <c r="C13" i="122"/>
  <c r="B13" i="122"/>
  <c r="B9" i="122"/>
  <c r="B2" i="122"/>
  <c r="B1" i="122"/>
  <c r="B1" i="121"/>
  <c r="B2" i="121"/>
  <c r="H56" i="108" l="1"/>
  <c r="H57" i="108"/>
  <c r="H58" i="108"/>
  <c r="H59" i="108"/>
  <c r="H60" i="108"/>
  <c r="H61" i="108"/>
  <c r="H62" i="108"/>
  <c r="H63" i="108"/>
  <c r="H64" i="108"/>
  <c r="H65" i="108"/>
  <c r="H66" i="108"/>
  <c r="H67" i="108"/>
  <c r="H68" i="108"/>
  <c r="H69" i="108"/>
  <c r="H55" i="108"/>
  <c r="E56" i="108"/>
  <c r="E57" i="108"/>
  <c r="E58" i="108"/>
  <c r="E59" i="108"/>
  <c r="E60" i="108"/>
  <c r="E61" i="108"/>
  <c r="E62" i="108"/>
  <c r="E63" i="108"/>
  <c r="E64" i="108"/>
  <c r="E65" i="108"/>
  <c r="E66" i="108"/>
  <c r="E67" i="108"/>
  <c r="E68" i="108"/>
  <c r="E69" i="108"/>
  <c r="E55" i="108"/>
  <c r="E39" i="108"/>
  <c r="E40" i="108"/>
  <c r="E41" i="108"/>
  <c r="E42" i="108"/>
  <c r="E43" i="108"/>
  <c r="E44" i="108"/>
  <c r="E45" i="108"/>
  <c r="E46" i="108"/>
  <c r="E47" i="108"/>
  <c r="E48" i="108"/>
  <c r="E49" i="108"/>
  <c r="E50" i="108"/>
  <c r="E51" i="108"/>
  <c r="E52" i="108"/>
  <c r="E53" i="108"/>
  <c r="E38" i="108"/>
  <c r="E33" i="108"/>
  <c r="E34" i="108"/>
  <c r="E35" i="108"/>
  <c r="E36" i="108"/>
  <c r="H39" i="108"/>
  <c r="H40" i="108"/>
  <c r="H41" i="108"/>
  <c r="H42" i="108"/>
  <c r="H43" i="108"/>
  <c r="H44" i="108"/>
  <c r="H45" i="108"/>
  <c r="H46" i="108"/>
  <c r="H47" i="108"/>
  <c r="H48" i="108"/>
  <c r="H49" i="108"/>
  <c r="H50" i="108"/>
  <c r="H51" i="108"/>
  <c r="H52" i="108"/>
  <c r="H53" i="108"/>
  <c r="H38" i="108"/>
  <c r="H33" i="108"/>
  <c r="H34" i="108"/>
  <c r="H35" i="108"/>
  <c r="H36" i="108"/>
  <c r="D7" i="92"/>
  <c r="D6" i="92" s="1"/>
  <c r="E7" i="92"/>
  <c r="E6" i="92" s="1"/>
  <c r="E8" i="92"/>
  <c r="E9" i="92"/>
  <c r="B1" i="92" l="1"/>
  <c r="B2" i="92"/>
  <c r="E34" i="92"/>
  <c r="Q33" i="92"/>
  <c r="Q32" i="92"/>
  <c r="Q31" i="92"/>
  <c r="Q29" i="92"/>
  <c r="Q28" i="92"/>
  <c r="Q27" i="92"/>
  <c r="Q25" i="92"/>
  <c r="Q24" i="92"/>
  <c r="Q23" i="92"/>
  <c r="Q21" i="92"/>
  <c r="Q20" i="92"/>
  <c r="Q19" i="92"/>
  <c r="Q17" i="92"/>
  <c r="Q16" i="92"/>
  <c r="Q15" i="92"/>
  <c r="Q13" i="92"/>
  <c r="Q12" i="92"/>
  <c r="Q11" i="92"/>
  <c r="O6" i="92"/>
  <c r="O34" i="92" s="1"/>
  <c r="C7" i="92"/>
  <c r="D34" i="92"/>
  <c r="B2" i="123"/>
  <c r="B1" i="123"/>
  <c r="Q10" i="92" l="1"/>
  <c r="P6" i="92"/>
  <c r="P34" i="92" s="1"/>
  <c r="Q8" i="92"/>
  <c r="Q9" i="92"/>
  <c r="G6" i="92"/>
  <c r="G34" i="92" s="1"/>
  <c r="N6" i="92"/>
  <c r="N34" i="92" s="1"/>
  <c r="I6" i="92"/>
  <c r="F6" i="92"/>
  <c r="F34" i="92" s="1"/>
  <c r="J6" i="92"/>
  <c r="J34" i="92" s="1"/>
  <c r="Q14" i="92"/>
  <c r="C6" i="92"/>
  <c r="C34" i="92" s="1"/>
  <c r="K6" i="92"/>
  <c r="K34" i="92" s="1"/>
  <c r="L6" i="92"/>
  <c r="L34" i="92" s="1"/>
  <c r="M6" i="92"/>
  <c r="M34" i="92" s="1"/>
  <c r="Q7" i="92"/>
  <c r="I34" i="92" l="1"/>
  <c r="Q6" i="92"/>
  <c r="Q34" i="92" s="1"/>
  <c r="E38" i="110" l="1"/>
  <c r="A2" i="121" l="1"/>
  <c r="A1" i="121"/>
  <c r="E12" i="122"/>
  <c r="D12" i="122"/>
  <c r="C12" i="122"/>
  <c r="B12" i="122"/>
  <c r="E11" i="122"/>
  <c r="D11" i="122"/>
  <c r="C11" i="122"/>
  <c r="B11" i="122"/>
  <c r="E10" i="122"/>
  <c r="D10" i="122"/>
  <c r="C10" i="122"/>
  <c r="B10" i="122"/>
  <c r="E9" i="122"/>
  <c r="D9" i="122"/>
  <c r="C9" i="122"/>
  <c r="B11" i="121"/>
  <c r="C22" i="111" l="1"/>
  <c r="B2" i="97" l="1"/>
  <c r="B2" i="95"/>
  <c r="B2" i="93"/>
  <c r="B2" i="91"/>
  <c r="B2" i="64"/>
  <c r="B2" i="90"/>
  <c r="B2" i="69"/>
  <c r="B2" i="94"/>
  <c r="B2" i="89"/>
  <c r="B2" i="73"/>
  <c r="B2" i="88"/>
  <c r="B2" i="52"/>
  <c r="B2" i="86"/>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0" i="115" l="1"/>
  <c r="C34" i="113"/>
  <c r="D34" i="113"/>
  <c r="E34" i="113"/>
  <c r="F34" i="113"/>
  <c r="G34" i="113"/>
  <c r="H8" i="111"/>
  <c r="H9" i="111"/>
  <c r="H10" i="111"/>
  <c r="H11" i="111"/>
  <c r="H12" i="111"/>
  <c r="H22" i="111" s="1"/>
  <c r="H13" i="111"/>
  <c r="H14" i="111"/>
  <c r="H15" i="111"/>
  <c r="H16" i="111"/>
  <c r="H17" i="111"/>
  <c r="H18" i="111"/>
  <c r="H19" i="111"/>
  <c r="H20" i="111"/>
  <c r="H21" i="111"/>
  <c r="D22" i="111"/>
  <c r="E22" i="111"/>
  <c r="F22" i="111"/>
  <c r="G22" i="111"/>
  <c r="H34" i="113" l="1"/>
  <c r="C63" i="69"/>
  <c r="C43" i="69"/>
  <c r="H43" i="110" l="1"/>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H30" i="110"/>
  <c r="E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E14" i="110"/>
  <c r="H16" i="110"/>
  <c r="E16" i="110"/>
  <c r="H15" i="110"/>
  <c r="E15" i="110"/>
  <c r="H14" i="110"/>
  <c r="H13" i="110"/>
  <c r="E13" i="110"/>
  <c r="H12" i="110"/>
  <c r="E12" i="110"/>
  <c r="E11" i="110"/>
  <c r="H10" i="110"/>
  <c r="E10" i="110"/>
  <c r="H9" i="110"/>
  <c r="E9" i="110"/>
  <c r="H8" i="110"/>
  <c r="H7" i="110"/>
  <c r="E7" i="110"/>
  <c r="H6" i="110"/>
  <c r="E6" i="110"/>
  <c r="H44" i="109"/>
  <c r="E44" i="109"/>
  <c r="H42" i="109"/>
  <c r="E42" i="109"/>
  <c r="H41" i="109"/>
  <c r="E41" i="109"/>
  <c r="H40" i="109"/>
  <c r="E40" i="109"/>
  <c r="H39" i="109"/>
  <c r="E39" i="109"/>
  <c r="H38" i="109"/>
  <c r="E38" i="109"/>
  <c r="H37" i="109"/>
  <c r="E37" i="109"/>
  <c r="H36" i="109"/>
  <c r="E36" i="109"/>
  <c r="H35" i="109"/>
  <c r="E35" i="109"/>
  <c r="G34" i="109"/>
  <c r="F34" i="109"/>
  <c r="D34" i="109"/>
  <c r="C34" i="109"/>
  <c r="E34" i="109" s="1"/>
  <c r="H33" i="109"/>
  <c r="E33" i="109"/>
  <c r="H32" i="109"/>
  <c r="E32" i="109"/>
  <c r="H31" i="109"/>
  <c r="E31" i="109"/>
  <c r="H30" i="109"/>
  <c r="E30" i="109"/>
  <c r="H29" i="109"/>
  <c r="E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H13" i="109"/>
  <c r="E13" i="109"/>
  <c r="H12" i="109"/>
  <c r="E12" i="109"/>
  <c r="H11" i="109"/>
  <c r="E11" i="109"/>
  <c r="H10" i="109"/>
  <c r="E10" i="109"/>
  <c r="H9" i="109"/>
  <c r="E9" i="109"/>
  <c r="H8" i="109"/>
  <c r="E8" i="109"/>
  <c r="H7" i="109"/>
  <c r="E7" i="109"/>
  <c r="G6" i="109"/>
  <c r="F6" i="109"/>
  <c r="D6" i="109"/>
  <c r="C6" i="109"/>
  <c r="C45" i="109" s="1"/>
  <c r="H32" i="108"/>
  <c r="E32" i="108"/>
  <c r="H31" i="108"/>
  <c r="E31" i="108"/>
  <c r="H30" i="108"/>
  <c r="H29" i="108"/>
  <c r="E29" i="108"/>
  <c r="H28" i="108"/>
  <c r="E28" i="108"/>
  <c r="H27" i="108"/>
  <c r="E27" i="108"/>
  <c r="H26" i="108"/>
  <c r="E26" i="108"/>
  <c r="H25" i="108"/>
  <c r="E25" i="108"/>
  <c r="H24" i="108"/>
  <c r="H23" i="108"/>
  <c r="E23" i="108"/>
  <c r="H22" i="108"/>
  <c r="E22" i="108"/>
  <c r="H21" i="108"/>
  <c r="E21" i="108"/>
  <c r="H20" i="108"/>
  <c r="E20" i="108"/>
  <c r="H19" i="108"/>
  <c r="E19" i="108"/>
  <c r="H18" i="108"/>
  <c r="E18" i="108"/>
  <c r="H17" i="108"/>
  <c r="E17" i="108"/>
  <c r="H16" i="108"/>
  <c r="E16" i="108"/>
  <c r="E15" i="108"/>
  <c r="H14" i="108"/>
  <c r="E14" i="108"/>
  <c r="H13" i="108"/>
  <c r="E13" i="108"/>
  <c r="H12" i="108"/>
  <c r="E12" i="108"/>
  <c r="H11" i="108"/>
  <c r="E11" i="108"/>
  <c r="H10" i="108"/>
  <c r="E10" i="108"/>
  <c r="H9" i="108"/>
  <c r="E9" i="108"/>
  <c r="H8" i="108"/>
  <c r="E8" i="108"/>
  <c r="H7" i="108"/>
  <c r="H34" i="109" l="1"/>
  <c r="E6" i="109"/>
  <c r="E8" i="110"/>
  <c r="H11" i="110"/>
  <c r="E24" i="108"/>
  <c r="H15" i="108"/>
  <c r="F45" i="109"/>
  <c r="E7" i="108"/>
  <c r="G45" i="109"/>
  <c r="E30" i="108"/>
  <c r="E17" i="110"/>
  <c r="H6" i="109"/>
  <c r="D45" i="109"/>
  <c r="E45" i="109" s="1"/>
  <c r="H45" i="109" l="1"/>
  <c r="H43" i="109"/>
  <c r="E43" i="109"/>
  <c r="B1" i="97" l="1"/>
  <c r="G39" i="97" l="1"/>
  <c r="B1" i="95"/>
  <c r="B1" i="93"/>
  <c r="B1" i="64"/>
  <c r="B1" i="90"/>
  <c r="B1" i="69"/>
  <c r="B1" i="94"/>
  <c r="B1" i="89"/>
  <c r="B1" i="73"/>
  <c r="B1" i="88"/>
  <c r="B1" i="52"/>
  <c r="B1" i="86"/>
  <c r="E6" i="86" l="1"/>
  <c r="E13" i="86" s="1"/>
  <c r="F6" i="86"/>
  <c r="F13" i="86" s="1"/>
  <c r="G6" i="86"/>
  <c r="G13" i="86" s="1"/>
  <c r="C21" i="94" l="1"/>
  <c r="C20" i="94"/>
  <c r="C19" i="94"/>
  <c r="B1" i="91" l="1"/>
  <c r="B1" i="84"/>
  <c r="D6" i="86" l="1"/>
  <c r="D13" i="86" s="1"/>
  <c r="B19" i="121" l="1"/>
  <c r="C6" i="86"/>
  <c r="C13" i="86" s="1"/>
  <c r="B18" i="121" l="1"/>
  <c r="D21" i="94"/>
  <c r="D19" i="94"/>
  <c r="D20" i="94"/>
  <c r="T21" i="64" l="1"/>
  <c r="U21" i="64"/>
  <c r="S21" i="64"/>
  <c r="C21" i="64"/>
  <c r="G22" i="91"/>
  <c r="F22" i="91"/>
  <c r="E22" i="91"/>
  <c r="D22" i="91"/>
  <c r="C22" i="91"/>
  <c r="H21" i="91"/>
  <c r="H20" i="91"/>
  <c r="H19" i="91"/>
  <c r="H18" i="91"/>
  <c r="H17" i="91"/>
  <c r="H16" i="91"/>
  <c r="H15" i="91"/>
  <c r="H14" i="91"/>
  <c r="H13" i="91"/>
  <c r="H12" i="91"/>
  <c r="H11" i="91"/>
  <c r="H10" i="91"/>
  <c r="H9" i="91"/>
  <c r="H8" i="91"/>
  <c r="H22" i="91" l="1"/>
  <c r="K22" i="90"/>
  <c r="L22" i="90"/>
  <c r="M22" i="90"/>
  <c r="N22" i="90"/>
  <c r="O22" i="90"/>
  <c r="P22" i="90"/>
  <c r="Q22" i="90"/>
  <c r="R22" i="90"/>
  <c r="S22" i="90"/>
  <c r="C22" i="90" l="1"/>
  <c r="C12" i="89"/>
  <c r="C6" i="89"/>
  <c r="D22" i="90" l="1"/>
  <c r="E22" i="90"/>
  <c r="F22" i="90"/>
  <c r="G22" i="90"/>
  <c r="H22" i="90"/>
  <c r="I22" i="90"/>
  <c r="J22" i="90"/>
  <c r="C29" i="89"/>
  <c r="B8" i="121" s="1"/>
  <c r="C31" i="89"/>
  <c r="C42" i="89" l="1"/>
  <c r="C8" i="73"/>
  <c r="C13" i="73" s="1"/>
  <c r="C53" i="89"/>
  <c r="B10" i="121" s="1"/>
  <c r="B9" i="121" l="1"/>
  <c r="B7" i="121" s="1"/>
  <c r="D21" i="64"/>
  <c r="E21" i="64"/>
  <c r="F21" i="64"/>
  <c r="G21" i="64"/>
  <c r="H21" i="64"/>
  <c r="I21" i="64"/>
  <c r="J21" i="64"/>
  <c r="K21" i="64"/>
  <c r="L21" i="64"/>
  <c r="M21" i="64"/>
  <c r="N21" i="64"/>
  <c r="O21" i="64"/>
  <c r="P21" i="64"/>
  <c r="Q21" i="64"/>
  <c r="R21" i="64"/>
  <c r="B6" i="121" l="1"/>
  <c r="B16" i="121"/>
  <c r="B14" i="121" s="1"/>
  <c r="V8" i="64"/>
  <c r="V9" i="64"/>
  <c r="V10" i="64"/>
  <c r="V11" i="64"/>
  <c r="V12" i="64"/>
  <c r="V13" i="64"/>
  <c r="V14" i="64"/>
  <c r="V15" i="64"/>
  <c r="V16" i="64"/>
  <c r="V17" i="64"/>
  <c r="V18" i="64"/>
  <c r="V19" i="64"/>
  <c r="V20" i="64"/>
  <c r="V7" i="64"/>
  <c r="B22" i="121" l="1"/>
  <c r="B21" i="121"/>
  <c r="B23" i="121"/>
  <c r="V21"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<sst xmlns="http://schemas.openxmlformats.org/spreadsheetml/2006/main" count="1267" uniqueCount="789">
  <si>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</si>
  <si>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</si>
  <si>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</si>
  <si>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</si>
  <si>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</si>
  <si>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</si>
  <si>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</si>
  <si>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</si>
  <si>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</si>
  <si>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</si>
  <si>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</si>
  <si>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</si>
  <si>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</si>
  <si>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</si>
  <si>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</si>
  <si>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</si>
  <si>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</si>
  <si>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</si>
  <si>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</si>
  <si>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</si>
  <si>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</si>
  <si>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</si>
  <si>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</si>
  <si>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</si>
  <si>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</si>
  <si>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</si>
  <si>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</si>
  <si>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</si>
  <si>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</si>
  <si>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</si>
  <si>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</si>
  <si>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</si>
  <si>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</si>
  <si>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</si>
  <si>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</si>
  <si>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</si>
  <si>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</si>
  <si>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</si>
  <si>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</si>
  <si>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</si>
  <si>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</si>
  <si>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</si>
  <si>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</si>
  <si>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</si>
  <si>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</si>
  <si>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</si>
  <si>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</si>
  <si>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</si>
  <si>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</si>
  <si>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</si>
  <si>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</si>
  <si>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</si>
  <si>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</si>
  <si>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</si>
  <si>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</si>
  <si>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</si>
  <si>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</si>
  <si>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</si>
  <si>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</si>
  <si>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</si>
  <si>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</si>
  <si>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</si>
  <si>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</si>
  <si>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</si>
  <si>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</si>
  <si>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</si>
  <si>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</si>
  <si>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</si>
  <si>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</si>
  <si>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</si>
  <si>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</si>
  <si>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</si>
  <si>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</si>
  <si>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</si>
  <si>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</si>
  <si>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</si>
  <si>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</si>
  <si>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</si>
  <si>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</si>
  <si>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</si>
  <si>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</si>
  <si>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</si>
  <si>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</si>
  <si>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</si>
  <si>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</si>
  <si>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</si>
  <si>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</si>
  <si>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</si>
  <si>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</si>
  <si>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</si>
  <si>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</si>
  <si>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</si>
  <si>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</si>
  <si>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</si>
  <si>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</si>
  <si>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</si>
  <si>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</si>
  <si>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</si>
  <si>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</si>
  <si>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</si>
  <si>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</si>
  <si>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</si>
  <si>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</si>
  <si>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</si>
  <si>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</si>
  <si>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</si>
  <si>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</si>
  <si>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</si>
  <si>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</si>
  <si>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</si>
  <si>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</si>
  <si>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</si>
  <si>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</si>
  <si>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</si>
  <si>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</si>
  <si>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</si>
  <si>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</si>
  <si>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</si>
  <si>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</si>
  <si>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</si>
  <si>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</si>
  <si>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</si>
  <si>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</si>
  <si>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</si>
  <si>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</si>
  <si>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</si>
  <si>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</si>
  <si>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</si>
  <si>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</si>
  <si>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</si>
  <si>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</si>
  <si>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</si>
  <si>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</si>
  <si>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</si>
  <si>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</si>
  <si>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</si>
  <si>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</si>
  <si>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</si>
  <si>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</si>
  <si>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</si>
  <si>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</si>
  <si>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</si>
  <si>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</si>
  <si>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</si>
  <si>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</si>
  <si>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</si>
  <si>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</si>
  <si>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</si>
  <si>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</si>
  <si>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</si>
  <si>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</si>
  <si>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</si>
  <si>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</si>
  <si>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</si>
  <si>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</si>
  <si>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</si>
  <si>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</si>
  <si>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</si>
  <si>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</si>
  <si>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</si>
  <si>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</si>
  <si>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</si>
  <si>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</si>
  <si>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</si>
  <si>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</si>
  <si>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</si>
  <si>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</si>
  <si>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</si>
  <si>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</si>
  <si>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</si>
  <si>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</si>
  <si>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</si>
  <si>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</si>
  <si>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</si>
  <si>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</si>
  <si>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</si>
  <si>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</si>
  <si>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</si>
  <si>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</si>
  <si>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</si>
  <si>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</si>
  <si>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</si>
  <si>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</si>
  <si>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</si>
  <si>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</si>
  <si>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</si>
  <si>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</si>
  <si>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</si>
  <si>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</si>
  <si>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</si>
  <si>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</si>
  <si>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</si>
  <si>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</si>
  <si>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</si>
  <si>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</si>
  <si>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</si>
  <si>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</si>
  <si>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</si>
  <si>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</si>
  <si>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</si>
  <si>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</si>
  <si>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</si>
  <si>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</si>
  <si>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</si>
  <si>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</si>
  <si>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</si>
  <si>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</si>
  <si>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</si>
  <si>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</si>
  <si>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</si>
  <si>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</si>
  <si>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</si>
  <si>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</si>
  <si>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</si>
  <si>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</si>
  <si>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</si>
  <si>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</si>
  <si>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</si>
  <si>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</si>
  <si>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</si>
  <si>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</si>
  <si>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</si>
  <si>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</si>
  <si>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</si>
  <si>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</si>
  <si>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</si>
  <si>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</si>
  <si>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</si>
  <si>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</si>
  <si>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</si>
  <si>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</si>
  <si>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</si>
  <si>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</si>
  <si>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</si>
  <si>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</si>
  <si>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</si>
  <si>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</si>
  <si>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</si>
  <si>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</si>
  <si>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</si>
  <si>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</si>
  <si>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</si>
  <si>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</si>
  <si>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</si>
  <si>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</si>
  <si>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</si>
  <si>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</si>
  <si>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</si>
  <si>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</si>
  <si>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</si>
  <si>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</si>
  <si>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</si>
  <si>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</si>
  <si>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</si>
  <si>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</si>
  <si>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</si>
  <si>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</si>
  <si>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</si>
  <si>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</si>
  <si>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</si>
  <si>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</si>
  <si>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</si>
  <si>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</si>
  <si>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</si>
  <si>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</si>
  <si>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</si>
  <si>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</si>
  <si>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</si>
  <si>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</si>
  <si>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</si>
  <si>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</si>
  <si>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</si>
  <si>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</si>
  <si>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</si>
  <si>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</si>
  <si>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</si>
  <si>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</si>
  <si>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</si>
  <si>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</si>
  <si>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</si>
  <si>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</si>
  <si>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</si>
  <si>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</si>
  <si>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</si>
  <si>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</si>
  <si>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</si>
  <si>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</si>
  <si>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</si>
  <si>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</si>
  <si>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</si>
  <si>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</si>
  <si>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</si>
  <si>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</si>
  <si>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</si>
  <si>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</si>
  <si>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</si>
  <si>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</si>
  <si>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</si>
  <si>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</si>
  <si>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</si>
  <si>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</si>
  <si>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</si>
  <si>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</si>
  <si>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</si>
  <si>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</si>
  <si>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</si>
  <si>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</si>
  <si>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</si>
  <si>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</si>
  <si>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</si>
  <si>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</si>
  <si>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</si>
  <si>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</si>
  <si>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</si>
  <si>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</si>
  <si>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</si>
  <si>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</si>
  <si>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</si>
  <si>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</si>
  <si>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</si>
  <si>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</si>
  <si>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</si>
  <si>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</si>
  <si>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</si>
  <si>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</si>
  <si>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</si>
  <si>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</si>
  <si>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</si>
  <si>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</si>
  <si>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</si>
  <si>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</si>
  <si>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</si>
  <si>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</si>
  <si>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</si>
  <si>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</si>
  <si>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</si>
  <si>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</si>
  <si>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</si>
  <si>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</si>
  <si>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</si>
  <si>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</si>
  <si>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</si>
  <si>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</si>
  <si>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</si>
  <si>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</si>
  <si>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</si>
  <si>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</si>
  <si>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</si>
  <si>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</si>
  <si>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</si>
  <si>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</si>
  <si>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</si>
  <si>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</si>
  <si>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</si>
  <si>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</si>
  <si>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</si>
  <si>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</si>
  <si>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</si>
  <si>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</si>
  <si>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</si>
  <si>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</si>
  <si>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</si>
  <si>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</si>
  <si>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</si>
  <si>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</si>
  <si>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</si>
  <si>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</si>
  <si>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</si>
  <si>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</si>
  <si>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</si>
  <si>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</si>
  <si>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</si>
  <si>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</si>
  <si>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</si>
  <si>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</si>
  <si>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</si>
  <si>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</si>
  <si>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</si>
  <si>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</si>
  <si>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</si>
  <si>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</si>
  <si>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</si>
  <si>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</si>
  <si>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</si>
  <si>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</si>
  <si>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</si>
  <si>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</si>
  <si>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</si>
  <si>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</si>
  <si>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</si>
  <si>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</si>
  <si>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</si>
  <si>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</si>
  <si>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</si>
  <si>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</si>
  <si>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</si>
  <si>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</si>
  <si>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</si>
  <si>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</si>
  <si>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</si>
  <si>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</si>
  <si>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</si>
  <si>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</si>
  <si>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</si>
  <si>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</si>
  <si>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</si>
  <si>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</si>
  <si>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</si>
  <si>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</si>
  <si>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</si>
  <si>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</si>
  <si>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</si>
  <si>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</si>
  <si>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</si>
  <si>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</si>
  <si>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</si>
  <si>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</si>
  <si>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</si>
  <si>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</si>
  <si>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</si>
  <si>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</si>
  <si>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</si>
  <si>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</si>
  <si>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</si>
  <si>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</si>
  <si>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</si>
  <si>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</si>
  <si>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</si>
  <si>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</si>
  <si>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</si>
  <si>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</si>
  <si>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</si>
  <si>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</si>
  <si>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</si>
  <si>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</si>
  <si>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</si>
  <si>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</si>
  <si>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</si>
  <si>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</si>
  <si>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</si>
  <si>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</si>
  <si>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</si>
  <si>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</si>
  <si>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</si>
  <si>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</si>
  <si>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</si>
  <si>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</si>
  <si>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</si>
  <si>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</si>
  <si>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</si>
  <si>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</si>
  <si>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</si>
  <si>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</si>
  <si>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</si>
  <si>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</si>
  <si>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</si>
  <si>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</si>
  <si>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</si>
  <si>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</si>
  <si>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</si>
  <si>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</si>
  <si>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</si>
  <si>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</si>
  <si>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</si>
  <si>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</si>
  <si>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</si>
  <si>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</si>
  <si>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</si>
  <si>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</si>
  <si>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</si>
  <si>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</si>
  <si>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</si>
  <si>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</si>
  <si>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</si>
  <si>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</si>
  <si>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</si>
  <si>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</si>
  <si>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</si>
  <si>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</si>
  <si>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</si>
  <si>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</si>
  <si>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</si>
  <si>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</si>
  <si>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</si>
  <si>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</si>
  <si>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</si>
  <si>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</si>
  <si>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</si>
  <si>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</si>
  <si>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</si>
  <si>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</si>
  <si>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</si>
  <si>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</si>
  <si>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</si>
  <si>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</si>
  <si>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</si>
  <si>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</si>
  <si>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</si>
  <si>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</si>
  <si>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</si>
  <si>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</si>
  <si>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</si>
  <si>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</si>
  <si>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</si>
  <si>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</si>
  <si>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</si>
  <si>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</si>
  <si>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</si>
  <si>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</si>
  <si>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</si>
  <si>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</si>
  <si>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</si>
  <si>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</si>
  <si>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</si>
  <si>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</si>
  <si>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</si>
  <si>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</si>
  <si>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</si>
  <si>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</si>
  <si>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</si>
  <si>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</si>
  <si>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</si>
  <si>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</si>
  <si>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</si>
  <si>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</si>
  <si>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</si>
  <si>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</si>
  <si>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</si>
  <si>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</si>
  <si>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</si>
  <si>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</si>
  <si>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</si>
  <si>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</si>
  <si>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</si>
  <si>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</si>
  <si>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</si>
  <si>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</si>
  <si>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</si>
  <si>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</si>
  <si>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</si>
  <si>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</si>
  <si>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</si>
  <si>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</si>
  <si>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</si>
  <si>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</si>
  <si>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</si>
  <si>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</si>
  <si>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</si>
  <si>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</si>
  <si>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</si>
  <si>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</si>
  <si>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</si>
  <si>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</si>
  <si>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</si>
  <si>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</si>
  <si>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</si>
  <si>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</si>
  <si>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</si>
  <si>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</si>
  <si>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</si>
  <si>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</si>
  <si>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</si>
  <si>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</si>
  <si>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</si>
  <si>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</si>
  <si>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</si>
  <si>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</si>
  <si>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</si>
  <si>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</si>
  <si>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</si>
  <si>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</si>
  <si>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</si>
  <si>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</si>
  <si>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</si>
  <si>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</si>
  <si>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</si>
  <si>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</si>
  <si>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</si>
  <si>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</si>
  <si>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</si>
  <si>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</si>
  <si>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</si>
  <si>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</si>
  <si>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</si>
  <si>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</si>
  <si>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</si>
  <si>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</si>
  <si>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</si>
  <si>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</si>
  <si>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</si>
  <si>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</si>
  <si>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</si>
  <si>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</si>
  <si>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</si>
  <si>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</si>
  <si>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</si>
  <si>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</si>
  <si>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</si>
  <si>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</si>
  <si>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</si>
  <si>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</si>
  <si>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</si>
  <si>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</si>
  <si>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</si>
  <si>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</si>
  <si>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</si>
  <si>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</si>
  <si>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</si>
  <si>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</si>
  <si>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</si>
  <si>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</si>
  <si>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</si>
  <si>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</si>
  <si>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</si>
  <si>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</si>
  <si>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</si>
  <si>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</si>
  <si>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</si>
  <si>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</si>
  <si>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</si>
  <si>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</si>
  <si>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</si>
  <si>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</si>
  <si>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</si>
  <si>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</si>
  <si>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</si>
  <si>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</si>
  <si>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</si>
  <si>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</si>
  <si>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</si>
  <si>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</si>
  <si>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</si>
  <si>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</si>
  <si>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</si>
  <si>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</si>
  <si>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</si>
  <si>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</si>
  <si>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</si>
  <si>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</si>
  <si>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</si>
  <si>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</si>
  <si>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</si>
  <si>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</si>
  <si>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</si>
  <si>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</si>
  <si>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</si>
  <si>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</si>
  <si>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</si>
  <si>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</si>
  <si>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</si>
  <si>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</si>
  <si>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</si>
  <si>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</si>
  <si>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</si>
  <si>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</si>
  <si>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</si>
  <si>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</si>
  <si>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</si>
  <si>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</si>
  <si>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</si>
  <si>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</si>
  <si>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</si>
  <si>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</si>
  <si>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</si>
  <si>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</si>
  <si>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</si>
  <si>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</si>
  <si>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</si>
  <si>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</si>
  <si>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</si>
  <si>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</si>
  <si>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</si>
  <si>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</si>
  <si>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</si>
  <si>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</si>
  <si>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</si>
  <si>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</si>
  <si>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</si>
  <si>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</si>
  <si>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</si>
  <si>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</si>
  <si>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</si>
  <si>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</si>
  <si>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</si>
  <si>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</si>
  <si>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</si>
  <si>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</si>
  <si>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</si>
  <si>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</si>
  <si>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</si>
  <si>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</si>
  <si>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</si>
  <si>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</si>
  <si>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</si>
  <si>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</si>
  <si>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</si>
  <si>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</si>
  <si>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</si>
  <si>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</si>
  <si>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</si>
  <si>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</si>
  <si>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</si>
  <si>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</si>
  <si>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</si>
  <si>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</si>
  <si>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</si>
  <si>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</si>
  <si>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</si>
  <si>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</si>
  <si>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</si>
  <si>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</si>
  <si>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</si>
  <si>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</si>
  <si>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</si>
  <si>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</si>
  <si>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</si>
  <si>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</si>
  <si>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</si>
  <si>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</si>
  <si>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</si>
  <si>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</si>
  <si>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</si>
  <si>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</si>
  <si>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</si>
  <si>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</si>
  <si>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</si>
  <si>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</si>
  <si>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</si>
  <si>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</si>
  <si>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</si>
  <si>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</si>
  <si>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</si>
  <si>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</si>
  <si>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</si>
  <si>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</si>
  <si>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</si>
  <si>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</si>
  <si>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</si>
  <si>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</si>
  <si>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</si>
  <si>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</si>
  <si>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</si>
  <si>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</si>
  <si>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</si>
  <si>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</si>
  <si>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</si>
  <si>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</si>
  <si>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</si>
  <si>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</si>
  <si>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2Q-2026</t>
  </si>
  <si>
    <t>1Q-2026</t>
  </si>
  <si>
    <t>4Q-2025</t>
  </si>
  <si>
    <t>3Q-2025</t>
  </si>
  <si>
    <t>2Q-2025</t>
  </si>
  <si>
    <t xml:space="preserve">  - </t>
  </si>
  <si>
    <t>JSC BGEO Group</t>
  </si>
  <si>
    <t>Georgia Capital JSC</t>
  </si>
  <si>
    <t>JSC Bank of Georgia</t>
  </si>
  <si>
    <t>Archil Gachechiladze</t>
  </si>
  <si>
    <t>www.bog.ge</t>
  </si>
  <si>
    <t>Mel Gerard Carvill</t>
  </si>
  <si>
    <t>Independent chair</t>
  </si>
  <si>
    <t>Tamaz Georgadze</t>
  </si>
  <si>
    <t>Non-independent member</t>
  </si>
  <si>
    <t>Maria Gordon</t>
  </si>
  <si>
    <t>Independent member</t>
  </si>
  <si>
    <t>Cecil Quillen</t>
  </si>
  <si>
    <t>Véronique McCarroll</t>
  </si>
  <si>
    <t>Andrew McIntyre</t>
  </si>
  <si>
    <t>Mariam Meghvinetukhutsesi</t>
  </si>
  <si>
    <t>Members of Board of Directors</t>
  </si>
  <si>
    <t>Position/Subordinated business units</t>
  </si>
  <si>
    <t>General Director</t>
  </si>
  <si>
    <t>Zurab kokosadze</t>
  </si>
  <si>
    <t>Deputy General Director/ Corporation Banking  services</t>
  </si>
  <si>
    <t>David Davitashvili</t>
  </si>
  <si>
    <t xml:space="preserve">Deputy General Director/ IT Data analysis </t>
  </si>
  <si>
    <t>David Chkonia</t>
  </si>
  <si>
    <t xml:space="preserve">Deputy General Director / Risk </t>
  </si>
  <si>
    <t>Ana Kostava</t>
  </si>
  <si>
    <t>Deputy General Director / Legal</t>
  </si>
  <si>
    <t>Levan Gomshiashvili</t>
  </si>
  <si>
    <t>Deputy General Director / Marketing</t>
  </si>
  <si>
    <t xml:space="preserve">List of Shareholders owning 1% and more of issued capital, indicating Shares </t>
  </si>
  <si>
    <t>List of bank beneficiaries indicating names of direct or indirect holders of 5% or more of shares</t>
  </si>
  <si>
    <t>AT 1</t>
  </si>
  <si>
    <t>Tier 2</t>
  </si>
  <si>
    <t>Table 9 (Capital), N17</t>
  </si>
  <si>
    <t>Table 9 (Capital),10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</si>
</sst>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_(* #,##0.00000_);_(* \(#,##0.000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family val="2"/>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amily val="1"/>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
      <sz val="11"/>
      <color theme="1"/>
      <name val="Sylfaen"/>
      <family val="1"/>
    </font>
    <font>
      <sz val="11"/>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08">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9"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4" fillId="64" borderId="40" applyNumberFormat="0" applyAlignment="0" applyProtection="0"/>
    <xf numFmtId="0" fontId="25" fillId="9" borderId="35"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0" fontId="24"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0" fontId="25" fillId="9" borderId="35"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0" fontId="24" fillId="64" borderId="40"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30" applyNumberFormat="0" applyAlignment="0" applyProtection="0">
      <alignment horizontal="left" vertical="center"/>
    </xf>
    <xf numFmtId="0" fontId="37" fillId="0" borderId="30" applyNumberFormat="0" applyAlignment="0" applyProtection="0">
      <alignment horizontal="left" vertical="center"/>
    </xf>
    <xf numFmtId="168" fontId="37" fillId="0" borderId="30"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42" applyNumberFormat="0" applyFill="0" applyAlignment="0" applyProtection="0"/>
    <xf numFmtId="169" fontId="38" fillId="0" borderId="42" applyNumberFormat="0" applyFill="0" applyAlignment="0" applyProtection="0"/>
    <xf numFmtId="0"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0" fontId="38" fillId="0" borderId="42" applyNumberFormat="0" applyFill="0" applyAlignment="0" applyProtection="0"/>
    <xf numFmtId="0" fontId="39" fillId="0" borderId="43" applyNumberFormat="0" applyFill="0" applyAlignment="0" applyProtection="0"/>
    <xf numFmtId="169" fontId="39" fillId="0" borderId="43" applyNumberFormat="0" applyFill="0" applyAlignment="0" applyProtection="0"/>
    <xf numFmtId="0"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0" fontId="39" fillId="0" borderId="43" applyNumberFormat="0" applyFill="0" applyAlignment="0" applyProtection="0"/>
    <xf numFmtId="0" fontId="40" fillId="0" borderId="44" applyNumberFormat="0" applyFill="0" applyAlignment="0" applyProtection="0"/>
    <xf numFmtId="169"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9"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0" fontId="49" fillId="42" borderId="39"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5" applyNumberFormat="0" applyFill="0" applyAlignment="0" applyProtection="0"/>
    <xf numFmtId="0" fontId="53" fillId="0" borderId="34"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0" fontId="52" fillId="0" borderId="45"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0" fontId="52" fillId="0" borderId="45"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6"/>
    <xf numFmtId="169" fontId="9" fillId="0" borderId="46"/>
    <xf numFmtId="168" fontId="9" fillId="0" borderId="4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68"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168" fontId="2" fillId="0" borderId="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69"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69"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168" fontId="2" fillId="0" borderId="0"/>
    <xf numFmtId="168" fontId="2" fillId="0" borderId="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9"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9"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8" fillId="0" borderId="50"/>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19" fillId="0" borderId="0"/>
    <xf numFmtId="0" fontId="146" fillId="69" borderId="70"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8" applyFont="0" applyBorder="0">
      <alignment horizontal="center" wrapText="1"/>
    </xf>
    <xf numFmtId="3" fontId="2" fillId="74" borderId="127"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7" fillId="0" borderId="0" applyFont="0" applyFill="0" applyBorder="0" applyAlignment="0" applyProtection="0"/>
    <xf numFmtId="8" fontId="148" fillId="0" borderId="0" applyFont="0" applyFill="0" applyBorder="0" applyAlignment="0" applyProtection="0"/>
    <xf numFmtId="8" fontId="148" fillId="0" borderId="0" applyFont="0" applyFill="0" applyBorder="0" applyAlignment="0" applyProtection="0"/>
    <xf numFmtId="202"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203" fontId="147" fillId="0" borderId="0" applyFont="0" applyFill="0" applyBorder="0" applyAlignment="0" applyProtection="0"/>
    <xf numFmtId="203" fontId="147" fillId="0" borderId="0" applyFont="0" applyFill="0" applyBorder="0" applyAlignment="0" applyProtection="0"/>
    <xf numFmtId="7" fontId="147" fillId="0" borderId="0" applyFont="0" applyFill="0" applyBorder="0" applyAlignment="0" applyProtection="0"/>
    <xf numFmtId="7" fontId="147" fillId="0" borderId="0" applyFont="0" applyFill="0" applyBorder="0" applyAlignment="0" applyProtection="0"/>
    <xf numFmtId="204" fontId="147" fillId="0" borderId="0" applyFont="0" applyFill="0" applyBorder="0" applyAlignment="0" applyProtection="0"/>
    <xf numFmtId="204"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205" fontId="103" fillId="0" borderId="0"/>
    <xf numFmtId="205" fontId="103" fillId="0" borderId="0"/>
    <xf numFmtId="205" fontId="103" fillId="0" borderId="0"/>
    <xf numFmtId="205" fontId="103" fillId="0" borderId="0"/>
    <xf numFmtId="0" fontId="103" fillId="0" borderId="0"/>
    <xf numFmtId="205" fontId="103" fillId="0" borderId="0"/>
    <xf numFmtId="5" fontId="148" fillId="0" borderId="0" applyFont="0" applyFill="0" applyBorder="0" applyAlignment="0" applyProtection="0"/>
    <xf numFmtId="5" fontId="148" fillId="0" borderId="0" applyFont="0" applyFill="0" applyBorder="0" applyAlignment="0" applyProtection="0"/>
    <xf numFmtId="202"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02" fontId="147" fillId="0" borderId="0" applyFont="0" applyFill="0" applyBorder="0" applyAlignment="0" applyProtection="0"/>
    <xf numFmtId="202" fontId="147" fillId="0" borderId="0" applyFont="0" applyFill="0" applyBorder="0" applyAlignment="0" applyProtection="0"/>
    <xf numFmtId="202" fontId="147"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10" fontId="148" fillId="0" borderId="0" applyFont="0" applyFill="0" applyBorder="0" applyAlignment="0" applyProtection="0"/>
    <xf numFmtId="10" fontId="148" fillId="0" borderId="0" applyFont="0" applyFill="0" applyBorder="0" applyAlignment="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2" fillId="0" borderId="0" applyNumberForma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206" fontId="152" fillId="0" borderId="0" applyFont="0" applyFill="0" applyBorder="0" applyAlignment="0" applyProtection="0"/>
    <xf numFmtId="0" fontId="19" fillId="0" borderId="0" applyFont="0" applyFill="0" applyBorder="0" applyAlignment="0" applyProtection="0"/>
    <xf numFmtId="207" fontId="153" fillId="0" borderId="0" applyFont="0" applyFill="0" applyBorder="0" applyAlignment="0" applyProtection="0"/>
    <xf numFmtId="208" fontId="153" fillId="0" borderId="0" applyFont="0" applyFill="0" applyBorder="0" applyAlignment="0" applyProtection="0"/>
    <xf numFmtId="209" fontId="153" fillId="0" borderId="0" applyFont="0" applyFill="0" applyBorder="0" applyAlignment="0" applyProtection="0"/>
    <xf numFmtId="210" fontId="153" fillId="0" borderId="0" applyFont="0" applyFill="0" applyBorder="0" applyAlignment="0" applyProtection="0"/>
    <xf numFmtId="0" fontId="153" fillId="0" borderId="0"/>
    <xf numFmtId="0" fontId="19" fillId="0" borderId="0" applyFont="0" applyFill="0" applyBorder="0" applyAlignment="0" applyProtection="0"/>
    <xf numFmtId="211" fontId="152" fillId="0" borderId="0" applyFont="0" applyFill="0" applyBorder="0" applyAlignment="0" applyProtection="0"/>
    <xf numFmtId="0" fontId="148"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4"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42" quotePrefix="1" applyNumberFormat="0" applyFont="0" applyFill="0" applyBorder="0" applyAlignment="0" applyProtection="0">
      <alignment horizontal="centerContinuous" vertical="justify"/>
      <protection locked="0" hidden="1"/>
    </xf>
    <xf numFmtId="0" fontId="2" fillId="0" borderId="0"/>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157" fillId="0" borderId="0"/>
    <xf numFmtId="0" fontId="157"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7" fillId="0" borderId="0"/>
    <xf numFmtId="0" fontId="2" fillId="0" borderId="0"/>
    <xf numFmtId="0" fontId="2" fillId="0" borderId="0">
      <alignment horizontal="left" wrapText="1"/>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2" fillId="0" borderId="0">
      <alignment horizontal="left" wrapText="1"/>
    </xf>
    <xf numFmtId="0" fontId="2" fillId="0" borderId="0">
      <alignment horizontal="left" wrapText="1"/>
    </xf>
    <xf numFmtId="0" fontId="157" fillId="0" borderId="0"/>
    <xf numFmtId="0" fontId="157" fillId="0" borderId="0"/>
    <xf numFmtId="0" fontId="157" fillId="0" borderId="0"/>
    <xf numFmtId="0" fontId="157" fillId="0" borderId="0"/>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85"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7" fillId="0" borderId="0"/>
    <xf numFmtId="0" fontId="157" fillId="0" borderId="0"/>
    <xf numFmtId="0" fontId="157" fillId="0" borderId="0"/>
    <xf numFmtId="0" fontId="157"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8" fillId="0" borderId="0"/>
    <xf numFmtId="0" fontId="2" fillId="85" borderId="0"/>
    <xf numFmtId="0" fontId="2" fillId="0" borderId="0"/>
    <xf numFmtId="0" fontId="2" fillId="0" borderId="0"/>
    <xf numFmtId="0" fontId="2" fillId="0" borderId="0" applyFont="0" applyFill="0" applyBorder="0" applyAlignment="0" applyProtection="0"/>
    <xf numFmtId="0" fontId="157" fillId="0" borderId="0"/>
    <xf numFmtId="0" fontId="157" fillId="0" borderId="0"/>
    <xf numFmtId="0" fontId="157" fillId="0" borderId="0"/>
    <xf numFmtId="0" fontId="157"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61" fillId="89"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7" fillId="0" borderId="0"/>
    <xf numFmtId="0" fontId="157" fillId="0" borderId="0"/>
    <xf numFmtId="0" fontId="157" fillId="0" borderId="0"/>
    <xf numFmtId="0" fontId="157"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7"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7"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7" fillId="0" borderId="0"/>
    <xf numFmtId="0" fontId="157"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2" fillId="0" borderId="143"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7" fillId="0" borderId="0"/>
    <xf numFmtId="0" fontId="157" fillId="0" borderId="0"/>
    <xf numFmtId="0" fontId="2" fillId="0" borderId="0"/>
    <xf numFmtId="0" fontId="157" fillId="0" borderId="0"/>
    <xf numFmtId="0" fontId="157" fillId="0" borderId="0"/>
    <xf numFmtId="0" fontId="157" fillId="0" borderId="0"/>
    <xf numFmtId="0" fontId="8" fillId="0" borderId="0"/>
    <xf numFmtId="0" fontId="158" fillId="0" borderId="0"/>
    <xf numFmtId="0" fontId="2" fillId="0" borderId="0"/>
    <xf numFmtId="0" fontId="2" fillId="85" borderId="0"/>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0" borderId="0">
      <alignment horizontal="left" wrapText="1"/>
    </xf>
    <xf numFmtId="0" fontId="157" fillId="0" borderId="0"/>
    <xf numFmtId="0" fontId="157"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5" fillId="86" borderId="142"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7"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2" fillId="0" borderId="143" applyNumberFormat="0" applyFill="0" applyAlignment="0" applyProtection="0"/>
    <xf numFmtId="0" fontId="16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62" fillId="0" borderId="143" applyNumberFormat="0" applyFill="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2" fillId="0" borderId="0">
      <alignment horizontal="left" wrapText="1"/>
    </xf>
    <xf numFmtId="0" fontId="164"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2" fillId="0" borderId="144" applyNumberFormat="0" applyFill="0" applyProtection="0">
      <alignment horizontal="center"/>
    </xf>
    <xf numFmtId="0" fontId="164"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4" fillId="0" borderId="144" applyNumberFormat="0" applyFill="0" applyProtection="0">
      <alignment horizontal="center"/>
    </xf>
    <xf numFmtId="0" fontId="165" fillId="0" borderId="144" applyNumberFormat="0" applyFill="0" applyProtection="0">
      <alignment horizontal="center"/>
    </xf>
    <xf numFmtId="0" fontId="165"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2"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2"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144" applyNumberFormat="0" applyFill="0" applyProtection="0">
      <alignment horizontal="center"/>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lignment horizontal="left" wrapText="1"/>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57" fillId="0" borderId="0"/>
    <xf numFmtId="0" fontId="157" fillId="0" borderId="0"/>
    <xf numFmtId="0" fontId="2" fillId="0" borderId="0"/>
    <xf numFmtId="0" fontId="2" fillId="0" borderId="0"/>
    <xf numFmtId="0" fontId="157" fillId="0" borderId="0"/>
    <xf numFmtId="0" fontId="157" fillId="0" borderId="0"/>
    <xf numFmtId="0" fontId="2"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0" borderId="0"/>
    <xf numFmtId="0" fontId="157" fillId="0" borderId="0"/>
    <xf numFmtId="0" fontId="2" fillId="0" borderId="0"/>
    <xf numFmtId="0" fontId="155" fillId="86" borderId="142" quotePrefix="1" applyNumberFormat="0" applyFont="0" applyFill="0" applyBorder="0" applyAlignment="0" applyProtection="0">
      <alignment horizontal="centerContinuous" vertical="justify"/>
      <protection locked="0" hidden="1"/>
    </xf>
    <xf numFmtId="0" fontId="156" fillId="87" borderId="142" quotePrefix="1" applyNumberFormat="0" applyFont="0" applyFill="0" applyBorder="0">
      <protection locked="0" hidden="1"/>
    </xf>
    <xf numFmtId="0" fontId="2" fillId="0" borderId="0"/>
    <xf numFmtId="0" fontId="2" fillId="0" borderId="0"/>
    <xf numFmtId="0" fontId="2" fillId="0" borderId="0"/>
    <xf numFmtId="0" fontId="159"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69" fillId="0" borderId="0">
      <alignment horizontal="left" vertical="center"/>
    </xf>
    <xf numFmtId="0" fontId="157" fillId="0" borderId="0"/>
    <xf numFmtId="0" fontId="169"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0" fillId="0" borderId="0"/>
    <xf numFmtId="1" fontId="171" fillId="0" borderId="137">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2" fillId="0" borderId="0" applyFill="0" applyBorder="0" applyAlignment="0" applyProtection="0"/>
    <xf numFmtId="239" fontId="172" fillId="0" borderId="0" applyFill="0" applyBorder="0" applyAlignment="0" applyProtection="0"/>
    <xf numFmtId="239" fontId="172" fillId="0" borderId="0" applyFill="0" applyBorder="0" applyAlignment="0" applyProtection="0"/>
    <xf numFmtId="240" fontId="172" fillId="0" borderId="0" applyFill="0" applyBorder="0" applyAlignment="0" applyProtection="0"/>
    <xf numFmtId="240" fontId="172" fillId="0" borderId="0" applyFill="0" applyBorder="0" applyAlignment="0" applyProtection="0"/>
    <xf numFmtId="240" fontId="172"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3" fillId="0" borderId="68"/>
    <xf numFmtId="0" fontId="159"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0" fontId="148" fillId="0" borderId="0" applyFont="0" applyFill="0" applyBorder="0" applyAlignment="0" applyProtection="0"/>
    <xf numFmtId="14" fontId="174" fillId="0" borderId="0" applyFill="0" applyBorder="0" applyProtection="0">
      <alignment horizontal="right"/>
    </xf>
    <xf numFmtId="16" fontId="174" fillId="0" borderId="0" applyFill="0" applyBorder="0" applyProtection="0">
      <alignment horizontal="right"/>
    </xf>
    <xf numFmtId="18" fontId="174" fillId="0" borderId="0" applyFill="0" applyBorder="0" applyProtection="0">
      <alignment horizontal="right"/>
    </xf>
    <xf numFmtId="16" fontId="174" fillId="0" borderId="0" applyFill="0" applyBorder="0" applyProtection="0">
      <alignment horizontal="right"/>
    </xf>
    <xf numFmtId="22" fontId="174" fillId="0" borderId="0" applyFill="0" applyBorder="0" applyProtection="0">
      <alignment horizontal="right"/>
    </xf>
    <xf numFmtId="14" fontId="174" fillId="0" borderId="0" applyFill="0" applyBorder="0" applyProtection="0">
      <alignment horizontal="right"/>
    </xf>
    <xf numFmtId="20" fontId="174" fillId="0" borderId="0" applyFill="0" applyBorder="0" applyProtection="0">
      <alignment horizontal="right"/>
    </xf>
    <xf numFmtId="16" fontId="174" fillId="0" borderId="0" applyFill="0" applyBorder="0" applyProtection="0">
      <alignment horizontal="right"/>
    </xf>
    <xf numFmtId="16" fontId="174" fillId="0" borderId="0" applyFill="0" applyBorder="0" applyProtection="0">
      <alignment horizontal="right"/>
    </xf>
    <xf numFmtId="14" fontId="174" fillId="0" borderId="0" applyFill="0" applyBorder="0" applyProtection="0">
      <alignment horizontal="right"/>
    </xf>
    <xf numFmtId="1" fontId="174" fillId="0" borderId="0" applyFill="0" applyBorder="0" applyProtection="0">
      <alignment horizontal="right"/>
    </xf>
    <xf numFmtId="1" fontId="174" fillId="0" borderId="0" applyFill="0" applyBorder="0" applyProtection="0">
      <alignment horizontal="right"/>
    </xf>
    <xf numFmtId="1" fontId="174"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5" fillId="0" borderId="76"/>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7" fillId="101" borderId="0" applyNumberFormat="0" applyFont="0" applyBorder="0" applyProtection="0"/>
    <xf numFmtId="0" fontId="28" fillId="0" borderId="111" applyBorder="0"/>
    <xf numFmtId="0" fontId="28" fillId="0" borderId="111"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5"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0" fontId="19" fillId="0" borderId="106" applyFont="0" applyFill="0" applyBorder="0" applyAlignment="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0" fontId="178" fillId="0" borderId="0" applyNumberFormat="0" applyFill="0" applyBorder="0" applyAlignment="0">
      <protection locked="0"/>
    </xf>
    <xf numFmtId="246" fontId="159" fillId="0" borderId="0" applyFont="0" applyFill="0" applyBorder="0" applyAlignment="0" applyProtection="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applyProtection="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0" fontId="179" fillId="96" borderId="145"/>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0" fillId="88" borderId="127" applyNumberFormat="0" applyFont="0" applyAlignment="0"/>
    <xf numFmtId="3" fontId="180" fillId="88" borderId="127" applyNumberFormat="0" applyFont="0" applyAlignment="0"/>
    <xf numFmtId="3" fontId="180" fillId="88" borderId="127" applyNumberFormat="0" applyFont="0" applyAlignment="0"/>
    <xf numFmtId="3" fontId="180" fillId="88" borderId="127" applyNumberFormat="0" applyFont="0" applyAlignment="0"/>
    <xf numFmtId="3" fontId="180" fillId="88" borderId="127" applyNumberFormat="0" applyFont="0" applyAlignment="0"/>
    <xf numFmtId="0" fontId="159"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247" fontId="178" fillId="107" borderId="127" applyNumberFormat="0" applyFill="0" applyBorder="0" applyAlignment="0" applyProtection="0"/>
    <xf numFmtId="0"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0"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247" fontId="178" fillId="107" borderId="127" applyNumberFormat="0" applyFill="0" applyBorder="0" applyAlignment="0" applyProtection="0"/>
    <xf numFmtId="0" fontId="178" fillId="107" borderId="127" applyNumberFormat="0" applyFill="0" applyBorder="0" applyAlignment="0" applyProtection="0"/>
    <xf numFmtId="0" fontId="181" fillId="0" borderId="146"/>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2" fillId="108" borderId="147" applyNumberFormat="0" applyAlignment="0" applyProtection="0"/>
    <xf numFmtId="0" fontId="182" fillId="108" borderId="147" applyNumberFormat="0" applyAlignment="0" applyProtection="0"/>
    <xf numFmtId="0" fontId="183" fillId="0" borderId="0" applyNumberFormat="0" applyFill="0" applyAlignment="0"/>
    <xf numFmtId="0" fontId="184" fillId="0" borderId="148" applyNumberFormat="0" applyFont="0" applyFill="0" applyAlignment="0"/>
    <xf numFmtId="248"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21" fillId="63" borderId="149" applyNumberFormat="0" applyAlignment="0" applyProtection="0"/>
    <xf numFmtId="0" fontId="186" fillId="0" borderId="0" applyNumberFormat="0" applyFill="0" applyBorder="0" applyAlignment="0">
      <alignment horizontal="right"/>
    </xf>
    <xf numFmtId="38" fontId="187"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8" fillId="110"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8"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59" fillId="0" borderId="0" applyFont="0" applyFill="0" applyBorder="0" applyAlignment="0" applyProtection="0"/>
    <xf numFmtId="250" fontId="190" fillId="0" borderId="0"/>
    <xf numFmtId="0" fontId="191" fillId="0" borderId="150"/>
    <xf numFmtId="251" fontId="2" fillId="0" borderId="0"/>
    <xf numFmtId="0" fontId="191" fillId="0" borderId="151"/>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82" fillId="108" borderId="152">
      <alignment horizontal="center" vertical="center"/>
    </xf>
    <xf numFmtId="0" fontId="182" fillId="108" borderId="152">
      <alignment horizontal="center" vertical="center"/>
    </xf>
    <xf numFmtId="0" fontId="195" fillId="0" borderId="0" applyProtection="0">
      <alignment horizontal="center"/>
    </xf>
    <xf numFmtId="0" fontId="195"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6"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45" fillId="0" borderId="0" applyNumberFormat="0" applyFill="0" applyBorder="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0" fontId="2" fillId="0" borderId="111" applyNumberFormat="0" applyFill="0" applyAlignment="0" applyProtection="0"/>
    <xf numFmtId="172" fontId="159" fillId="0" borderId="0">
      <alignment vertical="top"/>
    </xf>
    <xf numFmtId="172" fontId="159" fillId="0" borderId="0">
      <alignment vertical="top"/>
    </xf>
    <xf numFmtId="172" fontId="159" fillId="0" borderId="0">
      <alignment vertical="top"/>
    </xf>
    <xf numFmtId="0" fontId="45" fillId="0" borderId="0" applyNumberFormat="0" applyFill="0" applyBorder="0" applyProtection="0">
      <alignment horizontal="right"/>
    </xf>
    <xf numFmtId="172" fontId="198" fillId="0" borderId="0">
      <alignment horizontal="right"/>
    </xf>
    <xf numFmtId="172" fontId="198" fillId="0" borderId="0">
      <alignment horizontal="right"/>
    </xf>
    <xf numFmtId="172" fontId="198" fillId="0" borderId="0">
      <alignment horizontal="right"/>
    </xf>
    <xf numFmtId="0" fontId="198" fillId="0" borderId="0">
      <alignment horizontal="left"/>
    </xf>
    <xf numFmtId="0" fontId="199" fillId="74" borderId="0" applyNumberFormat="0" applyBorder="0" applyAlignment="0" applyProtection="0"/>
    <xf numFmtId="252" fontId="103" fillId="0" borderId="147" applyNumberFormat="0" applyFont="0" applyFill="0" applyAlignment="0">
      <alignment vertical="center"/>
    </xf>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252" fontId="103" fillId="0" borderId="147" applyNumberFormat="0" applyFont="0" applyFill="0" applyAlignment="0">
      <alignment vertical="center"/>
    </xf>
    <xf numFmtId="0" fontId="103" fillId="0" borderId="147" applyNumberFormat="0" applyFont="0" applyFill="0"/>
    <xf numFmtId="0" fontId="103" fillId="0" borderId="147" applyNumberFormat="0" applyFont="0" applyFill="0"/>
    <xf numFmtId="252" fontId="103" fillId="0" borderId="147" applyNumberFormat="0" applyFont="0" applyFill="0" applyAlignment="0">
      <alignment vertical="center"/>
    </xf>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0" fontId="103" fillId="0" borderId="147" applyNumberFormat="0" applyFont="0" applyFill="0"/>
    <xf numFmtId="0" fontId="2" fillId="72" borderId="0"/>
    <xf numFmtId="0" fontId="200" fillId="0" borderId="1" applyNumberFormat="0" applyFont="0" applyFill="0" applyAlignment="0" applyProtection="0"/>
    <xf numFmtId="0" fontId="200" fillId="0" borderId="153" applyNumberFormat="0" applyFont="0" applyFill="0" applyAlignment="0" applyProtection="0"/>
    <xf numFmtId="0" fontId="148" fillId="0" borderId="111" applyNumberFormat="0" applyFont="0" applyFill="0" applyAlignment="0" applyProtection="0"/>
    <xf numFmtId="0" fontId="148" fillId="0" borderId="111" applyNumberFormat="0" applyFont="0" applyFill="0" applyAlignment="0" applyProtection="0"/>
    <xf numFmtId="0" fontId="148" fillId="0" borderId="70" applyNumberFormat="0" applyFont="0" applyFill="0" applyAlignment="0" applyProtection="0"/>
    <xf numFmtId="0" fontId="148" fillId="0" borderId="70" applyNumberFormat="0" applyFont="0" applyFill="0" applyAlignment="0" applyProtection="0"/>
    <xf numFmtId="0" fontId="148" fillId="0" borderId="70" applyNumberFormat="0" applyFont="0" applyFill="0" applyAlignment="0" applyProtection="0"/>
    <xf numFmtId="0" fontId="148" fillId="0" borderId="68" applyNumberFormat="0" applyFont="0" applyFill="0" applyAlignment="0" applyProtection="0"/>
    <xf numFmtId="0" fontId="148" fillId="0" borderId="68" applyNumberFormat="0" applyFont="0" applyFill="0" applyAlignment="0" applyProtection="0"/>
    <xf numFmtId="0" fontId="148" fillId="0" borderId="107" applyNumberFormat="0" applyFont="0" applyFill="0" applyAlignment="0" applyProtection="0"/>
    <xf numFmtId="0" fontId="148" fillId="0" borderId="107" applyNumberFormat="0" applyFont="0" applyFill="0" applyAlignment="0" applyProtection="0"/>
    <xf numFmtId="0" fontId="148" fillId="0" borderId="107" applyNumberFormat="0" applyFont="0" applyFill="0" applyAlignment="0" applyProtection="0"/>
    <xf numFmtId="0" fontId="148" fillId="0" borderId="107" applyNumberFormat="0" applyFont="0" applyFill="0" applyAlignment="0" applyProtection="0"/>
    <xf numFmtId="0" fontId="148" fillId="0" borderId="107" applyNumberFormat="0" applyFont="0" applyFill="0" applyAlignment="0" applyProtection="0"/>
    <xf numFmtId="0" fontId="148" fillId="0" borderId="107" applyNumberFormat="0" applyFont="0" applyFill="0" applyAlignment="0" applyProtection="0"/>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253" fontId="2" fillId="0" borderId="76">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0" fontId="29"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21"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6"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0"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7" fontId="8"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8" fontId="201"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4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6"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9" fontId="201"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21"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0" fontId="21" fillId="63"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8"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3" borderId="149" applyNumberFormat="0" applyAlignment="0" applyProtection="0"/>
    <xf numFmtId="0" fontId="21" fillId="63" borderId="149" applyNumberFormat="0" applyAlignment="0" applyProtection="0"/>
    <xf numFmtId="0" fontId="21" fillId="68" borderId="149" applyNumberFormat="0" applyAlignment="0" applyProtection="0"/>
    <xf numFmtId="0" fontId="21" fillId="63" borderId="149" applyNumberFormat="0" applyAlignment="0" applyProtection="0"/>
    <xf numFmtId="0" fontId="21" fillId="63" borderId="149" applyNumberFormat="0" applyAlignment="0" applyProtection="0"/>
    <xf numFmtId="0" fontId="202" fillId="109" borderId="149" applyNumberFormat="0" applyAlignment="0" applyProtection="0"/>
    <xf numFmtId="0" fontId="144" fillId="8" borderId="32" applyNumberFormat="0" applyAlignment="0" applyProtection="0"/>
    <xf numFmtId="3" fontId="45" fillId="41" borderId="70">
      <protection hidden="1"/>
    </xf>
    <xf numFmtId="0" fontId="202"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02"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02" fillId="109" borderId="149" applyNumberFormat="0" applyAlignment="0" applyProtection="0"/>
    <xf numFmtId="0" fontId="202" fillId="109" borderId="149" applyNumberFormat="0" applyAlignment="0" applyProtection="0"/>
    <xf numFmtId="0" fontId="23" fillId="63" borderId="149" applyNumberFormat="0" applyAlignment="0" applyProtection="0"/>
    <xf numFmtId="0" fontId="23" fillId="63" borderId="149" applyNumberFormat="0" applyAlignment="0" applyProtection="0"/>
    <xf numFmtId="0" fontId="23" fillId="63" borderId="149" applyNumberFormat="0" applyAlignment="0" applyProtection="0"/>
    <xf numFmtId="0" fontId="148" fillId="0" borderId="0" applyFont="0" applyFill="0" applyBorder="0" applyAlignment="0" applyProtection="0"/>
    <xf numFmtId="38" fontId="148" fillId="0" borderId="0" applyFont="0" applyFill="0" applyBorder="0" applyAlignment="0" applyProtection="0"/>
    <xf numFmtId="38" fontId="148" fillId="0" borderId="0" applyFont="0" applyFill="0" applyBorder="0" applyAlignment="0" applyProtection="0"/>
    <xf numFmtId="38" fontId="148"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40" fontId="148" fillId="0" borderId="0" applyFont="0" applyFill="0" applyBorder="0" applyAlignment="0" applyProtection="0"/>
    <xf numFmtId="40" fontId="148"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5" applyNumberFormat="0" applyFill="0" applyAlignment="0" applyProtection="0"/>
    <xf numFmtId="0" fontId="24" fillId="64"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3" fillId="0" borderId="70" applyBorder="0"/>
    <xf numFmtId="260" fontId="204" fillId="0" borderId="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4" fillId="64" borderId="40" applyNumberFormat="0" applyAlignment="0" applyProtection="0"/>
    <xf numFmtId="0" fontId="24"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vertical="center"/>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xf>
    <xf numFmtId="3" fontId="205" fillId="69" borderId="127" applyFont="0" applyFill="0" applyProtection="0">
      <alignment horizontal="right" vertical="center"/>
    </xf>
    <xf numFmtId="10" fontId="206" fillId="0" borderId="0">
      <alignment vertical="center"/>
    </xf>
    <xf numFmtId="3" fontId="206"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7" fillId="0" borderId="154"/>
    <xf numFmtId="201" fontId="208" fillId="0" borderId="0" applyFont="0" applyFill="0" applyBorder="0" applyAlignment="0" applyProtection="0"/>
    <xf numFmtId="0" fontId="209" fillId="0" borderId="0"/>
    <xf numFmtId="0" fontId="209" fillId="0" borderId="0"/>
    <xf numFmtId="0" fontId="209" fillId="0" borderId="0"/>
    <xf numFmtId="0" fontId="209" fillId="0" borderId="0"/>
    <xf numFmtId="261" fontId="2" fillId="0" borderId="0"/>
    <xf numFmtId="261" fontId="2" fillId="0" borderId="0"/>
    <xf numFmtId="261" fontId="2" fillId="0" borderId="0"/>
    <xf numFmtId="261" fontId="2" fillId="0" borderId="0"/>
    <xf numFmtId="217" fontId="210" fillId="0" borderId="0">
      <alignment horizontal="right" vertical="center" wrapText="1"/>
    </xf>
    <xf numFmtId="217" fontId="210" fillId="0" borderId="0">
      <alignment horizontal="right" vertical="center" wrapText="1"/>
    </xf>
    <xf numFmtId="217" fontId="210"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44" fontId="8"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38" fontId="211"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2" fillId="0" borderId="0">
      <alignment horizontal="center"/>
      <protection locked="0"/>
    </xf>
    <xf numFmtId="0" fontId="2" fillId="0" borderId="0" applyFont="0" applyFill="0" applyBorder="0" applyAlignment="0" applyProtection="0"/>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1" fillId="0" borderId="0" applyFont="0" applyFill="0" applyBorder="0" applyAlignment="0" applyProtection="0">
      <alignment horizontal="right"/>
    </xf>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3" fontId="161"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1" fillId="0" borderId="0" applyFont="0" applyFill="0" applyBorder="0" applyAlignment="0" applyProtection="0">
      <alignment horizontal="right"/>
    </xf>
    <xf numFmtId="264" fontId="161" fillId="0" borderId="0" applyFont="0" applyFill="0" applyBorder="0" applyAlignment="0" applyProtection="0">
      <alignment horizontal="right"/>
    </xf>
    <xf numFmtId="166"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Alignment="0" applyProtection="0">
      <alignment horizontal="right"/>
    </xf>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1"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3"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8">
      <alignment vertical="center"/>
    </xf>
    <xf numFmtId="221" fontId="147" fillId="0" borderId="0" applyFont="0" applyFill="0" applyBorder="0" applyAlignment="0" applyProtection="0"/>
    <xf numFmtId="221" fontId="147" fillId="0" borderId="0" applyFont="0" applyFill="0" applyBorder="0" applyAlignment="0" applyProtection="0"/>
    <xf numFmtId="3" fontId="208" fillId="0" borderId="138">
      <alignment vertical="center"/>
    </xf>
    <xf numFmtId="39"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3" fontId="208" fillId="0" borderId="138">
      <alignment vertical="center"/>
    </xf>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3" fontId="208" fillId="0" borderId="138">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4" fillId="111" borderId="0" applyBorder="0">
      <alignment horizontal="left"/>
    </xf>
    <xf numFmtId="0" fontId="215" fillId="114" borderId="0" applyNumberFormat="0" applyBorder="0">
      <alignment horizontal="left"/>
    </xf>
    <xf numFmtId="0" fontId="29"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9" fillId="73" borderId="155" applyNumberFormat="0" applyFont="0" applyAlignment="0" applyProtection="0"/>
    <xf numFmtId="0" fontId="29" fillId="73" borderId="155" applyNumberFormat="0" applyFont="0" applyAlignment="0" applyProtection="0"/>
    <xf numFmtId="0" fontId="29" fillId="73" borderId="155" applyNumberFormat="0" applyFont="0" applyAlignment="0" applyProtection="0"/>
    <xf numFmtId="3" fontId="208" fillId="0" borderId="138">
      <alignment vertical="center"/>
    </xf>
    <xf numFmtId="0" fontId="29" fillId="73" borderId="155" applyNumberFormat="0" applyFont="0" applyAlignment="0" applyProtection="0"/>
    <xf numFmtId="0" fontId="29"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71" fillId="73" borderId="155"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6" fillId="0" borderId="0" applyFill="0" applyBorder="0">
      <alignment horizontal="left"/>
    </xf>
    <xf numFmtId="0" fontId="217" fillId="115" borderId="0"/>
    <xf numFmtId="0" fontId="24" fillId="64" borderId="40"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8" fillId="0" borderId="0" applyNumberFormat="0" applyAlignment="0">
      <alignment horizontal="left"/>
    </xf>
    <xf numFmtId="0" fontId="219" fillId="0" borderId="131" applyNumberFormat="0" applyFill="0" applyBorder="0" applyAlignment="0" applyProtection="0">
      <alignment horizontal="center"/>
      <protection locked="0"/>
    </xf>
    <xf numFmtId="0" fontId="220" fillId="0" borderId="131" applyNumberFormat="0" applyFill="0" applyBorder="0">
      <protection locked="0"/>
    </xf>
    <xf numFmtId="0" fontId="220" fillId="0" borderId="131" applyNumberFormat="0" applyFill="0" applyBorder="0">
      <protection locked="0"/>
    </xf>
    <xf numFmtId="0" fontId="220" fillId="0" borderId="131" applyNumberFormat="0" applyFill="0" applyBorder="0">
      <protection locked="0"/>
    </xf>
    <xf numFmtId="0" fontId="220" fillId="0" borderId="131" applyNumberFormat="0" applyFill="0" applyBorder="0">
      <protection locked="0"/>
    </xf>
    <xf numFmtId="0" fontId="220" fillId="0" borderId="131" applyNumberFormat="0" applyFill="0" applyBorder="0">
      <protection locked="0"/>
    </xf>
    <xf numFmtId="0" fontId="220" fillId="0" borderId="131" applyNumberFormat="0" applyFill="0" applyBorder="0">
      <protection locked="0"/>
    </xf>
    <xf numFmtId="0" fontId="220" fillId="0" borderId="131" applyNumberFormat="0" applyFill="0" applyBorder="0">
      <protection locked="0"/>
    </xf>
    <xf numFmtId="0" fontId="220" fillId="0" borderId="131" applyNumberFormat="0" applyFill="0" applyBorder="0">
      <protection locked="0"/>
    </xf>
    <xf numFmtId="0" fontId="219" fillId="0" borderId="131" applyNumberFormat="0" applyFill="0" applyBorder="0" applyAlignment="0" applyProtection="0">
      <alignment horizontal="center"/>
      <protection locked="0"/>
    </xf>
    <xf numFmtId="0" fontId="219" fillId="0" borderId="131" applyNumberFormat="0" applyFill="0" applyBorder="0" applyAlignment="0" applyProtection="0">
      <alignment horizontal="center"/>
      <protection locked="0"/>
    </xf>
    <xf numFmtId="3" fontId="208" fillId="0" borderId="138">
      <alignment vertical="center"/>
    </xf>
    <xf numFmtId="0" fontId="219" fillId="0" borderId="131" applyNumberFormat="0" applyFill="0" applyBorder="0" applyAlignment="0" applyProtection="0">
      <alignment horizontal="center"/>
      <protection locked="0"/>
    </xf>
    <xf numFmtId="0" fontId="219" fillId="0" borderId="131" applyNumberFormat="0" applyFill="0" applyBorder="0" applyAlignment="0" applyProtection="0">
      <alignment horizontal="center"/>
      <protection locked="0"/>
    </xf>
    <xf numFmtId="3" fontId="208" fillId="0" borderId="138">
      <alignment vertical="center"/>
    </xf>
    <xf numFmtId="0" fontId="220" fillId="0" borderId="131" applyNumberFormat="0" applyFill="0" applyBorder="0">
      <protection locked="0"/>
    </xf>
    <xf numFmtId="0" fontId="220" fillId="0" borderId="131" applyNumberFormat="0" applyFill="0" applyBorder="0">
      <protection locked="0"/>
    </xf>
    <xf numFmtId="3" fontId="208" fillId="0" borderId="138">
      <alignment vertical="center"/>
    </xf>
    <xf numFmtId="0" fontId="220" fillId="0" borderId="131" applyNumberFormat="0" applyFill="0" applyBorder="0">
      <protection locked="0"/>
    </xf>
    <xf numFmtId="0" fontId="220" fillId="0" borderId="131" applyNumberFormat="0" applyFill="0" applyBorder="0">
      <protection locked="0"/>
    </xf>
    <xf numFmtId="3" fontId="208" fillId="0" borderId="138">
      <alignment vertical="center"/>
    </xf>
    <xf numFmtId="0" fontId="220" fillId="0" borderId="131" applyNumberFormat="0" applyFill="0" applyBorder="0">
      <protection locked="0"/>
    </xf>
    <xf numFmtId="0" fontId="220" fillId="0" borderId="131" applyNumberFormat="0" applyFill="0" applyBorder="0">
      <protection locked="0"/>
    </xf>
    <xf numFmtId="0" fontId="220" fillId="0" borderId="131" applyNumberFormat="0" applyFill="0" applyBorder="0">
      <protection locked="0"/>
    </xf>
    <xf numFmtId="0" fontId="220" fillId="0" borderId="131" applyNumberFormat="0" applyFill="0" applyBorder="0">
      <protection locked="0"/>
    </xf>
    <xf numFmtId="3" fontId="208" fillId="0" borderId="138">
      <alignment vertical="center"/>
    </xf>
    <xf numFmtId="3" fontId="221" fillId="0" borderId="156" applyNumberFormat="0" applyAlignment="0">
      <alignment vertical="center"/>
    </xf>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3" fontId="208" fillId="0" borderId="138">
      <alignment vertical="center"/>
    </xf>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21" fillId="0" borderId="156" applyNumberFormat="0"/>
    <xf numFmtId="0" fontId="2" fillId="0" borderId="0" applyFont="0" applyFill="0" applyBorder="0" applyAlignment="0" applyProtection="0"/>
    <xf numFmtId="265" fontId="222"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8" fillId="0" borderId="138">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8">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21" fontId="8"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3" fontId="208" fillId="0" borderId="138">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1" fillId="0" borderId="0" applyFont="0" applyFill="0" applyBorder="0" applyAlignment="0" applyProtection="0">
      <alignment horizontal="right"/>
    </xf>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267" fontId="161" fillId="0" borderId="0" applyFont="0" applyFill="0" applyBorder="0" applyAlignment="0" applyProtection="0">
      <alignment horizontal="right"/>
    </xf>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267" fontId="161" fillId="0" borderId="0" applyFont="0" applyFill="0" applyBorder="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3" fontId="208" fillId="0" borderId="138">
      <alignment vertical="center"/>
    </xf>
    <xf numFmtId="3" fontId="208" fillId="0" borderId="138">
      <alignment vertical="center"/>
    </xf>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1" fillId="0" borderId="0" applyFont="0" applyFill="0" applyBorder="0" applyProtection="0"/>
    <xf numFmtId="3" fontId="208" fillId="0" borderId="138">
      <alignment vertical="center"/>
    </xf>
    <xf numFmtId="3" fontId="208" fillId="0" borderId="138">
      <alignment vertical="center"/>
    </xf>
    <xf numFmtId="267" fontId="161" fillId="0" borderId="0" applyFont="0" applyFill="0" applyBorder="0" applyProtection="0"/>
    <xf numFmtId="267" fontId="161" fillId="0" borderId="0" applyFont="0" applyFill="0" applyBorder="0" applyProtection="0"/>
    <xf numFmtId="3" fontId="208" fillId="0" borderId="138">
      <alignment vertical="center"/>
    </xf>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3" fontId="208" fillId="0" borderId="138">
      <alignment vertical="center"/>
    </xf>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267" fontId="161" fillId="0" borderId="0" applyFont="0" applyFill="0" applyBorder="0" applyProtection="0"/>
    <xf numFmtId="3" fontId="208" fillId="0" borderId="138">
      <alignment vertical="center"/>
    </xf>
    <xf numFmtId="267" fontId="161" fillId="0" borderId="0" applyFont="0" applyFill="0" applyBorder="0" applyProtection="0"/>
    <xf numFmtId="267" fontId="161" fillId="0" borderId="0" applyFont="0" applyFill="0" applyBorder="0" applyProtection="0"/>
    <xf numFmtId="3" fontId="208" fillId="0" borderId="138">
      <alignment vertical="center"/>
    </xf>
    <xf numFmtId="197" fontId="2" fillId="0" borderId="0" applyFont="0" applyFill="0" applyBorder="0" applyAlignment="0" applyProtection="0"/>
    <xf numFmtId="3" fontId="208" fillId="0" borderId="138">
      <alignment vertical="center"/>
    </xf>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267" fontId="161" fillId="0" borderId="0" applyFont="0" applyFill="0" applyBorder="0" applyProtection="0"/>
    <xf numFmtId="197" fontId="2" fillId="0" borderId="0" applyFont="0" applyFill="0" applyBorder="0" applyAlignment="0" applyProtection="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8">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8" fillId="0" borderId="138">
      <alignment vertical="center"/>
    </xf>
    <xf numFmtId="3" fontId="208" fillId="0" borderId="138">
      <alignment vertical="center"/>
    </xf>
    <xf numFmtId="268" fontId="223" fillId="0" borderId="0"/>
    <xf numFmtId="0" fontId="2" fillId="0" borderId="0" applyNumberFormat="0" applyFont="0" applyFill="0" applyBorder="0" applyAlignment="0" applyProtection="0"/>
    <xf numFmtId="268" fontId="223" fillId="0" borderId="0"/>
    <xf numFmtId="3" fontId="208" fillId="0" borderId="138">
      <alignment vertical="center"/>
    </xf>
    <xf numFmtId="268" fontId="223" fillId="0" borderId="0"/>
    <xf numFmtId="3" fontId="208" fillId="0" borderId="138">
      <alignment vertical="center"/>
    </xf>
    <xf numFmtId="268" fontId="223" fillId="0" borderId="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268" fontId="223" fillId="0" borderId="0"/>
    <xf numFmtId="268" fontId="223" fillId="0" borderId="0"/>
    <xf numFmtId="3" fontId="208" fillId="0" borderId="138">
      <alignment vertical="center"/>
    </xf>
    <xf numFmtId="3" fontId="208" fillId="0" borderId="138">
      <alignment vertical="center"/>
    </xf>
    <xf numFmtId="0" fontId="223" fillId="0" borderId="0"/>
    <xf numFmtId="0" fontId="2" fillId="0" borderId="0" applyNumberFormat="0" applyFont="0" applyFill="0" applyBorder="0" applyAlignment="0" applyProtection="0"/>
    <xf numFmtId="3" fontId="208" fillId="0" borderId="138">
      <alignment vertical="center"/>
    </xf>
    <xf numFmtId="0" fontId="223" fillId="0" borderId="0"/>
    <xf numFmtId="3" fontId="208" fillId="0" borderId="138">
      <alignment vertical="center"/>
    </xf>
    <xf numFmtId="0" fontId="223" fillId="0" borderId="0"/>
    <xf numFmtId="3" fontId="208" fillId="0" borderId="138">
      <alignment vertical="center"/>
    </xf>
    <xf numFmtId="0" fontId="223" fillId="0" borderId="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23" fillId="0" borderId="0"/>
    <xf numFmtId="0" fontId="223" fillId="0" borderId="0"/>
    <xf numFmtId="3" fontId="208" fillId="0" borderId="138">
      <alignment vertical="center"/>
    </xf>
    <xf numFmtId="3" fontId="208" fillId="0" borderId="138">
      <alignment vertical="center"/>
    </xf>
    <xf numFmtId="0" fontId="223" fillId="0" borderId="0"/>
    <xf numFmtId="3" fontId="208" fillId="0" borderId="138">
      <alignment vertical="center"/>
    </xf>
    <xf numFmtId="0" fontId="223" fillId="0" borderId="0"/>
    <xf numFmtId="0" fontId="223" fillId="0" borderId="0"/>
    <xf numFmtId="3" fontId="208" fillId="0" borderId="138">
      <alignment vertical="center"/>
    </xf>
    <xf numFmtId="3" fontId="208" fillId="0" borderId="138">
      <alignment vertical="center"/>
    </xf>
    <xf numFmtId="0" fontId="223" fillId="0" borderId="0"/>
    <xf numFmtId="3" fontId="208" fillId="0" borderId="138">
      <alignment vertical="center"/>
    </xf>
    <xf numFmtId="268" fontId="223" fillId="0" borderId="0"/>
    <xf numFmtId="3" fontId="208" fillId="0" borderId="138">
      <alignment vertical="center"/>
    </xf>
    <xf numFmtId="268" fontId="223" fillId="0" borderId="0"/>
    <xf numFmtId="268" fontId="223" fillId="0" borderId="0"/>
    <xf numFmtId="3" fontId="208" fillId="0" borderId="138">
      <alignment vertical="center"/>
    </xf>
    <xf numFmtId="3" fontId="208" fillId="0" borderId="138">
      <alignment vertical="center"/>
    </xf>
    <xf numFmtId="0" fontId="223" fillId="0" borderId="0"/>
    <xf numFmtId="0" fontId="223" fillId="0" borderId="0"/>
    <xf numFmtId="3" fontId="208" fillId="0" borderId="138">
      <alignment vertical="center"/>
    </xf>
    <xf numFmtId="0" fontId="223" fillId="0" borderId="0"/>
    <xf numFmtId="3" fontId="208" fillId="0" borderId="138">
      <alignment vertical="center"/>
    </xf>
    <xf numFmtId="0" fontId="223" fillId="0" borderId="0"/>
    <xf numFmtId="3" fontId="208" fillId="0" borderId="138">
      <alignment vertical="center"/>
    </xf>
    <xf numFmtId="0" fontId="223" fillId="0" borderId="0"/>
    <xf numFmtId="3" fontId="208" fillId="0" borderId="138">
      <alignment vertical="center"/>
    </xf>
    <xf numFmtId="3" fontId="208" fillId="0" borderId="138">
      <alignment vertical="center"/>
    </xf>
    <xf numFmtId="0" fontId="223" fillId="0" borderId="0"/>
    <xf numFmtId="3" fontId="208" fillId="0" borderId="138">
      <alignment vertical="center"/>
    </xf>
    <xf numFmtId="0" fontId="223" fillId="0" borderId="0"/>
    <xf numFmtId="0" fontId="223" fillId="0" borderId="0"/>
    <xf numFmtId="3" fontId="208" fillId="0" borderId="138">
      <alignment vertical="center"/>
    </xf>
    <xf numFmtId="3" fontId="208" fillId="0" borderId="138">
      <alignment vertical="center"/>
    </xf>
    <xf numFmtId="0" fontId="223" fillId="0" borderId="0"/>
    <xf numFmtId="3" fontId="208" fillId="0" borderId="138">
      <alignment vertical="center"/>
    </xf>
    <xf numFmtId="268" fontId="223" fillId="0" borderId="0"/>
    <xf numFmtId="268" fontId="223" fillId="0" borderId="0"/>
    <xf numFmtId="3" fontId="208" fillId="0" borderId="138">
      <alignment vertical="center"/>
    </xf>
    <xf numFmtId="268" fontId="223" fillId="0" borderId="0"/>
    <xf numFmtId="3" fontId="208" fillId="0" borderId="138">
      <alignment vertical="center"/>
    </xf>
    <xf numFmtId="268" fontId="223" fillId="0" borderId="0"/>
    <xf numFmtId="3" fontId="208" fillId="0" borderId="138">
      <alignment vertical="center"/>
    </xf>
    <xf numFmtId="268" fontId="223" fillId="0" borderId="0"/>
    <xf numFmtId="3" fontId="208" fillId="0" borderId="138">
      <alignment vertical="center"/>
    </xf>
    <xf numFmtId="3" fontId="208" fillId="0" borderId="138">
      <alignment vertical="center"/>
    </xf>
    <xf numFmtId="268" fontId="223" fillId="0" borderId="0"/>
    <xf numFmtId="3" fontId="208" fillId="0" borderId="138">
      <alignment vertical="center"/>
    </xf>
    <xf numFmtId="268" fontId="223" fillId="0" borderId="0"/>
    <xf numFmtId="268" fontId="223" fillId="0" borderId="0"/>
    <xf numFmtId="3" fontId="208" fillId="0" borderId="138">
      <alignment vertical="center"/>
    </xf>
    <xf numFmtId="3" fontId="208" fillId="0" borderId="138">
      <alignment vertical="center"/>
    </xf>
    <xf numFmtId="268" fontId="223" fillId="0" borderId="0"/>
    <xf numFmtId="3" fontId="208" fillId="0" borderId="138">
      <alignment vertical="center"/>
    </xf>
    <xf numFmtId="268" fontId="223" fillId="0" borderId="0"/>
    <xf numFmtId="3" fontId="208" fillId="0" borderId="138">
      <alignment vertical="center"/>
    </xf>
    <xf numFmtId="0" fontId="224" fillId="0" borderId="0" applyNumberFormat="0" applyFont="0" applyBorder="0" applyAlignment="0"/>
    <xf numFmtId="0" fontId="224"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7" applyNumberFormat="0" applyFont="0" applyBorder="0" applyAlignment="0" applyProtection="0">
      <alignment horizontal="centerContinuous"/>
    </xf>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2" fillId="0" borderId="0" applyNumberFormat="0" applyFont="0" applyFill="0" applyBorder="0" applyAlignment="0" applyProtection="0"/>
    <xf numFmtId="0" fontId="9" fillId="69" borderId="157" applyNumberFormat="0" applyFont="0" applyBorder="0" applyProtection="0"/>
    <xf numFmtId="3" fontId="208" fillId="0" borderId="138">
      <alignment vertical="center"/>
    </xf>
    <xf numFmtId="0" fontId="2" fillId="0" borderId="0" applyNumberFormat="0" applyFont="0" applyFill="0" applyBorder="0" applyAlignment="0" applyProtection="0"/>
    <xf numFmtId="0" fontId="9" fillId="69" borderId="157" applyNumberFormat="0" applyFont="0" applyBorder="0" applyProtection="0"/>
    <xf numFmtId="3" fontId="208" fillId="0" borderId="138">
      <alignment vertical="center"/>
    </xf>
    <xf numFmtId="0" fontId="9" fillId="69" borderId="157" applyNumberFormat="0" applyFont="0" applyBorder="0" applyProtection="0"/>
    <xf numFmtId="0" fontId="9" fillId="69" borderId="157" applyNumberFormat="0" applyFont="0" applyBorder="0" applyProtection="0"/>
    <xf numFmtId="3" fontId="208" fillId="0" borderId="138">
      <alignment vertical="center"/>
    </xf>
    <xf numFmtId="0" fontId="9" fillId="69" borderId="157" applyNumberFormat="0" applyFont="0" applyBorder="0" applyProtection="0"/>
    <xf numFmtId="0" fontId="9" fillId="69" borderId="157" applyNumberFormat="0" applyFont="0" applyBorder="0" applyProtection="0"/>
    <xf numFmtId="3" fontId="208" fillId="0" borderId="138">
      <alignment vertical="center"/>
    </xf>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0" fontId="9" fillId="69" borderId="157"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8" fillId="0" borderId="138">
      <alignment vertical="center"/>
    </xf>
    <xf numFmtId="0" fontId="186" fillId="0" borderId="0" applyNumberFormat="0" applyBorder="0" applyAlignment="0">
      <alignment horizontal="center"/>
    </xf>
    <xf numFmtId="0" fontId="186" fillId="117" borderId="0" applyNumberFormat="0" applyBorder="0" applyAlignment="0">
      <alignment horizontal="center"/>
    </xf>
    <xf numFmtId="0" fontId="182" fillId="118" borderId="0" applyNumberFormat="0" applyBorder="0" applyAlignment="0"/>
    <xf numFmtId="0" fontId="225"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26" fillId="119" borderId="106" applyNumberFormat="0" applyBorder="0">
      <alignment horizontal="left"/>
    </xf>
    <xf numFmtId="0" fontId="226" fillId="119" borderId="106" applyNumberFormat="0" applyBorder="0">
      <alignment horizontal="left"/>
    </xf>
    <xf numFmtId="3" fontId="208" fillId="0" borderId="138">
      <alignment vertical="center"/>
    </xf>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0" fontId="226" fillId="119" borderId="106" applyNumberFormat="0" applyBorder="0">
      <alignment horizontal="left"/>
    </xf>
    <xf numFmtId="3" fontId="208" fillId="0" borderId="138">
      <alignment vertical="center"/>
    </xf>
    <xf numFmtId="14" fontId="227" fillId="0" borderId="0"/>
    <xf numFmtId="271" fontId="210" fillId="0" borderId="0">
      <alignment horizontal="left" vertical="center" wrapText="1"/>
    </xf>
    <xf numFmtId="271" fontId="210" fillId="0" borderId="0">
      <alignment horizontal="left" vertical="center" wrapText="1"/>
    </xf>
    <xf numFmtId="271" fontId="210" fillId="0" borderId="0">
      <alignment horizontal="left" vertical="center" wrapText="1"/>
    </xf>
    <xf numFmtId="17" fontId="210" fillId="0" borderId="0">
      <alignment horizontal="left" vertical="center" wrapText="1"/>
    </xf>
    <xf numFmtId="0" fontId="2" fillId="0" borderId="0" applyNumberFormat="0" applyFont="0" applyFill="0" applyBorder="0" applyAlignment="0" applyProtection="0"/>
    <xf numFmtId="21" fontId="210" fillId="0" borderId="0">
      <alignment horizontal="left" vertical="center" wrapText="1"/>
    </xf>
    <xf numFmtId="19" fontId="210" fillId="0" borderId="0">
      <alignment horizontal="left" vertical="center" wrapText="1"/>
    </xf>
    <xf numFmtId="3" fontId="208" fillId="0" borderId="138">
      <alignment vertical="center"/>
    </xf>
    <xf numFmtId="0" fontId="210" fillId="0" borderId="0">
      <alignment horizontal="left" vertical="center" wrapText="1"/>
    </xf>
    <xf numFmtId="3" fontId="208" fillId="0" borderId="138">
      <alignment vertical="center"/>
    </xf>
    <xf numFmtId="0" fontId="210" fillId="0" borderId="0">
      <alignment horizontal="left" vertical="center" wrapText="1"/>
    </xf>
    <xf numFmtId="19" fontId="210" fillId="0" borderId="0">
      <alignment horizontal="left" vertical="center" wrapText="1"/>
    </xf>
    <xf numFmtId="19" fontId="210" fillId="0" borderId="0">
      <alignment horizontal="left" vertical="center" wrapText="1"/>
    </xf>
    <xf numFmtId="17" fontId="210"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7" fillId="0" borderId="0"/>
    <xf numFmtId="273" fontId="161"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8" fillId="0" borderId="138">
      <alignment vertical="center"/>
    </xf>
    <xf numFmtId="22" fontId="29" fillId="0" borderId="0" applyFill="0" applyBorder="0" applyAlignment="0"/>
    <xf numFmtId="3" fontId="208" fillId="0" borderId="138">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8" fillId="0" borderId="138">
      <alignment vertical="center"/>
    </xf>
    <xf numFmtId="172" fontId="200" fillId="0" borderId="0" applyFont="0" applyFill="0" applyBorder="0" applyProtection="0">
      <alignment horizontal="right"/>
    </xf>
    <xf numFmtId="179" fontId="159"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8"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3" fontId="208" fillId="0" borderId="138">
      <alignment vertical="center"/>
    </xf>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3" fontId="208" fillId="0" borderId="138">
      <alignment vertical="center"/>
    </xf>
    <xf numFmtId="0" fontId="230" fillId="0" borderId="0"/>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70" applyFill="0" applyProtection="0">
      <alignment horizontal="centerContinuous"/>
    </xf>
    <xf numFmtId="3" fontId="208" fillId="0" borderId="138">
      <alignment vertical="center"/>
    </xf>
    <xf numFmtId="0" fontId="2" fillId="0" borderId="0" applyNumberFormat="0" applyFont="0" applyFill="0" applyBorder="0" applyAlignment="0" applyProtection="0"/>
    <xf numFmtId="0" fontId="2" fillId="0" borderId="70" applyFill="0" applyProtection="0">
      <alignment horizontal="centerContinuous"/>
    </xf>
    <xf numFmtId="3" fontId="208" fillId="0" borderId="138">
      <alignment vertical="center"/>
    </xf>
    <xf numFmtId="0" fontId="2" fillId="0" borderId="70" applyFill="0" applyProtection="0">
      <alignment horizontal="centerContinuous"/>
    </xf>
    <xf numFmtId="0" fontId="2" fillId="0" borderId="70" applyFill="0" applyProtection="0">
      <alignment horizontal="centerContinuous"/>
    </xf>
    <xf numFmtId="3" fontId="208" fillId="0" borderId="138">
      <alignment vertical="center"/>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0"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275" fontId="2" fillId="0" borderId="70" applyFill="0" applyProtection="0">
      <alignment horizontal="centerContinuous"/>
    </xf>
    <xf numFmtId="3" fontId="208" fillId="0" borderId="138">
      <alignment vertical="center"/>
    </xf>
    <xf numFmtId="275" fontId="2" fillId="0" borderId="70" applyFill="0" applyProtection="0">
      <alignment horizontal="centerContinuous"/>
    </xf>
    <xf numFmtId="275" fontId="2" fillId="0" borderId="70" applyFill="0" applyProtection="0">
      <alignment horizontal="centerContinuous"/>
    </xf>
    <xf numFmtId="3" fontId="208" fillId="0" borderId="138">
      <alignment vertical="center"/>
    </xf>
    <xf numFmtId="275" fontId="2" fillId="0" borderId="70" applyFill="0" applyProtection="0">
      <alignment horizontal="centerContinuous"/>
    </xf>
    <xf numFmtId="275" fontId="2" fillId="0" borderId="70" applyFill="0" applyProtection="0">
      <alignment horizontal="centerContinuous"/>
    </xf>
    <xf numFmtId="3" fontId="208" fillId="0" borderId="138">
      <alignment vertical="center"/>
    </xf>
    <xf numFmtId="275" fontId="2" fillId="0" borderId="70" applyFill="0" applyProtection="0">
      <alignment horizontal="centerContinuous"/>
    </xf>
    <xf numFmtId="275" fontId="2" fillId="0" borderId="70" applyFill="0" applyProtection="0">
      <alignment horizontal="centerContinuous"/>
    </xf>
    <xf numFmtId="3" fontId="208" fillId="0" borderId="138">
      <alignment vertical="center"/>
    </xf>
    <xf numFmtId="275" fontId="2" fillId="0" borderId="70" applyFill="0" applyProtection="0">
      <alignment horizontal="centerContinuous"/>
    </xf>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231" fillId="120" borderId="127"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231" fillId="120" borderId="127"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3" fontId="232" fillId="121" borderId="131"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9" fontId="23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1" fillId="0" borderId="158"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4" fillId="1" borderId="0" applyNumberFormat="0" applyBorder="0" applyAlignment="0" applyProtection="0"/>
    <xf numFmtId="0" fontId="10" fillId="0" borderId="0"/>
    <xf numFmtId="0" fontId="10" fillId="0" borderId="0"/>
    <xf numFmtId="0" fontId="10" fillId="0" borderId="0"/>
    <xf numFmtId="0" fontId="10" fillId="0" borderId="0"/>
    <xf numFmtId="0"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17" fontId="236" fillId="117" borderId="106"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0" fontId="237" fillId="0" borderId="141" applyNumberFormat="0" applyAlignment="0">
      <protection locked="0"/>
    </xf>
    <xf numFmtId="0" fontId="49" fillId="42" borderId="149" applyNumberFormat="0" applyAlignment="0" applyProtection="0"/>
    <xf numFmtId="0" fontId="10" fillId="0" borderId="0"/>
    <xf numFmtId="0" fontId="10" fillId="0" borderId="0"/>
    <xf numFmtId="0" fontId="49" fillId="42" borderId="149" applyNumberFormat="0" applyAlignment="0" applyProtection="0"/>
    <xf numFmtId="0" fontId="49" fillId="42" borderId="149" applyNumberFormat="0" applyAlignment="0" applyProtection="0"/>
    <xf numFmtId="0" fontId="49" fillId="42" borderId="149" applyNumberFormat="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217"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3" fillId="0" borderId="0" applyFont="0" applyFill="0" applyBorder="0" applyAlignment="0">
      <alignment vertical="center"/>
    </xf>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4"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85" fontId="238" fillId="0" borderId="0">
      <alignment horizontal="right" vertical="top"/>
    </xf>
    <xf numFmtId="286" fontId="239" fillId="0" borderId="0" applyBorder="0">
      <alignment horizontal="right" vertical="top"/>
    </xf>
    <xf numFmtId="286" fontId="239" fillId="0" borderId="0" applyBorder="0">
      <alignment horizontal="right" vertical="top"/>
    </xf>
    <xf numFmtId="3" fontId="208" fillId="0" borderId="138">
      <alignment vertical="center"/>
    </xf>
    <xf numFmtId="287" fontId="20" fillId="0" borderId="0">
      <alignment horizontal="right" vertical="top"/>
    </xf>
    <xf numFmtId="288" fontId="154" fillId="0" borderId="0" applyBorder="0">
      <alignment horizontal="right" vertical="top"/>
    </xf>
    <xf numFmtId="288" fontId="154" fillId="0" borderId="0" applyBorder="0">
      <alignment horizontal="right" vertical="top"/>
    </xf>
    <xf numFmtId="3" fontId="208" fillId="0" borderId="138">
      <alignment vertical="center"/>
    </xf>
    <xf numFmtId="287" fontId="238" fillId="0" borderId="0">
      <alignment horizontal="right" vertical="top"/>
    </xf>
    <xf numFmtId="288" fontId="239" fillId="0" borderId="0" applyBorder="0">
      <alignment horizontal="right" vertical="top"/>
    </xf>
    <xf numFmtId="288" fontId="239" fillId="0" borderId="0" applyBorder="0">
      <alignment horizontal="right" vertical="top"/>
    </xf>
    <xf numFmtId="3" fontId="208" fillId="0" borderId="138">
      <alignment vertical="center"/>
    </xf>
    <xf numFmtId="289" fontId="20" fillId="0" borderId="0" applyFill="0" applyBorder="0">
      <alignment horizontal="right" vertical="top"/>
    </xf>
    <xf numFmtId="290" fontId="20" fillId="0" borderId="0" applyFill="0" applyBorder="0">
      <alignment horizontal="right" vertical="top"/>
    </xf>
    <xf numFmtId="212" fontId="154" fillId="0" borderId="0" applyFill="0" applyBorder="0">
      <alignment horizontal="right" vertical="top"/>
    </xf>
    <xf numFmtId="212" fontId="154" fillId="0" borderId="0" applyFill="0" applyBorder="0">
      <alignment horizontal="right" vertical="top"/>
    </xf>
    <xf numFmtId="3" fontId="208" fillId="0" borderId="138">
      <alignment vertical="center"/>
    </xf>
    <xf numFmtId="291" fontId="20" fillId="0" borderId="0" applyFill="0" applyBorder="0">
      <alignment horizontal="right" vertical="top"/>
    </xf>
    <xf numFmtId="292" fontId="154" fillId="0" borderId="0" applyFill="0" applyBorder="0">
      <alignment horizontal="right" vertical="top"/>
    </xf>
    <xf numFmtId="292" fontId="154" fillId="0" borderId="0" applyFill="0" applyBorder="0">
      <alignment horizontal="right" vertical="top"/>
    </xf>
    <xf numFmtId="3" fontId="208" fillId="0" borderId="138">
      <alignment vertical="center"/>
    </xf>
    <xf numFmtId="293" fontId="20" fillId="0" borderId="0" applyFill="0" applyBorder="0">
      <alignment horizontal="right" vertical="top"/>
    </xf>
    <xf numFmtId="294" fontId="154" fillId="0" borderId="0" applyFill="0" applyBorder="0">
      <alignment horizontal="right" vertical="top"/>
    </xf>
    <xf numFmtId="294" fontId="154" fillId="0" borderId="0" applyFill="0" applyBorder="0">
      <alignment horizontal="right" vertical="top"/>
    </xf>
    <xf numFmtId="3" fontId="208" fillId="0" borderId="138">
      <alignment vertical="center"/>
    </xf>
    <xf numFmtId="295" fontId="20" fillId="0" borderId="0" applyFill="0" applyBorder="0">
      <alignment horizontal="right" vertical="top"/>
    </xf>
    <xf numFmtId="296" fontId="154" fillId="0" borderId="0" applyFill="0" applyBorder="0">
      <alignment horizontal="right" vertical="top"/>
    </xf>
    <xf numFmtId="296" fontId="154" fillId="0" borderId="0" applyFill="0" applyBorder="0">
      <alignment horizontal="right" vertical="top"/>
    </xf>
    <xf numFmtId="3" fontId="208" fillId="0" borderId="138">
      <alignment vertical="center"/>
    </xf>
    <xf numFmtId="0" fontId="240" fillId="0" borderId="0">
      <alignment horizontal="left"/>
    </xf>
    <xf numFmtId="0" fontId="241" fillId="0" borderId="0">
      <alignment horizontal="center" wrapText="1"/>
    </xf>
    <xf numFmtId="0" fontId="240"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0" fillId="0" borderId="159">
      <alignment horizontal="right" wrapText="1"/>
    </xf>
    <xf numFmtId="0" fontId="240" fillId="0" borderId="159">
      <alignment horizontal="right" wrapText="1"/>
    </xf>
    <xf numFmtId="0" fontId="240" fillId="0" borderId="159">
      <alignment horizontal="right" wrapText="1"/>
    </xf>
    <xf numFmtId="0" fontId="2" fillId="0" borderId="0" applyNumberFormat="0" applyFont="0" applyFill="0" applyBorder="0" applyAlignment="0" applyProtection="0"/>
    <xf numFmtId="0" fontId="240"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0" fillId="0" borderId="159">
      <alignment horizontal="right" wrapText="1"/>
    </xf>
    <xf numFmtId="0" fontId="240" fillId="0" borderId="159">
      <alignment horizontal="right" wrapText="1"/>
    </xf>
    <xf numFmtId="0" fontId="240" fillId="0" borderId="159">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297" fontId="242" fillId="0" borderId="159">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2" fillId="0" borderId="159">
      <alignment horizontal="right"/>
    </xf>
    <xf numFmtId="297" fontId="242" fillId="0" borderId="159">
      <alignment horizontal="right"/>
    </xf>
    <xf numFmtId="297" fontId="242" fillId="0" borderId="159">
      <alignment horizontal="right"/>
    </xf>
    <xf numFmtId="0" fontId="2" fillId="0" borderId="0" applyNumberFormat="0" applyFont="0" applyFill="0" applyBorder="0" applyAlignment="0" applyProtection="0"/>
    <xf numFmtId="0" fontId="243" fillId="0" borderId="0">
      <alignment vertical="center"/>
    </xf>
    <xf numFmtId="298" fontId="243" fillId="0" borderId="0">
      <alignment horizontal="left" vertical="center"/>
    </xf>
    <xf numFmtId="299" fontId="244" fillId="0" borderId="0">
      <alignment vertical="center"/>
    </xf>
    <xf numFmtId="0" fontId="42" fillId="0" borderId="0">
      <alignment vertical="center"/>
    </xf>
    <xf numFmtId="297" fontId="242" fillId="0" borderId="15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2" fillId="0" borderId="159">
      <alignment horizontal="left"/>
    </xf>
    <xf numFmtId="297" fontId="242" fillId="0" borderId="159">
      <alignment horizontal="left"/>
    </xf>
    <xf numFmtId="0" fontId="2" fillId="0" borderId="0" applyNumberFormat="0" applyFont="0" applyFill="0" applyBorder="0" applyAlignment="0" applyProtection="0"/>
    <xf numFmtId="297" fontId="216" fillId="0" borderId="0" applyFill="0" applyBorder="0">
      <alignment vertical="top"/>
    </xf>
    <xf numFmtId="297" fontId="227" fillId="0" borderId="0" applyFill="0" applyBorder="0" applyProtection="0">
      <alignment vertical="top"/>
    </xf>
    <xf numFmtId="297" fontId="245" fillId="0" borderId="0">
      <alignment vertical="top"/>
    </xf>
    <xf numFmtId="297" fontId="154" fillId="0" borderId="0">
      <alignment horizontal="center"/>
    </xf>
    <xf numFmtId="297" fontId="246" fillId="0" borderId="15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6" fillId="0" borderId="159">
      <alignment horizontal="center"/>
    </xf>
    <xf numFmtId="297" fontId="246" fillId="0" borderId="159">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196" fontId="154" fillId="0" borderId="160"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196" fontId="154" fillId="0" borderId="160"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79" fillId="0" borderId="0"/>
    <xf numFmtId="297" fontId="24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8" fillId="0" borderId="138">
      <alignment vertical="center"/>
    </xf>
    <xf numFmtId="297" fontId="248"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4" fillId="0" borderId="0" applyFill="0" applyBorder="0">
      <alignment horizontal="left" vertical="top" wrapText="1"/>
    </xf>
    <xf numFmtId="0" fontId="154" fillId="0" borderId="0" applyFill="0" applyBorder="0">
      <alignment horizontal="left" vertical="top" wrapText="1"/>
    </xf>
    <xf numFmtId="3" fontId="208" fillId="0" borderId="138">
      <alignment vertical="center"/>
    </xf>
    <xf numFmtId="0" fontId="249" fillId="0" borderId="0">
      <alignment horizontal="left" vertical="top" wrapText="1"/>
    </xf>
    <xf numFmtId="0" fontId="250" fillId="0" borderId="0">
      <alignment horizontal="left" vertical="top" wrapText="1"/>
    </xf>
    <xf numFmtId="0" fontId="239" fillId="0" borderId="0">
      <alignment horizontal="left" vertical="top" wrapText="1"/>
    </xf>
    <xf numFmtId="3" fontId="251" fillId="85" borderId="70">
      <alignment horizontal="centerContinuous"/>
    </xf>
    <xf numFmtId="0" fontId="164" fillId="0" borderId="63" applyNumberFormat="0" applyFill="0" applyBorder="0" applyAlignment="0"/>
    <xf numFmtId="300" fontId="252" fillId="0" borderId="0"/>
    <xf numFmtId="0" fontId="2" fillId="0" borderId="0" applyNumberFormat="0" applyFont="0" applyFill="0" applyBorder="0" applyAlignment="0" applyProtection="0"/>
    <xf numFmtId="0" fontId="10" fillId="0" borderId="0"/>
    <xf numFmtId="38" fontId="200" fillId="0" borderId="0"/>
    <xf numFmtId="301" fontId="253"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8" fillId="0" borderId="138">
      <alignment vertical="center"/>
    </xf>
    <xf numFmtId="0" fontId="10" fillId="0" borderId="0"/>
    <xf numFmtId="0" fontId="254" fillId="0" borderId="0" applyFill="0" applyBorder="0" applyProtection="0">
      <alignment horizontal="left"/>
    </xf>
    <xf numFmtId="0" fontId="255" fillId="68" borderId="0"/>
    <xf numFmtId="37" fontId="256" fillId="68" borderId="0" applyNumberFormat="0" applyBorder="0" applyAlignment="0" applyProtection="0"/>
    <xf numFmtId="295" fontId="256" fillId="68" borderId="0" applyNumberFormat="0" applyBorder="0" applyAlignment="0" applyProtection="0"/>
    <xf numFmtId="3" fontId="208" fillId="0" borderId="138">
      <alignment vertical="center"/>
    </xf>
    <xf numFmtId="0" fontId="257"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8" fillId="0" borderId="138">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03" fontId="2" fillId="0" borderId="0" applyFont="0" applyFill="0" applyBorder="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71" borderId="107" applyNumberFormat="0" applyFont="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58" fillId="0" borderId="0">
      <alignment horizontal="centerContinuous" vertical="center"/>
    </xf>
    <xf numFmtId="304" fontId="2" fillId="0" borderId="0" applyFont="0" applyFill="0" applyBorder="0" applyAlignment="0" applyProtection="0"/>
    <xf numFmtId="0" fontId="217" fillId="115" borderId="0">
      <alignment horizontal="left"/>
    </xf>
    <xf numFmtId="1" fontId="259" fillId="0" borderId="161">
      <alignment horizontal="left"/>
    </xf>
    <xf numFmtId="248" fontId="260"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2" fillId="123" borderId="0" applyNumberFormat="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39" fontId="172" fillId="123" borderId="0" applyNumberFormat="0" applyBorder="0" applyAlignment="0" applyProtection="0"/>
    <xf numFmtId="0" fontId="2" fillId="0" borderId="0" applyNumberFormat="0" applyFont="0" applyFill="0" applyBorder="0" applyAlignment="0" applyProtection="0"/>
    <xf numFmtId="3" fontId="208"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8">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8">
      <alignment vertical="center"/>
    </xf>
    <xf numFmtId="38" fontId="172"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45" fillId="113" borderId="129"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9" applyAlignment="0" applyProtection="0"/>
    <xf numFmtId="0" fontId="45" fillId="113" borderId="129" applyAlignment="0" applyProtection="0"/>
    <xf numFmtId="0" fontId="2" fillId="0" borderId="0" applyNumberFormat="0" applyFont="0" applyFill="0" applyBorder="0" applyAlignment="0" applyProtection="0"/>
    <xf numFmtId="0" fontId="2" fillId="68" borderId="127"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7"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Protection="0">
      <alignment horizontal="center" vertic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3" fontId="208" fillId="0" borderId="138">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0" fontId="2" fillId="68" borderId="127" applyNumberFormat="0" applyFont="0" applyBorder="0" applyAlignment="0" applyProtection="0">
      <alignment horizontal="center"/>
    </xf>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45" fillId="68" borderId="141"/>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125" borderId="106"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6" fillId="111" borderId="0" applyBorder="0" applyAlignment="0"/>
    <xf numFmtId="306" fontId="161"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41" fillId="126" borderId="128" applyNumberFormat="0" applyFont="0" applyBorder="0" applyAlignment="0">
      <alignment horizontal="centerContinuous"/>
    </xf>
    <xf numFmtId="0" fontId="261" fillId="0" borderId="0" applyProtection="0">
      <alignment horizontal="right"/>
    </xf>
    <xf numFmtId="0" fontId="261" fillId="0" borderId="0" applyProtection="0">
      <alignment horizontal="right"/>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41" fillId="126" borderId="128" applyNumberFormat="0" applyFont="0" applyBorder="0" applyAlignment="0">
      <alignment horizontal="centerContinuous"/>
    </xf>
    <xf numFmtId="0" fontId="261"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37" fillId="0" borderId="129">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62" fillId="109" borderId="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3" fillId="0" borderId="162" applyNumberFormat="0" applyFill="0" applyAlignment="0" applyProtection="0"/>
    <xf numFmtId="0" fontId="263" fillId="0" borderId="162" applyNumberFormat="0" applyFill="0" applyAlignment="0" applyProtection="0"/>
    <xf numFmtId="0" fontId="263" fillId="0" borderId="162" applyNumberFormat="0" applyFill="0" applyAlignment="0" applyProtection="0"/>
    <xf numFmtId="0" fontId="38" fillId="0" borderId="42"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4" fillId="0" borderId="0" applyProtection="0">
      <alignment horizontal="left"/>
    </xf>
    <xf numFmtId="0" fontId="10" fillId="0" borderId="0"/>
    <xf numFmtId="0" fontId="10" fillId="0" borderId="0"/>
    <xf numFmtId="0" fontId="10" fillId="0" borderId="0"/>
    <xf numFmtId="0" fontId="10" fillId="0" borderId="0"/>
    <xf numFmtId="0" fontId="265" fillId="0" borderId="163" applyNumberFormat="0" applyFill="0" applyAlignment="0" applyProtection="0"/>
    <xf numFmtId="0" fontId="265" fillId="0" borderId="163" applyNumberFormat="0" applyFill="0" applyAlignment="0" applyProtection="0"/>
    <xf numFmtId="0" fontId="265" fillId="0" borderId="163" applyNumberFormat="0" applyFill="0" applyAlignment="0" applyProtection="0"/>
    <xf numFmtId="0" fontId="264"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7" fillId="0" borderId="164" applyNumberFormat="0" applyFill="0" applyAlignment="0" applyProtection="0"/>
    <xf numFmtId="0" fontId="267" fillId="0" borderId="164" applyNumberFormat="0" applyFill="0" applyAlignment="0" applyProtection="0"/>
    <xf numFmtId="0" fontId="267" fillId="0" borderId="164"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5"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34"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2"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7" applyFont="0" applyProtection="0">
      <alignment horizontal="right"/>
    </xf>
    <xf numFmtId="0" fontId="10" fillId="0" borderId="0"/>
    <xf numFmtId="3" fontId="2" fillId="70" borderId="127" applyFont="0" applyProtection="0">
      <alignment horizontal="right"/>
    </xf>
    <xf numFmtId="0" fontId="2" fillId="0" borderId="0" applyNumberFormat="0" applyFont="0" applyFill="0" applyBorder="0" applyAlignment="0" applyProtection="0"/>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08" fillId="0" borderId="138">
      <alignment vertical="center"/>
    </xf>
    <xf numFmtId="0" fontId="2" fillId="0" borderId="0" applyNumberFormat="0" applyFont="0" applyFill="0" applyBorder="0" applyAlignment="0" applyProtection="0"/>
    <xf numFmtId="0" fontId="10" fillId="0" borderId="0"/>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 fillId="70" borderId="127" applyFont="0" applyProtection="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0" fontId="2" fillId="70" borderId="127" applyFont="0" applyProtection="0">
      <alignment horizontal="right"/>
    </xf>
    <xf numFmtId="0" fontId="10" fillId="0" borderId="0"/>
    <xf numFmtId="10" fontId="2" fillId="70" borderId="127" applyFont="0" applyProtection="0">
      <alignment horizontal="right"/>
    </xf>
    <xf numFmtId="0" fontId="2" fillId="0" borderId="0" applyNumberFormat="0" applyFont="0" applyFill="0" applyBorder="0" applyAlignment="0" applyProtection="0"/>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3" fontId="208" fillId="0" borderId="138">
      <alignment vertical="center"/>
    </xf>
    <xf numFmtId="0" fontId="2" fillId="0" borderId="0" applyNumberFormat="0" applyFont="0" applyFill="0" applyBorder="0" applyAlignment="0" applyProtection="0"/>
    <xf numFmtId="0" fontId="10" fillId="0" borderId="0"/>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10" fontId="2" fillId="70" borderId="127" applyFont="0" applyProtection="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9" fontId="2" fillId="70" borderId="127" applyFont="0" applyProtection="0">
      <alignment horizontal="right"/>
    </xf>
    <xf numFmtId="0" fontId="10" fillId="0" borderId="0"/>
    <xf numFmtId="9" fontId="2" fillId="70" borderId="127" applyFont="0" applyProtection="0">
      <alignment horizontal="right"/>
    </xf>
    <xf numFmtId="0" fontId="2" fillId="0" borderId="0" applyNumberFormat="0" applyFont="0" applyFill="0" applyBorder="0" applyAlignment="0" applyProtection="0"/>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3" fontId="208" fillId="0" borderId="138">
      <alignment vertical="center"/>
    </xf>
    <xf numFmtId="0" fontId="2" fillId="0" borderId="0" applyNumberFormat="0" applyFont="0" applyFill="0" applyBorder="0" applyAlignment="0" applyProtection="0"/>
    <xf numFmtId="0" fontId="10" fillId="0" borderId="0"/>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9" fontId="2" fillId="70" borderId="127" applyFont="0" applyProtection="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70" borderId="128"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8" applyNumberFormat="0" applyFont="0" applyBorder="0" applyAlignment="0" applyProtection="0">
      <alignment horizontal="left"/>
    </xf>
    <xf numFmtId="0" fontId="2" fillId="0" borderId="0" applyNumberFormat="0" applyFont="0" applyFill="0" applyBorder="0" applyAlignment="0" applyProtection="0"/>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3" fontId="208" fillId="0" borderId="138">
      <alignment vertical="center"/>
    </xf>
    <xf numFmtId="0" fontId="2" fillId="0" borderId="0" applyNumberFormat="0" applyFont="0" applyFill="0" applyBorder="0" applyAlignment="0" applyProtection="0"/>
    <xf numFmtId="0" fontId="10" fillId="0" borderId="0"/>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0" fontId="2" fillId="70" borderId="128" applyNumberFormat="0" applyFont="0" applyBorder="0" applyAlignment="0" applyProtection="0">
      <alignment horizontal="left"/>
    </xf>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7" fontId="256" fillId="0" borderId="0" applyNumberFormat="0" applyBorder="0" applyAlignment="0" applyProtection="0"/>
    <xf numFmtId="295" fontId="256" fillId="0" borderId="0" applyNumberFormat="0" applyBorder="0" applyAlignment="0" applyProtection="0"/>
    <xf numFmtId="3" fontId="208" fillId="0" borderId="138">
      <alignment vertical="center"/>
    </xf>
    <xf numFmtId="37" fontId="45" fillId="0" borderId="0"/>
    <xf numFmtId="295" fontId="45" fillId="0" borderId="0"/>
    <xf numFmtId="3" fontId="208" fillId="0" borderId="138">
      <alignment vertical="center"/>
    </xf>
    <xf numFmtId="0" fontId="2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08" fontId="269"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7"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7" applyNumberFormat="0" applyBorder="0" applyAlignment="0" applyProtection="0"/>
    <xf numFmtId="0" fontId="10" fillId="0" borderId="0"/>
    <xf numFmtId="10" fontId="19" fillId="107" borderId="127" applyNumberFormat="0" applyBorder="0" applyAlignment="0" applyProtection="0"/>
    <xf numFmtId="10" fontId="19" fillId="107" borderId="127" applyNumberFormat="0" applyBorder="0" applyAlignment="0" applyProtection="0"/>
    <xf numFmtId="10" fontId="19" fillId="107" borderId="127" applyNumberFormat="0" applyBorder="0" applyAlignment="0" applyProtection="0"/>
    <xf numFmtId="10" fontId="19" fillId="107" borderId="127" applyNumberFormat="0" applyBorder="0" applyAlignment="0" applyProtection="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270" fillId="0" borderId="76">
      <protection locked="0"/>
    </xf>
    <xf numFmtId="0" fontId="270" fillId="0" borderId="76">
      <protection locked="0"/>
    </xf>
    <xf numFmtId="3" fontId="208" fillId="0" borderId="138">
      <alignment vertical="center"/>
    </xf>
    <xf numFmtId="0" fontId="270" fillId="0" borderId="76">
      <protection locked="0"/>
    </xf>
    <xf numFmtId="0" fontId="270" fillId="0" borderId="76">
      <protection locked="0"/>
    </xf>
    <xf numFmtId="3" fontId="208" fillId="0" borderId="138">
      <alignment vertical="center"/>
    </xf>
    <xf numFmtId="0" fontId="270" fillId="0" borderId="76">
      <protection locked="0"/>
    </xf>
    <xf numFmtId="0" fontId="270" fillId="0" borderId="76">
      <protection locked="0"/>
    </xf>
    <xf numFmtId="3" fontId="208" fillId="0" borderId="138">
      <alignment vertical="center"/>
    </xf>
    <xf numFmtId="0" fontId="270" fillId="0" borderId="76">
      <protection locked="0"/>
    </xf>
    <xf numFmtId="0" fontId="270" fillId="0" borderId="76">
      <protection locked="0"/>
    </xf>
    <xf numFmtId="3" fontId="208" fillId="0" borderId="138">
      <alignment vertical="center"/>
    </xf>
    <xf numFmtId="0" fontId="10" fillId="0" borderId="0"/>
    <xf numFmtId="0" fontId="10" fillId="0" borderId="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49" fillId="72" borderId="14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2" fillId="0" borderId="0" applyNumberFormat="0" applyFont="0" applyFill="0" applyBorder="0" applyAlignment="0" applyProtection="0"/>
    <xf numFmtId="0" fontId="270" fillId="0" borderId="76">
      <protection locked="0"/>
    </xf>
    <xf numFmtId="0" fontId="270" fillId="0" borderId="76">
      <protection locked="0"/>
    </xf>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0" fontId="49" fillId="72" borderId="149" applyNumberFormat="0" applyAlignment="0" applyProtection="0"/>
    <xf numFmtId="3" fontId="208" fillId="0" borderId="138">
      <alignment vertical="center"/>
    </xf>
    <xf numFmtId="0" fontId="270" fillId="0" borderId="76">
      <protection locked="0"/>
    </xf>
    <xf numFmtId="0" fontId="270" fillId="0" borderId="76">
      <protection locked="0"/>
    </xf>
    <xf numFmtId="3" fontId="208" fillId="0" borderId="138">
      <alignment vertical="center"/>
    </xf>
    <xf numFmtId="0" fontId="270" fillId="0" borderId="76">
      <protection locked="0"/>
    </xf>
    <xf numFmtId="0" fontId="270" fillId="0" borderId="76">
      <protection locked="0"/>
    </xf>
    <xf numFmtId="3" fontId="208" fillId="0" borderId="138">
      <alignment vertical="center"/>
    </xf>
    <xf numFmtId="0" fontId="270" fillId="0" borderId="76">
      <protection locked="0"/>
    </xf>
    <xf numFmtId="0" fontId="270" fillId="0" borderId="76">
      <protection locked="0"/>
    </xf>
    <xf numFmtId="3" fontId="208" fillId="0" borderId="138">
      <alignment vertical="center"/>
    </xf>
    <xf numFmtId="0" fontId="270" fillId="0" borderId="76">
      <protection locked="0"/>
    </xf>
    <xf numFmtId="0" fontId="270" fillId="0" borderId="76">
      <protection locked="0"/>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0" fillId="88" borderId="165">
      <alignment horizontal="right" vertical="center"/>
      <protection locked="0"/>
    </xf>
    <xf numFmtId="310" fontId="270" fillId="88" borderId="165">
      <alignment horizontal="right" vertical="center"/>
      <protection locked="0"/>
    </xf>
    <xf numFmtId="310" fontId="270" fillId="88" borderId="165">
      <alignment horizontal="right" vertical="center"/>
      <protection locked="0"/>
    </xf>
    <xf numFmtId="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2" fontId="232" fillId="129" borderId="76"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8" fillId="0" borderId="138">
      <alignment vertical="center"/>
    </xf>
    <xf numFmtId="311" fontId="2" fillId="71" borderId="127" applyFont="0" applyAlignment="0">
      <protection locked="0"/>
    </xf>
    <xf numFmtId="0" fontId="10" fillId="0" borderId="0"/>
    <xf numFmtId="311" fontId="2" fillId="71" borderId="127" applyFont="0" applyAlignment="0">
      <protection locked="0"/>
    </xf>
    <xf numFmtId="0" fontId="2" fillId="0" borderId="0" applyNumberFormat="0" applyFont="0" applyFill="0" applyBorder="0" applyAlignment="0" applyProtection="0"/>
    <xf numFmtId="311" fontId="2" fillId="71" borderId="127" applyFont="0" applyAlignment="0">
      <protection locked="0"/>
    </xf>
    <xf numFmtId="311" fontId="2" fillId="71" borderId="127" applyFont="0" applyAlignment="0">
      <protection locked="0"/>
    </xf>
    <xf numFmtId="311" fontId="2" fillId="71" borderId="127" applyFont="0" applyAlignment="0">
      <protection locked="0"/>
    </xf>
    <xf numFmtId="311" fontId="2" fillId="71" borderId="127" applyFont="0" applyAlignment="0">
      <protection locked="0"/>
    </xf>
    <xf numFmtId="3" fontId="208" fillId="0" borderId="138">
      <alignment vertical="center"/>
    </xf>
    <xf numFmtId="0" fontId="2" fillId="0" borderId="0" applyNumberFormat="0" applyFont="0" applyFill="0" applyBorder="0" applyAlignment="0" applyProtection="0"/>
    <xf numFmtId="0" fontId="10" fillId="0" borderId="0"/>
    <xf numFmtId="311" fontId="2" fillId="71" borderId="127" applyFont="0" applyAlignment="0">
      <protection locked="0"/>
    </xf>
    <xf numFmtId="311" fontId="2" fillId="71" borderId="127" applyFont="0" applyAlignment="0">
      <protection locked="0"/>
    </xf>
    <xf numFmtId="311" fontId="2" fillId="71" borderId="127" applyFont="0" applyAlignment="0">
      <protection locked="0"/>
    </xf>
    <xf numFmtId="311" fontId="2" fillId="71" borderId="127" applyFont="0" applyAlignment="0">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 fillId="71" borderId="127" applyFont="0">
      <alignment horizontal="right"/>
      <protection locked="0"/>
    </xf>
    <xf numFmtId="0" fontId="10" fillId="0" borderId="0"/>
    <xf numFmtId="3" fontId="2" fillId="71" borderId="127"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vertical="center"/>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 fillId="71" borderId="127" applyFont="0">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60" fontId="2" fillId="71" borderId="127" applyFont="0">
      <alignment horizontal="right"/>
      <protection locked="0"/>
    </xf>
    <xf numFmtId="0" fontId="10" fillId="0" borderId="0"/>
    <xf numFmtId="260" fontId="2" fillId="71" borderId="127" applyFont="0">
      <alignment horizontal="right"/>
      <protection locked="0"/>
    </xf>
    <xf numFmtId="0" fontId="2" fillId="0" borderId="0" applyNumberFormat="0" applyFont="0" applyFill="0" applyBorder="0" applyAlignment="0" applyProtection="0"/>
    <xf numFmtId="260" fontId="2" fillId="71" borderId="127" applyFont="0">
      <alignment horizontal="right"/>
      <protection locked="0"/>
    </xf>
    <xf numFmtId="260" fontId="2" fillId="71" borderId="127" applyFont="0">
      <alignment horizontal="right"/>
      <protection locked="0"/>
    </xf>
    <xf numFmtId="260" fontId="2" fillId="71" borderId="127" applyFont="0">
      <alignment horizontal="right"/>
      <protection locked="0"/>
    </xf>
    <xf numFmtId="260" fontId="2" fillId="71" borderId="127" applyFont="0">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260" fontId="2" fillId="71" borderId="127" applyFont="0">
      <alignment horizontal="right"/>
      <protection locked="0"/>
    </xf>
    <xf numFmtId="260" fontId="2" fillId="71" borderId="127" applyFont="0">
      <alignment horizontal="right"/>
      <protection locked="0"/>
    </xf>
    <xf numFmtId="260" fontId="2" fillId="71" borderId="127" applyFont="0">
      <alignment horizontal="right"/>
      <protection locked="0"/>
    </xf>
    <xf numFmtId="260" fontId="2" fillId="71" borderId="127" applyFont="0">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10" fontId="2" fillId="71" borderId="127" applyFont="0">
      <alignment horizontal="right"/>
      <protection locked="0"/>
    </xf>
    <xf numFmtId="0" fontId="10" fillId="0" borderId="0"/>
    <xf numFmtId="10" fontId="2" fillId="71" borderId="127" applyFont="0">
      <alignment horizontal="right"/>
      <protection locked="0"/>
    </xf>
    <xf numFmtId="0" fontId="2" fillId="0" borderId="0" applyNumberFormat="0" applyFont="0" applyFill="0" applyBorder="0" applyAlignment="0" applyProtection="0"/>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10" fontId="2" fillId="71" borderId="127" applyFont="0">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9" fontId="2" fillId="71" borderId="131"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31"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1" applyFont="0">
      <alignment horizontal="right"/>
      <protection locked="0"/>
    </xf>
    <xf numFmtId="9" fontId="2" fillId="71" borderId="131" applyFont="0">
      <alignment horizontal="right"/>
      <protection locked="0"/>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9" fontId="2" fillId="71" borderId="131" applyFont="0">
      <alignment horizontal="right"/>
      <protection locked="0"/>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71" borderId="127" applyFont="0">
      <alignment horizontal="center" wrapText="1"/>
      <protection locked="0"/>
    </xf>
    <xf numFmtId="0" fontId="10" fillId="0" borderId="0"/>
    <xf numFmtId="0" fontId="2" fillId="71" borderId="127" applyFont="0">
      <alignment horizontal="center" wrapText="1"/>
      <protection locked="0"/>
    </xf>
    <xf numFmtId="0" fontId="2" fillId="0" borderId="0" applyNumberFormat="0" applyFont="0" applyFill="0" applyBorder="0" applyAlignment="0" applyProtection="0"/>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3" fontId="208" fillId="0" borderId="138">
      <alignment vertical="center"/>
    </xf>
    <xf numFmtId="0" fontId="2" fillId="0" borderId="0" applyNumberFormat="0" applyFont="0" applyFill="0" applyBorder="0" applyAlignment="0" applyProtection="0"/>
    <xf numFmtId="0" fontId="10" fillId="0" borderId="0"/>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0" fontId="2" fillId="71" borderId="127" applyFont="0">
      <alignment horizontal="center" wrapText="1"/>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49" fontId="2" fillId="71" borderId="127" applyFont="0" applyAlignment="0">
      <protection locked="0"/>
    </xf>
    <xf numFmtId="0" fontId="10" fillId="0" borderId="0"/>
    <xf numFmtId="0" fontId="10" fillId="0" borderId="0"/>
    <xf numFmtId="3" fontId="208" fillId="0" borderId="138">
      <alignment vertical="center"/>
    </xf>
    <xf numFmtId="0" fontId="10" fillId="0" borderId="0"/>
    <xf numFmtId="0" fontId="10" fillId="0" borderId="0"/>
    <xf numFmtId="49" fontId="2" fillId="71" borderId="127" applyFont="0" applyAlignment="0">
      <protection locked="0"/>
    </xf>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8" fontId="259" fillId="0" borderId="0" applyNumberFormat="0" applyFill="0" applyBorder="0" applyAlignment="0" applyProtection="0"/>
    <xf numFmtId="0" fontId="2" fillId="0" borderId="0" applyNumberFormat="0" applyFont="0" applyFill="0" applyBorder="0" applyAlignment="0" applyProtection="0"/>
    <xf numFmtId="0" fontId="183"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82" fillId="53" borderId="0" applyNumberFormat="0" applyBorder="0" applyProtection="0">
      <alignment horizontal="center"/>
    </xf>
    <xf numFmtId="314" fontId="272"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15" fontId="2" fillId="0" borderId="0" applyFont="0" applyFill="0" applyBorder="0" applyAlignment="0" applyProtection="0"/>
    <xf numFmtId="316" fontId="27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17" fontId="159" fillId="0" borderId="76"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17" fontId="227" fillId="96" borderId="166"/>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7" fillId="96" borderId="76"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3" fillId="0" borderId="0" applyNumberFormat="0" applyFill="0" applyBorder="0">
      <alignment horizontal="right"/>
    </xf>
    <xf numFmtId="0" fontId="274" fillId="0" borderId="0">
      <protection locked="0"/>
    </xf>
    <xf numFmtId="0" fontId="10" fillId="0" borderId="0"/>
    <xf numFmtId="38" fontId="200"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7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78" fillId="0" borderId="167" applyNumberFormat="0" applyFill="0" applyAlignment="0" applyProtection="0"/>
    <xf numFmtId="0" fontId="78" fillId="0" borderId="167" applyNumberFormat="0" applyFill="0" applyAlignment="0" applyProtection="0"/>
    <xf numFmtId="0" fontId="78" fillId="0" borderId="167"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260" fontId="256"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8" fillId="0" borderId="138">
      <alignment vertical="center"/>
    </xf>
    <xf numFmtId="43" fontId="37" fillId="68" borderId="0" applyNumberFormat="0" applyFont="0" applyBorder="0" applyAlignment="0"/>
    <xf numFmtId="0" fontId="2" fillId="68" borderId="0"/>
    <xf numFmtId="319"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3" fillId="0" borderId="0" applyFont="0" applyFill="0" applyBorder="0" applyAlignment="0">
      <alignment vertical="center"/>
    </xf>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59"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6" fillId="0" borderId="0" applyNumberFormat="0" applyFill="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17" fontId="279" fillId="0" borderId="139" applyAlignment="0" applyProtection="0">
      <alignment horizontal="centerContinuous"/>
    </xf>
    <xf numFmtId="19" fontId="279" fillId="0" borderId="139" applyAlignment="0" applyProtection="0">
      <alignment horizontal="centerContinuous"/>
    </xf>
    <xf numFmtId="3" fontId="208" fillId="0" borderId="138">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8" fillId="0" borderId="138">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7" fillId="115" borderId="0">
      <alignment horizontal="left"/>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10" fontId="9" fillId="130" borderId="106" applyBorder="0">
      <alignment horizontal="center"/>
      <protection locked="0"/>
    </xf>
    <xf numFmtId="0" fontId="10" fillId="0" borderId="0"/>
    <xf numFmtId="2" fontId="232" fillId="107" borderId="127"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59"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40" applyNumberFormat="0" applyFill="0" applyBorder="0" applyAlignment="0"/>
    <xf numFmtId="17" fontId="45" fillId="131" borderId="140" applyNumberFormat="0" applyFill="0" applyBorder="0" applyAlignment="0"/>
    <xf numFmtId="3" fontId="208" fillId="0" borderId="138">
      <alignment vertical="center"/>
    </xf>
    <xf numFmtId="3" fontId="208" fillId="0" borderId="138">
      <alignment vertical="center"/>
    </xf>
    <xf numFmtId="0" fontId="224" fillId="0" borderId="0" applyNumberFormat="0" applyFont="0" applyBorder="0" applyAlignment="0"/>
    <xf numFmtId="0" fontId="224"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24" fontId="210" fillId="0" borderId="0">
      <alignment horizontal="right" vertical="center" wrapText="1"/>
    </xf>
    <xf numFmtId="325" fontId="210"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0"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0" fillId="72" borderId="0" applyNumberFormat="0" applyBorder="0" applyAlignment="0" applyProtection="0"/>
    <xf numFmtId="0" fontId="280" fillId="72" borderId="0" applyNumberFormat="0" applyBorder="0" applyAlignment="0" applyProtection="0"/>
    <xf numFmtId="0" fontId="280"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37" fontId="281" fillId="0" borderId="0"/>
    <xf numFmtId="295" fontId="281"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236" fillId="69" borderId="127"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1"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59"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8" fillId="0" borderId="138">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xf numFmtId="0" fontId="2" fillId="0" borderId="0" applyNumberFormat="0" applyFont="0" applyFill="0" applyBorder="0" applyAlignment="0" applyProtection="0"/>
    <xf numFmtId="3" fontId="208" fillId="0" borderId="138">
      <alignment vertical="center"/>
    </xf>
    <xf numFmtId="0" fontId="2" fillId="0" borderId="0"/>
    <xf numFmtId="0" fontId="2" fillId="0" borderId="0" applyNumberFormat="0" applyFont="0" applyFill="0" applyBorder="0" applyAlignment="0" applyProtection="0"/>
    <xf numFmtId="3" fontId="208" fillId="0" borderId="138">
      <alignment vertical="center"/>
    </xf>
    <xf numFmtId="0" fontId="2" fillId="0" borderId="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 fontId="208" fillId="0" borderId="138">
      <alignment vertical="center"/>
    </xf>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7" fontId="200"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282" fillId="104" borderId="130">
      <alignment horizontal="center" vertical="top" wrapText="1"/>
    </xf>
    <xf numFmtId="0" fontId="282" fillId="104" borderId="130">
      <alignment horizontal="center" vertical="top" wrapText="1"/>
    </xf>
    <xf numFmtId="0" fontId="282" fillId="104" borderId="130">
      <alignment horizontal="center" vertical="top" wrapText="1"/>
    </xf>
    <xf numFmtId="0" fontId="282" fillId="104" borderId="130">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9"/>
    <xf numFmtId="0" fontId="2" fillId="0" borderId="129"/>
    <xf numFmtId="0" fontId="2" fillId="0" borderId="129"/>
    <xf numFmtId="0"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8"/>
    <xf numFmtId="0" fontId="45" fillId="70" borderId="128"/>
    <xf numFmtId="0" fontId="45" fillId="70" borderId="128"/>
    <xf numFmtId="0" fontId="45" fillId="7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6"/>
    <xf numFmtId="0" fontId="45" fillId="0" borderId="106"/>
    <xf numFmtId="0" fontId="45" fillId="0" borderId="10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30">
      <alignment horizontal="center" vertical="top"/>
    </xf>
    <xf numFmtId="0" fontId="282" fillId="132" borderId="130">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8"/>
    <xf numFmtId="0" fontId="45" fillId="0" borderId="128"/>
    <xf numFmtId="0" fontId="45" fillId="0" borderId="128"/>
    <xf numFmtId="0" fontId="45" fillId="0" borderId="12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30"/>
    <xf numFmtId="0" fontId="2" fillId="0" borderId="130"/>
    <xf numFmtId="0" fontId="2" fillId="0" borderId="130"/>
    <xf numFmtId="0" fontId="2" fillId="0" borderId="130"/>
    <xf numFmtId="0" fontId="2" fillId="0" borderId="13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70" borderId="131"/>
    <xf numFmtId="0" fontId="283" fillId="70" borderId="13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6">
      <alignment horizontal="center"/>
    </xf>
    <xf numFmtId="0" fontId="2" fillId="0" borderId="106">
      <alignment horizontal="center"/>
    </xf>
    <xf numFmtId="0" fontId="2" fillId="0" borderId="10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alignment horizontal="center"/>
    </xf>
    <xf numFmtId="0" fontId="2" fillId="0" borderId="107">
      <alignment horizontal="center"/>
    </xf>
    <xf numFmtId="0" fontId="2" fillId="0" borderId="107">
      <alignment horizontal="center"/>
    </xf>
    <xf numFmtId="0" fontId="2" fillId="0" borderId="107">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alignment horizontal="center"/>
    </xf>
    <xf numFmtId="0" fontId="2" fillId="0" borderId="10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30">
      <alignment horizontal="center" vertical="top" wrapText="1"/>
    </xf>
    <xf numFmtId="0" fontId="282" fillId="132" borderId="130">
      <alignment horizontal="center" vertical="top" wrapText="1"/>
    </xf>
    <xf numFmtId="0" fontId="282" fillId="132" borderId="130">
      <alignment horizontal="center" vertical="top" wrapText="1"/>
    </xf>
    <xf numFmtId="0" fontId="282" fillId="132" borderId="130">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9"/>
    <xf numFmtId="3" fontId="2" fillId="0" borderId="129"/>
    <xf numFmtId="3" fontId="2" fillId="0" borderId="129"/>
    <xf numFmtId="3" fontId="2" fillId="0" borderId="12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8">
      <alignment horizontal="center"/>
    </xf>
    <xf numFmtId="0" fontId="45" fillId="70" borderId="128">
      <alignment horizontal="center"/>
    </xf>
    <xf numFmtId="0" fontId="45" fillId="70" borderId="128">
      <alignment horizontal="center"/>
    </xf>
    <xf numFmtId="0" fontId="45" fillId="70" borderId="12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9">
      <alignment horizontal="center"/>
    </xf>
    <xf numFmtId="0" fontId="45" fillId="70" borderId="129">
      <alignment horizontal="center"/>
    </xf>
    <xf numFmtId="0" fontId="2" fillId="0" borderId="0" applyNumberFormat="0" applyFont="0" applyFill="0" applyBorder="0" applyAlignment="0" applyProtection="0"/>
    <xf numFmtId="0" fontId="45" fillId="70" borderId="130">
      <alignment horizontal="center"/>
    </xf>
    <xf numFmtId="0" fontId="45" fillId="70" borderId="130">
      <alignment horizontal="center"/>
    </xf>
    <xf numFmtId="0" fontId="45" fillId="70" borderId="130">
      <alignment horizontal="center"/>
    </xf>
    <xf numFmtId="0" fontId="45" fillId="70" borderId="13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6">
      <alignment horizontal="left" vertical="top"/>
    </xf>
    <xf numFmtId="0" fontId="45" fillId="70" borderId="106">
      <alignment horizontal="left" vertical="top"/>
    </xf>
    <xf numFmtId="0" fontId="45" fillId="70" borderId="106">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9">
      <alignment horizontal="center" vertical="center"/>
    </xf>
    <xf numFmtId="0" fontId="282" fillId="132" borderId="129">
      <alignment horizontal="center" vertical="center"/>
    </xf>
    <xf numFmtId="0" fontId="2" fillId="0" borderId="0" applyNumberFormat="0" applyFont="0" applyFill="0" applyBorder="0" applyAlignment="0" applyProtection="0"/>
    <xf numFmtId="0" fontId="282" fillId="132" borderId="130">
      <alignment horizontal="center" vertical="center"/>
    </xf>
    <xf numFmtId="0" fontId="282" fillId="132" borderId="130">
      <alignment horizontal="center" vertical="center"/>
    </xf>
    <xf numFmtId="0" fontId="282" fillId="132" borderId="130">
      <alignment horizontal="center" vertical="center"/>
    </xf>
    <xf numFmtId="0" fontId="282" fillId="132" borderId="130">
      <alignment horizontal="center" vertical="center"/>
    </xf>
    <xf numFmtId="0" fontId="2" fillId="0" borderId="0" applyNumberFormat="0" applyFont="0" applyFill="0" applyBorder="0" applyAlignment="0" applyProtection="0"/>
    <xf numFmtId="0" fontId="282" fillId="104" borderId="128">
      <alignment horizontal="center" vertical="center"/>
    </xf>
    <xf numFmtId="0" fontId="282" fillId="104" borderId="128">
      <alignment horizontal="center" vertical="center"/>
    </xf>
    <xf numFmtId="0" fontId="282" fillId="104" borderId="128">
      <alignment horizontal="center" vertical="center"/>
    </xf>
    <xf numFmtId="0" fontId="282" fillId="104" borderId="128">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04" borderId="129">
      <alignment horizontal="center" vertical="center"/>
    </xf>
    <xf numFmtId="0" fontId="282" fillId="104" borderId="129">
      <alignment horizontal="center" vertical="center"/>
    </xf>
    <xf numFmtId="0" fontId="2" fillId="0" borderId="0" applyNumberFormat="0" applyFont="0" applyFill="0" applyBorder="0" applyAlignment="0" applyProtection="0"/>
    <xf numFmtId="0" fontId="282" fillId="104" borderId="130">
      <alignment horizontal="center" vertical="center"/>
    </xf>
    <xf numFmtId="0" fontId="282" fillId="104" borderId="130">
      <alignment horizontal="center" vertical="center"/>
    </xf>
    <xf numFmtId="0" fontId="282" fillId="104" borderId="130">
      <alignment horizontal="center" vertical="center"/>
    </xf>
    <xf numFmtId="0" fontId="282" fillId="104" borderId="130">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xf numFmtId="0" fontId="2" fillId="0" borderId="107"/>
    <xf numFmtId="0" fontId="2" fillId="0" borderId="107"/>
    <xf numFmtId="0" fontId="2"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xf numFmtId="0" fontId="2" fillId="0" borderId="10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4"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0" fontId="2"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71" fillId="73" borderId="155" applyNumberFormat="0" applyFont="0" applyAlignment="0" applyProtection="0"/>
    <xf numFmtId="0" fontId="2" fillId="0" borderId="0" applyNumberFormat="0" applyFont="0" applyFill="0" applyBorder="0" applyAlignment="0" applyProtection="0"/>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2" fillId="73" borderId="155" applyNumberFormat="0" applyFont="0" applyAlignment="0" applyProtection="0"/>
    <xf numFmtId="0" fontId="2" fillId="73" borderId="155" applyNumberFormat="0" applyFont="0" applyAlignment="0" applyProtection="0"/>
    <xf numFmtId="3" fontId="208" fillId="0" borderId="138">
      <alignment vertical="center"/>
    </xf>
    <xf numFmtId="0" fontId="285" fillId="0" borderId="76"/>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33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0" fillId="0" borderId="0"/>
    <xf numFmtId="0" fontId="236" fillId="0" borderId="76" applyNumberFormat="0" applyBorder="0" applyAlignment="0" applyProtection="0">
      <alignment horizontal="right"/>
      <protection locked="0"/>
    </xf>
    <xf numFmtId="0" fontId="184" fillId="133" borderId="0" applyNumberFormat="0" applyFont="0" applyBorder="0" applyAlignment="0"/>
    <xf numFmtId="0" fontId="2" fillId="0" borderId="0" applyNumberFormat="0" applyFont="0" applyFill="0" applyBorder="0" applyAlignment="0" applyProtection="0"/>
    <xf numFmtId="3" fontId="2" fillId="74" borderId="127">
      <alignment horizontal="right"/>
      <protection locked="0"/>
    </xf>
    <xf numFmtId="0" fontId="10" fillId="0" borderId="0"/>
    <xf numFmtId="3" fontId="2" fillId="74" borderId="127">
      <alignment horizontal="right"/>
      <protection locked="0"/>
    </xf>
    <xf numFmtId="0" fontId="2" fillId="0" borderId="0" applyNumberFormat="0" applyFont="0" applyFill="0" applyBorder="0" applyAlignment="0" applyProtection="0"/>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 fillId="74" borderId="127">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60" fontId="2" fillId="74" borderId="127">
      <alignment horizontal="right"/>
      <protection locked="0"/>
    </xf>
    <xf numFmtId="0" fontId="10" fillId="0" borderId="0"/>
    <xf numFmtId="260" fontId="2" fillId="74" borderId="127">
      <alignment horizontal="right"/>
      <protection locked="0"/>
    </xf>
    <xf numFmtId="0" fontId="2" fillId="0" borderId="0" applyNumberFormat="0" applyFont="0" applyFill="0" applyBorder="0" applyAlignment="0" applyProtection="0"/>
    <xf numFmtId="260" fontId="2" fillId="74" borderId="127">
      <alignment horizontal="right"/>
      <protection locked="0"/>
    </xf>
    <xf numFmtId="260" fontId="2" fillId="74" borderId="127">
      <alignment horizontal="right"/>
      <protection locked="0"/>
    </xf>
    <xf numFmtId="260" fontId="2" fillId="74" borderId="127">
      <alignment horizontal="right"/>
      <protection locked="0"/>
    </xf>
    <xf numFmtId="260" fontId="2" fillId="74" borderId="127">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260" fontId="2" fillId="74" borderId="127">
      <alignment horizontal="right"/>
      <protection locked="0"/>
    </xf>
    <xf numFmtId="260" fontId="2" fillId="74" borderId="127">
      <alignment horizontal="right"/>
      <protection locked="0"/>
    </xf>
    <xf numFmtId="260" fontId="2" fillId="74" borderId="127">
      <alignment horizontal="right"/>
      <protection locked="0"/>
    </xf>
    <xf numFmtId="260" fontId="2" fillId="74" borderId="127">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0" fontId="2" fillId="74" borderId="127" applyFont="0">
      <alignment horizontal="right"/>
      <protection locked="0"/>
    </xf>
    <xf numFmtId="0" fontId="10" fillId="0" borderId="0"/>
    <xf numFmtId="10" fontId="2" fillId="74" borderId="127" applyFont="0">
      <alignment horizontal="right"/>
      <protection locked="0"/>
    </xf>
    <xf numFmtId="0" fontId="2" fillId="0" borderId="0" applyNumberFormat="0" applyFont="0" applyFill="0" applyBorder="0" applyAlignment="0" applyProtection="0"/>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10" fontId="2" fillId="74" borderId="127" applyFont="0">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9" fontId="2" fillId="74" borderId="127">
      <alignment horizontal="right"/>
      <protection locked="0"/>
    </xf>
    <xf numFmtId="0" fontId="10" fillId="0" borderId="0"/>
    <xf numFmtId="9" fontId="2" fillId="74" borderId="127">
      <alignment horizontal="right"/>
      <protection locked="0"/>
    </xf>
    <xf numFmtId="0" fontId="2" fillId="0" borderId="0" applyNumberFormat="0" applyFont="0" applyFill="0" applyBorder="0" applyAlignment="0" applyProtection="0"/>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9" fontId="2" fillId="74" borderId="127">
      <alignment horizontal="right"/>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331" fontId="2" fillId="74" borderId="127" applyFont="0">
      <alignment horizontal="right" vertical="center"/>
      <protection locked="0"/>
    </xf>
    <xf numFmtId="331" fontId="2" fillId="74" borderId="127" applyFont="0">
      <alignment horizontal="right" vertical="center"/>
      <protection locked="0"/>
    </xf>
    <xf numFmtId="331" fontId="2" fillId="74" borderId="127" applyFont="0">
      <alignment horizontal="right" vertical="center"/>
      <protection locked="0"/>
    </xf>
    <xf numFmtId="331" fontId="2" fillId="74" borderId="127" applyFont="0">
      <alignment horizontal="right" vertical="center"/>
      <protection locked="0"/>
    </xf>
    <xf numFmtId="331" fontId="2" fillId="74" borderId="127"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74" borderId="127">
      <alignment horizontal="center" wrapText="1"/>
    </xf>
    <xf numFmtId="0" fontId="10" fillId="0" borderId="0"/>
    <xf numFmtId="0" fontId="2" fillId="74" borderId="127">
      <alignment horizontal="center" wrapText="1"/>
    </xf>
    <xf numFmtId="0" fontId="2" fillId="0" borderId="0" applyNumberFormat="0" applyFont="0" applyFill="0" applyBorder="0" applyAlignment="0" applyProtection="0"/>
    <xf numFmtId="0" fontId="2" fillId="74" borderId="127">
      <alignment horizontal="center" wrapText="1"/>
    </xf>
    <xf numFmtId="0" fontId="2" fillId="74" borderId="127">
      <alignment horizontal="center" wrapText="1"/>
    </xf>
    <xf numFmtId="0" fontId="2" fillId="74" borderId="127">
      <alignment horizontal="center" wrapText="1"/>
    </xf>
    <xf numFmtId="0" fontId="2" fillId="74" borderId="127">
      <alignment horizontal="center" wrapText="1"/>
    </xf>
    <xf numFmtId="3" fontId="208" fillId="0" borderId="138">
      <alignment vertical="center"/>
    </xf>
    <xf numFmtId="0" fontId="2" fillId="0" borderId="0" applyNumberFormat="0" applyFont="0" applyFill="0" applyBorder="0" applyAlignment="0" applyProtection="0"/>
    <xf numFmtId="0" fontId="10" fillId="0" borderId="0"/>
    <xf numFmtId="0" fontId="2" fillId="74" borderId="127">
      <alignment horizontal="center" wrapText="1"/>
    </xf>
    <xf numFmtId="0" fontId="2" fillId="74" borderId="127">
      <alignment horizontal="center" wrapText="1"/>
    </xf>
    <xf numFmtId="0" fontId="2" fillId="74" borderId="127">
      <alignment horizontal="center" wrapText="1"/>
    </xf>
    <xf numFmtId="0" fontId="2" fillId="74" borderId="127">
      <alignment horizontal="center" wrapText="1"/>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74" borderId="127" applyNumberFormat="0" applyFont="0">
      <alignment horizontal="center" wrapText="1"/>
      <protection locked="0"/>
    </xf>
    <xf numFmtId="0" fontId="10" fillId="0" borderId="0"/>
    <xf numFmtId="0" fontId="2" fillId="74" borderId="127" applyNumberFormat="0" applyFont="0">
      <alignment horizontal="center" wrapText="1"/>
      <protection locked="0"/>
    </xf>
    <xf numFmtId="0" fontId="2" fillId="0" borderId="0" applyNumberFormat="0" applyFont="0" applyFill="0" applyBorder="0" applyAlignment="0" applyProtection="0"/>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3" fontId="208" fillId="0" borderId="138">
      <alignment vertical="center"/>
    </xf>
    <xf numFmtId="0" fontId="2" fillId="0" borderId="0" applyNumberFormat="0" applyFont="0" applyFill="0" applyBorder="0" applyAlignment="0" applyProtection="0"/>
    <xf numFmtId="0" fontId="10" fillId="0" borderId="0"/>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0" fontId="2" fillId="74" borderId="127" applyNumberFormat="0" applyFont="0">
      <alignment horizontal="center" wrapText="1"/>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66"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68" fillId="63" borderId="168" applyNumberFormat="0" applyAlignment="0" applyProtection="0"/>
    <xf numFmtId="0" fontId="10" fillId="0" borderId="0"/>
    <xf numFmtId="0" fontId="10" fillId="0" borderId="0"/>
    <xf numFmtId="0" fontId="10" fillId="0" borderId="0"/>
    <xf numFmtId="0" fontId="10" fillId="0" borderId="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6" fillId="109"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8" applyNumberFormat="0" applyAlignment="0" applyProtection="0"/>
    <xf numFmtId="0" fontId="66" fillId="109" borderId="168" applyNumberFormat="0" applyAlignment="0" applyProtection="0"/>
    <xf numFmtId="0" fontId="2" fillId="0" borderId="0" applyNumberFormat="0" applyFont="0" applyFill="0" applyBorder="0" applyAlignment="0" applyProtection="0"/>
    <xf numFmtId="0" fontId="68" fillId="63" borderId="168" applyNumberFormat="0" applyAlignment="0" applyProtection="0"/>
    <xf numFmtId="0" fontId="68"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8" applyNumberFormat="0" applyAlignment="0" applyProtection="0"/>
    <xf numFmtId="0" fontId="68" fillId="63" borderId="168" applyNumberFormat="0" applyAlignment="0" applyProtection="0"/>
    <xf numFmtId="173" fontId="232" fillId="134" borderId="76"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32"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3" fillId="0" borderId="0" applyFont="0" applyFill="0" applyBorder="0" applyAlignment="0">
      <alignment vertical="center"/>
    </xf>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6" fillId="57"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3" fontId="287" fillId="135" borderId="131"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288" fillId="0" borderId="0" applyFill="0" applyBorder="0" applyProtection="0">
      <alignment horizontal="left"/>
    </xf>
    <xf numFmtId="0" fontId="289" fillId="0" borderId="0" applyFill="0" applyBorder="0" applyProtection="0">
      <alignment horizontal="left"/>
    </xf>
    <xf numFmtId="1" fontId="290"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74" borderId="0" applyNumberFormat="0" applyFont="0" applyBorder="0" applyAlignment="0" applyProtection="0"/>
    <xf numFmtId="0" fontId="19" fillId="131" borderId="76" applyNumberFormat="0" applyFont="0" applyBorder="0" applyAlignment="0" applyProtection="0">
      <alignment horizontal="center"/>
    </xf>
    <xf numFmtId="0" fontId="19" fillId="131" borderId="7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9" fillId="96" borderId="76" applyNumberFormat="0" applyFont="0" applyBorder="0" applyAlignment="0" applyProtection="0">
      <alignment horizontal="center"/>
    </xf>
    <xf numFmtId="0" fontId="19" fillId="96" borderId="76"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59" fillId="0" borderId="17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17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7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1"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8" fillId="0" borderId="138">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2" fillId="0" borderId="0" applyNumberFormat="0" applyFont="0" applyFill="0" applyBorder="0" applyAlignment="0" applyProtection="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0"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8" fillId="0" borderId="138">
      <alignment vertical="center"/>
    </xf>
    <xf numFmtId="10" fontId="2" fillId="0" borderId="173"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52" fillId="0" borderId="0"/>
    <xf numFmtId="0" fontId="2" fillId="0" borderId="0" applyNumberFormat="0" applyFont="0" applyFill="0" applyBorder="0" applyAlignment="0" applyProtection="0"/>
    <xf numFmtId="0" fontId="10" fillId="0" borderId="0"/>
    <xf numFmtId="0" fontId="46" fillId="69" borderId="7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92"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8" fillId="0" borderId="138">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3" fillId="0" borderId="0">
      <protection locked="0"/>
    </xf>
    <xf numFmtId="0" fontId="293"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45" fillId="92" borderId="70"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7" fontId="294" fillId="0" borderId="0" applyNumberFormat="0" applyFill="0" applyBorder="0" applyAlignment="0" applyProtection="0"/>
    <xf numFmtId="295" fontId="294" fillId="0" borderId="0" applyNumberFormat="0" applyFill="0" applyBorder="0" applyAlignment="0" applyProtection="0"/>
    <xf numFmtId="3" fontId="208" fillId="0" borderId="138">
      <alignment vertical="center"/>
    </xf>
    <xf numFmtId="0" fontId="10" fillId="0" borderId="0"/>
    <xf numFmtId="0" fontId="176" fillId="111"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 fontId="2" fillId="95" borderId="127"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8" fillId="0" borderId="0"/>
    <xf numFmtId="0" fontId="10" fillId="0" borderId="0"/>
    <xf numFmtId="38" fontId="295" fillId="0" borderId="0">
      <alignment horizontal="center"/>
    </xf>
    <xf numFmtId="0" fontId="10" fillId="0" borderId="0"/>
    <xf numFmtId="0" fontId="296" fillId="45" borderId="12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165" fontId="297" fillId="0" borderId="0">
      <alignment horizontal="right"/>
    </xf>
    <xf numFmtId="0" fontId="10" fillId="0" borderId="0"/>
    <xf numFmtId="0" fontId="2" fillId="0" borderId="17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29" fillId="88" borderId="168" applyNumberFormat="0" applyProtection="0">
      <alignment vertical="center"/>
    </xf>
    <xf numFmtId="4" fontId="298" fillId="88" borderId="168" applyNumberFormat="0" applyProtection="0">
      <alignment vertical="center"/>
    </xf>
    <xf numFmtId="4" fontId="298" fillId="88" borderId="168" applyNumberFormat="0" applyProtection="0">
      <alignment vertical="center"/>
    </xf>
    <xf numFmtId="4" fontId="298" fillId="88" borderId="168" applyNumberFormat="0" applyProtection="0">
      <alignment vertical="center"/>
    </xf>
    <xf numFmtId="4" fontId="298" fillId="88" borderId="168" applyNumberFormat="0" applyProtection="0">
      <alignment vertical="center"/>
    </xf>
    <xf numFmtId="4" fontId="298" fillId="88" borderId="168" applyNumberFormat="0" applyProtection="0">
      <alignment vertical="center"/>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4" fontId="29" fillId="88"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3"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97"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104"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99"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2"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6"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05"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136"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29" fillId="98" borderId="168" applyNumberFormat="0" applyProtection="0">
      <alignment horizontal="right" vertical="center"/>
    </xf>
    <xf numFmtId="4" fontId="187" fillId="137" borderId="168" applyNumberFormat="0" applyProtection="0">
      <alignment horizontal="left" vertical="center" indent="1"/>
    </xf>
    <xf numFmtId="4" fontId="187" fillId="137" borderId="168" applyNumberFormat="0" applyProtection="0">
      <alignment horizontal="left" vertical="center" indent="1"/>
    </xf>
    <xf numFmtId="4" fontId="187" fillId="137" borderId="168" applyNumberFormat="0" applyProtection="0">
      <alignment horizontal="left" vertical="center" indent="1"/>
    </xf>
    <xf numFmtId="4" fontId="187" fillId="137" borderId="168" applyNumberFormat="0" applyProtection="0">
      <alignment horizontal="left" vertical="center" indent="1"/>
    </xf>
    <xf numFmtId="4" fontId="187" fillId="137" borderId="168"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 fillId="138" borderId="175" applyNumberFormat="0" applyProtection="0">
      <alignment horizontal="left" vertical="center" indent="1"/>
    </xf>
    <xf numFmtId="4" fontId="299" fillId="139" borderId="0"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4" fontId="29"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2" fillId="140" borderId="168" applyNumberFormat="0" applyProtection="0">
      <alignment horizontal="left" vertical="center" indent="1"/>
    </xf>
    <xf numFmtId="0" fontId="45" fillId="133" borderId="176"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6" applyNumberFormat="0" applyProtection="0">
      <alignment horizontal="left" vertical="center" indent="1"/>
    </xf>
    <xf numFmtId="0" fontId="45" fillId="133" borderId="176" applyNumberFormat="0" applyProtection="0">
      <alignment horizontal="left" vertical="center" indent="1"/>
    </xf>
    <xf numFmtId="0" fontId="2" fillId="0" borderId="0" applyNumberFormat="0" applyFont="0" applyFill="0" applyBorder="0" applyAlignment="0" applyProtection="0"/>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113"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68"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29" fillId="107" borderId="168" applyNumberFormat="0" applyProtection="0">
      <alignment vertical="center"/>
    </xf>
    <xf numFmtId="4" fontId="298" fillId="107" borderId="168" applyNumberFormat="0" applyProtection="0">
      <alignment vertical="center"/>
    </xf>
    <xf numFmtId="4" fontId="298" fillId="107" borderId="168" applyNumberFormat="0" applyProtection="0">
      <alignment vertical="center"/>
    </xf>
    <xf numFmtId="4" fontId="298" fillId="107" borderId="168" applyNumberFormat="0" applyProtection="0">
      <alignment vertical="center"/>
    </xf>
    <xf numFmtId="4" fontId="298" fillId="107" borderId="168" applyNumberFormat="0" applyProtection="0">
      <alignment vertical="center"/>
    </xf>
    <xf numFmtId="4" fontId="298" fillId="107" borderId="168" applyNumberFormat="0" applyProtection="0">
      <alignment vertical="center"/>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4" fontId="29" fillId="107" borderId="168" applyNumberFormat="0" applyProtection="0">
      <alignment horizontal="left" vertical="center" indent="1"/>
    </xf>
    <xf numFmtId="340" fontId="29" fillId="131" borderId="176" applyProtection="0">
      <alignment horizontal="right" vertical="center"/>
    </xf>
    <xf numFmtId="340" fontId="29" fillId="131" borderId="176"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76" applyProtection="0">
      <alignment horizontal="right" vertical="center"/>
    </xf>
    <xf numFmtId="340" fontId="29" fillId="131" borderId="176" applyProtection="0">
      <alignment horizontal="right" vertical="center"/>
    </xf>
    <xf numFmtId="340" fontId="29" fillId="131" borderId="176"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4" fontId="298" fillId="138" borderId="168" applyNumberFormat="0" applyProtection="0">
      <alignment horizontal="right" vertical="center"/>
    </xf>
    <xf numFmtId="4" fontId="298" fillId="138" borderId="168" applyNumberFormat="0" applyProtection="0">
      <alignment horizontal="right" vertical="center"/>
    </xf>
    <xf numFmtId="4" fontId="298" fillId="138" borderId="168" applyNumberFormat="0" applyProtection="0">
      <alignment horizontal="right" vertical="center"/>
    </xf>
    <xf numFmtId="4" fontId="298" fillId="138" borderId="168" applyNumberFormat="0" applyProtection="0">
      <alignment horizontal="right" vertical="center"/>
    </xf>
    <xf numFmtId="4" fontId="298" fillId="138" borderId="168" applyNumberFormat="0" applyProtection="0">
      <alignment horizontal="right" vertical="center"/>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2" fillId="92" borderId="168" applyNumberFormat="0" applyProtection="0">
      <alignment horizontal="left" vertical="center" indent="1"/>
    </xf>
    <xf numFmtId="0" fontId="300" fillId="0" borderId="0"/>
    <xf numFmtId="4" fontId="205" fillId="138" borderId="168" applyNumberFormat="0" applyProtection="0">
      <alignment horizontal="right" vertical="center"/>
    </xf>
    <xf numFmtId="4" fontId="205" fillId="138" borderId="168" applyNumberFormat="0" applyProtection="0">
      <alignment horizontal="right" vertical="center"/>
    </xf>
    <xf numFmtId="4" fontId="205" fillId="138" borderId="168" applyNumberFormat="0" applyProtection="0">
      <alignment horizontal="right" vertical="center"/>
    </xf>
    <xf numFmtId="4" fontId="205" fillId="138" borderId="168" applyNumberFormat="0" applyProtection="0">
      <alignment horizontal="right" vertical="center"/>
    </xf>
    <xf numFmtId="4" fontId="205" fillId="138" borderId="168"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301" fillId="0" borderId="0"/>
    <xf numFmtId="341" fontId="159" fillId="0" borderId="0"/>
    <xf numFmtId="342" fontId="159" fillId="0" borderId="0"/>
    <xf numFmtId="0" fontId="209" fillId="0" borderId="27"/>
    <xf numFmtId="0" fontId="302" fillId="71" borderId="111"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3" fillId="141" borderId="0"/>
    <xf numFmtId="0" fontId="304" fillId="141" borderId="0"/>
    <xf numFmtId="0" fontId="305" fillId="141" borderId="177">
      <alignment horizontal="right"/>
    </xf>
    <xf numFmtId="0" fontId="305" fillId="141" borderId="0"/>
    <xf numFmtId="0" fontId="303" fillId="69" borderId="177">
      <protection locked="0"/>
    </xf>
    <xf numFmtId="0" fontId="303" fillId="141" borderId="0"/>
    <xf numFmtId="0" fontId="306" fillId="71" borderId="0"/>
    <xf numFmtId="0" fontId="306" fillId="98" borderId="0"/>
    <xf numFmtId="0" fontId="306"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7" fillId="0" borderId="0">
      <alignment horizontal="right"/>
    </xf>
    <xf numFmtId="0" fontId="230" fillId="0" borderId="0"/>
    <xf numFmtId="164" fontId="200" fillId="142" borderId="0" applyNumberFormat="0" applyFont="0"/>
    <xf numFmtId="0" fontId="159" fillId="143" borderId="0" applyNumberFormat="0" applyFont="0" applyBorder="0" applyAlignment="0" applyProtection="0"/>
    <xf numFmtId="346" fontId="307" fillId="0" borderId="0" applyFont="0" applyFill="0" applyBorder="0" applyAlignment="0" applyProtection="0"/>
    <xf numFmtId="1" fontId="2" fillId="0" borderId="0"/>
    <xf numFmtId="347" fontId="2" fillId="69" borderId="127">
      <alignment horizontal="center"/>
    </xf>
    <xf numFmtId="0" fontId="10" fillId="0" borderId="0"/>
    <xf numFmtId="347" fontId="2" fillId="69" borderId="127">
      <alignment horizontal="center"/>
    </xf>
    <xf numFmtId="0" fontId="2" fillId="0" borderId="0" applyNumberFormat="0" applyFont="0" applyFill="0" applyBorder="0" applyAlignment="0" applyProtection="0"/>
    <xf numFmtId="347" fontId="2" fillId="69" borderId="127">
      <alignment horizontal="center"/>
    </xf>
    <xf numFmtId="347" fontId="2" fillId="69" borderId="127">
      <alignment horizontal="center"/>
    </xf>
    <xf numFmtId="347" fontId="2" fillId="69" borderId="127">
      <alignment horizontal="center"/>
    </xf>
    <xf numFmtId="347" fontId="2" fillId="69" borderId="127">
      <alignment horizontal="center"/>
    </xf>
    <xf numFmtId="3" fontId="208" fillId="0" borderId="138">
      <alignment vertical="center"/>
    </xf>
    <xf numFmtId="0" fontId="2" fillId="0" borderId="0" applyNumberFormat="0" applyFont="0" applyFill="0" applyBorder="0" applyAlignment="0" applyProtection="0"/>
    <xf numFmtId="0" fontId="10" fillId="0" borderId="0"/>
    <xf numFmtId="347" fontId="2" fillId="69" borderId="127">
      <alignment horizontal="center"/>
    </xf>
    <xf numFmtId="347" fontId="2" fillId="69" borderId="127">
      <alignment horizontal="center"/>
    </xf>
    <xf numFmtId="347" fontId="2" fillId="69" borderId="127">
      <alignment horizontal="center"/>
    </xf>
    <xf numFmtId="347" fontId="2" fillId="69" borderId="127">
      <alignment horizontal="center"/>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 fontId="2" fillId="69" borderId="127" applyFont="0">
      <alignment horizontal="right"/>
    </xf>
    <xf numFmtId="0" fontId="10" fillId="0" borderId="0"/>
    <xf numFmtId="3" fontId="2" fillId="69" borderId="127"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7" applyFont="0">
      <alignment horizontal="right" vertical="center"/>
    </xf>
    <xf numFmtId="3" fontId="2" fillId="69" borderId="127" applyFont="0">
      <alignment horizontal="right" vertical="center"/>
    </xf>
    <xf numFmtId="3" fontId="2" fillId="69" borderId="127" applyFont="0">
      <alignment horizontal="right" vertical="center"/>
    </xf>
    <xf numFmtId="3" fontId="2" fillId="69" borderId="127" applyFont="0">
      <alignment horizontal="right" vertical="center"/>
    </xf>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3" fontId="2" fillId="69" borderId="127" applyFont="0">
      <alignment horizontal="right"/>
    </xf>
    <xf numFmtId="3" fontId="2" fillId="69" borderId="127" applyFont="0">
      <alignment horizontal="right"/>
    </xf>
    <xf numFmtId="3" fontId="2" fillId="69" borderId="127" applyFont="0">
      <alignment horizontal="right"/>
    </xf>
    <xf numFmtId="3"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87" fontId="2" fillId="69" borderId="127" applyFont="0">
      <alignment horizontal="right"/>
    </xf>
    <xf numFmtId="0" fontId="10" fillId="0" borderId="0"/>
    <xf numFmtId="187" fontId="2" fillId="69" borderId="127" applyFont="0">
      <alignment horizontal="right"/>
    </xf>
    <xf numFmtId="0" fontId="2" fillId="0" borderId="0" applyNumberFormat="0" applyFont="0" applyFill="0" applyBorder="0" applyAlignment="0" applyProtection="0"/>
    <xf numFmtId="187" fontId="2" fillId="69" borderId="127" applyFont="0">
      <alignment horizontal="right"/>
    </xf>
    <xf numFmtId="187" fontId="2" fillId="69" borderId="127" applyFont="0">
      <alignment horizontal="right"/>
    </xf>
    <xf numFmtId="187" fontId="2" fillId="69" borderId="127" applyFont="0">
      <alignment horizontal="right"/>
    </xf>
    <xf numFmtId="187"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187" fontId="2" fillId="69" borderId="127" applyFont="0">
      <alignment horizontal="right"/>
    </xf>
    <xf numFmtId="187" fontId="2" fillId="69" borderId="127" applyFont="0">
      <alignment horizontal="right"/>
    </xf>
    <xf numFmtId="187" fontId="2" fillId="69" borderId="127" applyFont="0">
      <alignment horizontal="right"/>
    </xf>
    <xf numFmtId="187"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60" fontId="2" fillId="69" borderId="127" applyFont="0">
      <alignment horizontal="right"/>
    </xf>
    <xf numFmtId="0" fontId="10" fillId="0" borderId="0"/>
    <xf numFmtId="260" fontId="2" fillId="69" borderId="127" applyFont="0">
      <alignment horizontal="right"/>
    </xf>
    <xf numFmtId="0" fontId="2" fillId="0" borderId="0" applyNumberFormat="0" applyFont="0" applyFill="0" applyBorder="0" applyAlignment="0" applyProtection="0"/>
    <xf numFmtId="260" fontId="2" fillId="69" borderId="127" applyFont="0">
      <alignment horizontal="right"/>
    </xf>
    <xf numFmtId="260" fontId="2" fillId="69" borderId="127" applyFont="0">
      <alignment horizontal="right"/>
    </xf>
    <xf numFmtId="260" fontId="2" fillId="69" borderId="127" applyFont="0">
      <alignment horizontal="right"/>
    </xf>
    <xf numFmtId="260"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260" fontId="2" fillId="69" borderId="127" applyFont="0">
      <alignment horizontal="right"/>
    </xf>
    <xf numFmtId="260" fontId="2" fillId="69" borderId="127" applyFont="0">
      <alignment horizontal="right"/>
    </xf>
    <xf numFmtId="260" fontId="2" fillId="69" borderId="127" applyFont="0">
      <alignment horizontal="right"/>
    </xf>
    <xf numFmtId="260"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0" fontId="2" fillId="69" borderId="127" applyFont="0">
      <alignment horizontal="right"/>
    </xf>
    <xf numFmtId="0" fontId="10" fillId="0" borderId="0"/>
    <xf numFmtId="10" fontId="2" fillId="69" borderId="127" applyFont="0">
      <alignment horizontal="right"/>
    </xf>
    <xf numFmtId="0" fontId="2" fillId="0" borderId="0" applyNumberFormat="0" applyFont="0" applyFill="0" applyBorder="0" applyAlignment="0" applyProtection="0"/>
    <xf numFmtId="10" fontId="2" fillId="69" borderId="127" applyFont="0">
      <alignment horizontal="right"/>
    </xf>
    <xf numFmtId="10" fontId="2" fillId="69" borderId="127" applyFont="0">
      <alignment horizontal="right"/>
    </xf>
    <xf numFmtId="10" fontId="2" fillId="69" borderId="127" applyFont="0">
      <alignment horizontal="right"/>
    </xf>
    <xf numFmtId="10"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10" fontId="2" fillId="69" borderId="127" applyFont="0">
      <alignment horizontal="right"/>
    </xf>
    <xf numFmtId="10" fontId="2" fillId="69" borderId="127" applyFont="0">
      <alignment horizontal="right"/>
    </xf>
    <xf numFmtId="10" fontId="2" fillId="69" borderId="127" applyFont="0">
      <alignment horizontal="right"/>
    </xf>
    <xf numFmtId="10"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9" fontId="2" fillId="69" borderId="127" applyFont="0">
      <alignment horizontal="right"/>
    </xf>
    <xf numFmtId="0" fontId="10" fillId="0" borderId="0"/>
    <xf numFmtId="9" fontId="2" fillId="69" borderId="127" applyFont="0">
      <alignment horizontal="right"/>
    </xf>
    <xf numFmtId="0" fontId="2" fillId="0" borderId="0" applyNumberFormat="0" applyFont="0" applyFill="0" applyBorder="0" applyAlignment="0" applyProtection="0"/>
    <xf numFmtId="9" fontId="2" fillId="69" borderId="127" applyFont="0">
      <alignment horizontal="right"/>
    </xf>
    <xf numFmtId="9" fontId="2" fillId="69" borderId="127" applyFont="0">
      <alignment horizontal="right"/>
    </xf>
    <xf numFmtId="9" fontId="2" fillId="69" borderId="127" applyFont="0">
      <alignment horizontal="right"/>
    </xf>
    <xf numFmtId="9"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9" fontId="2" fillId="69" borderId="127" applyFont="0">
      <alignment horizontal="right"/>
    </xf>
    <xf numFmtId="9" fontId="2" fillId="69" borderId="127" applyFont="0">
      <alignment horizontal="right"/>
    </xf>
    <xf numFmtId="9" fontId="2" fillId="69" borderId="127" applyFont="0">
      <alignment horizontal="right"/>
    </xf>
    <xf numFmtId="9" fontId="2" fillId="69"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48" fontId="2" fillId="69" borderId="127" applyFont="0">
      <alignment horizontal="center" wrapText="1"/>
    </xf>
    <xf numFmtId="0" fontId="10" fillId="0" borderId="0"/>
    <xf numFmtId="348" fontId="2" fillId="69" borderId="127" applyFont="0">
      <alignment horizontal="center" wrapText="1"/>
    </xf>
    <xf numFmtId="0" fontId="2" fillId="0" borderId="0" applyNumberFormat="0" applyFont="0" applyFill="0" applyBorder="0" applyAlignment="0" applyProtection="0"/>
    <xf numFmtId="348" fontId="2" fillId="69" borderId="127" applyFont="0">
      <alignment horizontal="center" wrapText="1"/>
    </xf>
    <xf numFmtId="348" fontId="2" fillId="69" borderId="127" applyFont="0">
      <alignment horizontal="center" wrapText="1"/>
    </xf>
    <xf numFmtId="348" fontId="2" fillId="69" borderId="127" applyFont="0">
      <alignment horizontal="center" wrapText="1"/>
    </xf>
    <xf numFmtId="348" fontId="2" fillId="69" borderId="127" applyFont="0">
      <alignment horizontal="center" wrapText="1"/>
    </xf>
    <xf numFmtId="3" fontId="208" fillId="0" borderId="138">
      <alignment vertical="center"/>
    </xf>
    <xf numFmtId="0" fontId="2" fillId="0" borderId="0" applyNumberFormat="0" applyFont="0" applyFill="0" applyBorder="0" applyAlignment="0" applyProtection="0"/>
    <xf numFmtId="0" fontId="10" fillId="0" borderId="0"/>
    <xf numFmtId="348" fontId="2" fillId="69" borderId="127" applyFont="0">
      <alignment horizontal="center" wrapText="1"/>
    </xf>
    <xf numFmtId="348" fontId="2" fillId="69" borderId="127" applyFont="0">
      <alignment horizontal="center" wrapText="1"/>
    </xf>
    <xf numFmtId="348" fontId="2" fillId="69" borderId="127" applyFont="0">
      <alignment horizontal="center" wrapText="1"/>
    </xf>
    <xf numFmtId="348" fontId="2" fillId="69" borderId="127" applyFont="0">
      <alignment horizontal="center" wrapText="1"/>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65" fontId="308"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09" fillId="105" borderId="178" applyNumberFormat="0" applyBorder="0">
      <alignment horizontal="centerContinuous"/>
    </xf>
    <xf numFmtId="0" fontId="309" fillId="105" borderId="178" applyNumberFormat="0" applyBorder="0">
      <alignment horizontal="centerContinuous"/>
    </xf>
    <xf numFmtId="0" fontId="309" fillId="105" borderId="178" applyNumberFormat="0" applyBorder="0">
      <alignment horizontal="centerContinuous"/>
    </xf>
    <xf numFmtId="0" fontId="309" fillId="105" borderId="178" applyNumberFormat="0" applyBorder="0">
      <alignment horizontal="centerContinuous"/>
    </xf>
    <xf numFmtId="38" fontId="172" fillId="0" borderId="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7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66" fillId="63"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45" fillId="0" borderId="0" applyNumberFormat="0"/>
    <xf numFmtId="0" fontId="10" fillId="0" borderId="0"/>
    <xf numFmtId="165" fontId="310"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9" applyBorder="0"/>
    <xf numFmtId="3" fontId="2" fillId="68" borderId="129" applyBorder="0"/>
    <xf numFmtId="3" fontId="2" fillId="68" borderId="129" applyBorder="0"/>
    <xf numFmtId="3" fontId="2" fillId="68" borderId="129" applyBorder="0"/>
    <xf numFmtId="3" fontId="2" fillId="68" borderId="129" applyBorder="0"/>
    <xf numFmtId="0" fontId="10" fillId="0" borderId="0"/>
    <xf numFmtId="221" fontId="159"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1" fillId="0" borderId="0"/>
    <xf numFmtId="344"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2" fillId="0" borderId="76"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0" fillId="68" borderId="0">
      <alignment horizontal="center"/>
    </xf>
    <xf numFmtId="0" fontId="2" fillId="0" borderId="0" applyNumberFormat="0" applyFont="0" applyFill="0" applyBorder="0" applyAlignment="0" applyProtection="0"/>
    <xf numFmtId="0" fontId="10" fillId="0" borderId="0"/>
    <xf numFmtId="236" fontId="310"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9" fillId="0" borderId="0"/>
    <xf numFmtId="40" fontId="313" fillId="0" borderId="0" applyBorder="0">
      <alignment horizontal="right"/>
    </xf>
    <xf numFmtId="0" fontId="314" fillId="0" borderId="0" applyNumberFormat="0" applyFont="0" applyBorder="0" applyAlignment="0">
      <alignment horizontal="left"/>
    </xf>
    <xf numFmtId="0" fontId="159" fillId="0" borderId="127" applyNumberFormat="0" applyFont="0" applyFill="0" applyBorder="0" applyAlignment="0">
      <protection hidden="1"/>
    </xf>
    <xf numFmtId="0" fontId="10" fillId="0" borderId="0"/>
    <xf numFmtId="0" fontId="159" fillId="0" borderId="127" applyNumberFormat="0" applyFont="0" applyFill="0" applyBorder="0" applyAlignment="0">
      <protection hidden="1"/>
    </xf>
    <xf numFmtId="0" fontId="10" fillId="0" borderId="0"/>
    <xf numFmtId="0" fontId="159" fillId="0" borderId="127" applyNumberFormat="0" applyFont="0" applyFill="0" applyBorder="0" applyAlignment="0">
      <protection hidden="1"/>
    </xf>
    <xf numFmtId="0" fontId="159" fillId="0" borderId="127" applyNumberFormat="0" applyFont="0" applyFill="0" applyBorder="0" applyAlignment="0">
      <protection hidden="1"/>
    </xf>
    <xf numFmtId="0" fontId="159" fillId="0" borderId="127" applyNumberFormat="0" applyFont="0" applyFill="0" applyBorder="0" applyAlignment="0">
      <protection hidden="1"/>
    </xf>
    <xf numFmtId="0" fontId="159" fillId="0" borderId="127" applyNumberFormat="0" applyFont="0" applyFill="0" applyBorder="0" applyAlignment="0">
      <protection hidden="1"/>
    </xf>
    <xf numFmtId="3" fontId="208" fillId="0" borderId="138">
      <alignment vertical="center"/>
    </xf>
    <xf numFmtId="0" fontId="2" fillId="0" borderId="0" applyNumberFormat="0" applyFont="0" applyFill="0" applyBorder="0" applyAlignment="0" applyProtection="0"/>
    <xf numFmtId="0" fontId="10" fillId="0" borderId="0"/>
    <xf numFmtId="0" fontId="159" fillId="0" borderId="127" applyNumberFormat="0" applyFont="0" applyFill="0" applyBorder="0" applyAlignment="0">
      <protection hidden="1"/>
    </xf>
    <xf numFmtId="0" fontId="159" fillId="0" borderId="127" applyNumberFormat="0" applyFont="0" applyFill="0" applyBorder="0" applyAlignment="0">
      <protection hidden="1"/>
    </xf>
    <xf numFmtId="0" fontId="159" fillId="0" borderId="127" applyNumberFormat="0" applyFont="0" applyFill="0" applyBorder="0" applyAlignment="0">
      <protection hidden="1"/>
    </xf>
    <xf numFmtId="0" fontId="159" fillId="0" borderId="127" applyNumberFormat="0" applyFont="0" applyFill="0" applyBorder="0" applyAlignment="0">
      <protection hidden="1"/>
    </xf>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 fontId="2" fillId="144" borderId="127" applyFont="0">
      <alignment horizontal="right"/>
    </xf>
    <xf numFmtId="0" fontId="10" fillId="0" borderId="0"/>
    <xf numFmtId="1" fontId="2" fillId="144" borderId="127" applyFont="0">
      <alignment horizontal="right"/>
    </xf>
    <xf numFmtId="0" fontId="2" fillId="0" borderId="0" applyNumberFormat="0" applyFont="0" applyFill="0" applyBorder="0" applyAlignment="0" applyProtection="0"/>
    <xf numFmtId="1" fontId="2" fillId="144" borderId="127" applyFont="0">
      <alignment horizontal="right"/>
    </xf>
    <xf numFmtId="1" fontId="2" fillId="144" borderId="127" applyFont="0">
      <alignment horizontal="right"/>
    </xf>
    <xf numFmtId="1" fontId="2" fillId="144" borderId="127" applyFont="0">
      <alignment horizontal="right"/>
    </xf>
    <xf numFmtId="1" fontId="2" fillId="144"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1" fontId="2" fillId="144" borderId="127" applyFont="0">
      <alignment horizontal="right"/>
    </xf>
    <xf numFmtId="1" fontId="2" fillId="144" borderId="127" applyFont="0">
      <alignment horizontal="right"/>
    </xf>
    <xf numFmtId="1" fontId="2" fillId="144" borderId="127" applyFont="0">
      <alignment horizontal="right"/>
    </xf>
    <xf numFmtId="1" fontId="2" fillId="144"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04" fontId="2" fillId="144" borderId="127" applyFont="0"/>
    <xf numFmtId="0" fontId="10" fillId="0" borderId="0"/>
    <xf numFmtId="304" fontId="2" fillId="144" borderId="127" applyFont="0"/>
    <xf numFmtId="0" fontId="2" fillId="0" borderId="0" applyNumberFormat="0" applyFont="0" applyFill="0" applyBorder="0" applyAlignment="0" applyProtection="0"/>
    <xf numFmtId="304" fontId="2" fillId="144" borderId="127" applyFont="0"/>
    <xf numFmtId="304" fontId="2" fillId="144" borderId="127" applyFont="0"/>
    <xf numFmtId="304" fontId="2" fillId="144" borderId="127" applyFont="0"/>
    <xf numFmtId="304" fontId="2" fillId="144" borderId="127" applyFont="0"/>
    <xf numFmtId="3" fontId="208" fillId="0" borderId="138">
      <alignment vertical="center"/>
    </xf>
    <xf numFmtId="0" fontId="2" fillId="0" borderId="0" applyNumberFormat="0" applyFont="0" applyFill="0" applyBorder="0" applyAlignment="0" applyProtection="0"/>
    <xf numFmtId="0" fontId="10" fillId="0" borderId="0"/>
    <xf numFmtId="304" fontId="2" fillId="144" borderId="127" applyFont="0"/>
    <xf numFmtId="304" fontId="2" fillId="144" borderId="127" applyFont="0"/>
    <xf numFmtId="304" fontId="2" fillId="144" borderId="127" applyFont="0"/>
    <xf numFmtId="304" fontId="2" fillId="144" borderId="127" applyFont="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9" fontId="2" fillId="144" borderId="127" applyFont="0">
      <alignment horizontal="right"/>
    </xf>
    <xf numFmtId="0" fontId="10" fillId="0" borderId="0"/>
    <xf numFmtId="9" fontId="2" fillId="144" borderId="127" applyFont="0">
      <alignment horizontal="right"/>
    </xf>
    <xf numFmtId="0" fontId="2" fillId="0" borderId="0" applyNumberFormat="0" applyFont="0" applyFill="0" applyBorder="0" applyAlignment="0" applyProtection="0"/>
    <xf numFmtId="9" fontId="2" fillId="144" borderId="127" applyFont="0">
      <alignment horizontal="right"/>
    </xf>
    <xf numFmtId="9" fontId="2" fillId="144" borderId="127" applyFont="0">
      <alignment horizontal="right"/>
    </xf>
    <xf numFmtId="9" fontId="2" fillId="144" borderId="127" applyFont="0">
      <alignment horizontal="right"/>
    </xf>
    <xf numFmtId="9" fontId="2" fillId="144"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9" fontId="2" fillId="144" borderId="127" applyFont="0">
      <alignment horizontal="right"/>
    </xf>
    <xf numFmtId="9" fontId="2" fillId="144" borderId="127" applyFont="0">
      <alignment horizontal="right"/>
    </xf>
    <xf numFmtId="9" fontId="2" fillId="144" borderId="127" applyFont="0">
      <alignment horizontal="right"/>
    </xf>
    <xf numFmtId="9" fontId="2" fillId="144"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31" fontId="2" fillId="144" borderId="127" applyFont="0">
      <alignment horizontal="right"/>
    </xf>
    <xf numFmtId="0" fontId="10" fillId="0" borderId="0"/>
    <xf numFmtId="331" fontId="2" fillId="144" borderId="127" applyFont="0">
      <alignment horizontal="right"/>
    </xf>
    <xf numFmtId="0" fontId="2" fillId="0" borderId="0" applyNumberFormat="0" applyFont="0" applyFill="0" applyBorder="0" applyAlignment="0" applyProtection="0"/>
    <xf numFmtId="331" fontId="2" fillId="144" borderId="127" applyFont="0">
      <alignment horizontal="right"/>
    </xf>
    <xf numFmtId="331" fontId="2" fillId="144" borderId="127" applyFont="0">
      <alignment horizontal="right"/>
    </xf>
    <xf numFmtId="331" fontId="2" fillId="144" borderId="127" applyFont="0">
      <alignment horizontal="right"/>
    </xf>
    <xf numFmtId="331" fontId="2" fillId="144"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331" fontId="2" fillId="144" borderId="127" applyFont="0">
      <alignment horizontal="right"/>
    </xf>
    <xf numFmtId="331" fontId="2" fillId="144" borderId="127" applyFont="0">
      <alignment horizontal="right"/>
    </xf>
    <xf numFmtId="331" fontId="2" fillId="144" borderId="127" applyFont="0">
      <alignment horizontal="right"/>
    </xf>
    <xf numFmtId="331" fontId="2" fillId="144"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0" fontId="2" fillId="144" borderId="127" applyFont="0">
      <alignment horizontal="right"/>
    </xf>
    <xf numFmtId="0" fontId="10" fillId="0" borderId="0"/>
    <xf numFmtId="10" fontId="2" fillId="144" borderId="127" applyFont="0">
      <alignment horizontal="right"/>
    </xf>
    <xf numFmtId="0" fontId="2" fillId="0" borderId="0" applyNumberFormat="0" applyFont="0" applyFill="0" applyBorder="0" applyAlignment="0" applyProtection="0"/>
    <xf numFmtId="10" fontId="2" fillId="144" borderId="127" applyFont="0">
      <alignment horizontal="right"/>
    </xf>
    <xf numFmtId="10" fontId="2" fillId="144" borderId="127" applyFont="0">
      <alignment horizontal="right"/>
    </xf>
    <xf numFmtId="10" fontId="2" fillId="144" borderId="127" applyFont="0">
      <alignment horizontal="right"/>
    </xf>
    <xf numFmtId="10" fontId="2" fillId="144"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10" fontId="2" fillId="144" borderId="127" applyFont="0">
      <alignment horizontal="right"/>
    </xf>
    <xf numFmtId="10" fontId="2" fillId="144" borderId="127" applyFont="0">
      <alignment horizontal="right"/>
    </xf>
    <xf numFmtId="10" fontId="2" fillId="144" borderId="127" applyFont="0">
      <alignment horizontal="right"/>
    </xf>
    <xf numFmtId="10" fontId="2" fillId="144"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144" borderId="127" applyFont="0">
      <alignment horizontal="center" wrapText="1"/>
    </xf>
    <xf numFmtId="0" fontId="10" fillId="0" borderId="0"/>
    <xf numFmtId="0" fontId="2" fillId="144" borderId="127" applyFont="0">
      <alignment horizontal="center" wrapText="1"/>
    </xf>
    <xf numFmtId="0" fontId="2" fillId="0" borderId="0" applyNumberFormat="0" applyFont="0" applyFill="0" applyBorder="0" applyAlignment="0" applyProtection="0"/>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3" fontId="208" fillId="0" borderId="138">
      <alignment vertical="center"/>
    </xf>
    <xf numFmtId="0" fontId="2" fillId="0" borderId="0" applyNumberFormat="0" applyFont="0" applyFill="0" applyBorder="0" applyAlignment="0" applyProtection="0"/>
    <xf numFmtId="0" fontId="10" fillId="0" borderId="0"/>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0" fontId="2" fillId="144" borderId="127" applyFont="0">
      <alignment horizontal="center" wrapText="1"/>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49" fontId="2" fillId="144" borderId="127" applyFont="0"/>
    <xf numFmtId="0" fontId="10" fillId="0" borderId="0"/>
    <xf numFmtId="0" fontId="10" fillId="0" borderId="0"/>
    <xf numFmtId="3" fontId="208" fillId="0" borderId="138">
      <alignment vertical="center"/>
    </xf>
    <xf numFmtId="0" fontId="10" fillId="0" borderId="0"/>
    <xf numFmtId="0" fontId="10" fillId="0" borderId="0"/>
    <xf numFmtId="49" fontId="2" fillId="144" borderId="127" applyFont="0"/>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304" fontId="2" fillId="145" borderId="127" applyFont="0"/>
    <xf numFmtId="0" fontId="10" fillId="0" borderId="0"/>
    <xf numFmtId="304" fontId="2" fillId="145" borderId="127" applyFont="0"/>
    <xf numFmtId="0" fontId="2" fillId="0" borderId="0" applyNumberFormat="0" applyFont="0" applyFill="0" applyBorder="0" applyAlignment="0" applyProtection="0"/>
    <xf numFmtId="304" fontId="2" fillId="145" borderId="127" applyFont="0"/>
    <xf numFmtId="304" fontId="2" fillId="145" borderId="127" applyFont="0"/>
    <xf numFmtId="304" fontId="2" fillId="145" borderId="127" applyFont="0"/>
    <xf numFmtId="304" fontId="2" fillId="145" borderId="127" applyFont="0"/>
    <xf numFmtId="3" fontId="208" fillId="0" borderId="138">
      <alignment vertical="center"/>
    </xf>
    <xf numFmtId="0" fontId="2" fillId="0" borderId="0" applyNumberFormat="0" applyFont="0" applyFill="0" applyBorder="0" applyAlignment="0" applyProtection="0"/>
    <xf numFmtId="0" fontId="10" fillId="0" borderId="0"/>
    <xf numFmtId="304" fontId="2" fillId="145" borderId="127" applyFont="0"/>
    <xf numFmtId="304" fontId="2" fillId="145" borderId="127" applyFont="0"/>
    <xf numFmtId="304" fontId="2" fillId="145" borderId="127" applyFont="0"/>
    <xf numFmtId="304" fontId="2" fillId="145" borderId="127" applyFont="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9" fontId="2" fillId="145" borderId="127" applyFont="0">
      <alignment horizontal="right"/>
    </xf>
    <xf numFmtId="0" fontId="10" fillId="0" borderId="0"/>
    <xf numFmtId="9" fontId="2" fillId="145" borderId="127" applyFont="0">
      <alignment horizontal="right"/>
    </xf>
    <xf numFmtId="0" fontId="2" fillId="0" borderId="0" applyNumberFormat="0" applyFont="0" applyFill="0" applyBorder="0" applyAlignment="0" applyProtection="0"/>
    <xf numFmtId="9" fontId="2" fillId="145" borderId="127" applyFont="0">
      <alignment horizontal="right"/>
    </xf>
    <xf numFmtId="9" fontId="2" fillId="145" borderId="127" applyFont="0">
      <alignment horizontal="right"/>
    </xf>
    <xf numFmtId="9" fontId="2" fillId="145" borderId="127" applyFont="0">
      <alignment horizontal="right"/>
    </xf>
    <xf numFmtId="9" fontId="2" fillId="145"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9" fontId="2" fillId="145" borderId="127" applyFont="0">
      <alignment horizontal="right"/>
    </xf>
    <xf numFmtId="9" fontId="2" fillId="145" borderId="127" applyFont="0">
      <alignment horizontal="right"/>
    </xf>
    <xf numFmtId="9" fontId="2" fillId="145" borderId="127" applyFont="0">
      <alignment horizontal="right"/>
    </xf>
    <xf numFmtId="9" fontId="2" fillId="145"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311" fontId="2" fillId="146" borderId="127">
      <alignment vertical="center"/>
    </xf>
    <xf numFmtId="311" fontId="2" fillId="146" borderId="127">
      <alignment vertical="center"/>
    </xf>
    <xf numFmtId="311" fontId="2" fillId="146" borderId="127">
      <alignment vertical="center"/>
    </xf>
    <xf numFmtId="311" fontId="2" fillId="146" borderId="127">
      <alignment vertical="center"/>
    </xf>
    <xf numFmtId="311" fontId="2" fillId="146" borderId="127">
      <alignment vertical="center"/>
    </xf>
    <xf numFmtId="304" fontId="2" fillId="93" borderId="127" applyFont="0">
      <alignment horizontal="right"/>
    </xf>
    <xf numFmtId="0" fontId="10" fillId="0" borderId="0"/>
    <xf numFmtId="304" fontId="2" fillId="93" borderId="127" applyFont="0">
      <alignment horizontal="right"/>
    </xf>
    <xf numFmtId="0" fontId="2" fillId="0" borderId="0" applyNumberFormat="0" applyFont="0" applyFill="0" applyBorder="0" applyAlignment="0" applyProtection="0"/>
    <xf numFmtId="304" fontId="2" fillId="93" borderId="127" applyFont="0">
      <alignment horizontal="right"/>
    </xf>
    <xf numFmtId="304" fontId="2" fillId="93" borderId="127" applyFont="0">
      <alignment horizontal="right"/>
    </xf>
    <xf numFmtId="304" fontId="2" fillId="93" borderId="127" applyFont="0">
      <alignment horizontal="right"/>
    </xf>
    <xf numFmtId="304"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304" fontId="2" fillId="93" borderId="127" applyFont="0">
      <alignment horizontal="right"/>
    </xf>
    <xf numFmtId="304" fontId="2" fillId="93" borderId="127" applyFont="0">
      <alignment horizontal="right"/>
    </xf>
    <xf numFmtId="304" fontId="2" fillId="93" borderId="127" applyFont="0">
      <alignment horizontal="right"/>
    </xf>
    <xf numFmtId="304"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 fontId="2" fillId="93" borderId="127" applyFont="0">
      <alignment horizontal="right"/>
    </xf>
    <xf numFmtId="0" fontId="10" fillId="0" borderId="0"/>
    <xf numFmtId="1" fontId="2" fillId="93" borderId="127" applyFont="0">
      <alignment horizontal="right"/>
    </xf>
    <xf numFmtId="0" fontId="2" fillId="0" borderId="0" applyNumberFormat="0" applyFont="0" applyFill="0" applyBorder="0" applyAlignment="0" applyProtection="0"/>
    <xf numFmtId="1" fontId="2" fillId="93" borderId="127" applyFont="0">
      <alignment horizontal="right"/>
    </xf>
    <xf numFmtId="1" fontId="2" fillId="93" borderId="127" applyFont="0">
      <alignment horizontal="right"/>
    </xf>
    <xf numFmtId="1" fontId="2" fillId="93" borderId="127" applyFont="0">
      <alignment horizontal="right"/>
    </xf>
    <xf numFmtId="1"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1" fontId="2" fillId="93" borderId="127" applyFont="0">
      <alignment horizontal="right"/>
    </xf>
    <xf numFmtId="1" fontId="2" fillId="93" borderId="127" applyFont="0">
      <alignment horizontal="right"/>
    </xf>
    <xf numFmtId="1" fontId="2" fillId="93" borderId="127" applyFont="0">
      <alignment horizontal="right"/>
    </xf>
    <xf numFmtId="1"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04" fontId="2" fillId="93" borderId="127" applyFont="0"/>
    <xf numFmtId="0" fontId="10" fillId="0" borderId="0"/>
    <xf numFmtId="304" fontId="2" fillId="93" borderId="127" applyFont="0"/>
    <xf numFmtId="0" fontId="2" fillId="0" borderId="0" applyNumberFormat="0" applyFont="0" applyFill="0" applyBorder="0" applyAlignment="0" applyProtection="0"/>
    <xf numFmtId="304" fontId="2" fillId="93" borderId="127" applyFont="0"/>
    <xf numFmtId="304" fontId="2" fillId="93" borderId="127" applyFont="0"/>
    <xf numFmtId="304" fontId="2" fillId="93" borderId="127" applyFont="0"/>
    <xf numFmtId="304" fontId="2" fillId="93" borderId="127" applyFont="0"/>
    <xf numFmtId="3" fontId="208" fillId="0" borderId="138">
      <alignment vertical="center"/>
    </xf>
    <xf numFmtId="0" fontId="2" fillId="0" borderId="0" applyNumberFormat="0" applyFont="0" applyFill="0" applyBorder="0" applyAlignment="0" applyProtection="0"/>
    <xf numFmtId="0" fontId="10" fillId="0" borderId="0"/>
    <xf numFmtId="304" fontId="2" fillId="93" borderId="127" applyFont="0"/>
    <xf numFmtId="304" fontId="2" fillId="93" borderId="127" applyFont="0"/>
    <xf numFmtId="304" fontId="2" fillId="93" borderId="127" applyFont="0"/>
    <xf numFmtId="304" fontId="2" fillId="93" borderId="127" applyFont="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260" fontId="2" fillId="93" borderId="127" applyFont="0"/>
    <xf numFmtId="0" fontId="10" fillId="0" borderId="0"/>
    <xf numFmtId="260" fontId="2" fillId="93" borderId="127" applyFont="0"/>
    <xf numFmtId="0" fontId="2" fillId="0" borderId="0" applyNumberFormat="0" applyFont="0" applyFill="0" applyBorder="0" applyAlignment="0" applyProtection="0"/>
    <xf numFmtId="260" fontId="2" fillId="93" borderId="127" applyFont="0"/>
    <xf numFmtId="260" fontId="2" fillId="93" borderId="127" applyFont="0"/>
    <xf numFmtId="260" fontId="2" fillId="93" borderId="127" applyFont="0"/>
    <xf numFmtId="260" fontId="2" fillId="93" borderId="127" applyFont="0"/>
    <xf numFmtId="3" fontId="208" fillId="0" borderId="138">
      <alignment vertical="center"/>
    </xf>
    <xf numFmtId="0" fontId="2" fillId="0" borderId="0" applyNumberFormat="0" applyFont="0" applyFill="0" applyBorder="0" applyAlignment="0" applyProtection="0"/>
    <xf numFmtId="0" fontId="10" fillId="0" borderId="0"/>
    <xf numFmtId="260" fontId="2" fillId="93" borderId="127" applyFont="0"/>
    <xf numFmtId="260" fontId="2" fillId="93" borderId="127" applyFont="0"/>
    <xf numFmtId="260" fontId="2" fillId="93" borderId="127" applyFont="0"/>
    <xf numFmtId="260" fontId="2" fillId="93" borderId="127" applyFont="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0" fontId="2" fillId="93" borderId="127" applyFont="0">
      <alignment horizontal="right"/>
    </xf>
    <xf numFmtId="0" fontId="10" fillId="0" borderId="0"/>
    <xf numFmtId="10" fontId="2" fillId="93" borderId="127" applyFont="0">
      <alignment horizontal="right"/>
    </xf>
    <xf numFmtId="0" fontId="2" fillId="0" borderId="0" applyNumberFormat="0" applyFont="0" applyFill="0" applyBorder="0" applyAlignment="0" applyProtection="0"/>
    <xf numFmtId="10" fontId="2" fillId="93" borderId="127" applyFont="0">
      <alignment horizontal="right"/>
    </xf>
    <xf numFmtId="10" fontId="2" fillId="93" borderId="127" applyFont="0">
      <alignment horizontal="right"/>
    </xf>
    <xf numFmtId="10" fontId="2" fillId="93" borderId="127" applyFont="0">
      <alignment horizontal="right"/>
    </xf>
    <xf numFmtId="10"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10" fontId="2" fillId="93" borderId="127" applyFont="0">
      <alignment horizontal="right"/>
    </xf>
    <xf numFmtId="10" fontId="2" fillId="93" borderId="127" applyFont="0">
      <alignment horizontal="right"/>
    </xf>
    <xf numFmtId="10" fontId="2" fillId="93" borderId="127" applyFont="0">
      <alignment horizontal="right"/>
    </xf>
    <xf numFmtId="10"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9" fontId="2" fillId="93" borderId="127" applyFont="0">
      <alignment horizontal="right"/>
    </xf>
    <xf numFmtId="0" fontId="10" fillId="0" borderId="0"/>
    <xf numFmtId="9" fontId="2" fillId="93" borderId="127" applyFont="0">
      <alignment horizontal="right"/>
    </xf>
    <xf numFmtId="0" fontId="2" fillId="0" borderId="0" applyNumberFormat="0" applyFont="0" applyFill="0" applyBorder="0" applyAlignment="0" applyProtection="0"/>
    <xf numFmtId="9" fontId="2" fillId="93" borderId="127" applyFont="0">
      <alignment horizontal="right"/>
    </xf>
    <xf numFmtId="9" fontId="2" fillId="93" borderId="127" applyFont="0">
      <alignment horizontal="right"/>
    </xf>
    <xf numFmtId="9" fontId="2" fillId="93" borderId="127" applyFont="0">
      <alignment horizontal="right"/>
    </xf>
    <xf numFmtId="9"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9" fontId="2" fillId="93" borderId="127" applyFont="0">
      <alignment horizontal="right"/>
    </xf>
    <xf numFmtId="9" fontId="2" fillId="93" borderId="127" applyFont="0">
      <alignment horizontal="right"/>
    </xf>
    <xf numFmtId="9" fontId="2" fillId="93" borderId="127" applyFont="0">
      <alignment horizontal="right"/>
    </xf>
    <xf numFmtId="9"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31" fontId="2" fillId="93" borderId="127" applyFont="0">
      <alignment horizontal="right"/>
    </xf>
    <xf numFmtId="0" fontId="10" fillId="0" borderId="0"/>
    <xf numFmtId="331" fontId="2" fillId="93" borderId="127" applyFont="0">
      <alignment horizontal="right"/>
    </xf>
    <xf numFmtId="0" fontId="2" fillId="0" borderId="0" applyNumberFormat="0" applyFont="0" applyFill="0" applyBorder="0" applyAlignment="0" applyProtection="0"/>
    <xf numFmtId="331" fontId="2" fillId="93" borderId="127" applyFont="0">
      <alignment horizontal="right"/>
    </xf>
    <xf numFmtId="331" fontId="2" fillId="93" borderId="127" applyFont="0">
      <alignment horizontal="right"/>
    </xf>
    <xf numFmtId="331" fontId="2" fillId="93" borderId="127" applyFont="0">
      <alignment horizontal="right"/>
    </xf>
    <xf numFmtId="331"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331" fontId="2" fillId="93" borderId="127" applyFont="0">
      <alignment horizontal="right"/>
    </xf>
    <xf numFmtId="331" fontId="2" fillId="93" borderId="127" applyFont="0">
      <alignment horizontal="right"/>
    </xf>
    <xf numFmtId="331" fontId="2" fillId="93" borderId="127" applyFont="0">
      <alignment horizontal="right"/>
    </xf>
    <xf numFmtId="331" fontId="2" fillId="93" borderId="127"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10" fontId="2" fillId="93" borderId="130"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30" applyFont="0">
      <alignment horizontal="right"/>
    </xf>
    <xf numFmtId="0" fontId="2" fillId="0" borderId="0" applyNumberFormat="0" applyFont="0" applyFill="0" applyBorder="0" applyAlignment="0" applyProtection="0"/>
    <xf numFmtId="10" fontId="2" fillId="93" borderId="130" applyFont="0">
      <alignment horizontal="right"/>
    </xf>
    <xf numFmtId="10" fontId="2" fillId="93" borderId="130" applyFont="0">
      <alignment horizontal="right"/>
    </xf>
    <xf numFmtId="10" fontId="2" fillId="93" borderId="130" applyFont="0">
      <alignment horizontal="right"/>
    </xf>
    <xf numFmtId="10" fontId="2" fillId="93" borderId="130"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10" fontId="2" fillId="93" borderId="130" applyFont="0">
      <alignment horizontal="right"/>
    </xf>
    <xf numFmtId="10" fontId="2" fillId="93" borderId="130" applyFont="0">
      <alignment horizontal="right"/>
    </xf>
    <xf numFmtId="10" fontId="2" fillId="93" borderId="130" applyFont="0">
      <alignment horizontal="right"/>
    </xf>
    <xf numFmtId="10" fontId="2" fillId="93" borderId="130" applyFont="0">
      <alignment horizontal="right"/>
    </xf>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93" borderId="127" applyFont="0">
      <alignment horizontal="center" wrapText="1"/>
      <protection locked="0"/>
    </xf>
    <xf numFmtId="0" fontId="10" fillId="0" borderId="0"/>
    <xf numFmtId="0" fontId="2" fillId="93" borderId="127" applyFont="0">
      <alignment horizontal="center" wrapText="1"/>
      <protection locked="0"/>
    </xf>
    <xf numFmtId="0" fontId="2" fillId="0" borderId="0" applyNumberFormat="0" applyFont="0" applyFill="0" applyBorder="0" applyAlignment="0" applyProtection="0"/>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3" fontId="208" fillId="0" borderId="138">
      <alignment vertical="center"/>
    </xf>
    <xf numFmtId="0" fontId="2" fillId="0" borderId="0" applyNumberFormat="0" applyFont="0" applyFill="0" applyBorder="0" applyAlignment="0" applyProtection="0"/>
    <xf numFmtId="0" fontId="10" fillId="0" borderId="0"/>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0" fontId="2" fillId="93" borderId="127" applyFont="0">
      <alignment horizontal="center" wrapText="1"/>
      <protection locked="0"/>
    </xf>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49" fontId="2" fillId="93" borderId="127" applyFont="0"/>
    <xf numFmtId="0" fontId="10" fillId="0" borderId="0"/>
    <xf numFmtId="0" fontId="10" fillId="0" borderId="0"/>
    <xf numFmtId="3" fontId="208" fillId="0" borderId="138">
      <alignment vertical="center"/>
    </xf>
    <xf numFmtId="0" fontId="10" fillId="0" borderId="0"/>
    <xf numFmtId="0" fontId="10" fillId="0" borderId="0"/>
    <xf numFmtId="49" fontId="2" fillId="93" borderId="127" applyFont="0"/>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 fontId="208" fillId="0" borderId="138">
      <alignment vertical="center"/>
    </xf>
    <xf numFmtId="0" fontId="315" fillId="0" borderId="179" applyNumberFormat="0" applyAlignment="0" applyProtection="0"/>
    <xf numFmtId="0" fontId="316" fillId="0" borderId="179"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Alignment="0" applyProtection="0"/>
    <xf numFmtId="0" fontId="317" fillId="0" borderId="0" applyNumberFormat="0" applyFill="0" applyBorder="0" applyProtection="0"/>
    <xf numFmtId="0" fontId="318" fillId="0" borderId="0" applyNumberFormat="0" applyFill="0" applyBorder="0" applyProtection="0">
      <alignment vertical="top"/>
    </xf>
    <xf numFmtId="0" fontId="319" fillId="0" borderId="129"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9" fillId="0" borderId="129" applyNumberFormat="0" applyProtection="0">
      <alignment horizontal="left" vertical="top"/>
    </xf>
    <xf numFmtId="0" fontId="319" fillId="0" borderId="129" applyNumberFormat="0" applyProtection="0">
      <alignment horizontal="left" vertical="top"/>
    </xf>
    <xf numFmtId="0" fontId="2" fillId="0" borderId="0" applyNumberFormat="0" applyFont="0" applyFill="0" applyBorder="0" applyAlignment="0" applyProtection="0"/>
    <xf numFmtId="0" fontId="319" fillId="0" borderId="129" applyNumberFormat="0" applyProtection="0">
      <alignment horizontal="right" vertical="top"/>
    </xf>
    <xf numFmtId="0" fontId="319" fillId="0" borderId="129" applyNumberFormat="0" applyProtection="0">
      <alignment horizontal="right" vertical="top"/>
    </xf>
    <xf numFmtId="0" fontId="319" fillId="0" borderId="129" applyNumberFormat="0" applyProtection="0">
      <alignment horizontal="right" vertical="top"/>
    </xf>
    <xf numFmtId="0" fontId="319" fillId="0" borderId="129" applyNumberFormat="0" applyProtection="0">
      <alignment horizontal="right" vertical="top"/>
    </xf>
    <xf numFmtId="0" fontId="319" fillId="0" borderId="129"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315" fillId="0" borderId="0" applyNumberFormat="0" applyProtection="0">
      <alignment horizontal="left" vertical="top"/>
    </xf>
    <xf numFmtId="0" fontId="315" fillId="0" borderId="0" applyNumberFormat="0" applyProtection="0">
      <alignment horizontal="right" vertical="top"/>
    </xf>
    <xf numFmtId="0" fontId="2" fillId="0" borderId="180" applyNumberFormat="0" applyFont="0" applyAlignment="0" applyProtection="0"/>
    <xf numFmtId="0" fontId="2" fillId="0" borderId="181" applyNumberFormat="0" applyFont="0" applyAlignment="0" applyProtection="0"/>
    <xf numFmtId="0" fontId="2" fillId="0" borderId="182" applyNumberFormat="0" applyFont="0" applyAlignment="0" applyProtection="0"/>
    <xf numFmtId="10" fontId="320" fillId="0" borderId="0" applyNumberFormat="0" applyFill="0" applyBorder="0" applyProtection="0">
      <alignment horizontal="right" vertical="top"/>
    </xf>
    <xf numFmtId="0" fontId="316" fillId="0" borderId="129" applyNumberFormat="0" applyFill="0" applyAlignment="0" applyProtection="0"/>
    <xf numFmtId="0" fontId="316" fillId="0" borderId="129" applyNumberFormat="0" applyFill="0" applyAlignment="0" applyProtection="0"/>
    <xf numFmtId="0" fontId="316" fillId="0" borderId="129" applyNumberFormat="0" applyFill="0" applyAlignment="0" applyProtection="0"/>
    <xf numFmtId="0" fontId="316" fillId="0" borderId="129" applyNumberFormat="0" applyFill="0" applyAlignment="0" applyProtection="0"/>
    <xf numFmtId="0" fontId="316" fillId="0" borderId="129" applyNumberFormat="0" applyFill="0" applyAlignment="0" applyProtection="0"/>
    <xf numFmtId="0" fontId="315" fillId="0" borderId="107" applyNumberFormat="0" applyFont="0" applyFill="0" applyAlignment="0" applyProtection="0">
      <alignment horizontal="left" vertical="top"/>
    </xf>
    <xf numFmtId="0" fontId="315" fillId="0" borderId="107" applyNumberFormat="0" applyFont="0" applyFill="0" applyAlignment="0" applyProtection="0">
      <alignment horizontal="left" vertical="top"/>
    </xf>
    <xf numFmtId="0" fontId="315" fillId="0" borderId="107" applyNumberFormat="0" applyFont="0" applyFill="0" applyAlignment="0" applyProtection="0">
      <alignment horizontal="left" vertical="top"/>
    </xf>
    <xf numFmtId="0" fontId="315" fillId="0" borderId="107" applyNumberFormat="0" applyFont="0" applyFill="0" applyAlignment="0" applyProtection="0">
      <alignment horizontal="left" vertical="top"/>
    </xf>
    <xf numFmtId="0" fontId="315" fillId="0" borderId="107" applyNumberFormat="0" applyFont="0" applyFill="0" applyAlignment="0" applyProtection="0">
      <alignment horizontal="left" vertical="top"/>
    </xf>
    <xf numFmtId="0" fontId="316" fillId="0" borderId="111" applyNumberFormat="0" applyFill="0" applyAlignment="0" applyProtection="0">
      <alignment vertical="top"/>
    </xf>
    <xf numFmtId="0" fontId="316" fillId="0" borderId="111" applyNumberFormat="0" applyFill="0" applyAlignment="0" applyProtection="0">
      <alignment vertical="top"/>
    </xf>
    <xf numFmtId="349"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2" fillId="0" borderId="127">
      <alignment vertical="center" wrapText="1"/>
    </xf>
    <xf numFmtId="0" fontId="2" fillId="0" borderId="127">
      <alignment vertical="center" wrapText="1"/>
    </xf>
    <xf numFmtId="0" fontId="2" fillId="0" borderId="127">
      <alignment vertical="center" wrapText="1"/>
    </xf>
    <xf numFmtId="0" fontId="2" fillId="0" borderId="127">
      <alignment vertical="center" wrapText="1"/>
    </xf>
    <xf numFmtId="0" fontId="2" fillId="0" borderId="0" applyNumberFormat="0" applyFont="0" applyFill="0" applyBorder="0" applyAlignment="0" applyProtection="0"/>
    <xf numFmtId="0" fontId="102" fillId="0" borderId="0" applyFill="0" applyBorder="0" applyProtection="0">
      <alignment horizontal="center" vertical="center"/>
    </xf>
    <xf numFmtId="0" fontId="321" fillId="0" borderId="0" applyBorder="0" applyProtection="0">
      <alignment vertical="center"/>
    </xf>
    <xf numFmtId="277" fontId="321" fillId="0" borderId="111"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322"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2" fillId="111" borderId="111"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60" fillId="0" borderId="0" applyBorder="0" applyProtection="0">
      <alignment horizontal="left"/>
    </xf>
    <xf numFmtId="0" fontId="102"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3"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4" fillId="0" borderId="70"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 fillId="0" borderId="0">
      <alignment horizontal="centerContinuous"/>
    </xf>
    <xf numFmtId="0" fontId="10" fillId="0" borderId="0"/>
    <xf numFmtId="0" fontId="10" fillId="0" borderId="0"/>
    <xf numFmtId="3" fontId="208" fillId="0" borderId="138">
      <alignment vertical="center"/>
    </xf>
    <xf numFmtId="0" fontId="324"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4" fillId="131" borderId="183"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3" fontId="208" fillId="0" borderId="138">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8" fillId="0" borderId="138">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31"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325"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6" fillId="148" borderId="0" applyNumberFormat="0">
      <alignment horizontal="left"/>
    </xf>
    <xf numFmtId="0" fontId="326" fillId="148" borderId="0" applyNumberFormat="0">
      <alignment horizontal="left"/>
    </xf>
    <xf numFmtId="0" fontId="326"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7"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351" fontId="327" fillId="0" borderId="0">
      <protection locked="0"/>
    </xf>
    <xf numFmtId="351" fontId="327" fillId="0" borderId="0">
      <protection locked="0"/>
    </xf>
    <xf numFmtId="0" fontId="10" fillId="0" borderId="0"/>
    <xf numFmtId="0" fontId="76" fillId="0" borderId="0" applyNumberForma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38" fillId="0" borderId="42" applyNumberFormat="0" applyFill="0" applyAlignment="0" applyProtection="0"/>
    <xf numFmtId="0" fontId="10" fillId="0" borderId="0"/>
    <xf numFmtId="0" fontId="10" fillId="0" borderId="0"/>
    <xf numFmtId="0" fontId="10" fillId="0" borderId="0"/>
    <xf numFmtId="0" fontId="39" fillId="0" borderId="43" applyNumberFormat="0" applyFill="0" applyAlignment="0" applyProtection="0"/>
    <xf numFmtId="0" fontId="10" fillId="0" borderId="0"/>
    <xf numFmtId="0" fontId="10" fillId="0" borderId="0"/>
    <xf numFmtId="0" fontId="10" fillId="0" borderId="0"/>
    <xf numFmtId="0" fontId="40" fillId="0" borderId="44"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8" fillId="149" borderId="0">
      <alignment horizontal="centerContinuous"/>
    </xf>
    <xf numFmtId="0" fontId="329" fillId="63" borderId="0" applyNumberFormat="0" applyBorder="0" applyAlignment="0">
      <alignment horizontal="center"/>
    </xf>
    <xf numFmtId="0" fontId="330" fillId="0" borderId="106"/>
    <xf numFmtId="0" fontId="10" fillId="0" borderId="0"/>
    <xf numFmtId="0" fontId="330" fillId="0" borderId="106"/>
    <xf numFmtId="0" fontId="10" fillId="0" borderId="0"/>
    <xf numFmtId="0" fontId="330" fillId="0" borderId="106"/>
    <xf numFmtId="0" fontId="10" fillId="0" borderId="0"/>
    <xf numFmtId="0" fontId="330" fillId="0" borderId="106"/>
    <xf numFmtId="0" fontId="330" fillId="0" borderId="106"/>
    <xf numFmtId="246" fontId="252" fillId="0" borderId="0"/>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6">
      <alignment horizontal="left"/>
    </xf>
    <xf numFmtId="253" fontId="2" fillId="0" borderId="106">
      <alignment horizontal="left"/>
    </xf>
    <xf numFmtId="253" fontId="2" fillId="0" borderId="106">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3" fontId="208" fillId="0" borderId="138">
      <alignment vertical="center"/>
    </xf>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4" applyNumberFormat="0" applyFill="0" applyAlignment="0" applyProtection="0"/>
    <xf numFmtId="0" fontId="77" fillId="0" borderId="184" applyNumberFormat="0" applyFill="0" applyAlignment="0" applyProtection="0"/>
    <xf numFmtId="0" fontId="77" fillId="0" borderId="184" applyNumberFormat="0" applyFill="0" applyAlignment="0" applyProtection="0"/>
    <xf numFmtId="0" fontId="2" fillId="0" borderId="0" applyNumberFormat="0" applyFont="0" applyFill="0" applyBorder="0" applyAlignment="0" applyProtection="0"/>
    <xf numFmtId="0" fontId="30"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0" fontId="30" fillId="0" borderId="184" applyNumberFormat="0" applyFill="0" applyAlignment="0" applyProtection="0"/>
    <xf numFmtId="38" fontId="200" fillId="0" borderId="185">
      <alignment horizontal="right"/>
    </xf>
    <xf numFmtId="0" fontId="271" fillId="0" borderId="186"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1" fillId="0" borderId="186" applyProtection="0">
      <alignment horizontal="center"/>
    </xf>
    <xf numFmtId="0" fontId="271" fillId="0" borderId="186" applyProtection="0">
      <alignment horizontal="center"/>
    </xf>
    <xf numFmtId="0" fontId="271" fillId="0" borderId="186" applyProtection="0">
      <alignment horizontal="center"/>
    </xf>
    <xf numFmtId="0" fontId="271" fillId="0" borderId="186" applyProtection="0">
      <alignment horizontal="center"/>
    </xf>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03" fillId="69" borderId="0">
      <alignment horizontal="center"/>
    </xf>
    <xf numFmtId="0" fontId="103" fillId="69" borderId="0">
      <alignment horizontal="center"/>
    </xf>
    <xf numFmtId="3" fontId="208" fillId="0" borderId="138">
      <alignment vertical="center"/>
    </xf>
    <xf numFmtId="0" fontId="331" fillId="104" borderId="0" applyNumberFormat="0" applyBorder="0"/>
    <xf numFmtId="0" fontId="184" fillId="0" borderId="187" applyNumberFormat="0" applyFont="0" applyFill="0" applyAlignment="0"/>
    <xf numFmtId="0" fontId="332" fillId="0" borderId="131"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178" fillId="0" borderId="63" applyNumberFormat="0" applyBorder="0">
      <protection locked="0"/>
    </xf>
    <xf numFmtId="37" fontId="333" fillId="111" borderId="0"/>
    <xf numFmtId="37" fontId="159" fillId="150" borderId="127" applyNumberFormat="0" applyAlignment="0" applyProtection="0"/>
    <xf numFmtId="0" fontId="2" fillId="0" borderId="0" applyNumberFormat="0" applyFont="0" applyFill="0" applyBorder="0" applyAlignment="0" applyProtection="0"/>
    <xf numFmtId="37" fontId="159" fillId="150" borderId="127" applyNumberFormat="0" applyAlignment="0" applyProtection="0"/>
    <xf numFmtId="37" fontId="159" fillId="150" borderId="127" applyNumberFormat="0" applyAlignment="0" applyProtection="0"/>
    <xf numFmtId="37" fontId="159" fillId="150" borderId="127" applyNumberFormat="0" applyAlignment="0" applyProtection="0"/>
    <xf numFmtId="37" fontId="159" fillId="150" borderId="127" applyNumberFormat="0" applyAlignment="0" applyProtection="0"/>
    <xf numFmtId="3" fontId="208" fillId="0" borderId="138">
      <alignment vertical="center"/>
    </xf>
    <xf numFmtId="0" fontId="2" fillId="0" borderId="0" applyNumberFormat="0" applyFont="0" applyFill="0" applyBorder="0" applyAlignment="0" applyProtection="0"/>
    <xf numFmtId="0" fontId="147" fillId="0" borderId="0" applyNumberFormat="0" applyFill="0" applyBorder="0" applyAlignment="0" applyProtection="0"/>
    <xf numFmtId="0" fontId="10" fillId="0" borderId="0"/>
    <xf numFmtId="0" fontId="10" fillId="0" borderId="0"/>
    <xf numFmtId="221" fontId="3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5" fillId="0" borderId="111">
      <alignment horizontal="center"/>
    </xf>
    <xf numFmtId="43" fontId="2" fillId="0" borderId="0" applyNumberFormat="0" applyFont="0" applyBorder="0" applyAlignment="0">
      <protection locked="0"/>
    </xf>
    <xf numFmtId="2" fontId="333" fillId="111" borderId="0" applyNumberFormat="0" applyFill="0" applyBorder="0" applyAlignment="0" applyProtection="0"/>
    <xf numFmtId="352" fontId="336" fillId="111" borderId="0" applyNumberFormat="0" applyFill="0" applyBorder="0" applyAlignment="0" applyProtection="0"/>
    <xf numFmtId="37" fontId="337" fillId="110" borderId="0" applyNumberFormat="0" applyFill="0" applyBorder="0" applyAlignment="0"/>
    <xf numFmtId="0" fontId="149" fillId="111" borderId="0" applyNumberFormat="0" applyBorder="0" applyAlignment="0"/>
    <xf numFmtId="0" fontId="2" fillId="0" borderId="107"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7"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applyNumberFormat="0" applyFont="0" applyFill="0" applyAlignment="0" applyProtection="0"/>
    <xf numFmtId="0" fontId="2" fillId="0" borderId="107" applyNumberFormat="0" applyFont="0" applyFill="0" applyAlignment="0" applyProtection="0"/>
    <xf numFmtId="0" fontId="2" fillId="0" borderId="107" applyNumberFormat="0" applyFont="0" applyFill="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338" fontId="2" fillId="0" borderId="0"/>
    <xf numFmtId="2" fontId="232" fillId="69" borderId="127"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0" fontId="10" fillId="0" borderId="0"/>
    <xf numFmtId="3" fontId="208" fillId="0" borderId="138">
      <alignment vertical="center"/>
    </xf>
    <xf numFmtId="0" fontId="10" fillId="0" borderId="0"/>
    <xf numFmtId="165" fontId="338" fillId="69" borderId="7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8" fillId="0" borderId="138">
      <alignment vertical="center"/>
    </xf>
    <xf numFmtId="354" fontId="2" fillId="0" borderId="0" applyFont="0" applyFill="0" applyBorder="0" applyAlignment="0" applyProtection="0"/>
    <xf numFmtId="355" fontId="253" fillId="0" borderId="0">
      <protection locked="0"/>
    </xf>
    <xf numFmtId="0" fontId="10" fillId="0" borderId="0"/>
    <xf numFmtId="0" fontId="10" fillId="0" borderId="0"/>
    <xf numFmtId="0" fontId="10" fillId="0" borderId="0"/>
    <xf numFmtId="0" fontId="24" fillId="64" borderId="40" applyNumberFormat="0" applyAlignment="0" applyProtection="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0" fontId="10" fillId="0" borderId="0"/>
    <xf numFmtId="3" fontId="208" fillId="0" borderId="138">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39"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0" fillId="96" borderId="0">
      <alignment horizontal="right"/>
    </xf>
    <xf numFmtId="0" fontId="340" fillId="74" borderId="111"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5" fillId="0" borderId="0">
      <alignment horizontal="center"/>
    </xf>
    <xf numFmtId="0" fontId="10" fillId="0" borderId="0"/>
    <xf numFmtId="3" fontId="208" fillId="0" borderId="138">
      <alignment vertical="center"/>
    </xf>
    <xf numFmtId="0" fontId="308" fillId="0" borderId="0" applyProtection="0">
      <alignment horizontal="center"/>
    </xf>
    <xf numFmtId="0" fontId="10" fillId="0" borderId="0"/>
    <xf numFmtId="3" fontId="208" fillId="0" borderId="138">
      <alignment vertical="center"/>
    </xf>
    <xf numFmtId="0" fontId="2" fillId="0" borderId="0" applyNumberFormat="0" applyFont="0" applyFill="0" applyBorder="0" applyAlignment="0" applyProtection="0"/>
    <xf numFmtId="0" fontId="341" fillId="0" borderId="0" applyProtection="0">
      <alignment horizontal="center"/>
    </xf>
    <xf numFmtId="0" fontId="10" fillId="0" borderId="0"/>
    <xf numFmtId="3" fontId="208" fillId="0" borderId="138">
      <alignment vertical="center"/>
    </xf>
    <xf numFmtId="0" fontId="45" fillId="0" borderId="0" applyNumberFormat="0" applyFill="0" applyBorder="0" applyProtection="0">
      <alignment horizontal="left"/>
    </xf>
    <xf numFmtId="331" fontId="159" fillId="0" borderId="0" applyNumberFormat="0" applyFont="0" applyFill="0" applyBorder="0" applyProtection="0">
      <alignment vertical="top" wrapText="1"/>
    </xf>
    <xf numFmtId="0" fontId="205" fillId="0" borderId="0" applyNumberFormat="0" applyFill="0" applyBorder="0" applyProtection="0">
      <alignment horizontal="right"/>
    </xf>
    <xf numFmtId="0" fontId="178" fillId="0" borderId="0" applyNumberFormat="0" applyFill="0" applyBorder="0" applyProtection="0">
      <alignment horizontal="center"/>
    </xf>
    <xf numFmtId="15" fontId="178" fillId="0" borderId="0" applyFill="0" applyBorder="0" applyProtection="0">
      <alignment horizontal="center"/>
    </xf>
    <xf numFmtId="357" fontId="103" fillId="0" borderId="0"/>
    <xf numFmtId="357" fontId="103" fillId="0" borderId="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10" fillId="0" borderId="0"/>
    <xf numFmtId="3" fontId="208" fillId="0" borderId="138">
      <alignment vertical="center"/>
    </xf>
    <xf numFmtId="0" fontId="45" fillId="0" borderId="188" applyNumberFormat="0"/>
    <xf numFmtId="14" fontId="159" fillId="0" borderId="0" applyFont="0" applyFill="0" applyBorder="0" applyProtection="0"/>
    <xf numFmtId="16" fontId="159" fillId="0" borderId="0" applyFont="0" applyFill="0" applyBorder="0" applyProtection="0"/>
    <xf numFmtId="3" fontId="208" fillId="0" borderId="138">
      <alignment vertical="center"/>
    </xf>
    <xf numFmtId="358" fontId="342" fillId="0" borderId="111"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2" fillId="0" borderId="0" applyNumberFormat="0" applyFont="0" applyFill="0" applyBorder="0" applyAlignment="0" applyProtection="0"/>
    <xf numFmtId="0" fontId="10" fillId="0" borderId="0"/>
    <xf numFmtId="3" fontId="208" fillId="0" borderId="138">
      <alignment vertical="center"/>
    </xf>
    <xf numFmtId="0" fontId="10" fillId="0" borderId="0"/>
    <xf numFmtId="0" fontId="10" fillId="0" borderId="0"/>
    <xf numFmtId="0" fontId="10" fillId="0" borderId="0"/>
    <xf numFmtId="0" fontId="10" fillId="0" borderId="0"/>
    <xf numFmtId="3" fontId="208" fillId="0" borderId="138">
      <alignment vertical="center"/>
    </xf>
    <xf numFmtId="0" fontId="217"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3" fillId="0" borderId="0" applyNumberFormat="0" applyFont="0" applyBorder="0" applyAlignment="0"/>
    <xf numFmtId="0" fontId="344" fillId="0" borderId="0"/>
    <xf numFmtId="0" fontId="6" fillId="0" borderId="0" applyNumberFormat="0" applyFill="0" applyBorder="0" applyAlignment="0" applyProtection="0">
      <alignment vertical="top"/>
      <protection locked="0"/>
    </xf>
    <xf numFmtId="208" fontId="344" fillId="0" borderId="0" applyFont="0" applyFill="0" applyBorder="0" applyAlignment="0" applyProtection="0"/>
    <xf numFmtId="209" fontId="344" fillId="0" borderId="0" applyFont="0" applyFill="0" applyBorder="0" applyAlignment="0" applyProtection="0"/>
    <xf numFmtId="207" fontId="344" fillId="0" borderId="0" applyFont="0" applyFill="0" applyBorder="0" applyAlignment="0" applyProtection="0"/>
    <xf numFmtId="210" fontId="3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5" fillId="0" borderId="0" applyNumberFormat="0" applyFill="0" applyBorder="0" applyAlignment="0" applyProtection="0"/>
    <xf numFmtId="3" fontId="2" fillId="74" borderId="195" applyFont="0">
      <alignment horizontal="right" vertical="center"/>
      <protection locked="0"/>
    </xf>
    <xf numFmtId="0" fontId="45" fillId="69" borderId="191" applyFont="0" applyBorder="0">
      <alignment horizontal="center" wrapText="1"/>
    </xf>
    <xf numFmtId="0" fontId="146" fillId="69" borderId="194" applyNumberFormat="0" applyFill="0" applyBorder="0" applyAlignment="0" applyProtection="0">
      <alignment horizontal="left"/>
    </xf>
    <xf numFmtId="0" fontId="1" fillId="0" borderId="0"/>
    <xf numFmtId="0" fontId="173" fillId="0" borderId="199"/>
    <xf numFmtId="244" fontId="175" fillId="0" borderId="20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0" fontId="19" fillId="0" borderId="192" applyFont="0" applyFill="0" applyBorder="0" applyAlignment="0"/>
    <xf numFmtId="3" fontId="180" fillId="88" borderId="195" applyNumberFormat="0" applyFont="0" applyAlignment="0"/>
    <xf numFmtId="3" fontId="180" fillId="88" borderId="195" applyNumberFormat="0" applyFont="0" applyAlignment="0"/>
    <xf numFmtId="3" fontId="180" fillId="88" borderId="195" applyNumberFormat="0" applyFont="0" applyAlignment="0"/>
    <xf numFmtId="3" fontId="180" fillId="88" borderId="195" applyNumberFormat="0" applyFont="0" applyAlignment="0"/>
    <xf numFmtId="3" fontId="180" fillId="88" borderId="195" applyNumberFormat="0" applyFont="0" applyAlignment="0"/>
    <xf numFmtId="247"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247" fontId="178" fillId="107" borderId="195" applyNumberFormat="0" applyFill="0" applyBorder="0" applyAlignment="0" applyProtection="0"/>
    <xf numFmtId="0"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0"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247" fontId="178" fillId="107" borderId="195" applyNumberFormat="0" applyFill="0" applyBorder="0" applyAlignment="0" applyProtection="0"/>
    <xf numFmtId="0" fontId="178" fillId="107" borderId="195" applyNumberFormat="0" applyFill="0" applyBorder="0" applyAlignment="0" applyProtection="0"/>
    <xf numFmtId="0" fontId="182" fillId="108" borderId="201" applyNumberFormat="0" applyAlignment="0" applyProtection="0"/>
    <xf numFmtId="0" fontId="182" fillId="108" borderId="201" applyNumberFormat="0" applyAlignment="0" applyProtection="0"/>
    <xf numFmtId="252" fontId="103" fillId="0" borderId="201" applyNumberFormat="0" applyFont="0" applyFill="0" applyAlignment="0">
      <alignment vertical="center"/>
    </xf>
    <xf numFmtId="0" fontId="103" fillId="0" borderId="201" applyNumberFormat="0" applyFont="0" applyFill="0"/>
    <xf numFmtId="0" fontId="103" fillId="0" borderId="201" applyNumberFormat="0" applyFont="0" applyFill="0"/>
    <xf numFmtId="0" fontId="103" fillId="0" borderId="201" applyNumberFormat="0" applyFont="0" applyFill="0"/>
    <xf numFmtId="0" fontId="103" fillId="0" borderId="201" applyNumberFormat="0" applyFont="0" applyFill="0"/>
    <xf numFmtId="0" fontId="103" fillId="0" borderId="201" applyNumberFormat="0" applyFont="0" applyFill="0"/>
    <xf numFmtId="0" fontId="103" fillId="0" borderId="201" applyNumberFormat="0" applyFont="0" applyFill="0"/>
    <xf numFmtId="0" fontId="103" fillId="0" borderId="201" applyNumberFormat="0" applyFont="0" applyFill="0"/>
    <xf numFmtId="0" fontId="103" fillId="0" borderId="201" applyNumberFormat="0" applyFont="0" applyFill="0"/>
    <xf numFmtId="252" fontId="103" fillId="0" borderId="201" applyNumberFormat="0" applyFont="0" applyFill="0" applyAlignment="0">
      <alignment vertical="center"/>
    </xf>
    <xf numFmtId="0" fontId="103" fillId="0" borderId="201" applyNumberFormat="0" applyFont="0" applyFill="0"/>
    <xf numFmtId="252" fontId="103" fillId="0" borderId="201" applyNumberFormat="0" applyFont="0" applyFill="0" applyAlignment="0">
      <alignment vertical="center"/>
    </xf>
    <xf numFmtId="0" fontId="103" fillId="0" borderId="201" applyNumberFormat="0" applyFont="0" applyFill="0"/>
    <xf numFmtId="0" fontId="103" fillId="0" borderId="201" applyNumberFormat="0" applyFont="0" applyFill="0"/>
    <xf numFmtId="0" fontId="103" fillId="0" borderId="201" applyNumberFormat="0" applyFont="0" applyFill="0"/>
    <xf numFmtId="0" fontId="103" fillId="0" borderId="201" applyNumberFormat="0" applyFont="0" applyFill="0"/>
    <xf numFmtId="0" fontId="103" fillId="0" borderId="201" applyNumberFormat="0" applyFont="0" applyFill="0"/>
    <xf numFmtId="0" fontId="103" fillId="0" borderId="201" applyNumberFormat="0" applyFont="0" applyFill="0"/>
    <xf numFmtId="0" fontId="200" fillId="0" borderId="190" applyNumberFormat="0" applyFont="0" applyFill="0" applyAlignment="0" applyProtection="0"/>
    <xf numFmtId="0" fontId="148" fillId="0" borderId="194" applyNumberFormat="0" applyFont="0" applyFill="0" applyAlignment="0" applyProtection="0"/>
    <xf numFmtId="0" fontId="148" fillId="0" borderId="194" applyNumberFormat="0" applyFont="0" applyFill="0" applyAlignment="0" applyProtection="0"/>
    <xf numFmtId="0" fontId="148" fillId="0" borderId="194" applyNumberFormat="0" applyFont="0" applyFill="0" applyAlignment="0" applyProtection="0"/>
    <xf numFmtId="0" fontId="148" fillId="0" borderId="199" applyNumberFormat="0" applyFont="0" applyFill="0" applyAlignment="0" applyProtection="0"/>
    <xf numFmtId="0" fontId="148" fillId="0" borderId="199" applyNumberFormat="0" applyFont="0" applyFill="0" applyAlignment="0" applyProtection="0"/>
    <xf numFmtId="0" fontId="148" fillId="0" borderId="193" applyNumberFormat="0" applyFont="0" applyFill="0" applyAlignment="0" applyProtection="0"/>
    <xf numFmtId="0" fontId="148" fillId="0" borderId="193" applyNumberFormat="0" applyFont="0" applyFill="0" applyAlignment="0" applyProtection="0"/>
    <xf numFmtId="0" fontId="148" fillId="0" borderId="193" applyNumberFormat="0" applyFont="0" applyFill="0" applyAlignment="0" applyProtection="0"/>
    <xf numFmtId="0" fontId="148" fillId="0" borderId="193" applyNumberFormat="0" applyFont="0" applyFill="0" applyAlignment="0" applyProtection="0"/>
    <xf numFmtId="0" fontId="148" fillId="0" borderId="193" applyNumberFormat="0" applyFont="0" applyFill="0" applyAlignment="0" applyProtection="0"/>
    <xf numFmtId="0" fontId="148" fillId="0" borderId="193" applyNumberFormat="0" applyFont="0" applyFill="0" applyAlignment="0" applyProtection="0"/>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253" fontId="2" fillId="0" borderId="200">
      <alignment horizontal="left"/>
    </xf>
    <xf numFmtId="3" fontId="45" fillId="41" borderId="194">
      <protection hidden="1"/>
    </xf>
    <xf numFmtId="0" fontId="203" fillId="0" borderId="194" applyBorder="0"/>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vertical="center"/>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3" fontId="205" fillId="69" borderId="195" applyFont="0" applyFill="0" applyProtection="0">
      <alignment horizontal="right"/>
    </xf>
    <xf numFmtId="201" fontId="208"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19" fillId="0" borderId="202" applyNumberFormat="0" applyFill="0" applyBorder="0" applyAlignment="0" applyProtection="0">
      <alignment horizontal="center"/>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19" fillId="0" borderId="202" applyNumberFormat="0" applyFill="0" applyBorder="0" applyAlignment="0" applyProtection="0">
      <alignment horizontal="center"/>
      <protection locked="0"/>
    </xf>
    <xf numFmtId="0" fontId="219" fillId="0" borderId="202" applyNumberFormat="0" applyFill="0" applyBorder="0" applyAlignment="0" applyProtection="0">
      <alignment horizontal="center"/>
      <protection locked="0"/>
    </xf>
    <xf numFmtId="0" fontId="219" fillId="0" borderId="202" applyNumberFormat="0" applyFill="0" applyBorder="0" applyAlignment="0" applyProtection="0">
      <alignment horizontal="center"/>
      <protection locked="0"/>
    </xf>
    <xf numFmtId="0" fontId="219" fillId="0" borderId="202" applyNumberFormat="0" applyFill="0" applyBorder="0" applyAlignment="0" applyProtection="0">
      <alignment horizontal="center"/>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20" fillId="0" borderId="202"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1" fillId="0" borderId="0" applyFont="0" applyFill="0" applyBorder="0" applyAlignment="0" applyProtection="0">
      <alignment horizontal="righ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26" fillId="119" borderId="192" applyNumberFormat="0" applyBorder="0">
      <alignment horizontal="left"/>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0"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275" fontId="2" fillId="0" borderId="194" applyFill="0" applyProtection="0">
      <alignment horizontal="centerContinuous"/>
    </xf>
    <xf numFmtId="0" fontId="231" fillId="120" borderId="195" applyNumberFormat="0" applyBorder="0" applyAlignment="0">
      <alignment horizontal="center"/>
      <protection locked="0"/>
    </xf>
    <xf numFmtId="0" fontId="231" fillId="120" borderId="195" applyNumberFormat="0" applyBorder="0" applyAlignment="0">
      <alignment horizontal="center"/>
      <protection locked="0"/>
    </xf>
    <xf numFmtId="3" fontId="232" fillId="121" borderId="202" applyNumberFormat="0" applyBorder="0" applyAlignment="0" applyProtection="0">
      <protection hidden="1"/>
    </xf>
    <xf numFmtId="281" fontId="2" fillId="0" borderId="0" applyFont="0" applyFill="0" applyBorder="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71" borderId="193" applyNumberFormat="0" applyFont="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45" fillId="113" borderId="197" applyAlignment="0" applyProtection="0"/>
    <xf numFmtId="0" fontId="45" fillId="113" borderId="197" applyAlignment="0" applyProtection="0"/>
    <xf numFmtId="0" fontId="45" fillId="113" borderId="197" applyAlignment="0" applyProtection="0"/>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Protection="0">
      <alignment horizontal="center" vertic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68" borderId="195" applyNumberFormat="0" applyFont="0" applyBorder="0" applyAlignment="0" applyProtection="0">
      <alignment horizontal="center"/>
    </xf>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2" fillId="125" borderId="192" applyNumberFormat="0" applyFont="0" applyBorder="0" applyAlignment="0"/>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41" fillId="126" borderId="191" applyNumberFormat="0" applyFont="0" applyBorder="0" applyAlignment="0">
      <alignment horizontal="centerContinuous"/>
    </xf>
    <xf numFmtId="0" fontId="37" fillId="0" borderId="197">
      <alignment horizontal="left" vertical="center"/>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3"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10"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9" fontId="2" fillId="70" borderId="195" applyFont="0" applyProtection="0">
      <alignment horizontal="righ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70" borderId="191" applyNumberFormat="0" applyFont="0" applyBorder="0" applyAlignment="0" applyProtection="0">
      <alignment horizontal="left"/>
    </xf>
    <xf numFmtId="0" fontId="2" fillId="0" borderId="0" applyNumberFormat="0" applyFont="0" applyFill="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10" fontId="19" fillId="107" borderId="195" applyNumberFormat="0" applyBorder="0" applyAlignment="0" applyProtection="0"/>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0" fontId="270" fillId="0" borderId="200">
      <protection locked="0"/>
    </xf>
    <xf numFmtId="2" fontId="232" fillId="129" borderId="200" applyNumberFormat="0" applyBorder="0" applyAlignment="0" applyProtection="0">
      <alignment horizontal="center"/>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11" fontId="2" fillId="71" borderId="195" applyFont="0" applyAlignment="0">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vertical="center"/>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3"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26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10" fontId="2" fillId="71" borderId="195"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9" fontId="2" fillId="71" borderId="202" applyFont="0">
      <alignment horizontal="right"/>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0" fontId="2" fillId="71" borderId="195" applyFont="0">
      <alignment horizontal="center" wrapText="1"/>
      <protection locked="0"/>
    </xf>
    <xf numFmtId="49" fontId="2" fillId="71" borderId="195" applyFont="0" applyAlignment="0">
      <protection locked="0"/>
    </xf>
    <xf numFmtId="49" fontId="2" fillId="71" borderId="195" applyFont="0" applyAlignment="0">
      <protection locked="0"/>
    </xf>
    <xf numFmtId="317" fontId="159" fillId="0" borderId="200" applyBorder="0"/>
    <xf numFmtId="253" fontId="227" fillId="96" borderId="200" applyBorder="0"/>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10" fontId="9" fillId="130" borderId="192" applyBorder="0">
      <alignment horizontal="center"/>
      <protection locked="0"/>
    </xf>
    <xf numFmtId="2" fontId="232" fillId="107" borderId="195" applyNumberFormat="0" applyBorder="0" applyAlignment="0">
      <protection locked="0"/>
    </xf>
    <xf numFmtId="3" fontId="208" fillId="0" borderId="138">
      <alignment vertical="center"/>
    </xf>
    <xf numFmtId="37" fontId="200" fillId="0" borderId="0" applyNumberFormat="0" applyFill="0" applyAlignment="0"/>
    <xf numFmtId="0" fontId="282" fillId="104" borderId="196">
      <alignment horizontal="center" vertical="top" wrapText="1"/>
    </xf>
    <xf numFmtId="0" fontId="282" fillId="104" borderId="196">
      <alignment horizontal="center" vertical="top" wrapText="1"/>
    </xf>
    <xf numFmtId="0" fontId="282" fillId="104" borderId="196">
      <alignment horizontal="center" vertical="top" wrapText="1"/>
    </xf>
    <xf numFmtId="0" fontId="282" fillId="104" borderId="196">
      <alignment horizontal="center" vertical="top" wrapText="1"/>
    </xf>
    <xf numFmtId="0" fontId="2" fillId="0" borderId="197"/>
    <xf numFmtId="0" fontId="2" fillId="0" borderId="197"/>
    <xf numFmtId="0" fontId="2" fillId="0" borderId="197"/>
    <xf numFmtId="0" fontId="2" fillId="0" borderId="197"/>
    <xf numFmtId="0" fontId="45" fillId="70" borderId="191"/>
    <xf numFmtId="0" fontId="45" fillId="70" borderId="191"/>
    <xf numFmtId="0" fontId="45" fillId="70" borderId="191"/>
    <xf numFmtId="0" fontId="45" fillId="70" borderId="191"/>
    <xf numFmtId="0" fontId="45" fillId="0" borderId="192"/>
    <xf numFmtId="0" fontId="45" fillId="0" borderId="192"/>
    <xf numFmtId="0" fontId="45" fillId="0" borderId="192"/>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0" fontId="282" fillId="132" borderId="196">
      <alignment horizontal="center" vertical="top"/>
    </xf>
    <xf numFmtId="0" fontId="282" fillId="132" borderId="196">
      <alignment horizontal="center" vertical="top"/>
    </xf>
    <xf numFmtId="0" fontId="45" fillId="0" borderId="191"/>
    <xf numFmtId="0" fontId="45" fillId="0" borderId="191"/>
    <xf numFmtId="0" fontId="45" fillId="0" borderId="191"/>
    <xf numFmtId="0" fontId="45" fillId="0" borderId="191"/>
    <xf numFmtId="0" fontId="2" fillId="0" borderId="196"/>
    <xf numFmtId="0" fontId="2" fillId="0" borderId="196"/>
    <xf numFmtId="0" fontId="2" fillId="0" borderId="196"/>
    <xf numFmtId="0" fontId="2" fillId="0" borderId="196"/>
    <xf numFmtId="0" fontId="2" fillId="0" borderId="196"/>
    <xf numFmtId="0" fontId="283" fillId="70" borderId="202"/>
    <xf numFmtId="0" fontId="283" fillId="70" borderId="202"/>
    <xf numFmtId="0" fontId="2" fillId="0" borderId="192">
      <alignment horizontal="center"/>
    </xf>
    <xf numFmtId="0" fontId="2" fillId="0" borderId="192">
      <alignment horizontal="center"/>
    </xf>
    <xf numFmtId="0" fontId="2" fillId="0" borderId="192">
      <alignment horizontal="center"/>
    </xf>
    <xf numFmtId="0" fontId="2" fillId="0" borderId="193">
      <alignment horizontal="center"/>
    </xf>
    <xf numFmtId="0" fontId="2" fillId="0" borderId="193">
      <alignment horizontal="center"/>
    </xf>
    <xf numFmtId="0" fontId="2" fillId="0" borderId="193">
      <alignment horizontal="center"/>
    </xf>
    <xf numFmtId="0" fontId="2" fillId="0" borderId="193">
      <alignment horizontal="center"/>
    </xf>
    <xf numFmtId="0" fontId="2" fillId="0" borderId="198">
      <alignment horizontal="center"/>
    </xf>
    <xf numFmtId="0" fontId="2" fillId="0" borderId="198">
      <alignment horizontal="center"/>
    </xf>
    <xf numFmtId="0" fontId="282" fillId="132" borderId="196">
      <alignment horizontal="center" vertical="top" wrapText="1"/>
    </xf>
    <xf numFmtId="0" fontId="282" fillId="132" borderId="196">
      <alignment horizontal="center" vertical="top" wrapText="1"/>
    </xf>
    <xf numFmtId="0" fontId="282" fillId="132" borderId="196">
      <alignment horizontal="center" vertical="top" wrapText="1"/>
    </xf>
    <xf numFmtId="0" fontId="282" fillId="132" borderId="196">
      <alignment horizontal="center" vertical="top" wrapText="1"/>
    </xf>
    <xf numFmtId="3" fontId="2" fillId="0" borderId="197"/>
    <xf numFmtId="3" fontId="2" fillId="0" borderId="197"/>
    <xf numFmtId="3" fontId="2" fillId="0" borderId="197"/>
    <xf numFmtId="3" fontId="2" fillId="0" borderId="197"/>
    <xf numFmtId="0" fontId="45" fillId="70" borderId="191">
      <alignment horizontal="center"/>
    </xf>
    <xf numFmtId="0" fontId="45" fillId="70" borderId="191">
      <alignment horizontal="center"/>
    </xf>
    <xf numFmtId="0" fontId="45" fillId="70" borderId="191">
      <alignment horizontal="center"/>
    </xf>
    <xf numFmtId="0" fontId="45" fillId="70" borderId="191">
      <alignment horizontal="center"/>
    </xf>
    <xf numFmtId="0" fontId="45" fillId="70" borderId="197">
      <alignment horizontal="center"/>
    </xf>
    <xf numFmtId="0" fontId="45" fillId="70" borderId="197">
      <alignment horizontal="center"/>
    </xf>
    <xf numFmtId="0" fontId="45" fillId="70" borderId="196">
      <alignment horizontal="center"/>
    </xf>
    <xf numFmtId="0" fontId="45" fillId="70" borderId="196">
      <alignment horizontal="center"/>
    </xf>
    <xf numFmtId="0" fontId="45" fillId="70" borderId="196">
      <alignment horizontal="center"/>
    </xf>
    <xf numFmtId="0" fontId="45" fillId="70" borderId="196">
      <alignment horizontal="center"/>
    </xf>
    <xf numFmtId="0" fontId="45" fillId="70" borderId="192">
      <alignment horizontal="left" vertical="top"/>
    </xf>
    <xf numFmtId="0" fontId="45" fillId="70" borderId="192">
      <alignment horizontal="left" vertical="top"/>
    </xf>
    <xf numFmtId="0" fontId="45" fillId="70" borderId="192">
      <alignment horizontal="left" vertical="top"/>
    </xf>
    <xf numFmtId="0" fontId="282" fillId="132" borderId="197">
      <alignment horizontal="center" vertical="center"/>
    </xf>
    <xf numFmtId="0" fontId="282" fillId="132" borderId="197">
      <alignment horizontal="center" vertical="center"/>
    </xf>
    <xf numFmtId="0" fontId="282" fillId="132" borderId="196">
      <alignment horizontal="center" vertical="center"/>
    </xf>
    <xf numFmtId="0" fontId="282" fillId="132" borderId="196">
      <alignment horizontal="center" vertical="center"/>
    </xf>
    <xf numFmtId="0" fontId="282" fillId="132" borderId="196">
      <alignment horizontal="center" vertical="center"/>
    </xf>
    <xf numFmtId="0" fontId="282" fillId="132" borderId="196">
      <alignment horizontal="center" vertical="center"/>
    </xf>
    <xf numFmtId="0" fontId="282" fillId="104" borderId="191">
      <alignment horizontal="center" vertical="center"/>
    </xf>
    <xf numFmtId="0" fontId="282" fillId="104" borderId="191">
      <alignment horizontal="center" vertical="center"/>
    </xf>
    <xf numFmtId="0" fontId="282" fillId="104" borderId="191">
      <alignment horizontal="center" vertical="center"/>
    </xf>
    <xf numFmtId="0" fontId="282" fillId="104" borderId="191">
      <alignment horizontal="center" vertical="center"/>
    </xf>
    <xf numFmtId="0" fontId="282" fillId="104" borderId="197">
      <alignment horizontal="center" vertical="center"/>
    </xf>
    <xf numFmtId="0" fontId="282" fillId="104" borderId="197">
      <alignment horizontal="center" vertical="center"/>
    </xf>
    <xf numFmtId="0" fontId="282" fillId="104" borderId="196">
      <alignment horizontal="center" vertical="center"/>
    </xf>
    <xf numFmtId="0" fontId="282" fillId="104" borderId="196">
      <alignment horizontal="center" vertical="center"/>
    </xf>
    <xf numFmtId="0" fontId="282" fillId="104" borderId="196">
      <alignment horizontal="center" vertical="center"/>
    </xf>
    <xf numFmtId="0" fontId="282" fillId="104" borderId="196">
      <alignment horizontal="center" vertical="center"/>
    </xf>
    <xf numFmtId="0" fontId="2" fillId="0" borderId="193"/>
    <xf numFmtId="0" fontId="2" fillId="0" borderId="193"/>
    <xf numFmtId="0" fontId="2" fillId="0" borderId="193"/>
    <xf numFmtId="0" fontId="2" fillId="0" borderId="193"/>
    <xf numFmtId="0" fontId="2" fillId="0" borderId="198"/>
    <xf numFmtId="0" fontId="2" fillId="0" borderId="198"/>
    <xf numFmtId="0" fontId="2" fillId="0" borderId="0" applyNumberFormat="0" applyFont="0" applyFill="0" applyBorder="0" applyAlignment="0" applyProtection="0"/>
    <xf numFmtId="0" fontId="285" fillId="0" borderId="200"/>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3"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260" fontId="2" fillId="74" borderId="195">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10" fontId="2" fillId="74" borderId="195" applyFont="0">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9" fontId="2" fillId="74" borderId="195">
      <alignment horizontal="right"/>
      <protection locked="0"/>
    </xf>
    <xf numFmtId="331" fontId="2" fillId="74" borderId="195" applyFont="0">
      <alignment horizontal="right" vertical="center"/>
      <protection locked="0"/>
    </xf>
    <xf numFmtId="331" fontId="2" fillId="74" borderId="195" applyFont="0">
      <alignment horizontal="right" vertical="center"/>
      <protection locked="0"/>
    </xf>
    <xf numFmtId="331" fontId="2" fillId="74" borderId="195" applyFont="0">
      <alignment horizontal="right" vertical="center"/>
      <protection locked="0"/>
    </xf>
    <xf numFmtId="331" fontId="2" fillId="74" borderId="195" applyFont="0">
      <alignment horizontal="right" vertical="center"/>
      <protection locked="0"/>
    </xf>
    <xf numFmtId="331" fontId="2" fillId="74" borderId="195" applyFont="0">
      <alignment horizontal="right" vertical="center"/>
      <protection locked="0"/>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lignment horizontal="center" wrapText="1"/>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0" fontId="2" fillId="74" borderId="195" applyNumberFormat="0" applyFont="0">
      <alignment horizontal="center" wrapText="1"/>
      <protection locked="0"/>
    </xf>
    <xf numFmtId="173" fontId="232" fillId="134" borderId="200" applyNumberFormat="0" applyBorder="0" applyAlignment="0" applyProtection="0">
      <alignment horizontal="center"/>
      <protection hidden="1"/>
    </xf>
    <xf numFmtId="3" fontId="286" fillId="57" borderId="195" applyNumberFormat="0" applyBorder="0" applyAlignment="0" applyProtection="0">
      <protection hidden="1"/>
    </xf>
    <xf numFmtId="3" fontId="287" fillId="135" borderId="202" applyNumberFormat="0" applyBorder="0" applyAlignment="0" applyProtection="0">
      <protection hidden="1"/>
    </xf>
    <xf numFmtId="0" fontId="19" fillId="131" borderId="200" applyNumberFormat="0" applyFont="0" applyBorder="0" applyAlignment="0" applyProtection="0">
      <alignment horizontal="center"/>
    </xf>
    <xf numFmtId="0" fontId="19" fillId="131" borderId="200" applyNumberFormat="0" applyFont="0" applyBorder="0" applyAlignment="0" applyProtection="0">
      <alignment horizontal="center"/>
    </xf>
    <xf numFmtId="0" fontId="19" fillId="96" borderId="200" applyNumberFormat="0" applyFont="0" applyBorder="0" applyAlignment="0" applyProtection="0">
      <alignment horizontal="center"/>
    </xf>
    <xf numFmtId="0" fontId="19" fillId="96" borderId="200" applyNumberFormat="0" applyFont="0" applyBorder="0" applyAlignment="0" applyProtection="0">
      <alignment horizontal="center"/>
    </xf>
    <xf numFmtId="0" fontId="159" fillId="0" borderId="203" applyNumberFormat="0" applyAlignment="0" applyProtection="0"/>
    <xf numFmtId="0" fontId="10" fillId="0" borderId="0"/>
    <xf numFmtId="0" fontId="46" fillId="69" borderId="194">
      <alignment horizontal="center"/>
    </xf>
    <xf numFmtId="0" fontId="41" fillId="0" borderId="190">
      <alignment horizontal="center"/>
    </xf>
    <xf numFmtId="0" fontId="45" fillId="92" borderId="194" applyNumberFormat="0" applyBorder="0" applyAlignment="0"/>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3" fontId="2" fillId="95" borderId="195" applyFont="0">
      <alignment horizontal="right" vertical="center"/>
      <protection locked="0"/>
    </xf>
    <xf numFmtId="0" fontId="296" fillId="45" borderId="195"/>
    <xf numFmtId="0" fontId="2" fillId="0" borderId="204">
      <alignment vertical="center"/>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4" fontId="29" fillId="138" borderId="205" applyNumberFormat="0" applyProtection="0">
      <alignment horizontal="left" vertical="center" indent="1"/>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47" fontId="2" fillId="69" borderId="195">
      <alignment horizontal="center"/>
    </xf>
    <xf numFmtId="3" fontId="2" fillId="69" borderId="195" applyFont="0">
      <alignment horizontal="right"/>
    </xf>
    <xf numFmtId="3" fontId="2" fillId="69" borderId="195" applyFont="0">
      <alignment horizontal="right"/>
    </xf>
    <xf numFmtId="3" fontId="2" fillId="69" borderId="195" applyFont="0">
      <alignment horizontal="right" vertical="center"/>
    </xf>
    <xf numFmtId="3" fontId="2" fillId="69" borderId="195" applyFont="0">
      <alignment horizontal="right" vertical="center"/>
    </xf>
    <xf numFmtId="3" fontId="2" fillId="69" borderId="195" applyFont="0">
      <alignment horizontal="right" vertical="center"/>
    </xf>
    <xf numFmtId="3" fontId="2" fillId="69" borderId="195" applyFont="0">
      <alignment horizontal="right" vertical="center"/>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3" fontId="2" fillId="69" borderId="195" applyFont="0">
      <alignment horizontal="right"/>
    </xf>
    <xf numFmtId="187" fontId="2" fillId="69" borderId="195" applyFont="0">
      <alignment horizontal="right"/>
    </xf>
    <xf numFmtId="187" fontId="2" fillId="69" borderId="195" applyFont="0">
      <alignment horizontal="right"/>
    </xf>
    <xf numFmtId="187" fontId="2" fillId="69" borderId="195" applyFont="0">
      <alignment horizontal="right"/>
    </xf>
    <xf numFmtId="187" fontId="2" fillId="69" borderId="195" applyFont="0">
      <alignment horizontal="right"/>
    </xf>
    <xf numFmtId="187" fontId="2" fillId="69" borderId="195" applyFont="0">
      <alignment horizontal="right"/>
    </xf>
    <xf numFmtId="187" fontId="2" fillId="69" borderId="195" applyFont="0">
      <alignment horizontal="right"/>
    </xf>
    <xf numFmtId="187" fontId="2" fillId="69" borderId="195" applyFont="0">
      <alignment horizontal="right"/>
    </xf>
    <xf numFmtId="187" fontId="2" fillId="69" borderId="195" applyFont="0">
      <alignment horizontal="right"/>
    </xf>
    <xf numFmtId="187" fontId="2" fillId="69" borderId="195" applyFont="0">
      <alignment horizontal="right"/>
    </xf>
    <xf numFmtId="187"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26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10"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9" fontId="2" fillId="69" borderId="195" applyFont="0">
      <alignment horizontal="right"/>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48" fontId="2" fillId="69" borderId="195" applyFont="0">
      <alignment horizontal="center" wrapText="1"/>
    </xf>
    <xf numFmtId="3" fontId="2" fillId="68" borderId="197" applyBorder="0"/>
    <xf numFmtId="3" fontId="2" fillId="68" borderId="197" applyBorder="0"/>
    <xf numFmtId="3" fontId="2" fillId="68" borderId="197" applyBorder="0"/>
    <xf numFmtId="3" fontId="2" fillId="68" borderId="197" applyBorder="0"/>
    <xf numFmtId="3" fontId="2" fillId="68" borderId="197" applyBorder="0"/>
    <xf numFmtId="2" fontId="312" fillId="0" borderId="200" applyNumberFormat="0" applyFill="0" applyBorder="0" applyAlignment="0" applyProtection="0">
      <alignment horizontal="center"/>
      <protection locked="0"/>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0" fontId="159" fillId="0" borderId="195" applyNumberFormat="0" applyFont="0" applyFill="0" applyBorder="0" applyAlignment="0">
      <protection hidden="1"/>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1" fontId="2" fillId="144" borderId="195" applyFont="0">
      <alignment horizontal="right"/>
    </xf>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304" fontId="2" fillId="144" borderId="195" applyFont="0"/>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9"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331"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10" fontId="2" fillId="144" borderId="195" applyFont="0">
      <alignment horizontal="right"/>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0" fontId="2" fillId="144" borderId="195" applyFont="0">
      <alignment horizontal="center" wrapText="1"/>
    </xf>
    <xf numFmtId="49" fontId="2" fillId="144" borderId="195" applyFont="0"/>
    <xf numFmtId="49" fontId="2" fillId="144"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304" fontId="2" fillId="145" borderId="195" applyFont="0"/>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9" fontId="2" fillId="145" borderId="195" applyFont="0">
      <alignment horizontal="right"/>
    </xf>
    <xf numFmtId="311" fontId="2" fillId="146" borderId="195">
      <alignment vertical="center"/>
    </xf>
    <xf numFmtId="311" fontId="2" fillId="146" borderId="195">
      <alignment vertical="center"/>
    </xf>
    <xf numFmtId="311" fontId="2" fillId="146" borderId="195">
      <alignment vertical="center"/>
    </xf>
    <xf numFmtId="311" fontId="2" fillId="146" borderId="195">
      <alignment vertical="center"/>
    </xf>
    <xf numFmtId="311" fontId="2" fillId="146" borderId="195">
      <alignment vertical="center"/>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304"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1" fontId="2" fillId="93" borderId="195" applyFont="0">
      <alignment horizontal="right"/>
    </xf>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304"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260" fontId="2" fillId="93" borderId="195" applyFont="0"/>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10"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9"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331" fontId="2" fillId="93" borderId="195"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10" fontId="2" fillId="93" borderId="196" applyFont="0">
      <alignment horizontal="right"/>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0" fontId="2" fillId="93" borderId="195" applyFont="0">
      <alignment horizontal="center" wrapText="1"/>
      <protection locked="0"/>
    </xf>
    <xf numFmtId="49" fontId="2" fillId="93" borderId="195" applyFont="0"/>
    <xf numFmtId="49" fontId="2" fillId="93" borderId="195" applyFont="0"/>
    <xf numFmtId="0" fontId="319" fillId="0" borderId="197" applyNumberFormat="0" applyProtection="0">
      <alignment horizontal="left" vertical="top"/>
    </xf>
    <xf numFmtId="0" fontId="319" fillId="0" borderId="197" applyNumberFormat="0" applyProtection="0">
      <alignment horizontal="left" vertical="top"/>
    </xf>
    <xf numFmtId="0" fontId="319" fillId="0" borderId="197" applyNumberFormat="0" applyProtection="0">
      <alignment horizontal="left" vertical="top"/>
    </xf>
    <xf numFmtId="0" fontId="319" fillId="0" borderId="197" applyNumberFormat="0" applyProtection="0">
      <alignment horizontal="right" vertical="top"/>
    </xf>
    <xf numFmtId="0" fontId="319" fillId="0" borderId="197" applyNumberFormat="0" applyProtection="0">
      <alignment horizontal="right" vertical="top"/>
    </xf>
    <xf numFmtId="0" fontId="319" fillId="0" borderId="197" applyNumberFormat="0" applyProtection="0">
      <alignment horizontal="right" vertical="top"/>
    </xf>
    <xf numFmtId="0" fontId="319" fillId="0" borderId="197" applyNumberFormat="0" applyProtection="0">
      <alignment horizontal="right" vertical="top"/>
    </xf>
    <xf numFmtId="0" fontId="319" fillId="0" borderId="197" applyNumberFormat="0" applyProtection="0">
      <alignment horizontal="right" vertical="top"/>
    </xf>
    <xf numFmtId="0" fontId="316" fillId="0" borderId="197" applyNumberFormat="0" applyFill="0" applyAlignment="0" applyProtection="0"/>
    <xf numFmtId="0" fontId="316" fillId="0" borderId="197" applyNumberFormat="0" applyFill="0" applyAlignment="0" applyProtection="0"/>
    <xf numFmtId="0" fontId="316" fillId="0" borderId="197" applyNumberFormat="0" applyFill="0" applyAlignment="0" applyProtection="0"/>
    <xf numFmtId="0" fontId="316" fillId="0" borderId="197" applyNumberFormat="0" applyFill="0" applyAlignment="0" applyProtection="0"/>
    <xf numFmtId="0" fontId="316" fillId="0" borderId="197" applyNumberFormat="0" applyFill="0" applyAlignment="0" applyProtection="0"/>
    <xf numFmtId="0" fontId="315" fillId="0" borderId="193" applyNumberFormat="0" applyFont="0" applyFill="0" applyAlignment="0" applyProtection="0">
      <alignment horizontal="left" vertical="top"/>
    </xf>
    <xf numFmtId="0" fontId="315" fillId="0" borderId="193" applyNumberFormat="0" applyFont="0" applyFill="0" applyAlignment="0" applyProtection="0">
      <alignment horizontal="left" vertical="top"/>
    </xf>
    <xf numFmtId="0" fontId="315" fillId="0" borderId="193" applyNumberFormat="0" applyFont="0" applyFill="0" applyAlignment="0" applyProtection="0">
      <alignment horizontal="left" vertical="top"/>
    </xf>
    <xf numFmtId="0" fontId="315" fillId="0" borderId="193" applyNumberFormat="0" applyFont="0" applyFill="0" applyAlignment="0" applyProtection="0">
      <alignment horizontal="left" vertical="top"/>
    </xf>
    <xf numFmtId="0" fontId="315" fillId="0" borderId="193" applyNumberFormat="0" applyFont="0" applyFill="0" applyAlignment="0" applyProtection="0">
      <alignment horizontal="left" vertical="top"/>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 fillId="0" borderId="195">
      <alignment vertical="center" wrapText="1"/>
    </xf>
    <xf numFmtId="0" fontId="254" fillId="0" borderId="194" applyFill="0" applyBorder="0" applyProtection="0">
      <alignment horizontal="left" vertical="top"/>
    </xf>
    <xf numFmtId="0" fontId="184" fillId="131" borderId="206" applyNumberFormat="0" applyFont="0">
      <alignment horizontal="center" vertical="center"/>
    </xf>
    <xf numFmtId="350" fontId="45" fillId="68" borderId="202" applyNumberFormat="0" applyBorder="0" applyAlignment="0">
      <alignment horizontal="right"/>
    </xf>
    <xf numFmtId="0" fontId="330" fillId="0" borderId="192"/>
    <xf numFmtId="0" fontId="330" fillId="0" borderId="192"/>
    <xf numFmtId="0" fontId="330" fillId="0" borderId="192"/>
    <xf numFmtId="0" fontId="330" fillId="0" borderId="192"/>
    <xf numFmtId="0" fontId="330" fillId="0" borderId="192"/>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253" fontId="2" fillId="0" borderId="192">
      <alignment horizontal="left"/>
    </xf>
    <xf numFmtId="0" fontId="271" fillId="0" borderId="207" applyProtection="0">
      <alignment horizontal="center"/>
    </xf>
    <xf numFmtId="0" fontId="271" fillId="0" borderId="207" applyProtection="0">
      <alignment horizontal="center"/>
    </xf>
    <xf numFmtId="0" fontId="271" fillId="0" borderId="207" applyProtection="0">
      <alignment horizontal="center"/>
    </xf>
    <xf numFmtId="0" fontId="271" fillId="0" borderId="207" applyProtection="0">
      <alignment horizontal="center"/>
    </xf>
    <xf numFmtId="0" fontId="271" fillId="0" borderId="207" applyProtection="0">
      <alignment horizontal="center"/>
    </xf>
    <xf numFmtId="0" fontId="332" fillId="0" borderId="202" applyNumberFormat="0" applyFill="0" applyBorder="0" applyAlignment="0" applyProtection="0">
      <alignment horizontal="center"/>
      <protection locked="0"/>
    </xf>
    <xf numFmtId="37" fontId="159" fillId="150" borderId="195" applyNumberFormat="0" applyAlignment="0" applyProtection="0"/>
    <xf numFmtId="37" fontId="159" fillId="150" borderId="195" applyNumberFormat="0" applyAlignment="0" applyProtection="0"/>
    <xf numFmtId="37" fontId="159" fillId="150" borderId="195" applyNumberFormat="0" applyAlignment="0" applyProtection="0"/>
    <xf numFmtId="37" fontId="159" fillId="150" borderId="195" applyNumberFormat="0" applyAlignment="0" applyProtection="0"/>
    <xf numFmtId="37" fontId="159" fillId="150" borderId="195" applyNumberFormat="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0" fontId="2" fillId="0" borderId="193" applyNumberFormat="0" applyFont="0" applyFill="0" applyAlignment="0" applyProtection="0"/>
    <xf numFmtId="2" fontId="232" fillId="69" borderId="195" applyBorder="0" applyAlignment="0"/>
    <xf numFmtId="165" fontId="338" fillId="69" borderId="194">
      <alignment horizontal="center"/>
    </xf>
    <xf numFmtId="0" fontId="345" fillId="0" borderId="0" applyNumberFormat="0" applyFill="0" applyBorder="0" applyAlignment="0" applyProtection="0"/>
    <xf numFmtId="0" fontId="1" fillId="0" borderId="0"/>
    <xf numFmtId="0" fontId="1" fillId="0" borderId="0"/>
  </cellStyleXfs>
  <cellXfs count="931">
    <xf numFmtId="0" fontId="0" fillId="0" borderId="0" xfId="0"/>
    <xf numFmtId="0" fontId="2" fillId="3" borderId="3" xfId="11" applyFont="1" applyFill="1" applyBorder="1" applyAlignment="1">
      <alignment horizontal="left" vertical="center" wrapText="1"/>
    </xf>
    <xf numFmtId="0" fontId="2" fillId="0" borderId="0" xfId="11" applyFont="1" applyFill="1" applyBorder="1" applyProtection="1"/>
    <xf numFmtId="0" fontId="2" fillId="0" borderId="0" xfId="0" applyFont="1"/>
    <xf numFmtId="0" fontId="84" fillId="0" borderId="0" xfId="0" applyFont="1"/>
    <xf numFmtId="0" fontId="85" fillId="0" borderId="0" xfId="0" applyFont="1"/>
    <xf numFmtId="0" fontId="2" fillId="0" borderId="0" xfId="0" applyFont="1" applyBorder="1"/>
    <xf numFmtId="0" fontId="84" fillId="0" borderId="0" xfId="0" applyFont="1" applyBorder="1"/>
    <xf numFmtId="0" fontId="85" fillId="0" borderId="0" xfId="0" applyFont="1" applyBorder="1"/>
    <xf numFmtId="0" fontId="2" fillId="0" borderId="1" xfId="0" applyFont="1" applyBorder="1"/>
    <xf numFmtId="0" fontId="86" fillId="0" borderId="1" xfId="0" applyFont="1" applyBorder="1" applyAlignment="1">
      <alignment horizontal="center" vertical="center"/>
    </xf>
    <xf numFmtId="0" fontId="2" fillId="0" borderId="18" xfId="0" applyFont="1" applyBorder="1" applyAlignment="1">
      <alignment horizontal="right" vertical="center" wrapText="1"/>
    </xf>
    <xf numFmtId="0" fontId="2" fillId="0" borderId="16" xfId="0" applyFont="1" applyBorder="1" applyAlignment="1">
      <alignment vertical="center" wrapText="1"/>
    </xf>
    <xf numFmtId="0" fontId="2" fillId="0" borderId="18" xfId="0" applyFont="1" applyFill="1" applyBorder="1" applyAlignment="1">
      <alignment horizontal="center" vertical="center" wrapText="1"/>
    </xf>
    <xf numFmtId="0" fontId="2" fillId="0" borderId="3" xfId="0" applyFont="1" applyBorder="1" applyAlignment="1">
      <alignment vertical="center" wrapText="1"/>
    </xf>
    <xf numFmtId="191" fontId="2" fillId="0" borderId="3" xfId="0" applyNumberFormat="1" applyFont="1" applyFill="1" applyBorder="1" applyAlignment="1" applyProtection="1">
      <alignment vertical="center" wrapText="1"/>
      <protection locked="0"/>
    </xf>
    <xf numFmtId="191" fontId="84" fillId="0" borderId="3" xfId="0" applyNumberFormat="1" applyFont="1" applyFill="1" applyBorder="1" applyAlignment="1" applyProtection="1">
      <alignment vertical="center" wrapText="1"/>
      <protection locked="0"/>
    </xf>
    <xf numFmtId="191" fontId="84" fillId="0" borderId="19" xfId="0" applyNumberFormat="1" applyFont="1" applyFill="1" applyBorder="1" applyAlignment="1" applyProtection="1">
      <alignment vertical="center" wrapText="1"/>
      <protection locked="0"/>
    </xf>
    <xf numFmtId="0" fontId="85" fillId="0" borderId="0" xfId="0" applyFont="1" applyFill="1"/>
    <xf numFmtId="191" fontId="2" fillId="2" borderId="3" xfId="0" applyNumberFormat="1" applyFont="1" applyFill="1" applyBorder="1" applyAlignment="1" applyProtection="1">
      <alignment vertical="center"/>
      <protection locked="0"/>
    </xf>
    <xf numFmtId="191" fontId="87" fillId="2" borderId="3" xfId="0" applyNumberFormat="1" applyFont="1" applyFill="1" applyBorder="1" applyAlignment="1" applyProtection="1">
      <alignment vertical="center"/>
      <protection locked="0"/>
    </xf>
    <xf numFmtId="191" fontId="87" fillId="2" borderId="19" xfId="0" applyNumberFormat="1" applyFont="1" applyFill="1" applyBorder="1" applyAlignment="1" applyProtection="1">
      <alignment vertical="center"/>
      <protection locked="0"/>
    </xf>
    <xf numFmtId="0" fontId="2" fillId="0" borderId="0" xfId="0" applyFont="1" applyAlignment="1">
      <alignment horizontal="right"/>
    </xf>
    <xf numFmtId="0" fontId="89" fillId="0" borderId="0" xfId="0" applyFont="1"/>
    <xf numFmtId="0" fontId="46" fillId="0" borderId="0" xfId="0" applyFont="1" applyFill="1" applyBorder="1" applyAlignment="1" applyProtection="1">
      <alignment horizontal="right"/>
      <protection locked="0"/>
    </xf>
    <xf numFmtId="0" fontId="2" fillId="0" borderId="3" xfId="0" applyFont="1" applyFill="1" applyBorder="1" applyAlignment="1">
      <alignment horizontal="center" vertical="center" wrapText="1"/>
    </xf>
    <xf numFmtId="0" fontId="89" fillId="0" borderId="0" xfId="0" applyFont="1" applyBorder="1"/>
    <xf numFmtId="0" fontId="46" fillId="0" borderId="0" xfId="0" applyFont="1" applyFill="1" applyAlignment="1">
      <alignment horizontal="center"/>
    </xf>
    <xf numFmtId="0" fontId="84" fillId="0" borderId="18" xfId="0" applyFont="1" applyBorder="1" applyAlignment="1">
      <alignment horizontal="center" vertical="center" wrapText="1"/>
    </xf>
    <xf numFmtId="0" fontId="84" fillId="0" borderId="3" xfId="0" applyFont="1" applyFill="1" applyBorder="1" applyAlignment="1">
      <alignment vertical="center" wrapText="1"/>
    </xf>
    <xf numFmtId="0" fontId="84" fillId="0" borderId="21" xfId="0" applyFont="1" applyBorder="1" applyAlignment="1">
      <alignment horizontal="center" vertical="center" wrapText="1"/>
    </xf>
    <xf numFmtId="0" fontId="86" fillId="0" borderId="22" xfId="0" applyFont="1" applyBorder="1" applyAlignment="1">
      <alignment vertical="center" wrapText="1"/>
    </xf>
    <xf numFmtId="0" fontId="84" fillId="0" borderId="0" xfId="0" applyFont="1" applyBorder="1" applyAlignment="1">
      <alignment vertical="center" wrapText="1"/>
    </xf>
    <xf numFmtId="0" fontId="84" fillId="0" borderId="0" xfId="0" applyFont="1" applyAlignment="1">
      <alignment wrapText="1"/>
    </xf>
    <xf numFmtId="0" fontId="84" fillId="0" borderId="0" xfId="0" applyFont="1" applyFill="1" applyBorder="1" applyAlignment="1">
      <alignment wrapText="1"/>
    </xf>
    <xf numFmtId="0" fontId="2" fillId="0" borderId="0" xfId="0" applyFont="1" applyBorder="1" applyAlignment="1">
      <alignment horizontal="left" wrapText="1"/>
    </xf>
    <xf numFmtId="0" fontId="45" fillId="0" borderId="0" xfId="0" applyFont="1" applyFill="1" applyBorder="1" applyAlignment="1">
      <alignment horizontal="center" vertical="center" wrapText="1"/>
    </xf>
    <xf numFmtId="0" fontId="2" fillId="0" borderId="0" xfId="0" applyFont="1" applyBorder="1" applyAlignment="1">
      <alignment horizontal="right" wrapText="1"/>
    </xf>
    <xf numFmtId="0" fontId="2" fillId="0" borderId="15" xfId="0" applyFont="1" applyBorder="1"/>
    <xf numFmtId="0" fontId="2" fillId="0" borderId="18" xfId="0" applyFont="1" applyBorder="1" applyAlignment="1">
      <alignment vertical="center"/>
    </xf>
    <xf numFmtId="0" fontId="2" fillId="0" borderId="8" xfId="0" applyFont="1" applyBorder="1" applyAlignment="1">
      <alignment wrapText="1"/>
    </xf>
    <xf numFmtId="0" fontId="84" fillId="0" borderId="20" xfId="0" applyFont="1" applyBorder="1" applyAlignment="1"/>
    <xf numFmtId="0" fontId="85" fillId="0" borderId="0" xfId="0" applyFont="1" applyAlignment="1">
      <alignment wrapText="1"/>
    </xf>
    <xf numFmtId="0" fontId="2" fillId="0" borderId="20" xfId="0" applyFont="1" applyBorder="1" applyAlignment="1"/>
    <xf numFmtId="0" fontId="2" fillId="0" borderId="20" xfId="0" applyFont="1" applyBorder="1" applyAlignment="1">
      <alignment wrapText="1"/>
    </xf>
    <xf numFmtId="0" fontId="2" fillId="0" borderId="21" xfId="0" applyFont="1" applyBorder="1"/>
    <xf numFmtId="0" fontId="2" fillId="0" borderId="24" xfId="0" applyFont="1" applyBorder="1" applyAlignment="1">
      <alignment wrapText="1"/>
    </xf>
    <xf numFmtId="0" fontId="84" fillId="0" borderId="38" xfId="0" applyFont="1" applyBorder="1" applyAlignment="1"/>
    <xf numFmtId="0" fontId="2" fillId="0" borderId="0" xfId="11" applyFont="1" applyFill="1" applyBorder="1" applyAlignment="1" applyProtection="1"/>
    <xf numFmtId="0" fontId="46" fillId="0" borderId="0" xfId="11" applyFont="1" applyFill="1" applyBorder="1" applyAlignment="1" applyProtection="1">
      <alignment horizontal="right"/>
    </xf>
    <xf numFmtId="0" fontId="45" fillId="0" borderId="16" xfId="11" applyFont="1" applyFill="1" applyBorder="1" applyAlignment="1" applyProtection="1">
      <alignment horizontal="center" vertical="center"/>
    </xf>
    <xf numFmtId="0" fontId="45" fillId="0" borderId="17" xfId="11" applyFont="1" applyFill="1" applyBorder="1" applyAlignment="1" applyProtection="1">
      <alignment horizontal="center" vertical="center"/>
    </xf>
    <xf numFmtId="0" fontId="2" fillId="0" borderId="0" xfId="11" applyFont="1" applyFill="1" applyBorder="1" applyAlignment="1" applyProtection="1">
      <alignment vertical="center"/>
    </xf>
    <xf numFmtId="0" fontId="85" fillId="0" borderId="3" xfId="0" applyFont="1" applyBorder="1"/>
    <xf numFmtId="0" fontId="84" fillId="0" borderId="0" xfId="0" applyFont="1" applyAlignment="1">
      <alignment vertical="center"/>
    </xf>
    <xf numFmtId="0" fontId="84" fillId="0" borderId="18" xfId="0" applyFont="1" applyBorder="1" applyAlignment="1">
      <alignment horizontal="center" vertical="center"/>
    </xf>
    <xf numFmtId="0" fontId="85" fillId="0" borderId="0" xfId="0" applyFont="1" applyAlignment="1"/>
    <xf numFmtId="0" fontId="84" fillId="0" borderId="11" xfId="0" applyFont="1" applyBorder="1" applyAlignment="1">
      <alignment wrapText="1"/>
    </xf>
    <xf numFmtId="0" fontId="84" fillId="0" borderId="0" xfId="0" applyFont="1" applyAlignment="1">
      <alignment horizontal="center" vertical="center"/>
    </xf>
    <xf numFmtId="0" fontId="84" fillId="0" borderId="0" xfId="0" applyFont="1" applyFill="1"/>
    <xf numFmtId="0" fontId="2" fillId="0" borderId="15" xfId="9" applyFont="1" applyFill="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64" fontId="2" fillId="3" borderId="17" xfId="2" applyNumberFormat="1" applyFont="1" applyFill="1" applyBorder="1" applyAlignment="1" applyProtection="1">
      <alignment horizontal="center" vertical="center"/>
      <protection locked="0"/>
    </xf>
    <xf numFmtId="0" fontId="2" fillId="0" borderId="18" xfId="9" applyFont="1" applyFill="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9"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1" fontId="2" fillId="3" borderId="19"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9"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1" fontId="2" fillId="3"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Border="1" applyAlignment="1" applyProtection="1">
      <alignment wrapText="1"/>
      <protection locked="0"/>
    </xf>
    <xf numFmtId="0" fontId="2" fillId="0" borderId="3" xfId="13" applyFont="1" applyFill="1" applyBorder="1" applyAlignment="1" applyProtection="1">
      <alignment horizontal="left" vertical="center" wrapText="1"/>
      <protection locked="0"/>
    </xf>
    <xf numFmtId="1" fontId="45" fillId="35" borderId="3" xfId="2" applyNumberFormat="1" applyFont="1" applyFill="1" applyBorder="1" applyAlignment="1" applyProtection="1">
      <alignment horizontal="left" vertical="top" wrapText="1"/>
    </xf>
    <xf numFmtId="0" fontId="2" fillId="0" borderId="18" xfId="9" applyFont="1" applyFill="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9"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2" xfId="13" applyFont="1" applyFill="1" applyBorder="1" applyAlignment="1" applyProtection="1">
      <alignment vertical="center" wrapText="1"/>
      <protection locked="0"/>
    </xf>
    <xf numFmtId="191" fontId="2" fillId="35" borderId="23" xfId="2" applyNumberFormat="1" applyFont="1" applyFill="1" applyBorder="1" applyAlignment="1" applyProtection="1">
      <alignment vertical="top" wrapText="1"/>
    </xf>
    <xf numFmtId="0" fontId="45" fillId="0" borderId="0" xfId="11" applyFont="1" applyFill="1" applyBorder="1" applyAlignment="1" applyProtection="1"/>
    <xf numFmtId="0" fontId="84" fillId="0" borderId="4" xfId="0" applyFont="1" applyFill="1" applyBorder="1" applyAlignment="1">
      <alignment horizontal="center" vertical="center" wrapText="1"/>
    </xf>
    <xf numFmtId="0" fontId="84" fillId="0" borderId="59" xfId="0" applyFont="1" applyFill="1" applyBorder="1" applyAlignment="1">
      <alignment horizontal="center" vertical="center" wrapText="1"/>
    </xf>
    <xf numFmtId="0" fontId="84" fillId="0" borderId="6" xfId="0" applyFont="1" applyFill="1" applyBorder="1" applyAlignment="1">
      <alignment horizontal="center" vertical="center" wrapText="1"/>
    </xf>
    <xf numFmtId="167" fontId="84" fillId="0" borderId="60" xfId="0" applyNumberFormat="1" applyFont="1" applyBorder="1" applyAlignment="1">
      <alignment horizontal="center"/>
    </xf>
    <xf numFmtId="167" fontId="84" fillId="0" borderId="58" xfId="0" applyNumberFormat="1" applyFont="1" applyBorder="1" applyAlignment="1">
      <alignment horizontal="center"/>
    </xf>
    <xf numFmtId="167" fontId="84" fillId="0" borderId="61" xfId="0" applyNumberFormat="1" applyFont="1" applyBorder="1" applyAlignment="1">
      <alignment horizontal="center"/>
    </xf>
    <xf numFmtId="167" fontId="84" fillId="0" borderId="62" xfId="0" applyNumberFormat="1" applyFont="1" applyBorder="1" applyAlignment="1">
      <alignment horizontal="center"/>
    </xf>
    <xf numFmtId="0" fontId="84" fillId="0" borderId="18" xfId="0" applyFont="1" applyBorder="1" applyAlignment="1">
      <alignment vertical="center"/>
    </xf>
    <xf numFmtId="191" fontId="84" fillId="0" borderId="3" xfId="0" applyNumberFormat="1" applyFont="1" applyBorder="1" applyAlignment="1"/>
    <xf numFmtId="0" fontId="89" fillId="0" borderId="0" xfId="0" applyFont="1" applyAlignment="1"/>
    <xf numFmtId="0" fontId="2" fillId="3" borderId="21" xfId="9" applyFont="1" applyFill="1" applyBorder="1" applyAlignment="1" applyProtection="1">
      <alignment horizontal="left" vertical="center"/>
      <protection locked="0"/>
    </xf>
    <xf numFmtId="0" fontId="45" fillId="3" borderId="22" xfId="16" applyFont="1" applyFill="1" applyBorder="1" applyAlignment="1" applyProtection="1">
      <protection locked="0"/>
    </xf>
    <xf numFmtId="191" fontId="84" fillId="35" borderId="22" xfId="0" applyNumberFormat="1" applyFont="1" applyFill="1" applyBorder="1"/>
    <xf numFmtId="0" fontId="86" fillId="0" borderId="0" xfId="0" applyFont="1" applyAlignment="1">
      <alignment horizontal="center"/>
    </xf>
    <xf numFmtId="0" fontId="84" fillId="0" borderId="15" xfId="0" applyFont="1" applyBorder="1"/>
    <xf numFmtId="0" fontId="84" fillId="0" borderId="17" xfId="0" applyFont="1" applyBorder="1"/>
    <xf numFmtId="0" fontId="84" fillId="0" borderId="19" xfId="0" applyFont="1" applyBorder="1" applyAlignment="1">
      <alignment horizontal="center" vertical="center"/>
    </xf>
    <xf numFmtId="164" fontId="2" fillId="3" borderId="18"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9" xfId="1" applyNumberFormat="1" applyFont="1" applyFill="1" applyBorder="1" applyAlignment="1" applyProtection="1">
      <alignment horizontal="center" vertical="center" wrapText="1"/>
      <protection locked="0"/>
    </xf>
    <xf numFmtId="0" fontId="2" fillId="3" borderId="18" xfId="5" applyFont="1" applyFill="1" applyBorder="1" applyAlignment="1" applyProtection="1">
      <alignment horizontal="right" vertical="center"/>
      <protection locked="0"/>
    </xf>
    <xf numFmtId="191" fontId="84" fillId="0" borderId="18" xfId="0" applyNumberFormat="1" applyFont="1" applyBorder="1" applyAlignment="1"/>
    <xf numFmtId="191" fontId="84" fillId="0" borderId="19" xfId="0" applyNumberFormat="1" applyFont="1" applyBorder="1" applyAlignment="1"/>
    <xf numFmtId="191" fontId="84" fillId="35" borderId="52" xfId="0" applyNumberFormat="1" applyFont="1" applyFill="1" applyBorder="1" applyAlignment="1"/>
    <xf numFmtId="0" fontId="45" fillId="3" borderId="23" xfId="16" applyFont="1" applyFill="1" applyBorder="1" applyAlignment="1" applyProtection="1">
      <protection locked="0"/>
    </xf>
    <xf numFmtId="191" fontId="84" fillId="35" borderId="21" xfId="0" applyNumberFormat="1" applyFont="1" applyFill="1" applyBorder="1"/>
    <xf numFmtId="191" fontId="84" fillId="35" borderId="23" xfId="0" applyNumberFormat="1" applyFont="1" applyFill="1" applyBorder="1"/>
    <xf numFmtId="191" fontId="84" fillId="35" borderId="53" xfId="0" applyNumberFormat="1" applyFont="1" applyFill="1" applyBorder="1"/>
    <xf numFmtId="0" fontId="84" fillId="0" borderId="0" xfId="0" applyFont="1" applyBorder="1" applyAlignment="1">
      <alignment vertical="center"/>
    </xf>
    <xf numFmtId="0" fontId="84" fillId="0" borderId="16" xfId="0" applyFont="1" applyBorder="1"/>
    <xf numFmtId="0" fontId="89" fillId="0" borderId="0" xfId="0" applyFont="1" applyAlignment="1">
      <alignment wrapText="1"/>
    </xf>
    <xf numFmtId="0" fontId="84" fillId="0" borderId="18" xfId="0" applyFont="1" applyBorder="1"/>
    <xf numFmtId="0" fontId="84" fillId="0" borderId="3" xfId="0" applyFont="1" applyBorder="1"/>
    <xf numFmtId="0" fontId="84" fillId="0" borderId="63" xfId="0" applyFont="1" applyBorder="1" applyAlignment="1">
      <alignment wrapText="1"/>
    </xf>
    <xf numFmtId="0" fontId="84" fillId="0" borderId="21" xfId="0" applyFont="1" applyBorder="1"/>
    <xf numFmtId="0" fontId="86" fillId="0" borderId="22" xfId="0" applyFont="1" applyBorder="1"/>
    <xf numFmtId="0" fontId="2" fillId="0" borderId="3" xfId="13" applyFont="1" applyFill="1" applyBorder="1" applyAlignment="1" applyProtection="1">
      <alignment horizontal="center" vertical="center" wrapText="1"/>
      <protection locked="0"/>
    </xf>
    <xf numFmtId="0" fontId="45" fillId="0" borderId="25" xfId="0" applyNumberFormat="1" applyFont="1" applyFill="1" applyBorder="1" applyAlignment="1">
      <alignment vertical="center" wrapText="1"/>
    </xf>
    <xf numFmtId="0" fontId="90" fillId="0" borderId="3" xfId="20949" applyFont="1" applyFill="1" applyBorder="1" applyAlignment="1" applyProtection="1">
      <alignment horizontal="center" vertical="center"/>
    </xf>
    <xf numFmtId="0" fontId="2" fillId="3" borderId="3" xfId="20949" applyFont="1" applyFill="1" applyBorder="1" applyAlignment="1" applyProtection="1">
      <alignment horizontal="right" indent="1"/>
    </xf>
    <xf numFmtId="0" fontId="2" fillId="3" borderId="2" xfId="20949" applyFont="1" applyFill="1" applyBorder="1" applyAlignment="1" applyProtection="1">
      <alignment horizontal="right" indent="1"/>
    </xf>
    <xf numFmtId="0" fontId="91" fillId="0" borderId="0" xfId="0" applyFont="1" applyBorder="1" applyAlignment="1">
      <alignment wrapText="1"/>
    </xf>
    <xf numFmtId="0" fontId="2" fillId="3" borderId="3" xfId="20949" applyFont="1" applyFill="1" applyBorder="1" applyAlignment="1" applyProtection="1"/>
    <xf numFmtId="0" fontId="45" fillId="0" borderId="3" xfId="0" applyFont="1" applyFill="1" applyBorder="1" applyAlignment="1">
      <alignment horizontal="center" vertical="center" wrapText="1"/>
    </xf>
    <xf numFmtId="0" fontId="65" fillId="0" borderId="3" xfId="0" applyFont="1" applyFill="1" applyBorder="1" applyAlignment="1">
      <alignment horizontal="left" vertical="center" wrapText="1"/>
    </xf>
    <xf numFmtId="0" fontId="2" fillId="0" borderId="22" xfId="0" applyFont="1" applyBorder="1" applyAlignment="1">
      <alignment vertical="center" wrapText="1"/>
    </xf>
    <xf numFmtId="0" fontId="2" fillId="0" borderId="15" xfId="11" applyFont="1" applyFill="1" applyBorder="1" applyAlignment="1" applyProtection="1">
      <alignment vertical="center"/>
    </xf>
    <xf numFmtId="0" fontId="2" fillId="0" borderId="16" xfId="11" applyFont="1" applyFill="1" applyBorder="1" applyAlignment="1" applyProtection="1">
      <alignment vertical="center"/>
    </xf>
    <xf numFmtId="191" fontId="86" fillId="35" borderId="22" xfId="0" applyNumberFormat="1" applyFont="1" applyFill="1" applyBorder="1" applyAlignment="1">
      <alignment horizontal="center" vertical="center"/>
    </xf>
    <xf numFmtId="0" fontId="84" fillId="0" borderId="3" xfId="0" applyFont="1" applyBorder="1" applyAlignment="1">
      <alignment wrapText="1"/>
    </xf>
    <xf numFmtId="0" fontId="84" fillId="0" borderId="3" xfId="0" applyFont="1" applyFill="1" applyBorder="1" applyAlignment="1"/>
    <xf numFmtId="0" fontId="86" fillId="35" borderId="3" xfId="0" applyFont="1" applyFill="1" applyBorder="1" applyAlignment="1">
      <alignment wrapText="1"/>
    </xf>
    <xf numFmtId="0" fontId="86" fillId="35" borderId="22" xfId="0" applyFont="1" applyFill="1" applyBorder="1" applyAlignment="1">
      <alignment wrapText="1"/>
    </xf>
    <xf numFmtId="0" fontId="84" fillId="0" borderId="15" xfId="0" applyFont="1" applyBorder="1" applyAlignment="1">
      <alignment horizontal="center" vertical="center"/>
    </xf>
    <xf numFmtId="191" fontId="84" fillId="35" borderId="17" xfId="0" applyNumberFormat="1" applyFont="1" applyFill="1" applyBorder="1" applyAlignment="1">
      <alignment horizontal="center" vertical="center"/>
    </xf>
    <xf numFmtId="0" fontId="84" fillId="0" borderId="0" xfId="0" applyFont="1" applyAlignment="1"/>
    <xf numFmtId="191" fontId="84" fillId="0" borderId="19" xfId="0" applyNumberFormat="1" applyFont="1" applyBorder="1" applyAlignment="1">
      <alignment wrapText="1"/>
    </xf>
    <xf numFmtId="191" fontId="84" fillId="35" borderId="19" xfId="0" applyNumberFormat="1" applyFont="1" applyFill="1" applyBorder="1" applyAlignment="1">
      <alignment horizontal="center" vertical="center" wrapText="1"/>
    </xf>
    <xf numFmtId="191" fontId="84" fillId="35" borderId="23" xfId="0" applyNumberFormat="1" applyFont="1" applyFill="1" applyBorder="1" applyAlignment="1">
      <alignment horizontal="center" vertical="center" wrapText="1"/>
    </xf>
    <xf numFmtId="0" fontId="45" fillId="0" borderId="0" xfId="11" applyFont="1" applyFill="1" applyBorder="1" applyAlignment="1" applyProtection="1">
      <alignment horizontal="center"/>
    </xf>
    <xf numFmtId="164" fontId="2" fillId="0" borderId="3" xfId="1" applyNumberFormat="1" applyFont="1" applyFill="1" applyBorder="1" applyAlignment="1" applyProtection="1">
      <alignment horizontal="center" vertical="center" wrapText="1"/>
      <protection locked="0"/>
    </xf>
    <xf numFmtId="0" fontId="84" fillId="0" borderId="15" xfId="0" applyFont="1" applyBorder="1" applyAlignment="1">
      <alignment horizontal="center" vertical="center" wrapText="1"/>
    </xf>
    <xf numFmtId="0" fontId="84" fillId="0" borderId="16" xfId="0" applyFont="1" applyFill="1" applyBorder="1" applyAlignment="1">
      <alignment horizontal="left" vertical="center" wrapText="1" indent="2"/>
    </xf>
    <xf numFmtId="0" fontId="92" fillId="0" borderId="0" xfId="11" applyFont="1" applyFill="1" applyBorder="1" applyAlignment="1" applyProtection="1"/>
    <xf numFmtId="0" fontId="93" fillId="0" borderId="0" xfId="11" applyFont="1" applyFill="1" applyBorder="1" applyAlignment="1" applyProtection="1">
      <alignment horizontal="center" vertical="center" wrapText="1"/>
    </xf>
    <xf numFmtId="0" fontId="3"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84" fillId="0" borderId="0" xfId="0" applyFont="1" applyFill="1" applyBorder="1"/>
    <xf numFmtId="0" fontId="0" fillId="0" borderId="0" xfId="0" applyFill="1" applyBorder="1" applyAlignment="1">
      <alignment horizontal="center" vertical="center"/>
    </xf>
    <xf numFmtId="0" fontId="4" fillId="0" borderId="0" xfId="0" applyFont="1"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4" fillId="0" borderId="0" xfId="0" applyFont="1" applyFill="1" applyBorder="1" applyAlignment="1">
      <alignment vertical="center"/>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Fill="1" applyBorder="1" applyAlignment="1">
      <alignment horizontal="center" vertical="center" wrapText="1"/>
    </xf>
    <xf numFmtId="0" fontId="2" fillId="0" borderId="19" xfId="1" applyNumberFormat="1" applyFont="1" applyFill="1" applyBorder="1" applyAlignment="1" applyProtection="1">
      <alignment horizontal="center" vertical="center" wrapText="1"/>
      <protection locked="0"/>
    </xf>
    <xf numFmtId="0" fontId="3" fillId="0" borderId="54" xfId="0" applyFont="1" applyBorder="1"/>
    <xf numFmtId="0" fontId="3" fillId="0" borderId="55" xfId="0" applyFont="1" applyBorder="1"/>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95" fillId="0" borderId="0" xfId="0" applyFont="1"/>
    <xf numFmtId="0" fontId="3" fillId="0" borderId="63" xfId="0" applyFont="1" applyBorder="1"/>
    <xf numFmtId="191" fontId="84" fillId="0" borderId="20" xfId="0" applyNumberFormat="1" applyFont="1" applyBorder="1" applyAlignment="1"/>
    <xf numFmtId="0" fontId="3" fillId="0" borderId="0" xfId="0" applyFont="1"/>
    <xf numFmtId="0" fontId="3" fillId="0" borderId="16"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3" fillId="0" borderId="3" xfId="0" applyFont="1" applyFill="1" applyBorder="1" applyAlignment="1">
      <alignment horizontal="center" vertical="center" wrapText="1"/>
    </xf>
    <xf numFmtId="191" fontId="3" fillId="0" borderId="3" xfId="0" applyNumberFormat="1" applyFont="1" applyBorder="1"/>
    <xf numFmtId="191" fontId="3" fillId="0" borderId="3" xfId="0" applyNumberFormat="1" applyFont="1" applyFill="1" applyBorder="1"/>
    <xf numFmtId="191" fontId="3" fillId="0" borderId="8" xfId="0" applyNumberFormat="1" applyFont="1" applyBorder="1"/>
    <xf numFmtId="191" fontId="3" fillId="35" borderId="22" xfId="0" applyNumberFormat="1" applyFont="1" applyFill="1" applyBorder="1"/>
    <xf numFmtId="9" fontId="3" fillId="0" borderId="19" xfId="20950" applyFont="1" applyBorder="1"/>
    <xf numFmtId="9" fontId="3" fillId="35" borderId="23" xfId="20950" applyFont="1" applyFill="1" applyBorder="1"/>
    <xf numFmtId="0" fontId="86" fillId="0" borderId="0" xfId="0" applyFont="1" applyFill="1" applyBorder="1" applyAlignment="1">
      <alignment horizontal="center" wrapText="1"/>
    </xf>
    <xf numFmtId="167" fontId="84" fillId="0" borderId="3" xfId="0" applyNumberFormat="1" applyFont="1" applyBorder="1" applyAlignment="1"/>
    <xf numFmtId="167" fontId="84" fillId="35" borderId="22" xfId="0" applyNumberFormat="1" applyFont="1" applyFill="1" applyBorder="1"/>
    <xf numFmtId="0" fontId="84" fillId="0" borderId="0" xfId="0" applyFont="1" applyFill="1" applyBorder="1" applyAlignment="1">
      <alignment vertical="center" wrapText="1"/>
    </xf>
    <xf numFmtId="0" fontId="84" fillId="0" borderId="68" xfId="0" applyFont="1" applyFill="1" applyBorder="1" applyAlignment="1">
      <alignment vertical="center" wrapText="1"/>
    </xf>
    <xf numFmtId="0" fontId="84" fillId="0" borderId="18" xfId="0" applyFont="1" applyFill="1" applyBorder="1"/>
    <xf numFmtId="191" fontId="86" fillId="35" borderId="22"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6" xfId="0" applyFont="1" applyFill="1" applyBorder="1" applyAlignment="1">
      <alignment wrapText="1"/>
    </xf>
    <xf numFmtId="191" fontId="2" fillId="0" borderId="3" xfId="0" applyNumberFormat="1" applyFont="1" applyFill="1" applyBorder="1" applyAlignment="1" applyProtection="1">
      <alignment horizontal="right" vertical="center" wrapText="1"/>
      <protection locked="0"/>
    </xf>
    <xf numFmtId="0" fontId="94" fillId="0" borderId="0" xfId="0" applyFont="1" applyAlignment="1">
      <alignment wrapText="1"/>
    </xf>
    <xf numFmtId="0" fontId="2" fillId="0" borderId="0" xfId="0" applyFont="1" applyAlignment="1">
      <alignment wrapText="1"/>
    </xf>
    <xf numFmtId="0" fontId="3" fillId="0" borderId="0" xfId="0" applyFont="1" applyFill="1"/>
    <xf numFmtId="0" fontId="97" fillId="3" borderId="78" xfId="0" applyFont="1" applyFill="1" applyBorder="1" applyAlignment="1">
      <alignment horizontal="left"/>
    </xf>
    <xf numFmtId="0" fontId="97" fillId="3" borderId="79" xfId="0" applyFont="1" applyFill="1" applyBorder="1" applyAlignment="1">
      <alignment horizontal="left"/>
    </xf>
    <xf numFmtId="0" fontId="4" fillId="3" borderId="82" xfId="0" applyFont="1" applyFill="1" applyBorder="1" applyAlignment="1">
      <alignment vertical="center"/>
    </xf>
    <xf numFmtId="0" fontId="3" fillId="3" borderId="83" xfId="0" applyFont="1" applyFill="1" applyBorder="1" applyAlignment="1">
      <alignment vertical="center"/>
    </xf>
    <xf numFmtId="0" fontId="3" fillId="3" borderId="84" xfId="0" applyFont="1" applyFill="1" applyBorder="1" applyAlignment="1">
      <alignment vertical="center"/>
    </xf>
    <xf numFmtId="0" fontId="3" fillId="0" borderId="67" xfId="0" applyFont="1" applyFill="1" applyBorder="1" applyAlignment="1">
      <alignment horizontal="center" vertical="center"/>
    </xf>
    <xf numFmtId="0" fontId="3" fillId="0" borderId="7" xfId="0" applyFont="1" applyFill="1" applyBorder="1" applyAlignment="1">
      <alignment vertical="center"/>
    </xf>
    <xf numFmtId="0" fontId="3" fillId="0" borderId="18" xfId="0" applyFont="1" applyFill="1" applyBorder="1" applyAlignment="1">
      <alignment horizontal="center" vertical="center"/>
    </xf>
    <xf numFmtId="0" fontId="3" fillId="0" borderId="80" xfId="0" applyFont="1" applyFill="1" applyBorder="1" applyAlignment="1">
      <alignment vertical="center"/>
    </xf>
    <xf numFmtId="0" fontId="4" fillId="0" borderId="80" xfId="0" applyFont="1" applyFill="1" applyBorder="1" applyAlignment="1">
      <alignment vertical="center"/>
    </xf>
    <xf numFmtId="0" fontId="3" fillId="0" borderId="21" xfId="0" applyFont="1" applyFill="1" applyBorder="1" applyAlignment="1">
      <alignment horizontal="center" vertical="center"/>
    </xf>
    <xf numFmtId="0" fontId="4" fillId="0" borderId="22" xfId="0" applyFont="1" applyFill="1" applyBorder="1" applyAlignment="1">
      <alignment vertical="center"/>
    </xf>
    <xf numFmtId="0" fontId="3" fillId="3" borderId="63" xfId="0" applyFont="1" applyFill="1" applyBorder="1" applyAlignment="1">
      <alignment horizontal="center" vertical="center"/>
    </xf>
    <xf numFmtId="0" fontId="3" fillId="3" borderId="0" xfId="0" applyFont="1" applyFill="1" applyBorder="1" applyAlignment="1">
      <alignment vertical="center"/>
    </xf>
    <xf numFmtId="0" fontId="3" fillId="0" borderId="15" xfId="0" applyFont="1" applyFill="1" applyBorder="1" applyAlignment="1">
      <alignment horizontal="center" vertical="center"/>
    </xf>
    <xf numFmtId="0" fontId="3" fillId="0" borderId="16" xfId="0" applyFont="1" applyFill="1" applyBorder="1" applyAlignment="1">
      <alignment vertical="center"/>
    </xf>
    <xf numFmtId="0" fontId="3" fillId="0" borderId="87" xfId="0" applyFont="1" applyFill="1" applyBorder="1" applyAlignment="1">
      <alignment horizontal="center" vertical="center"/>
    </xf>
    <xf numFmtId="0" fontId="3" fillId="0" borderId="88" xfId="0" applyFont="1" applyFill="1" applyBorder="1" applyAlignment="1">
      <alignment vertical="center"/>
    </xf>
    <xf numFmtId="169" fontId="9" fillId="36" borderId="24" xfId="20" applyBorder="1"/>
    <xf numFmtId="169" fontId="9" fillId="36" borderId="89" xfId="20" applyBorder="1"/>
    <xf numFmtId="169" fontId="9" fillId="36" borderId="25" xfId="20" applyBorder="1"/>
    <xf numFmtId="0" fontId="3" fillId="0" borderId="92" xfId="0" applyFont="1" applyFill="1" applyBorder="1" applyAlignment="1">
      <alignment horizontal="center" vertical="center"/>
    </xf>
    <xf numFmtId="0" fontId="3" fillId="0" borderId="93" xfId="0" applyFont="1" applyFill="1" applyBorder="1" applyAlignment="1">
      <alignment vertical="center"/>
    </xf>
    <xf numFmtId="0" fontId="4" fillId="0" borderId="0" xfId="0" applyFont="1" applyFill="1" applyAlignment="1">
      <alignment horizontal="center"/>
    </xf>
    <xf numFmtId="0" fontId="86" fillId="0" borderId="80" xfId="0" applyFont="1" applyFill="1" applyBorder="1" applyAlignment="1">
      <alignment horizontal="center" vertical="center" wrapText="1"/>
    </xf>
    <xf numFmtId="0" fontId="86" fillId="0" borderId="81" xfId="0" applyFont="1" applyFill="1" applyBorder="1" applyAlignment="1">
      <alignment horizontal="center" vertical="center" wrapText="1"/>
    </xf>
    <xf numFmtId="0" fontId="92" fillId="0" borderId="0" xfId="11" applyFont="1" applyFill="1" applyBorder="1" applyProtection="1"/>
    <xf numFmtId="0" fontId="4" fillId="35" borderId="16" xfId="0" applyFont="1" applyFill="1" applyBorder="1" applyAlignment="1">
      <alignment horizontal="center" vertical="center" wrapText="1"/>
    </xf>
    <xf numFmtId="0" fontId="4" fillId="35" borderId="17" xfId="0" applyFont="1" applyFill="1" applyBorder="1" applyAlignment="1">
      <alignment horizontal="center" vertical="center" wrapText="1"/>
    </xf>
    <xf numFmtId="0" fontId="4" fillId="35" borderId="18" xfId="0" applyFont="1" applyFill="1" applyBorder="1" applyAlignment="1">
      <alignment horizontal="left" vertical="center" wrapText="1"/>
    </xf>
    <xf numFmtId="0" fontId="4" fillId="35" borderId="81" xfId="0" applyFont="1" applyFill="1" applyBorder="1" applyAlignment="1">
      <alignment horizontal="left" vertical="center" wrapText="1"/>
    </xf>
    <xf numFmtId="0" fontId="3" fillId="0" borderId="18" xfId="0" applyFont="1" applyFill="1" applyBorder="1" applyAlignment="1">
      <alignment horizontal="right" vertical="center" wrapText="1"/>
    </xf>
    <xf numFmtId="0" fontId="98" fillId="0" borderId="18" xfId="0" applyFont="1" applyFill="1" applyBorder="1" applyAlignment="1">
      <alignment horizontal="right" vertical="center" wrapText="1"/>
    </xf>
    <xf numFmtId="0" fontId="4" fillId="0" borderId="18" xfId="0" applyFont="1" applyFill="1" applyBorder="1" applyAlignment="1">
      <alignment horizontal="left" vertical="center" wrapText="1"/>
    </xf>
    <xf numFmtId="0" fontId="4" fillId="0" borderId="0" xfId="20951"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98" fillId="0" borderId="0" xfId="0" applyFont="1" applyFill="1" applyAlignment="1">
      <alignment horizontal="left" vertical="center"/>
    </xf>
    <xf numFmtId="49" fontId="99" fillId="0" borderId="21" xfId="5" applyNumberFormat="1" applyFont="1" applyFill="1" applyBorder="1" applyAlignment="1" applyProtection="1">
      <alignment horizontal="left" vertical="center"/>
      <protection locked="0"/>
    </xf>
    <xf numFmtId="0" fontId="100" fillId="0" borderId="22" xfId="9" applyFont="1" applyFill="1" applyBorder="1" applyAlignment="1" applyProtection="1">
      <alignment horizontal="left" vertical="center" wrapText="1"/>
      <protection locked="0"/>
    </xf>
    <xf numFmtId="0" fontId="84" fillId="0" borderId="80" xfId="0" applyFont="1" applyBorder="1" applyAlignment="1">
      <alignment vertical="center" wrapText="1"/>
    </xf>
    <xf numFmtId="14" fontId="2" fillId="3" borderId="80" xfId="8" quotePrefix="1" applyNumberFormat="1" applyFont="1" applyFill="1" applyBorder="1" applyAlignment="1" applyProtection="1">
      <alignment horizontal="left"/>
      <protection locked="0"/>
    </xf>
    <xf numFmtId="3" fontId="101" fillId="35" borderId="81" xfId="0" applyNumberFormat="1" applyFont="1" applyFill="1" applyBorder="1" applyAlignment="1">
      <alignment vertical="center" wrapText="1"/>
    </xf>
    <xf numFmtId="3" fontId="101" fillId="35" borderId="22" xfId="0" applyNumberFormat="1" applyFont="1" applyFill="1" applyBorder="1" applyAlignment="1">
      <alignment vertical="center" wrapText="1"/>
    </xf>
    <xf numFmtId="3" fontId="101" fillId="35" borderId="23" xfId="0" applyNumberFormat="1" applyFont="1" applyFill="1" applyBorder="1" applyAlignment="1">
      <alignment vertical="center" wrapText="1"/>
    </xf>
    <xf numFmtId="0" fontId="6" fillId="0" borderId="80" xfId="17" applyFill="1" applyBorder="1" applyAlignment="1" applyProtection="1"/>
    <xf numFmtId="49" fontId="84" fillId="0" borderId="80" xfId="0" applyNumberFormat="1" applyFont="1" applyBorder="1" applyAlignment="1">
      <alignment horizontal="right"/>
    </xf>
    <xf numFmtId="0" fontId="2" fillId="3" borderId="3" xfId="20949" applyFont="1" applyFill="1" applyBorder="1" applyAlignment="1" applyProtection="1">
      <alignment horizontal="left" wrapText="1"/>
    </xf>
    <xf numFmtId="0" fontId="84" fillId="0" borderId="3" xfId="20949" applyFont="1" applyFill="1" applyBorder="1" applyAlignment="1" applyProtection="1">
      <alignment horizontal="left" wrapText="1"/>
    </xf>
    <xf numFmtId="0" fontId="2" fillId="0" borderId="3" xfId="20949" applyFont="1" applyFill="1" applyBorder="1" applyAlignment="1" applyProtection="1">
      <alignment horizontal="left" wrapText="1"/>
    </xf>
    <xf numFmtId="0" fontId="2" fillId="0" borderId="2" xfId="20949" applyFont="1" applyFill="1" applyBorder="1" applyAlignment="1" applyProtection="1">
      <alignment horizontal="left" wrapText="1"/>
    </xf>
    <xf numFmtId="0" fontId="0" fillId="0" borderId="0" xfId="0" applyAlignment="1">
      <alignment wrapText="1"/>
    </xf>
    <xf numFmtId="0" fontId="98" fillId="0" borderId="99" xfId="0" applyFont="1" applyFill="1" applyBorder="1" applyAlignment="1">
      <alignment horizontal="left" vertical="center" wrapText="1"/>
    </xf>
    <xf numFmtId="10" fontId="94" fillId="0" borderId="99" xfId="20950" applyNumberFormat="1" applyFont="1" applyFill="1" applyBorder="1" applyAlignment="1">
      <alignment horizontal="left" vertical="center" wrapText="1"/>
    </xf>
    <xf numFmtId="10" fontId="3" fillId="0" borderId="99" xfId="20950" applyNumberFormat="1" applyFont="1" applyFill="1" applyBorder="1" applyAlignment="1">
      <alignment horizontal="left" vertical="center" wrapText="1"/>
    </xf>
    <xf numFmtId="10" fontId="4" fillId="35" borderId="99" xfId="0" applyNumberFormat="1" applyFont="1" applyFill="1" applyBorder="1" applyAlignment="1">
      <alignment horizontal="left" vertical="center" wrapText="1"/>
    </xf>
    <xf numFmtId="10" fontId="98" fillId="0" borderId="99" xfId="20950" applyNumberFormat="1" applyFont="1" applyFill="1" applyBorder="1" applyAlignment="1">
      <alignment horizontal="left" vertical="center" wrapText="1"/>
    </xf>
    <xf numFmtId="10" fontId="4" fillId="35" borderId="99" xfId="20950" applyNumberFormat="1" applyFont="1" applyFill="1" applyBorder="1" applyAlignment="1">
      <alignment horizontal="left" vertical="center" wrapText="1"/>
    </xf>
    <xf numFmtId="10" fontId="4" fillId="35" borderId="99" xfId="0" applyNumberFormat="1" applyFont="1" applyFill="1" applyBorder="1" applyAlignment="1">
      <alignment horizontal="center" vertical="center" wrapText="1"/>
    </xf>
    <xf numFmtId="10" fontId="100" fillId="0" borderId="22" xfId="20950" applyNumberFormat="1" applyFont="1" applyFill="1" applyBorder="1" applyAlignment="1" applyProtection="1">
      <alignment horizontal="left" vertical="center"/>
    </xf>
    <xf numFmtId="0" fontId="4" fillId="35" borderId="99" xfId="0" applyFont="1" applyFill="1" applyBorder="1" applyAlignment="1">
      <alignment horizontal="left" vertical="center" wrapText="1"/>
    </xf>
    <xf numFmtId="0" fontId="3" fillId="0" borderId="99" xfId="0" applyFont="1" applyFill="1" applyBorder="1" applyAlignment="1">
      <alignment horizontal="left" vertical="center" wrapText="1"/>
    </xf>
    <xf numFmtId="0" fontId="4" fillId="35" borderId="82" xfId="0" applyFont="1" applyFill="1" applyBorder="1" applyAlignment="1">
      <alignment vertical="center" wrapText="1"/>
    </xf>
    <xf numFmtId="0" fontId="4" fillId="35" borderId="98" xfId="0" applyFont="1" applyFill="1" applyBorder="1" applyAlignment="1">
      <alignment vertical="center" wrapText="1"/>
    </xf>
    <xf numFmtId="0" fontId="4" fillId="35" borderId="69" xfId="0" applyFont="1" applyFill="1" applyBorder="1" applyAlignment="1">
      <alignment vertical="center" wrapText="1"/>
    </xf>
    <xf numFmtId="0" fontId="4" fillId="35" borderId="29" xfId="0" applyFont="1" applyFill="1" applyBorder="1" applyAlignment="1">
      <alignment vertical="center" wrapText="1"/>
    </xf>
    <xf numFmtId="0" fontId="84" fillId="0" borderId="99" xfId="0" applyFont="1" applyBorder="1"/>
    <xf numFmtId="0" fontId="6" fillId="0" borderId="99" xfId="17" applyFill="1" applyBorder="1" applyAlignment="1" applyProtection="1">
      <alignment horizontal="left" vertical="center"/>
    </xf>
    <xf numFmtId="0" fontId="6" fillId="0" borderId="99" xfId="17" applyBorder="1" applyAlignment="1" applyProtection="1"/>
    <xf numFmtId="0" fontId="84" fillId="0" borderId="99" xfId="0" applyFont="1" applyFill="1" applyBorder="1"/>
    <xf numFmtId="0" fontId="6" fillId="0" borderId="99" xfId="17" applyFill="1" applyBorder="1" applyAlignment="1" applyProtection="1">
      <alignment horizontal="left" vertical="center" wrapText="1"/>
    </xf>
    <xf numFmtId="0" fontId="6" fillId="0" borderId="99" xfId="17" applyFill="1" applyBorder="1" applyAlignment="1" applyProtection="1"/>
    <xf numFmtId="0" fontId="45" fillId="0" borderId="16" xfId="0" applyFont="1" applyBorder="1" applyAlignment="1">
      <alignment horizontal="center" vertical="center" wrapText="1"/>
    </xf>
    <xf numFmtId="0" fontId="45" fillId="0" borderId="17" xfId="0" applyFont="1" applyBorder="1" applyAlignment="1">
      <alignment horizontal="center" vertical="center" wrapText="1"/>
    </xf>
    <xf numFmtId="3" fontId="101" fillId="35" borderId="99" xfId="0" applyNumberFormat="1" applyFont="1" applyFill="1" applyBorder="1" applyAlignment="1">
      <alignment vertical="center" wrapText="1"/>
    </xf>
    <xf numFmtId="3" fontId="101" fillId="0" borderId="99" xfId="0" applyNumberFormat="1" applyFont="1" applyBorder="1" applyAlignment="1">
      <alignment vertical="center" wrapText="1"/>
    </xf>
    <xf numFmtId="3" fontId="101" fillId="0" borderId="99" xfId="0" applyNumberFormat="1" applyFont="1" applyFill="1" applyBorder="1" applyAlignment="1">
      <alignment vertical="center" wrapText="1"/>
    </xf>
    <xf numFmtId="3" fontId="101" fillId="35" borderId="100" xfId="0" applyNumberFormat="1" applyFont="1" applyFill="1" applyBorder="1" applyAlignment="1">
      <alignment vertical="center" wrapText="1"/>
    </xf>
    <xf numFmtId="3" fontId="101" fillId="0" borderId="100" xfId="0" applyNumberFormat="1" applyFont="1" applyBorder="1" applyAlignment="1">
      <alignment vertical="center" wrapText="1"/>
    </xf>
    <xf numFmtId="3" fontId="101" fillId="35" borderId="24" xfId="0" applyNumberFormat="1" applyFont="1" applyFill="1" applyBorder="1" applyAlignment="1">
      <alignment vertical="center" wrapText="1"/>
    </xf>
    <xf numFmtId="3" fontId="101" fillId="35" borderId="84" xfId="0" applyNumberFormat="1" applyFont="1" applyFill="1" applyBorder="1" applyAlignment="1">
      <alignment vertical="center" wrapText="1"/>
    </xf>
    <xf numFmtId="3" fontId="101" fillId="0" borderId="84" xfId="0" applyNumberFormat="1" applyFont="1" applyBorder="1" applyAlignment="1">
      <alignment vertical="center" wrapText="1"/>
    </xf>
    <xf numFmtId="3" fontId="101" fillId="0" borderId="84" xfId="0" applyNumberFormat="1" applyFont="1" applyFill="1" applyBorder="1" applyAlignment="1">
      <alignment vertical="center" wrapText="1"/>
    </xf>
    <xf numFmtId="3" fontId="101" fillId="35" borderId="38" xfId="0" applyNumberFormat="1" applyFont="1" applyFill="1" applyBorder="1" applyAlignment="1">
      <alignment vertical="center" wrapText="1"/>
    </xf>
    <xf numFmtId="0" fontId="2" fillId="0" borderId="16" xfId="0" applyNumberFormat="1" applyFont="1" applyFill="1" applyBorder="1" applyAlignment="1">
      <alignment horizontal="left" vertical="center" wrapText="1" indent="1"/>
    </xf>
    <xf numFmtId="0" fontId="2" fillId="0" borderId="17" xfId="0" applyNumberFormat="1" applyFont="1" applyFill="1" applyBorder="1" applyAlignment="1">
      <alignment horizontal="left" vertical="center" wrapText="1" indent="1"/>
    </xf>
    <xf numFmtId="14" fontId="2" fillId="0" borderId="0" xfId="0" applyNumberFormat="1" applyFont="1"/>
    <xf numFmtId="169" fontId="2" fillId="36" borderId="0" xfId="20" applyFont="1" applyBorder="1"/>
    <xf numFmtId="169" fontId="2" fillId="36" borderId="96" xfId="20" applyFont="1" applyBorder="1"/>
    <xf numFmtId="0" fontId="2" fillId="0" borderId="18" xfId="0" applyFont="1" applyFill="1" applyBorder="1" applyAlignment="1">
      <alignment horizontal="right" vertical="center" wrapText="1"/>
    </xf>
    <xf numFmtId="0" fontId="2" fillId="2" borderId="18" xfId="0" applyFont="1" applyFill="1" applyBorder="1" applyAlignment="1">
      <alignment horizontal="right" vertical="center"/>
    </xf>
    <xf numFmtId="0" fontId="45" fillId="0" borderId="18" xfId="0" applyFont="1" applyFill="1" applyBorder="1" applyAlignment="1">
      <alignment horizontal="center" vertical="center" wrapText="1"/>
    </xf>
    <xf numFmtId="0" fontId="2" fillId="2" borderId="21" xfId="0" applyFont="1" applyFill="1" applyBorder="1" applyAlignment="1">
      <alignment horizontal="right" vertical="center"/>
    </xf>
    <xf numFmtId="0" fontId="3" fillId="0" borderId="0" xfId="0" applyFont="1" applyAlignment="1">
      <alignment wrapText="1"/>
    </xf>
    <xf numFmtId="0" fontId="4" fillId="0" borderId="0" xfId="0" applyFont="1" applyAlignment="1">
      <alignment horizontal="center" wrapText="1"/>
    </xf>
    <xf numFmtId="0" fontId="3" fillId="3" borderId="54" xfId="0" applyFont="1" applyFill="1" applyBorder="1"/>
    <xf numFmtId="0" fontId="3" fillId="3" borderId="102" xfId="0" applyFont="1" applyFill="1" applyBorder="1" applyAlignment="1">
      <alignment wrapText="1"/>
    </xf>
    <xf numFmtId="0" fontId="3" fillId="3" borderId="103" xfId="0" applyFont="1" applyFill="1" applyBorder="1"/>
    <xf numFmtId="0" fontId="4" fillId="3" borderId="75" xfId="0" applyFont="1" applyFill="1" applyBorder="1" applyAlignment="1">
      <alignment horizontal="center" wrapText="1"/>
    </xf>
    <xf numFmtId="0" fontId="3" fillId="0" borderId="99" xfId="0" applyFont="1" applyFill="1" applyBorder="1" applyAlignment="1">
      <alignment horizontal="center"/>
    </xf>
    <xf numFmtId="0" fontId="3" fillId="0" borderId="99" xfId="0" applyFont="1" applyBorder="1" applyAlignment="1">
      <alignment horizontal="center"/>
    </xf>
    <xf numFmtId="0" fontId="3" fillId="3" borderId="63" xfId="0" applyFont="1" applyFill="1" applyBorder="1"/>
    <xf numFmtId="0" fontId="4" fillId="3" borderId="0" xfId="0" applyFont="1" applyFill="1" applyBorder="1" applyAlignment="1">
      <alignment horizontal="center" wrapText="1"/>
    </xf>
    <xf numFmtId="0" fontId="3" fillId="3" borderId="0" xfId="0" applyFont="1" applyFill="1" applyBorder="1" applyAlignment="1">
      <alignment horizontal="center"/>
    </xf>
    <xf numFmtId="0" fontId="3" fillId="3" borderId="96" xfId="0" applyFont="1" applyFill="1" applyBorder="1" applyAlignment="1">
      <alignment horizontal="center" vertical="center" wrapText="1"/>
    </xf>
    <xf numFmtId="0" fontId="3" fillId="0" borderId="18" xfId="0" applyFont="1" applyBorder="1"/>
    <xf numFmtId="0" fontId="3" fillId="0" borderId="99" xfId="0" applyFont="1" applyBorder="1" applyAlignment="1">
      <alignment wrapText="1"/>
    </xf>
    <xf numFmtId="164" fontId="3" fillId="0" borderId="99" xfId="7" applyNumberFormat="1" applyFont="1" applyBorder="1"/>
    <xf numFmtId="164" fontId="3" fillId="0" borderId="81" xfId="7" applyNumberFormat="1" applyFont="1" applyBorder="1"/>
    <xf numFmtId="0" fontId="97" fillId="0" borderId="99" xfId="0" applyFont="1" applyBorder="1" applyAlignment="1">
      <alignment horizontal="left" wrapText="1" indent="2"/>
    </xf>
    <xf numFmtId="169" fontId="9" fillId="36" borderId="99" xfId="20" applyBorder="1"/>
    <xf numFmtId="164" fontId="3" fillId="0" borderId="99" xfId="7" applyNumberFormat="1" applyFont="1" applyBorder="1" applyAlignment="1">
      <alignment vertical="center"/>
    </xf>
    <xf numFmtId="0" fontId="4" fillId="0" borderId="18" xfId="0" applyFont="1" applyBorder="1"/>
    <xf numFmtId="0" fontId="4" fillId="0" borderId="99" xfId="0" applyFont="1" applyBorder="1" applyAlignment="1">
      <alignment wrapText="1"/>
    </xf>
    <xf numFmtId="164" fontId="4" fillId="0" borderId="81" xfId="7" applyNumberFormat="1" applyFont="1" applyBorder="1"/>
    <xf numFmtId="0" fontId="107" fillId="3" borderId="63" xfId="0" applyFont="1" applyFill="1" applyBorder="1" applyAlignment="1">
      <alignment horizontal="left"/>
    </xf>
    <xf numFmtId="0" fontId="107" fillId="3" borderId="0" xfId="0" applyFont="1" applyFill="1" applyBorder="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96" xfId="7" applyNumberFormat="1" applyFont="1" applyFill="1" applyBorder="1"/>
    <xf numFmtId="164" fontId="3" fillId="0" borderId="99" xfId="7" applyNumberFormat="1" applyFont="1" applyFill="1" applyBorder="1"/>
    <xf numFmtId="164" fontId="3" fillId="0" borderId="99" xfId="7" applyNumberFormat="1" applyFont="1" applyFill="1" applyBorder="1" applyAlignment="1">
      <alignment vertical="center"/>
    </xf>
    <xf numFmtId="0" fontId="97" fillId="0" borderId="99" xfId="0" applyFont="1" applyBorder="1" applyAlignment="1">
      <alignment horizontal="left" wrapText="1" indent="4"/>
    </xf>
    <xf numFmtId="0" fontId="3" fillId="3" borderId="0" xfId="0" applyFont="1" applyFill="1" applyBorder="1" applyAlignment="1">
      <alignment wrapText="1"/>
    </xf>
    <xf numFmtId="0" fontId="3" fillId="3" borderId="0" xfId="0" applyFont="1" applyFill="1" applyBorder="1"/>
    <xf numFmtId="0" fontId="3" fillId="3" borderId="96" xfId="0" applyFont="1" applyFill="1" applyBorder="1"/>
    <xf numFmtId="0" fontId="4" fillId="0" borderId="21" xfId="0" applyFont="1" applyBorder="1"/>
    <xf numFmtId="0" fontId="4" fillId="0" borderId="22" xfId="0" applyFont="1" applyBorder="1" applyAlignment="1">
      <alignment wrapText="1"/>
    </xf>
    <xf numFmtId="10" fontId="4" fillId="0" borderId="23" xfId="20950" applyNumberFormat="1" applyFont="1" applyBorder="1"/>
    <xf numFmtId="0" fontId="2" fillId="2" borderId="87" xfId="0" applyFont="1" applyFill="1" applyBorder="1" applyAlignment="1">
      <alignment horizontal="right" vertical="center"/>
    </xf>
    <xf numFmtId="0" fontId="2" fillId="0" borderId="97" xfId="0" applyFont="1" applyBorder="1" applyAlignment="1">
      <alignment vertical="center" wrapText="1"/>
    </xf>
    <xf numFmtId="191" fontId="2" fillId="2" borderId="97" xfId="0" applyNumberFormat="1" applyFont="1" applyFill="1" applyBorder="1" applyAlignment="1" applyProtection="1">
      <alignment vertical="center"/>
      <protection locked="0"/>
    </xf>
    <xf numFmtId="191" fontId="87" fillId="2" borderId="97" xfId="0" applyNumberFormat="1" applyFont="1" applyFill="1" applyBorder="1" applyAlignment="1" applyProtection="1">
      <alignment vertical="center"/>
      <protection locked="0"/>
    </xf>
    <xf numFmtId="191" fontId="87" fillId="2" borderId="91" xfId="0" applyNumberFormat="1" applyFont="1" applyFill="1" applyBorder="1" applyAlignment="1" applyProtection="1">
      <alignment vertical="center"/>
      <protection locked="0"/>
    </xf>
    <xf numFmtId="0" fontId="108" fillId="0" borderId="0" xfId="11" applyFont="1" applyFill="1" applyBorder="1" applyProtection="1"/>
    <xf numFmtId="0" fontId="108" fillId="0" borderId="0" xfId="11" applyFont="1" applyFill="1" applyBorder="1" applyAlignment="1" applyProtection="1"/>
    <xf numFmtId="0" fontId="110" fillId="0" borderId="0" xfId="11" applyFont="1" applyFill="1" applyBorder="1" applyAlignment="1" applyProtection="1"/>
    <xf numFmtId="0" fontId="109" fillId="0" borderId="0" xfId="0" applyFont="1" applyFill="1"/>
    <xf numFmtId="0" fontId="111" fillId="0" borderId="68" xfId="0" applyNumberFormat="1" applyFont="1" applyFill="1" applyBorder="1" applyAlignment="1">
      <alignment horizontal="left" vertical="center" wrapText="1"/>
    </xf>
    <xf numFmtId="0" fontId="6" fillId="0" borderId="114" xfId="17" applyBorder="1" applyAlignment="1" applyProtection="1"/>
    <xf numFmtId="0" fontId="109" fillId="0" borderId="0" xfId="0" applyFont="1" applyFill="1" applyAlignment="1">
      <alignment horizontal="left" vertical="top" wrapText="1"/>
    </xf>
    <xf numFmtId="191" fontId="2" fillId="3" borderId="81" xfId="2" applyNumberFormat="1" applyFont="1" applyFill="1" applyBorder="1" applyAlignment="1" applyProtection="1">
      <alignment vertical="top" wrapText="1"/>
      <protection locked="0"/>
    </xf>
    <xf numFmtId="0" fontId="0" fillId="0" borderId="114" xfId="0" applyBorder="1" applyAlignment="1">
      <alignment horizontal="center"/>
    </xf>
    <xf numFmtId="0" fontId="120" fillId="3" borderId="114" xfId="20954" applyFont="1" applyFill="1" applyBorder="1" applyAlignment="1">
      <alignment horizontal="left" vertical="center" wrapText="1"/>
    </xf>
    <xf numFmtId="0" fontId="121" fillId="0" borderId="114" xfId="20954" applyFont="1" applyFill="1" applyBorder="1" applyAlignment="1">
      <alignment horizontal="left" vertical="center" wrapText="1" indent="1"/>
    </xf>
    <xf numFmtId="0" fontId="122" fillId="3" borderId="124" xfId="0" applyFont="1" applyFill="1" applyBorder="1" applyAlignment="1">
      <alignment horizontal="left" vertical="center" wrapText="1"/>
    </xf>
    <xf numFmtId="0" fontId="121" fillId="3" borderId="114" xfId="20954" applyFont="1" applyFill="1" applyBorder="1" applyAlignment="1">
      <alignment horizontal="left" vertical="center" wrapText="1" indent="1"/>
    </xf>
    <xf numFmtId="0" fontId="120" fillId="0" borderId="124" xfId="0" applyFont="1" applyFill="1" applyBorder="1" applyAlignment="1">
      <alignment horizontal="left" vertical="center" wrapText="1"/>
    </xf>
    <xf numFmtId="0" fontId="122" fillId="0" borderId="124" xfId="0" applyFont="1" applyFill="1" applyBorder="1" applyAlignment="1">
      <alignment horizontal="left" vertical="center" wrapText="1"/>
    </xf>
    <xf numFmtId="0" fontId="122" fillId="0" borderId="124" xfId="0" applyFont="1" applyFill="1" applyBorder="1" applyAlignment="1">
      <alignment vertical="center" wrapText="1"/>
    </xf>
    <xf numFmtId="0" fontId="123" fillId="0" borderId="124" xfId="0" applyFont="1" applyFill="1" applyBorder="1" applyAlignment="1">
      <alignment horizontal="left" vertical="center" wrapText="1" indent="1"/>
    </xf>
    <xf numFmtId="0" fontId="123" fillId="3" borderId="124" xfId="0" applyFont="1" applyFill="1" applyBorder="1" applyAlignment="1">
      <alignment horizontal="left" vertical="center" wrapText="1" indent="1"/>
    </xf>
    <xf numFmtId="0" fontId="122" fillId="3" borderId="125" xfId="0" applyFont="1" applyFill="1" applyBorder="1" applyAlignment="1">
      <alignment horizontal="left" vertical="center" wrapText="1"/>
    </xf>
    <xf numFmtId="0" fontId="123" fillId="0" borderId="114" xfId="20954" applyFont="1" applyFill="1" applyBorder="1" applyAlignment="1">
      <alignment horizontal="left" vertical="center" wrapText="1" indent="1"/>
    </xf>
    <xf numFmtId="0" fontId="122" fillId="0" borderId="114" xfId="0" applyFont="1" applyFill="1" applyBorder="1" applyAlignment="1">
      <alignment horizontal="left" vertical="center" wrapText="1"/>
    </xf>
    <xf numFmtId="0" fontId="124" fillId="0" borderId="114" xfId="20954" applyFont="1" applyFill="1" applyBorder="1" applyAlignment="1">
      <alignment horizontal="center" vertical="center" wrapText="1"/>
    </xf>
    <xf numFmtId="0" fontId="122" fillId="3" borderId="126" xfId="0" applyFont="1" applyFill="1" applyBorder="1" applyAlignment="1">
      <alignment horizontal="left" vertical="center" wrapText="1"/>
    </xf>
    <xf numFmtId="0" fontId="0" fillId="0" borderId="127" xfId="0" applyBorder="1" applyAlignment="1">
      <alignment horizontal="center"/>
    </xf>
    <xf numFmtId="0" fontId="121" fillId="3" borderId="127" xfId="20954" applyFont="1" applyFill="1" applyBorder="1" applyAlignment="1">
      <alignment horizontal="left" vertical="center" wrapText="1" indent="1"/>
    </xf>
    <xf numFmtId="0" fontId="121" fillId="3" borderId="124" xfId="0" applyFont="1" applyFill="1" applyBorder="1" applyAlignment="1">
      <alignment horizontal="left" vertical="center" wrapText="1" indent="1"/>
    </xf>
    <xf numFmtId="0" fontId="121" fillId="0" borderId="127" xfId="20954" applyFont="1" applyFill="1" applyBorder="1" applyAlignment="1">
      <alignment horizontal="left" vertical="center" wrapText="1" indent="1"/>
    </xf>
    <xf numFmtId="0" fontId="122" fillId="0" borderId="127" xfId="20954" applyFont="1" applyFill="1" applyBorder="1" applyAlignment="1">
      <alignment horizontal="left" vertical="center" wrapText="1"/>
    </xf>
    <xf numFmtId="0" fontId="122" fillId="0" borderId="127" xfId="0" applyFont="1" applyFill="1" applyBorder="1" applyAlignment="1">
      <alignment vertical="center" wrapText="1"/>
    </xf>
    <xf numFmtId="0" fontId="124" fillId="0" borderId="127" xfId="20954" applyFont="1" applyFill="1" applyBorder="1" applyAlignment="1">
      <alignment horizontal="center" vertical="center" wrapText="1"/>
    </xf>
    <xf numFmtId="0" fontId="122" fillId="3" borderId="127" xfId="20954" applyFont="1" applyFill="1" applyBorder="1" applyAlignment="1">
      <alignment horizontal="left" vertical="center" wrapText="1"/>
    </xf>
    <xf numFmtId="0" fontId="122" fillId="0" borderId="127" xfId="0" applyFont="1" applyFill="1" applyBorder="1" applyAlignment="1">
      <alignment horizontal="left" vertical="center" wrapText="1"/>
    </xf>
    <xf numFmtId="0" fontId="2" fillId="0" borderId="127" xfId="0" applyFont="1" applyFill="1" applyBorder="1" applyAlignment="1" applyProtection="1">
      <alignment horizontal="center" vertical="center" wrapText="1"/>
    </xf>
    <xf numFmtId="0" fontId="0" fillId="0" borderId="127" xfId="0" applyBorder="1" applyAlignment="1">
      <alignment horizontal="center" vertical="center"/>
    </xf>
    <xf numFmtId="0" fontId="122" fillId="0" borderId="132" xfId="0" applyFont="1" applyFill="1" applyBorder="1" applyAlignment="1">
      <alignment horizontal="justify" vertical="center" wrapText="1"/>
    </xf>
    <xf numFmtId="0" fontId="121" fillId="0" borderId="124" xfId="0" applyFont="1" applyFill="1" applyBorder="1" applyAlignment="1">
      <alignment horizontal="left" vertical="center" wrapText="1" indent="1"/>
    </xf>
    <xf numFmtId="0" fontId="121" fillId="0" borderId="125" xfId="0" applyFont="1" applyFill="1" applyBorder="1" applyAlignment="1">
      <alignment horizontal="left" vertical="center" wrapText="1" indent="1"/>
    </xf>
    <xf numFmtId="0" fontId="122" fillId="0" borderId="124" xfId="0" applyFont="1" applyFill="1" applyBorder="1" applyAlignment="1">
      <alignment horizontal="justify" vertical="center" wrapText="1"/>
    </xf>
    <xf numFmtId="0" fontId="120" fillId="0" borderId="124" xfId="0" applyFont="1" applyFill="1" applyBorder="1" applyAlignment="1">
      <alignment horizontal="justify" vertical="center" wrapText="1"/>
    </xf>
    <xf numFmtId="0" fontId="122" fillId="3" borderId="124" xfId="0" applyFont="1" applyFill="1" applyBorder="1" applyAlignment="1">
      <alignment horizontal="justify" vertical="center" wrapText="1"/>
    </xf>
    <xf numFmtId="0" fontId="122" fillId="0" borderId="125" xfId="0" applyFont="1" applyFill="1" applyBorder="1" applyAlignment="1">
      <alignment horizontal="justify" vertical="center" wrapText="1"/>
    </xf>
    <xf numFmtId="0" fontId="122" fillId="0" borderId="126" xfId="0" applyFont="1" applyFill="1" applyBorder="1" applyAlignment="1">
      <alignment horizontal="justify" vertical="center" wrapText="1"/>
    </xf>
    <xf numFmtId="0" fontId="120" fillId="0" borderId="124" xfId="0" applyFont="1" applyFill="1" applyBorder="1" applyAlignment="1">
      <alignment vertical="center" wrapText="1"/>
    </xf>
    <xf numFmtId="0" fontId="121" fillId="0" borderId="124" xfId="0" applyFont="1" applyFill="1" applyBorder="1" applyAlignment="1">
      <alignment horizontal="left" vertical="center" wrapText="1"/>
    </xf>
    <xf numFmtId="0" fontId="122" fillId="0" borderId="133" xfId="0" applyFont="1" applyFill="1" applyBorder="1" applyAlignment="1">
      <alignment vertical="center" wrapText="1"/>
    </xf>
    <xf numFmtId="0" fontId="122" fillId="3" borderId="124" xfId="0" applyFont="1" applyFill="1" applyBorder="1" applyAlignment="1">
      <alignment vertical="center" wrapText="1"/>
    </xf>
    <xf numFmtId="0" fontId="2" fillId="0" borderId="130" xfId="0" applyNumberFormat="1" applyFont="1" applyFill="1" applyBorder="1" applyAlignment="1">
      <alignment horizontal="left" vertical="center" wrapText="1" indent="4"/>
    </xf>
    <xf numFmtId="0" fontId="45" fillId="0" borderId="130" xfId="0" applyNumberFormat="1" applyFont="1" applyFill="1" applyBorder="1" applyAlignment="1">
      <alignment vertical="center" wrapText="1"/>
    </xf>
    <xf numFmtId="0" fontId="2" fillId="0" borderId="127" xfId="0" applyFont="1" applyFill="1" applyBorder="1" applyAlignment="1" applyProtection="1">
      <alignment horizontal="left" vertical="center" indent="11"/>
      <protection locked="0"/>
    </xf>
    <xf numFmtId="0" fontId="46" fillId="0" borderId="127" xfId="0" applyFont="1" applyFill="1" applyBorder="1" applyAlignment="1" applyProtection="1">
      <alignment horizontal="left" vertical="center" indent="17"/>
      <protection locked="0"/>
    </xf>
    <xf numFmtId="0" fontId="2" fillId="0" borderId="130" xfId="0" applyNumberFormat="1" applyFont="1" applyFill="1" applyBorder="1" applyAlignment="1">
      <alignment horizontal="left" vertical="center" wrapText="1"/>
    </xf>
    <xf numFmtId="191" fontId="92" fillId="0" borderId="0" xfId="0" applyNumberFormat="1" applyFont="1" applyFill="1" applyBorder="1" applyAlignment="1" applyProtection="1">
      <alignment horizontal="right"/>
    </xf>
    <xf numFmtId="43" fontId="84" fillId="0" borderId="80" xfId="7" applyFont="1" applyFill="1" applyBorder="1" applyAlignment="1">
      <alignment horizontal="center" vertical="center"/>
    </xf>
    <xf numFmtId="43" fontId="84" fillId="0" borderId="127" xfId="7" applyFont="1" applyFill="1" applyBorder="1" applyAlignment="1">
      <alignment horizontal="center" vertical="center"/>
    </xf>
    <xf numFmtId="0" fontId="121" fillId="3" borderId="125" xfId="0" applyFont="1" applyFill="1" applyBorder="1" applyAlignment="1">
      <alignment horizontal="left" vertical="center" wrapText="1" indent="1"/>
    </xf>
    <xf numFmtId="0" fontId="121" fillId="3" borderId="127" xfId="0" applyFont="1" applyFill="1" applyBorder="1" applyAlignment="1">
      <alignment horizontal="left" vertical="center" wrapText="1" indent="1"/>
    </xf>
    <xf numFmtId="167" fontId="84" fillId="0" borderId="127" xfId="0" applyNumberFormat="1" applyFont="1" applyBorder="1" applyAlignment="1">
      <alignment horizontal="center"/>
    </xf>
    <xf numFmtId="0" fontId="122" fillId="0" borderId="127" xfId="0" applyFont="1" applyBorder="1" applyAlignment="1">
      <alignment horizontal="left" vertical="center" wrapText="1"/>
    </xf>
    <xf numFmtId="0" fontId="84" fillId="0" borderId="127" xfId="0" applyFont="1" applyBorder="1"/>
    <xf numFmtId="0" fontId="121" fillId="0" borderId="127" xfId="0" applyFont="1" applyBorder="1" applyAlignment="1">
      <alignment horizontal="left" vertical="center" wrapText="1" indent="1"/>
    </xf>
    <xf numFmtId="0" fontId="122" fillId="3" borderId="127" xfId="0" applyFont="1" applyFill="1" applyBorder="1" applyAlignment="1">
      <alignment horizontal="left" vertical="center" wrapText="1"/>
    </xf>
    <xf numFmtId="0" fontId="123" fillId="3" borderId="127" xfId="0" applyFont="1" applyFill="1" applyBorder="1" applyAlignment="1">
      <alignment horizontal="left" vertical="center" wrapText="1" indent="1"/>
    </xf>
    <xf numFmtId="0" fontId="125" fillId="0" borderId="127" xfId="0" applyFont="1" applyBorder="1" applyAlignment="1">
      <alignment horizontal="justify"/>
    </xf>
    <xf numFmtId="167" fontId="86" fillId="0" borderId="127" xfId="0" applyNumberFormat="1" applyFont="1" applyFill="1" applyBorder="1" applyAlignment="1">
      <alignment horizontal="center"/>
    </xf>
    <xf numFmtId="167" fontId="86" fillId="0" borderId="56" xfId="0" applyNumberFormat="1" applyFont="1" applyFill="1" applyBorder="1" applyAlignment="1">
      <alignment horizontal="center"/>
    </xf>
    <xf numFmtId="167" fontId="84" fillId="0" borderId="58" xfId="0" applyNumberFormat="1" applyFont="1" applyFill="1" applyBorder="1" applyAlignment="1">
      <alignment horizontal="center"/>
    </xf>
    <xf numFmtId="167" fontId="88" fillId="0" borderId="58" xfId="0" applyNumberFormat="1" applyFont="1" applyFill="1" applyBorder="1" applyAlignment="1">
      <alignment horizontal="center"/>
    </xf>
    <xf numFmtId="167" fontId="46" fillId="0" borderId="58" xfId="0" applyNumberFormat="1" applyFont="1" applyFill="1" applyBorder="1" applyAlignment="1">
      <alignment horizontal="center"/>
    </xf>
    <xf numFmtId="167" fontId="84" fillId="0" borderId="61" xfId="0" applyNumberFormat="1" applyFont="1" applyFill="1" applyBorder="1" applyAlignment="1">
      <alignment horizontal="center"/>
    </xf>
    <xf numFmtId="0" fontId="84" fillId="0" borderId="127" xfId="0" applyFont="1" applyBorder="1" applyAlignment="1">
      <alignment horizontal="center"/>
    </xf>
    <xf numFmtId="0" fontId="121" fillId="0" borderId="127" xfId="0" applyFont="1" applyFill="1" applyBorder="1" applyAlignment="1">
      <alignment horizontal="left" vertical="center" wrapText="1" indent="1"/>
    </xf>
    <xf numFmtId="0" fontId="109" fillId="0" borderId="0" xfId="0" applyFont="1"/>
    <xf numFmtId="0" fontId="112" fillId="0" borderId="127" xfId="0" applyFont="1" applyBorder="1"/>
    <xf numFmtId="49" fontId="114" fillId="0" borderId="127" xfId="5" applyNumberFormat="1" applyFont="1" applyFill="1" applyBorder="1" applyAlignment="1" applyProtection="1">
      <alignment horizontal="right" vertical="center"/>
      <protection locked="0"/>
    </xf>
    <xf numFmtId="0" fontId="113" fillId="3" borderId="127" xfId="13" applyFont="1" applyFill="1" applyBorder="1" applyAlignment="1" applyProtection="1">
      <alignment horizontal="left" vertical="center" wrapText="1"/>
      <protection locked="0"/>
    </xf>
    <xf numFmtId="49" fontId="113" fillId="3" borderId="127" xfId="5" applyNumberFormat="1" applyFont="1" applyFill="1" applyBorder="1" applyAlignment="1" applyProtection="1">
      <alignment horizontal="right" vertical="center"/>
      <protection locked="0"/>
    </xf>
    <xf numFmtId="0" fontId="113" fillId="0" borderId="127" xfId="13" applyFont="1" applyFill="1" applyBorder="1" applyAlignment="1" applyProtection="1">
      <alignment horizontal="left" vertical="center" wrapText="1"/>
      <protection locked="0"/>
    </xf>
    <xf numFmtId="49" fontId="113" fillId="0" borderId="127" xfId="5" applyNumberFormat="1" applyFont="1" applyFill="1" applyBorder="1" applyAlignment="1" applyProtection="1">
      <alignment horizontal="right" vertical="center"/>
      <protection locked="0"/>
    </xf>
    <xf numFmtId="0" fontId="115" fillId="0" borderId="127" xfId="13" applyFont="1" applyFill="1" applyBorder="1" applyAlignment="1" applyProtection="1">
      <alignment horizontal="left" vertical="center" wrapText="1"/>
      <protection locked="0"/>
    </xf>
    <xf numFmtId="0" fontId="112" fillId="0" borderId="127" xfId="0" applyFont="1" applyFill="1" applyBorder="1" applyAlignment="1">
      <alignment horizontal="center" vertical="center" wrapText="1"/>
    </xf>
    <xf numFmtId="14" fontId="109" fillId="0" borderId="0" xfId="0" applyNumberFormat="1" applyFont="1"/>
    <xf numFmtId="43" fontId="94" fillId="0" borderId="0" xfId="7" applyFont="1"/>
    <xf numFmtId="0" fontId="109" fillId="0" borderId="0" xfId="0" applyFont="1" applyAlignment="1">
      <alignment wrapText="1"/>
    </xf>
    <xf numFmtId="0" fontId="108" fillId="0" borderId="127" xfId="0" applyFont="1" applyBorder="1"/>
    <xf numFmtId="0" fontId="108" fillId="0" borderId="127" xfId="0" applyFont="1" applyFill="1" applyBorder="1"/>
    <xf numFmtId="0" fontId="108" fillId="0" borderId="127" xfId="0" applyFont="1" applyBorder="1" applyAlignment="1">
      <alignment horizontal="left" indent="8"/>
    </xf>
    <xf numFmtId="0" fontId="108" fillId="0" borderId="127" xfId="0" applyFont="1" applyBorder="1" applyAlignment="1">
      <alignment wrapText="1"/>
    </xf>
    <xf numFmtId="0" fontId="112" fillId="0" borderId="0" xfId="0" applyFont="1"/>
    <xf numFmtId="0" fontId="111" fillId="0" borderId="127" xfId="0" applyFont="1" applyBorder="1"/>
    <xf numFmtId="49" fontId="114" fillId="0" borderId="127" xfId="5" applyNumberFormat="1" applyFont="1" applyFill="1" applyBorder="1" applyAlignment="1" applyProtection="1">
      <alignment horizontal="right" vertical="center" wrapText="1"/>
      <protection locked="0"/>
    </xf>
    <xf numFmtId="49" fontId="113" fillId="3" borderId="127" xfId="5" applyNumberFormat="1" applyFont="1" applyFill="1" applyBorder="1" applyAlignment="1" applyProtection="1">
      <alignment horizontal="right" vertical="center" wrapText="1"/>
      <protection locked="0"/>
    </xf>
    <xf numFmtId="49" fontId="113" fillId="0" borderId="127" xfId="5" applyNumberFormat="1" applyFont="1" applyFill="1" applyBorder="1" applyAlignment="1" applyProtection="1">
      <alignment horizontal="right" vertical="center" wrapText="1"/>
      <protection locked="0"/>
    </xf>
    <xf numFmtId="0" fontId="108" fillId="0" borderId="127" xfId="0" applyFont="1" applyBorder="1" applyAlignment="1">
      <alignment horizontal="center" vertical="center" wrapText="1"/>
    </xf>
    <xf numFmtId="0" fontId="108" fillId="0" borderId="131" xfId="0" applyFont="1" applyFill="1" applyBorder="1" applyAlignment="1">
      <alignment horizontal="center" vertical="center" wrapText="1"/>
    </xf>
    <xf numFmtId="0" fontId="108" fillId="0" borderId="127" xfId="0" applyFont="1" applyBorder="1" applyAlignment="1">
      <alignment horizontal="center" vertical="center"/>
    </xf>
    <xf numFmtId="0" fontId="108" fillId="0" borderId="0" xfId="0" applyFont="1"/>
    <xf numFmtId="0" fontId="108" fillId="0" borderId="0" xfId="0" applyFont="1" applyAlignment="1">
      <alignment wrapText="1"/>
    </xf>
    <xf numFmtId="14" fontId="108" fillId="0" borderId="0" xfId="0" applyNumberFormat="1" applyFont="1"/>
    <xf numFmtId="0" fontId="109" fillId="0" borderId="0" xfId="0" applyFont="1" applyBorder="1"/>
    <xf numFmtId="0" fontId="109" fillId="0" borderId="0" xfId="0" applyFont="1" applyBorder="1" applyAlignment="1">
      <alignment horizontal="left"/>
    </xf>
    <xf numFmtId="0" fontId="111" fillId="0" borderId="127" xfId="0" applyFont="1" applyFill="1" applyBorder="1"/>
    <xf numFmtId="0" fontId="108" fillId="0" borderId="127" xfId="0" applyNumberFormat="1" applyFont="1" applyFill="1" applyBorder="1" applyAlignment="1">
      <alignment horizontal="left" vertical="center" wrapText="1"/>
    </xf>
    <xf numFmtId="0" fontId="111" fillId="0" borderId="127" xfId="0" applyFont="1" applyFill="1" applyBorder="1" applyAlignment="1">
      <alignment horizontal="left" wrapText="1" indent="1"/>
    </xf>
    <xf numFmtId="0" fontId="111" fillId="0" borderId="127" xfId="0" applyFont="1" applyFill="1" applyBorder="1" applyAlignment="1">
      <alignment horizontal="left" vertical="center" indent="1"/>
    </xf>
    <xf numFmtId="0" fontId="108" fillId="0" borderId="127" xfId="0" applyFont="1" applyFill="1" applyBorder="1" applyAlignment="1">
      <alignment horizontal="left" wrapText="1" indent="1"/>
    </xf>
    <xf numFmtId="0" fontId="108" fillId="0" borderId="127" xfId="0" applyFont="1" applyFill="1" applyBorder="1" applyAlignment="1">
      <alignment horizontal="left" indent="1"/>
    </xf>
    <xf numFmtId="0" fontId="108" fillId="0" borderId="127" xfId="0" applyFont="1" applyFill="1" applyBorder="1" applyAlignment="1">
      <alignment horizontal="left" wrapText="1" indent="4"/>
    </xf>
    <xf numFmtId="0" fontId="108" fillId="0" borderId="127" xfId="0" applyNumberFormat="1" applyFont="1" applyFill="1" applyBorder="1" applyAlignment="1">
      <alignment horizontal="left" indent="3"/>
    </xf>
    <xf numFmtId="0" fontId="111" fillId="0" borderId="127" xfId="0" applyFont="1" applyFill="1" applyBorder="1" applyAlignment="1">
      <alignment horizontal="left" indent="1"/>
    </xf>
    <xf numFmtId="0" fontId="109" fillId="77" borderId="127" xfId="0" applyFont="1" applyFill="1" applyBorder="1"/>
    <xf numFmtId="0" fontId="112" fillId="0" borderId="7" xfId="0" applyFont="1" applyBorder="1"/>
    <xf numFmtId="0" fontId="112" fillId="0" borderId="127" xfId="0" applyFont="1" applyFill="1" applyBorder="1"/>
    <xf numFmtId="0" fontId="109" fillId="0" borderId="127" xfId="0" applyFont="1" applyFill="1" applyBorder="1" applyAlignment="1">
      <alignment horizontal="left" wrapText="1" indent="2"/>
    </xf>
    <xf numFmtId="0" fontId="109" fillId="0" borderId="127" xfId="0" applyFont="1" applyFill="1" applyBorder="1"/>
    <xf numFmtId="0" fontId="109" fillId="0" borderId="127" xfId="0" applyFont="1" applyFill="1" applyBorder="1" applyAlignment="1">
      <alignment horizontal="left" wrapText="1"/>
    </xf>
    <xf numFmtId="0" fontId="108" fillId="0" borderId="0" xfId="0" applyFont="1" applyBorder="1"/>
    <xf numFmtId="0" fontId="108" fillId="0" borderId="127" xfId="0" applyFont="1" applyBorder="1" applyAlignment="1">
      <alignment horizontal="left" indent="1"/>
    </xf>
    <xf numFmtId="0" fontId="108" fillId="0" borderId="127" xfId="0" applyFont="1" applyBorder="1" applyAlignment="1">
      <alignment horizontal="center"/>
    </xf>
    <xf numFmtId="0" fontId="108" fillId="0" borderId="0" xfId="0" applyFont="1" applyBorder="1" applyAlignment="1">
      <alignment horizontal="center" vertical="center"/>
    </xf>
    <xf numFmtId="0" fontId="108" fillId="0" borderId="127" xfId="0" applyFont="1" applyFill="1" applyBorder="1" applyAlignment="1">
      <alignment horizontal="center" vertical="center" wrapText="1"/>
    </xf>
    <xf numFmtId="0" fontId="108" fillId="0" borderId="7" xfId="0" applyFont="1" applyBorder="1" applyAlignment="1">
      <alignment horizontal="center" vertical="center" wrapText="1"/>
    </xf>
    <xf numFmtId="0" fontId="108" fillId="0" borderId="7" xfId="0" applyFont="1" applyBorder="1" applyAlignment="1">
      <alignment wrapText="1"/>
    </xf>
    <xf numFmtId="0" fontId="108" fillId="0" borderId="0" xfId="0" applyFont="1" applyBorder="1" applyAlignment="1">
      <alignment horizontal="center" vertical="center" wrapText="1"/>
    </xf>
    <xf numFmtId="0" fontId="108" fillId="0" borderId="106" xfId="0"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130" xfId="0" applyFont="1" applyFill="1" applyBorder="1" applyAlignment="1">
      <alignment horizontal="center" vertical="center" wrapText="1"/>
    </xf>
    <xf numFmtId="0" fontId="108" fillId="0" borderId="107" xfId="0" applyFont="1" applyFill="1" applyBorder="1" applyAlignment="1">
      <alignment horizontal="center" vertical="center" wrapText="1"/>
    </xf>
    <xf numFmtId="0" fontId="108" fillId="0" borderId="0" xfId="0" applyFont="1" applyFill="1"/>
    <xf numFmtId="49" fontId="108" fillId="0" borderId="23" xfId="0" applyNumberFormat="1" applyFont="1" applyFill="1" applyBorder="1" applyAlignment="1">
      <alignment horizontal="left" wrapText="1" indent="1"/>
    </xf>
    <xf numFmtId="0" fontId="108" fillId="0" borderId="21" xfId="0" applyNumberFormat="1" applyFont="1" applyFill="1" applyBorder="1" applyAlignment="1">
      <alignment horizontal="left" wrapText="1" indent="1"/>
    </xf>
    <xf numFmtId="49" fontId="108" fillId="0" borderId="81" xfId="0" applyNumberFormat="1" applyFont="1" applyFill="1" applyBorder="1" applyAlignment="1">
      <alignment horizontal="left" wrapText="1" indent="1"/>
    </xf>
    <xf numFmtId="0" fontId="108" fillId="0" borderId="18" xfId="0" applyNumberFormat="1" applyFont="1" applyFill="1" applyBorder="1" applyAlignment="1">
      <alignment horizontal="left" wrapText="1" indent="1"/>
    </xf>
    <xf numFmtId="49" fontId="108" fillId="0" borderId="18" xfId="0" applyNumberFormat="1" applyFont="1" applyFill="1" applyBorder="1" applyAlignment="1">
      <alignment horizontal="left" wrapText="1" indent="3"/>
    </xf>
    <xf numFmtId="49" fontId="108" fillId="0" borderId="81" xfId="0" applyNumberFormat="1" applyFont="1" applyFill="1" applyBorder="1" applyAlignment="1">
      <alignment horizontal="left" wrapText="1" indent="3"/>
    </xf>
    <xf numFmtId="49" fontId="108" fillId="0" borderId="81" xfId="0" applyNumberFormat="1" applyFont="1" applyFill="1" applyBorder="1" applyAlignment="1">
      <alignment horizontal="left" wrapText="1" indent="2"/>
    </xf>
    <xf numFmtId="49" fontId="108" fillId="0" borderId="18" xfId="0" applyNumberFormat="1" applyFont="1" applyBorder="1" applyAlignment="1">
      <alignment horizontal="left" wrapText="1" indent="2"/>
    </xf>
    <xf numFmtId="49" fontId="108" fillId="0" borderId="81" xfId="0" applyNumberFormat="1" applyFont="1" applyFill="1" applyBorder="1" applyAlignment="1">
      <alignment horizontal="left" vertical="top" wrapText="1" indent="2"/>
    </xf>
    <xf numFmtId="49" fontId="108" fillId="0" borderId="81" xfId="0" applyNumberFormat="1" applyFont="1" applyFill="1" applyBorder="1" applyAlignment="1">
      <alignment horizontal="left" indent="1"/>
    </xf>
    <xf numFmtId="0" fontId="108" fillId="0" borderId="18" xfId="0" applyNumberFormat="1" applyFont="1" applyBorder="1" applyAlignment="1">
      <alignment horizontal="left" indent="1"/>
    </xf>
    <xf numFmtId="49" fontId="108" fillId="0" borderId="18" xfId="0" applyNumberFormat="1" applyFont="1" applyBorder="1" applyAlignment="1">
      <alignment horizontal="left" indent="1"/>
    </xf>
    <xf numFmtId="49" fontId="108" fillId="0" borderId="81" xfId="0" applyNumberFormat="1" applyFont="1" applyFill="1" applyBorder="1" applyAlignment="1">
      <alignment horizontal="left" indent="3"/>
    </xf>
    <xf numFmtId="49" fontId="108" fillId="0" borderId="18" xfId="0" applyNumberFormat="1" applyFont="1" applyBorder="1" applyAlignment="1">
      <alignment horizontal="left" indent="3"/>
    </xf>
    <xf numFmtId="0" fontId="108" fillId="0" borderId="18" xfId="0" applyFont="1" applyBorder="1" applyAlignment="1">
      <alignment horizontal="left" indent="2"/>
    </xf>
    <xf numFmtId="0" fontId="108" fillId="0" borderId="81" xfId="0" applyFont="1" applyBorder="1" applyAlignment="1">
      <alignment horizontal="left" indent="2"/>
    </xf>
    <xf numFmtId="0" fontId="108" fillId="0" borderId="18" xfId="0" applyFont="1" applyBorder="1" applyAlignment="1">
      <alignment horizontal="left" indent="1"/>
    </xf>
    <xf numFmtId="0" fontId="108" fillId="0" borderId="81" xfId="0" applyFont="1" applyBorder="1" applyAlignment="1">
      <alignment horizontal="left" indent="1"/>
    </xf>
    <xf numFmtId="0" fontId="111" fillId="0" borderId="64" xfId="0" applyFont="1" applyBorder="1"/>
    <xf numFmtId="0" fontId="108" fillId="0" borderId="67" xfId="0" applyFont="1" applyBorder="1"/>
    <xf numFmtId="0" fontId="108" fillId="0" borderId="75" xfId="0" applyFont="1" applyBorder="1" applyAlignment="1">
      <alignment horizontal="center" vertical="center" wrapText="1"/>
    </xf>
    <xf numFmtId="0" fontId="108" fillId="0" borderId="81" xfId="0" applyFont="1" applyFill="1" applyBorder="1" applyAlignment="1">
      <alignment horizontal="center" vertical="center" wrapText="1"/>
    </xf>
    <xf numFmtId="0" fontId="108" fillId="0" borderId="0" xfId="0" applyFont="1" applyBorder="1" applyAlignment="1">
      <alignment wrapText="1"/>
    </xf>
    <xf numFmtId="14" fontId="108" fillId="0" borderId="0" xfId="0" applyNumberFormat="1" applyFont="1" applyBorder="1"/>
    <xf numFmtId="0" fontId="108" fillId="0" borderId="0" xfId="0" applyFont="1" applyAlignment="1">
      <alignment horizontal="center" vertical="center"/>
    </xf>
    <xf numFmtId="0" fontId="108" fillId="0" borderId="0" xfId="0" applyFont="1" applyBorder="1" applyAlignment="1">
      <alignment horizontal="left"/>
    </xf>
    <xf numFmtId="0" fontId="111" fillId="0" borderId="127" xfId="0" applyNumberFormat="1" applyFont="1" applyFill="1" applyBorder="1" applyAlignment="1">
      <alignment horizontal="left" vertical="center" wrapText="1"/>
    </xf>
    <xf numFmtId="0" fontId="108" fillId="0" borderId="7" xfId="0" applyFont="1" applyFill="1" applyBorder="1" applyAlignment="1">
      <alignment horizontal="center" vertical="center" wrapText="1"/>
    </xf>
    <xf numFmtId="0" fontId="113" fillId="0" borderId="0" xfId="0" applyFont="1"/>
    <xf numFmtId="0" fontId="92" fillId="0" borderId="0" xfId="0" applyFont="1" applyFill="1" applyBorder="1" applyAlignment="1">
      <alignment wrapText="1"/>
    </xf>
    <xf numFmtId="0" fontId="113" fillId="0" borderId="127" xfId="0" applyFont="1" applyBorder="1"/>
    <xf numFmtId="0" fontId="111" fillId="0" borderId="127" xfId="0" applyFont="1" applyBorder="1" applyAlignment="1">
      <alignment horizontal="center" vertical="center" wrapText="1"/>
    </xf>
    <xf numFmtId="0" fontId="113" fillId="0" borderId="0" xfId="0" applyFont="1" applyAlignment="1">
      <alignment horizontal="center" vertical="center"/>
    </xf>
    <xf numFmtId="0" fontId="129" fillId="0" borderId="0" xfId="0" applyFont="1"/>
    <xf numFmtId="0" fontId="108" fillId="0" borderId="122" xfId="0" applyNumberFormat="1" applyFont="1" applyFill="1" applyBorder="1" applyAlignment="1">
      <alignment horizontal="left" vertical="center" wrapText="1" indent="1" readingOrder="1"/>
    </xf>
    <xf numFmtId="0" fontId="129" fillId="0" borderId="127" xfId="0" applyFont="1" applyBorder="1" applyAlignment="1">
      <alignment horizontal="left" indent="3"/>
    </xf>
    <xf numFmtId="0" fontId="111" fillId="0" borderId="127" xfId="0" applyNumberFormat="1" applyFont="1" applyFill="1" applyBorder="1" applyAlignment="1">
      <alignment vertical="center" wrapText="1" readingOrder="1"/>
    </xf>
    <xf numFmtId="0" fontId="129" fillId="0" borderId="127" xfId="0" applyFont="1" applyFill="1" applyBorder="1" applyAlignment="1">
      <alignment horizontal="left" indent="2"/>
    </xf>
    <xf numFmtId="0" fontId="113" fillId="0" borderId="131" xfId="0" applyFont="1" applyBorder="1"/>
    <xf numFmtId="0" fontId="108" fillId="0" borderId="123" xfId="0" applyNumberFormat="1" applyFont="1" applyFill="1" applyBorder="1" applyAlignment="1">
      <alignment vertical="center" wrapText="1" readingOrder="1"/>
    </xf>
    <xf numFmtId="0" fontId="129" fillId="0" borderId="131" xfId="0" applyFont="1" applyBorder="1" applyAlignment="1">
      <alignment horizontal="left" indent="2"/>
    </xf>
    <xf numFmtId="0" fontId="108" fillId="0" borderId="122" xfId="0" applyNumberFormat="1" applyFont="1" applyFill="1" applyBorder="1" applyAlignment="1">
      <alignment vertical="center" wrapText="1" readingOrder="1"/>
    </xf>
    <xf numFmtId="0" fontId="129" fillId="0" borderId="127" xfId="0" applyFont="1" applyBorder="1" applyAlignment="1">
      <alignment horizontal="left" indent="2"/>
    </xf>
    <xf numFmtId="0" fontId="108" fillId="0" borderId="121" xfId="0" applyNumberFormat="1" applyFont="1" applyFill="1" applyBorder="1" applyAlignment="1">
      <alignment vertical="center" wrapText="1" readingOrder="1"/>
    </xf>
    <xf numFmtId="0" fontId="129" fillId="0" borderId="7" xfId="0" applyFont="1" applyBorder="1"/>
    <xf numFmtId="167" fontId="130" fillId="79" borderId="57" xfId="0" applyNumberFormat="1" applyFont="1" applyFill="1" applyBorder="1" applyAlignment="1">
      <alignment horizontal="center"/>
    </xf>
    <xf numFmtId="0" fontId="94" fillId="0" borderId="0" xfId="11" applyFont="1" applyFill="1" applyBorder="1" applyProtection="1"/>
    <xf numFmtId="0" fontId="94" fillId="0" borderId="0" xfId="0" applyFont="1"/>
    <xf numFmtId="14" fontId="3" fillId="0" borderId="0" xfId="0" applyNumberFormat="1" applyFont="1"/>
    <xf numFmtId="0" fontId="131" fillId="0" borderId="0" xfId="11" applyFont="1" applyFill="1" applyBorder="1" applyAlignment="1" applyProtection="1"/>
    <xf numFmtId="0" fontId="132" fillId="0" borderId="0" xfId="0" applyFont="1"/>
    <xf numFmtId="0" fontId="133" fillId="80" borderId="16" xfId="0" applyFont="1" applyFill="1" applyBorder="1" applyAlignment="1">
      <alignment horizontal="center" vertical="center"/>
    </xf>
    <xf numFmtId="0" fontId="133" fillId="80" borderId="17" xfId="0" applyFont="1" applyFill="1" applyBorder="1" applyAlignment="1">
      <alignment horizontal="center" vertical="center"/>
    </xf>
    <xf numFmtId="0" fontId="133" fillId="81" borderId="127" xfId="0" applyFont="1" applyFill="1" applyBorder="1" applyAlignment="1">
      <alignment horizontal="left" vertical="center"/>
    </xf>
    <xf numFmtId="192" fontId="133" fillId="81" borderId="81" xfId="7" applyNumberFormat="1" applyFont="1" applyFill="1" applyBorder="1" applyAlignment="1">
      <alignment horizontal="left" vertical="center"/>
    </xf>
    <xf numFmtId="49" fontId="135" fillId="0" borderId="127" xfId="0" applyNumberFormat="1" applyFont="1" applyFill="1" applyBorder="1" applyAlignment="1">
      <alignment horizontal="left" vertical="center"/>
    </xf>
    <xf numFmtId="192" fontId="135" fillId="0" borderId="81" xfId="7" applyNumberFormat="1" applyFont="1" applyFill="1" applyBorder="1" applyAlignment="1">
      <alignment horizontal="left" vertical="center"/>
    </xf>
    <xf numFmtId="0" fontId="135" fillId="0" borderId="127" xfId="0" applyFont="1" applyFill="1" applyBorder="1" applyAlignment="1">
      <alignment horizontal="left" vertical="center"/>
    </xf>
    <xf numFmtId="0" fontId="133" fillId="0" borderId="127" xfId="0" applyFont="1" applyFill="1" applyBorder="1" applyAlignment="1">
      <alignment horizontal="left" vertical="center"/>
    </xf>
    <xf numFmtId="10" fontId="94" fillId="0" borderId="81" xfId="0" applyNumberFormat="1" applyFont="1" applyFill="1" applyBorder="1" applyAlignment="1">
      <alignment horizontal="right" vertical="center" wrapText="1"/>
    </xf>
    <xf numFmtId="0" fontId="137" fillId="82" borderId="22" xfId="0" applyFont="1" applyFill="1" applyBorder="1" applyAlignment="1">
      <alignment horizontal="left" vertical="center"/>
    </xf>
    <xf numFmtId="10" fontId="131" fillId="83" borderId="23" xfId="0" applyNumberFormat="1" applyFont="1" applyFill="1" applyBorder="1" applyAlignment="1">
      <alignment horizontal="right" vertical="center" wrapText="1"/>
    </xf>
    <xf numFmtId="0" fontId="138" fillId="0" borderId="0" xfId="0" applyFont="1" applyFill="1" applyAlignment="1">
      <alignment vertical="top" wrapText="1"/>
    </xf>
    <xf numFmtId="0" fontId="140" fillId="0" borderId="0" xfId="0" applyFont="1" applyFill="1" applyAlignment="1">
      <alignment vertical="top"/>
    </xf>
    <xf numFmtId="0" fontId="140" fillId="0" borderId="0" xfId="0" applyFont="1" applyFill="1" applyAlignment="1">
      <alignment vertical="top" wrapText="1"/>
    </xf>
    <xf numFmtId="0" fontId="0" fillId="0" borderId="1" xfId="0" applyBorder="1"/>
    <xf numFmtId="0" fontId="3" fillId="84" borderId="127" xfId="0" applyFont="1" applyFill="1" applyBorder="1" applyAlignment="1" applyProtection="1">
      <alignment horizontal="center" vertical="center" wrapText="1"/>
    </xf>
    <xf numFmtId="0" fontId="4" fillId="83" borderId="127" xfId="0" applyFont="1" applyFill="1" applyBorder="1" applyAlignment="1" applyProtection="1">
      <alignment vertical="center" wrapText="1"/>
    </xf>
    <xf numFmtId="192" fontId="4" fillId="83" borderId="127" xfId="7" applyNumberFormat="1" applyFont="1" applyFill="1" applyBorder="1" applyAlignment="1">
      <alignment vertical="center"/>
    </xf>
    <xf numFmtId="192" fontId="4" fillId="83" borderId="81" xfId="7" applyNumberFormat="1" applyFont="1" applyFill="1" applyBorder="1" applyAlignment="1">
      <alignment vertical="center"/>
    </xf>
    <xf numFmtId="0" fontId="135" fillId="81" borderId="127" xfId="0" applyFont="1" applyFill="1" applyBorder="1" applyAlignment="1">
      <alignment horizontal="left" vertical="center" wrapText="1" indent="3"/>
    </xf>
    <xf numFmtId="192" fontId="4" fillId="35" borderId="127" xfId="7" applyNumberFormat="1" applyFont="1" applyFill="1" applyBorder="1" applyAlignment="1">
      <alignment vertical="center"/>
    </xf>
    <xf numFmtId="0" fontId="141" fillId="81" borderId="127" xfId="0" applyFont="1" applyFill="1" applyBorder="1" applyAlignment="1">
      <alignment horizontal="left" vertical="center" wrapText="1" indent="5"/>
    </xf>
    <xf numFmtId="0" fontId="142" fillId="80" borderId="127" xfId="0" applyFont="1" applyFill="1" applyBorder="1" applyAlignment="1" applyProtection="1">
      <alignment horizontal="left" vertical="center" wrapText="1" indent="1"/>
    </xf>
    <xf numFmtId="192" fontId="143" fillId="81" borderId="127" xfId="7" applyNumberFormat="1" applyFont="1" applyFill="1" applyBorder="1" applyAlignment="1">
      <alignment vertical="center"/>
    </xf>
    <xf numFmtId="192" fontId="143" fillId="81" borderId="22" xfId="7" applyNumberFormat="1" applyFont="1" applyFill="1" applyBorder="1" applyAlignment="1">
      <alignment vertical="center"/>
    </xf>
    <xf numFmtId="0" fontId="347" fillId="0" borderId="0" xfId="0" applyFont="1"/>
    <xf numFmtId="0" fontId="92" fillId="0" borderId="189" xfId="0" applyFont="1" applyFill="1" applyBorder="1" applyAlignment="1">
      <alignment horizontal="center" vertical="center" wrapText="1"/>
    </xf>
    <xf numFmtId="0" fontId="346" fillId="0" borderId="0" xfId="0" applyFont="1"/>
    <xf numFmtId="0" fontId="0" fillId="0" borderId="0" xfId="0"/>
    <xf numFmtId="0" fontId="92" fillId="0" borderId="0" xfId="0" applyFont="1"/>
    <xf numFmtId="0" fontId="348" fillId="0" borderId="0" xfId="0" applyFont="1"/>
    <xf numFmtId="14" fontId="92" fillId="0" borderId="0" xfId="0" applyNumberFormat="1" applyFont="1"/>
    <xf numFmtId="0" fontId="92" fillId="0" borderId="0" xfId="0" applyFont="1" applyBorder="1"/>
    <xf numFmtId="0" fontId="348" fillId="0" borderId="0" xfId="0" applyFont="1" applyBorder="1"/>
    <xf numFmtId="0" fontId="92" fillId="0" borderId="114" xfId="0" applyFont="1" applyFill="1" applyBorder="1" applyAlignment="1" applyProtection="1">
      <alignment horizontal="center" vertical="center" wrapText="1"/>
    </xf>
    <xf numFmtId="0" fontId="349" fillId="0" borderId="114" xfId="0" applyFont="1" applyBorder="1" applyAlignment="1">
      <alignment horizontal="center" vertical="center"/>
    </xf>
    <xf numFmtId="0" fontId="348" fillId="0" borderId="114" xfId="0" applyFont="1" applyBorder="1" applyAlignment="1">
      <alignment horizontal="center"/>
    </xf>
    <xf numFmtId="0" fontId="118" fillId="3" borderId="114" xfId="20954" applyFont="1" applyFill="1" applyBorder="1" applyAlignment="1">
      <alignment horizontal="left" vertical="center" wrapText="1"/>
    </xf>
    <xf numFmtId="0" fontId="92" fillId="0" borderId="114" xfId="20954" applyFont="1" applyFill="1" applyBorder="1" applyAlignment="1">
      <alignment horizontal="left" vertical="center" wrapText="1" indent="1"/>
    </xf>
    <xf numFmtId="0" fontId="350" fillId="3" borderId="124" xfId="0" applyFont="1" applyFill="1" applyBorder="1" applyAlignment="1">
      <alignment horizontal="left" vertical="center" wrapText="1"/>
    </xf>
    <xf numFmtId="0" fontId="92" fillId="3" borderId="114" xfId="20954" applyFont="1" applyFill="1" applyBorder="1" applyAlignment="1">
      <alignment horizontal="left" vertical="center" wrapText="1" indent="1"/>
    </xf>
    <xf numFmtId="0" fontId="118" fillId="0" borderId="124" xfId="0" applyFont="1" applyFill="1" applyBorder="1" applyAlignment="1">
      <alignment horizontal="left" vertical="center" wrapText="1"/>
    </xf>
    <xf numFmtId="0" fontId="350" fillId="0" borderId="124" xfId="0" applyFont="1" applyFill="1" applyBorder="1" applyAlignment="1">
      <alignment horizontal="left" vertical="center" wrapText="1"/>
    </xf>
    <xf numFmtId="0" fontId="350" fillId="0" borderId="124" xfId="0" applyFont="1" applyFill="1" applyBorder="1" applyAlignment="1">
      <alignment vertical="center" wrapText="1"/>
    </xf>
    <xf numFmtId="0" fontId="351" fillId="0" borderId="124" xfId="0" applyFont="1" applyFill="1" applyBorder="1" applyAlignment="1">
      <alignment horizontal="left" vertical="center" wrapText="1" indent="1"/>
    </xf>
    <xf numFmtId="0" fontId="351" fillId="3" borderId="124" xfId="0" applyFont="1" applyFill="1" applyBorder="1" applyAlignment="1">
      <alignment horizontal="left" vertical="center" wrapText="1" indent="1"/>
    </xf>
    <xf numFmtId="0" fontId="350" fillId="3" borderId="125" xfId="0" applyFont="1" applyFill="1" applyBorder="1" applyAlignment="1">
      <alignment horizontal="left" vertical="center" wrapText="1"/>
    </xf>
    <xf numFmtId="0" fontId="351" fillId="0" borderId="114" xfId="20954" applyFont="1" applyFill="1" applyBorder="1" applyAlignment="1">
      <alignment horizontal="left" vertical="center" wrapText="1" indent="1"/>
    </xf>
    <xf numFmtId="0" fontId="350" fillId="0" borderId="114" xfId="0" applyFont="1" applyFill="1" applyBorder="1" applyAlignment="1">
      <alignment horizontal="left" vertical="center" wrapText="1"/>
    </xf>
    <xf numFmtId="0" fontId="350" fillId="0" borderId="114" xfId="20954" applyFont="1" applyFill="1" applyBorder="1" applyAlignment="1">
      <alignment horizontal="center" vertical="center" wrapText="1"/>
    </xf>
    <xf numFmtId="0" fontId="350" fillId="3" borderId="126" xfId="0" applyFont="1" applyFill="1" applyBorder="1" applyAlignment="1">
      <alignment horizontal="left" vertical="center" wrapText="1"/>
    </xf>
    <xf numFmtId="0" fontId="348" fillId="0" borderId="127" xfId="0" applyFont="1" applyBorder="1" applyAlignment="1">
      <alignment horizontal="center"/>
    </xf>
    <xf numFmtId="0" fontId="92" fillId="3" borderId="127" xfId="20954" applyFont="1" applyFill="1" applyBorder="1" applyAlignment="1">
      <alignment horizontal="left" vertical="center" wrapText="1" indent="1"/>
    </xf>
    <xf numFmtId="0" fontId="92" fillId="3" borderId="124" xfId="0" applyFont="1" applyFill="1" applyBorder="1" applyAlignment="1">
      <alignment horizontal="left" vertical="center" wrapText="1" indent="1"/>
    </xf>
    <xf numFmtId="0" fontId="92" fillId="0" borderId="127" xfId="20954" applyFont="1" applyFill="1" applyBorder="1" applyAlignment="1">
      <alignment horizontal="left" vertical="center" wrapText="1" indent="1"/>
    </xf>
    <xf numFmtId="0" fontId="350" fillId="0" borderId="124" xfId="0" applyFont="1" applyBorder="1" applyAlignment="1">
      <alignment horizontal="left" vertical="center" wrapText="1"/>
    </xf>
    <xf numFmtId="0" fontId="92" fillId="0" borderId="124" xfId="0" applyFont="1" applyBorder="1" applyAlignment="1">
      <alignment horizontal="left" vertical="center" wrapText="1" indent="1"/>
    </xf>
    <xf numFmtId="0" fontId="92" fillId="0" borderId="125" xfId="0" applyFont="1" applyBorder="1" applyAlignment="1">
      <alignment horizontal="left" vertical="center" wrapText="1" indent="1"/>
    </xf>
    <xf numFmtId="0" fontId="350" fillId="0" borderId="127" xfId="20954" applyFont="1" applyFill="1" applyBorder="1" applyAlignment="1">
      <alignment horizontal="left" vertical="center" wrapText="1"/>
    </xf>
    <xf numFmtId="0" fontId="350" fillId="0" borderId="127" xfId="0" applyFont="1" applyFill="1" applyBorder="1" applyAlignment="1">
      <alignment vertical="center" wrapText="1"/>
    </xf>
    <xf numFmtId="0" fontId="350" fillId="0" borderId="127" xfId="20954" applyFont="1" applyFill="1" applyBorder="1" applyAlignment="1">
      <alignment horizontal="center" vertical="center" wrapText="1"/>
    </xf>
    <xf numFmtId="0" fontId="350" fillId="3" borderId="127" xfId="20954" applyFont="1" applyFill="1" applyBorder="1" applyAlignment="1">
      <alignment horizontal="left" vertical="center" wrapText="1"/>
    </xf>
    <xf numFmtId="0" fontId="92" fillId="0" borderId="124" xfId="0" applyFont="1" applyFill="1" applyBorder="1" applyAlignment="1">
      <alignment horizontal="left" vertical="center" wrapText="1" indent="1"/>
    </xf>
    <xf numFmtId="0" fontId="352" fillId="0" borderId="0" xfId="0" applyFont="1" applyAlignment="1">
      <alignment horizontal="justify"/>
    </xf>
    <xf numFmtId="0" fontId="350" fillId="0" borderId="127" xfId="0" applyFont="1" applyFill="1" applyBorder="1" applyAlignment="1">
      <alignment horizontal="left" vertical="center" wrapText="1"/>
    </xf>
    <xf numFmtId="0" fontId="348" fillId="0" borderId="0" xfId="0" applyFont="1" applyAlignment="1">
      <alignment horizontal="center"/>
    </xf>
    <xf numFmtId="0" fontId="348" fillId="0" borderId="0" xfId="0" applyFont="1" applyAlignment="1">
      <alignment horizontal="left" vertical="center"/>
    </xf>
    <xf numFmtId="191" fontId="2" fillId="0" borderId="127" xfId="0" applyNumberFormat="1" applyFont="1" applyFill="1" applyBorder="1" applyAlignment="1" applyProtection="1">
      <alignment horizontal="right"/>
    </xf>
    <xf numFmtId="191" fontId="2" fillId="35" borderId="127" xfId="0" applyNumberFormat="1" applyFont="1" applyFill="1" applyBorder="1" applyAlignment="1" applyProtection="1">
      <alignment horizontal="right"/>
    </xf>
    <xf numFmtId="191" fontId="2" fillId="35" borderId="81" xfId="0" applyNumberFormat="1" applyFont="1" applyFill="1" applyBorder="1" applyAlignment="1" applyProtection="1">
      <alignment horizontal="right"/>
    </xf>
    <xf numFmtId="0" fontId="86" fillId="0" borderId="127" xfId="0" applyFont="1" applyBorder="1" applyAlignment="1">
      <alignment vertical="center"/>
    </xf>
    <xf numFmtId="0" fontId="45" fillId="0" borderId="127" xfId="0" applyNumberFormat="1" applyFont="1" applyFill="1" applyBorder="1" applyAlignment="1">
      <alignment vertical="center" wrapText="1"/>
    </xf>
    <xf numFmtId="191" fontId="92" fillId="35" borderId="195" xfId="0" applyNumberFormat="1" applyFont="1" applyFill="1" applyBorder="1" applyAlignment="1" applyProtection="1">
      <alignment horizontal="right"/>
    </xf>
    <xf numFmtId="0" fontId="2" fillId="0" borderId="0" xfId="13" applyFont="1" applyFill="1" applyBorder="1" applyAlignment="1" applyProtection="1">
      <alignment wrapText="1"/>
      <protection locked="0"/>
    </xf>
    <xf numFmtId="0" fontId="350" fillId="0" borderId="195" xfId="20954" applyFont="1" applyFill="1" applyBorder="1" applyAlignment="1">
      <alignment horizontal="left" vertical="center" wrapText="1"/>
    </xf>
    <xf numFmtId="191" fontId="92" fillId="0" borderId="195" xfId="0" applyNumberFormat="1" applyFont="1" applyFill="1" applyBorder="1" applyAlignment="1" applyProtection="1">
      <alignment horizontal="right"/>
    </xf>
    <xf numFmtId="49" fontId="84" fillId="0" borderId="80" xfId="0" applyNumberFormat="1" applyFont="1" applyFill="1" applyBorder="1" applyAlignment="1">
      <alignment horizontal="right"/>
    </xf>
    <xf numFmtId="0" fontId="6" fillId="0" borderId="195" xfId="17" applyFill="1" applyBorder="1" applyAlignment="1" applyProtection="1"/>
    <xf numFmtId="49" fontId="84" fillId="0" borderId="195" xfId="0" applyNumberFormat="1" applyFont="1" applyFill="1" applyBorder="1" applyAlignment="1">
      <alignment horizontal="right"/>
    </xf>
    <xf numFmtId="0" fontId="84" fillId="0" borderId="195" xfId="0" applyFont="1" applyFill="1" applyBorder="1"/>
    <xf numFmtId="0" fontId="94" fillId="0" borderId="0" xfId="0" applyFont="1" applyFill="1"/>
    <xf numFmtId="0" fontId="353" fillId="3" borderId="0" xfId="37364" applyFont="1" applyFill="1" applyAlignment="1" applyProtection="1">
      <alignment vertical="center"/>
      <protection locked="0"/>
    </xf>
    <xf numFmtId="0" fontId="129" fillId="3" borderId="195" xfId="5" applyFont="1" applyFill="1" applyBorder="1" applyAlignment="1" applyProtection="1">
      <alignment vertical="center" wrapText="1"/>
      <protection locked="0"/>
    </xf>
    <xf numFmtId="0" fontId="129" fillId="0" borderId="195" xfId="37365" applyFont="1" applyFill="1" applyBorder="1" applyAlignment="1" applyProtection="1">
      <alignment horizontal="center" vertical="center" wrapText="1"/>
      <protection locked="0"/>
    </xf>
    <xf numFmtId="3" fontId="129" fillId="3" borderId="195" xfId="1" applyNumberFormat="1" applyFont="1" applyFill="1" applyBorder="1" applyAlignment="1" applyProtection="1">
      <alignment horizontal="center" vertical="center" wrapText="1"/>
      <protection locked="0"/>
    </xf>
    <xf numFmtId="9" fontId="129" fillId="3" borderId="195" xfId="15" applyNumberFormat="1" applyFont="1" applyFill="1" applyBorder="1" applyAlignment="1" applyProtection="1">
      <alignment horizontal="center" vertical="center" wrapText="1"/>
      <protection locked="0"/>
    </xf>
    <xf numFmtId="0" fontId="129" fillId="3" borderId="195" xfId="37365" applyFont="1" applyFill="1" applyBorder="1" applyAlignment="1" applyProtection="1">
      <alignment horizontal="center" vertical="center" wrapText="1"/>
      <protection locked="0"/>
    </xf>
    <xf numFmtId="0" fontId="353" fillId="3" borderId="195" xfId="37365" applyFont="1" applyFill="1" applyBorder="1" applyAlignment="1" applyProtection="1">
      <protection locked="0"/>
    </xf>
    <xf numFmtId="3" fontId="129" fillId="151" borderId="195" xfId="5" applyNumberFormat="1" applyFont="1" applyFill="1" applyBorder="1" applyAlignment="1" applyProtection="1"/>
    <xf numFmtId="0" fontId="354" fillId="3" borderId="195" xfId="37365" applyFont="1" applyFill="1" applyBorder="1" applyAlignment="1" applyProtection="1">
      <alignment horizontal="right"/>
      <protection locked="0"/>
    </xf>
    <xf numFmtId="0" fontId="129" fillId="3" borderId="195" xfId="37365" applyFont="1" applyFill="1" applyBorder="1" applyAlignment="1" applyProtection="1">
      <alignment horizontal="left" vertical="center"/>
      <protection locked="0"/>
    </xf>
    <xf numFmtId="0" fontId="355" fillId="3" borderId="195" xfId="37365" applyFont="1" applyFill="1" applyBorder="1" applyAlignment="1" applyProtection="1">
      <alignment horizontal="right"/>
      <protection locked="0"/>
    </xf>
    <xf numFmtId="0" fontId="129" fillId="0" borderId="195" xfId="37365" applyFont="1" applyFill="1" applyBorder="1" applyAlignment="1" applyProtection="1">
      <alignment horizontal="left" vertical="center"/>
      <protection locked="0"/>
    </xf>
    <xf numFmtId="0" fontId="353" fillId="3" borderId="195" xfId="16" applyFont="1" applyFill="1" applyBorder="1" applyAlignment="1" applyProtection="1">
      <protection locked="0"/>
    </xf>
    <xf numFmtId="0" fontId="358" fillId="0" borderId="0" xfId="37364" applyFont="1" applyFill="1" applyAlignment="1" applyProtection="1">
      <alignment vertical="center"/>
      <protection locked="0"/>
    </xf>
    <xf numFmtId="0" fontId="129" fillId="3" borderId="195" xfId="5" applyFont="1" applyFill="1" applyBorder="1" applyProtection="1">
      <protection locked="0"/>
    </xf>
    <xf numFmtId="0" fontId="129" fillId="0" borderId="195" xfId="37365" applyFont="1" applyFill="1" applyBorder="1" applyAlignment="1" applyProtection="1">
      <alignment horizontal="center" vertical="top" wrapText="1"/>
      <protection locked="0"/>
    </xf>
    <xf numFmtId="0" fontId="353" fillId="3" borderId="195" xfId="37365" applyFont="1" applyFill="1" applyBorder="1" applyAlignment="1" applyProtection="1">
      <alignment wrapText="1"/>
      <protection locked="0"/>
    </xf>
    <xf numFmtId="3" fontId="129" fillId="0" borderId="195" xfId="5" applyNumberFormat="1" applyFont="1" applyFill="1" applyBorder="1" applyProtection="1"/>
    <xf numFmtId="0" fontId="118" fillId="75" borderId="100" xfId="20952" applyFont="1" applyFill="1" applyBorder="1" applyAlignment="1">
      <alignment vertical="center"/>
    </xf>
    <xf numFmtId="0" fontId="118" fillId="75" borderId="101" xfId="20952" applyFont="1" applyFill="1" applyBorder="1" applyAlignment="1">
      <alignment vertical="center"/>
    </xf>
    <xf numFmtId="0" fontId="118" fillId="75" borderId="98" xfId="20952" applyFont="1" applyFill="1" applyBorder="1" applyAlignment="1">
      <alignment vertical="center"/>
    </xf>
    <xf numFmtId="164" fontId="118" fillId="75" borderId="98" xfId="7" applyNumberFormat="1" applyFont="1" applyFill="1" applyBorder="1" applyAlignment="1">
      <alignment horizontal="right" vertical="center"/>
    </xf>
    <xf numFmtId="0" fontId="118" fillId="76" borderId="101" xfId="20952" applyFont="1" applyFill="1" applyBorder="1" applyAlignment="1">
      <alignment vertical="center"/>
    </xf>
    <xf numFmtId="0" fontId="118" fillId="3" borderId="101" xfId="20952" applyFont="1" applyFill="1" applyBorder="1" applyAlignment="1">
      <alignment vertical="center"/>
    </xf>
    <xf numFmtId="0" fontId="92" fillId="69" borderId="97" xfId="20952" applyFont="1" applyFill="1" applyBorder="1" applyAlignment="1">
      <alignment horizontal="center" vertical="center"/>
    </xf>
    <xf numFmtId="0" fontId="92" fillId="69" borderId="98" xfId="20952" applyFont="1" applyFill="1" applyBorder="1" applyAlignment="1">
      <alignment horizontal="left" vertical="center" wrapText="1"/>
    </xf>
    <xf numFmtId="164" fontId="92" fillId="0" borderId="99" xfId="7" applyNumberFormat="1" applyFont="1" applyFill="1" applyBorder="1" applyAlignment="1" applyProtection="1">
      <alignment horizontal="right" vertical="center"/>
      <protection locked="0"/>
    </xf>
    <xf numFmtId="0" fontId="118" fillId="76" borderId="99" xfId="20952" applyFont="1" applyFill="1" applyBorder="1" applyAlignment="1">
      <alignment horizontal="center" vertical="center"/>
    </xf>
    <xf numFmtId="0" fontId="118" fillId="76" borderId="101" xfId="20952" applyFont="1" applyFill="1" applyBorder="1" applyAlignment="1">
      <alignment vertical="top" wrapText="1"/>
    </xf>
    <xf numFmtId="0" fontId="92" fillId="69" borderId="101" xfId="20952" applyFont="1" applyFill="1" applyBorder="1" applyAlignment="1">
      <alignment vertical="center" wrapText="1"/>
    </xf>
    <xf numFmtId="0" fontId="92" fillId="69" borderId="98" xfId="20952" applyFont="1" applyFill="1" applyBorder="1" applyAlignment="1">
      <alignment horizontal="left" vertical="center"/>
    </xf>
    <xf numFmtId="359" fontId="92" fillId="0" borderId="99" xfId="7" applyNumberFormat="1" applyFont="1" applyFill="1" applyBorder="1" applyAlignment="1" applyProtection="1">
      <alignment horizontal="right" vertical="center"/>
      <protection locked="0"/>
    </xf>
    <xf numFmtId="0" fontId="92" fillId="3" borderId="97" xfId="20952" applyFont="1" applyFill="1" applyBorder="1" applyAlignment="1">
      <alignment horizontal="center" vertical="center"/>
    </xf>
    <xf numFmtId="164" fontId="92" fillId="76" borderId="99" xfId="7" applyNumberFormat="1" applyFont="1" applyFill="1" applyBorder="1" applyAlignment="1" applyProtection="1">
      <alignment horizontal="right" vertical="center"/>
      <protection locked="0"/>
    </xf>
    <xf numFmtId="164" fontId="92" fillId="3" borderId="99" xfId="7" applyNumberFormat="1" applyFont="1" applyFill="1" applyBorder="1" applyAlignment="1" applyProtection="1">
      <alignment horizontal="right" vertical="center"/>
      <protection locked="0"/>
    </xf>
    <xf numFmtId="0" fontId="92" fillId="69" borderId="99" xfId="20952" applyFont="1" applyFill="1" applyBorder="1" applyAlignment="1">
      <alignment horizontal="center" vertical="center"/>
    </xf>
    <xf numFmtId="0" fontId="348" fillId="0" borderId="0" xfId="0" applyFont="1" applyAlignment="1">
      <alignment wrapText="1"/>
    </xf>
    <xf numFmtId="0" fontId="104" fillId="69" borderId="202" xfId="20952" applyFont="1" applyFill="1" applyBorder="1" applyAlignment="1" applyProtection="1">
      <alignment horizontal="center" vertical="center"/>
      <protection locked="0"/>
    </xf>
    <xf numFmtId="0" fontId="105" fillId="76" borderId="195" xfId="20952" applyFont="1" applyFill="1" applyBorder="1" applyAlignment="1" applyProtection="1">
      <alignment horizontal="center" vertical="center"/>
      <protection locked="0"/>
    </xf>
    <xf numFmtId="0" fontId="360" fillId="0" borderId="0" xfId="0" applyFont="1" applyAlignment="1">
      <alignment horizontal="justify"/>
    </xf>
    <xf numFmtId="191" fontId="85" fillId="0" borderId="0" xfId="0" applyNumberFormat="1" applyFont="1"/>
    <xf numFmtId="3" fontId="348" fillId="0" borderId="0" xfId="0" applyNumberFormat="1" applyFont="1"/>
    <xf numFmtId="164" fontId="348" fillId="0" borderId="114" xfId="7" applyNumberFormat="1" applyFont="1" applyBorder="1"/>
    <xf numFmtId="164" fontId="348" fillId="35" borderId="114" xfId="7" applyNumberFormat="1" applyFont="1" applyFill="1" applyBorder="1"/>
    <xf numFmtId="164" fontId="348" fillId="0" borderId="114" xfId="7" applyNumberFormat="1" applyFont="1" applyBorder="1" applyAlignment="1">
      <alignment vertical="center"/>
    </xf>
    <xf numFmtId="164" fontId="348" fillId="35" borderId="114" xfId="7" applyNumberFormat="1" applyFont="1" applyFill="1" applyBorder="1" applyAlignment="1">
      <alignment vertical="center"/>
    </xf>
    <xf numFmtId="164" fontId="348" fillId="0" borderId="127" xfId="7" applyNumberFormat="1" applyFont="1" applyBorder="1"/>
    <xf numFmtId="3" fontId="0" fillId="0" borderId="0" xfId="0" applyNumberFormat="1"/>
    <xf numFmtId="164" fontId="0" fillId="0" borderId="127" xfId="7" applyNumberFormat="1" applyFont="1" applyBorder="1"/>
    <xf numFmtId="164" fontId="0" fillId="35" borderId="127" xfId="7" applyNumberFormat="1" applyFont="1" applyFill="1" applyBorder="1"/>
    <xf numFmtId="164" fontId="0" fillId="0" borderId="0" xfId="7" applyNumberFormat="1" applyFont="1"/>
    <xf numFmtId="164" fontId="0" fillId="0" borderId="127" xfId="7" applyNumberFormat="1" applyFont="1" applyBorder="1" applyProtection="1"/>
    <xf numFmtId="164" fontId="0" fillId="0" borderId="195" xfId="7" applyNumberFormat="1" applyFont="1" applyFill="1" applyBorder="1"/>
    <xf numFmtId="164" fontId="0" fillId="35" borderId="195" xfId="7" applyNumberFormat="1" applyFont="1" applyFill="1" applyBorder="1"/>
    <xf numFmtId="191" fontId="348" fillId="0" borderId="0" xfId="0" applyNumberFormat="1" applyFont="1"/>
    <xf numFmtId="0" fontId="361" fillId="0" borderId="195" xfId="0" applyFont="1" applyBorder="1"/>
    <xf numFmtId="0" fontId="361" fillId="0" borderId="195" xfId="0" applyFont="1" applyBorder="1" applyAlignment="1">
      <alignment horizontal="left" vertical="center" wrapText="1"/>
    </xf>
    <xf numFmtId="0" fontId="361" fillId="0" borderId="81" xfId="0" applyFont="1" applyBorder="1" applyAlignment="1">
      <alignment horizontal="left" vertical="center" wrapText="1"/>
    </xf>
    <xf numFmtId="0" fontId="111" fillId="0" borderId="195" xfId="0" applyFont="1" applyBorder="1" applyAlignment="1">
      <alignment horizontal="center" vertical="center" wrapText="1"/>
    </xf>
    <xf numFmtId="0" fontId="111" fillId="0" borderId="81" xfId="0" applyFont="1" applyBorder="1" applyAlignment="1">
      <alignment horizontal="center" vertical="center" wrapText="1"/>
    </xf>
    <xf numFmtId="0" fontId="361" fillId="0" borderId="195" xfId="0" applyFont="1" applyBorder="1" applyAlignment="1">
      <alignment horizontal="left" vertical="center"/>
    </xf>
    <xf numFmtId="0" fontId="361" fillId="0" borderId="81" xfId="0" applyFont="1" applyBorder="1" applyAlignment="1">
      <alignment horizontal="left" vertical="center"/>
    </xf>
    <xf numFmtId="0" fontId="362" fillId="0" borderId="195" xfId="0" applyFont="1" applyBorder="1" applyAlignment="1">
      <alignment horizontal="left" vertical="center"/>
    </xf>
    <xf numFmtId="0" fontId="362" fillId="0" borderId="81" xfId="0" applyFont="1" applyBorder="1" applyAlignment="1">
      <alignment horizontal="left" vertical="center"/>
    </xf>
    <xf numFmtId="165" fontId="2" fillId="0" borderId="20" xfId="20950" applyNumberFormat="1" applyFont="1" applyBorder="1" applyAlignment="1"/>
    <xf numFmtId="165" fontId="2" fillId="0" borderId="20" xfId="20950" applyNumberFormat="1" applyFont="1" applyBorder="1" applyAlignment="1">
      <alignment wrapText="1"/>
    </xf>
    <xf numFmtId="3" fontId="89" fillId="0" borderId="0" xfId="0" applyNumberFormat="1" applyFont="1"/>
    <xf numFmtId="43" fontId="85" fillId="0" borderId="0" xfId="0" applyNumberFormat="1" applyFont="1" applyFill="1"/>
    <xf numFmtId="191" fontId="84" fillId="0" borderId="0" xfId="0" applyNumberFormat="1" applyFont="1"/>
    <xf numFmtId="164" fontId="3" fillId="0" borderId="81" xfId="7" applyNumberFormat="1" applyFont="1" applyFill="1" applyBorder="1" applyAlignment="1">
      <alignment horizontal="right" vertical="center" wrapText="1"/>
    </xf>
    <xf numFmtId="164" fontId="4" fillId="35" borderId="81" xfId="7" applyNumberFormat="1" applyFont="1" applyFill="1" applyBorder="1" applyAlignment="1">
      <alignment horizontal="left" vertical="center" wrapText="1"/>
    </xf>
    <xf numFmtId="164" fontId="4" fillId="35" borderId="81" xfId="7" applyNumberFormat="1" applyFont="1" applyFill="1" applyBorder="1" applyAlignment="1">
      <alignment horizontal="center" vertical="center" wrapText="1"/>
    </xf>
    <xf numFmtId="164" fontId="3" fillId="0" borderId="23" xfId="7" applyNumberFormat="1" applyFont="1" applyFill="1" applyBorder="1" applyAlignment="1">
      <alignment horizontal="right" vertical="center" wrapText="1"/>
    </xf>
    <xf numFmtId="164" fontId="3" fillId="0" borderId="0" xfId="7" applyNumberFormat="1" applyFont="1"/>
    <xf numFmtId="43" fontId="3" fillId="0" borderId="0" xfId="0" applyNumberFormat="1" applyFont="1" applyFill="1" applyAlignment="1">
      <alignment horizontal="left" vertical="center"/>
    </xf>
    <xf numFmtId="192" fontId="346" fillId="0" borderId="0" xfId="0" applyNumberFormat="1" applyFont="1"/>
    <xf numFmtId="15" fontId="94" fillId="0" borderId="0" xfId="0" applyNumberFormat="1" applyFont="1"/>
    <xf numFmtId="192" fontId="142" fillId="80" borderId="195" xfId="7" applyNumberFormat="1" applyFont="1" applyFill="1" applyBorder="1" applyAlignment="1">
      <alignment vertical="center"/>
    </xf>
    <xf numFmtId="164" fontId="85" fillId="0" borderId="0" xfId="7" applyNumberFormat="1" applyFont="1" applyBorder="1" applyAlignment="1">
      <alignment horizontal="center"/>
    </xf>
    <xf numFmtId="0" fontId="0" fillId="0" borderId="195" xfId="0" applyBorder="1" applyAlignment="1">
      <alignment horizontal="center"/>
    </xf>
    <xf numFmtId="164" fontId="84" fillId="0" borderId="127" xfId="7" applyNumberFormat="1" applyFont="1" applyBorder="1" applyAlignment="1">
      <alignment horizontal="center"/>
    </xf>
    <xf numFmtId="0" fontId="84" fillId="0" borderId="195" xfId="0" applyFont="1" applyBorder="1"/>
    <xf numFmtId="0" fontId="123" fillId="0" borderId="195" xfId="20954" applyFont="1" applyFill="1" applyBorder="1" applyAlignment="1">
      <alignment horizontal="left" vertical="center" wrapText="1"/>
    </xf>
    <xf numFmtId="164" fontId="84" fillId="0" borderId="31" xfId="7" applyNumberFormat="1" applyFont="1" applyBorder="1" applyAlignment="1">
      <alignment horizontal="center" vertical="center"/>
    </xf>
    <xf numFmtId="164" fontId="84" fillId="0" borderId="11" xfId="7" applyNumberFormat="1" applyFont="1" applyBorder="1" applyAlignment="1">
      <alignment horizontal="center" vertical="center"/>
    </xf>
    <xf numFmtId="164" fontId="84" fillId="0" borderId="11" xfId="7" applyNumberFormat="1" applyFont="1" applyFill="1" applyBorder="1" applyAlignment="1">
      <alignment horizontal="center" vertical="center"/>
    </xf>
    <xf numFmtId="164" fontId="88" fillId="0" borderId="11" xfId="7" applyNumberFormat="1" applyFont="1" applyFill="1" applyBorder="1" applyAlignment="1">
      <alignment horizontal="center" vertical="center"/>
    </xf>
    <xf numFmtId="164" fontId="84" fillId="0" borderId="12" xfId="7" applyNumberFormat="1" applyFont="1" applyFill="1" applyBorder="1" applyAlignment="1">
      <alignment horizontal="center" vertical="center"/>
    </xf>
    <xf numFmtId="164" fontId="86" fillId="0" borderId="13" xfId="7" applyNumberFormat="1" applyFont="1" applyFill="1" applyBorder="1" applyAlignment="1">
      <alignment horizontal="center" vertical="center"/>
    </xf>
    <xf numFmtId="164" fontId="84" fillId="0" borderId="14" xfId="7" applyNumberFormat="1" applyFont="1" applyBorder="1" applyAlignment="1">
      <alignment horizontal="center" vertical="center"/>
    </xf>
    <xf numFmtId="164" fontId="84" fillId="0" borderId="12" xfId="7" applyNumberFormat="1" applyFont="1" applyBorder="1" applyAlignment="1">
      <alignment horizontal="center" vertical="center"/>
    </xf>
    <xf numFmtId="164" fontId="88" fillId="0" borderId="12" xfId="7" applyNumberFormat="1" applyFont="1" applyBorder="1" applyAlignment="1">
      <alignment vertical="center"/>
    </xf>
    <xf numFmtId="164" fontId="84" fillId="0" borderId="127" xfId="7" applyNumberFormat="1" applyFont="1" applyBorder="1" applyAlignment="1">
      <alignment horizontal="center" vertical="center"/>
    </xf>
    <xf numFmtId="164" fontId="86" fillId="0" borderId="127" xfId="7" applyNumberFormat="1" applyFont="1" applyBorder="1" applyAlignment="1">
      <alignment horizontal="center" vertical="center"/>
    </xf>
    <xf numFmtId="164" fontId="84" fillId="0" borderId="195" xfId="7" applyNumberFormat="1" applyFont="1" applyBorder="1" applyAlignment="1">
      <alignment horizontal="center" vertical="center"/>
    </xf>
    <xf numFmtId="164" fontId="84" fillId="0" borderId="127" xfId="7" applyNumberFormat="1" applyFont="1" applyBorder="1"/>
    <xf numFmtId="164" fontId="84" fillId="0" borderId="0" xfId="7" applyNumberFormat="1" applyFont="1"/>
    <xf numFmtId="167" fontId="88" fillId="0" borderId="58" xfId="0" applyNumberFormat="1" applyFont="1" applyBorder="1" applyAlignment="1">
      <alignment horizontal="center"/>
    </xf>
    <xf numFmtId="191" fontId="3" fillId="0" borderId="0" xfId="0" applyNumberFormat="1" applyFont="1"/>
    <xf numFmtId="164" fontId="9" fillId="36" borderId="0" xfId="7" applyNumberFormat="1" applyFont="1" applyFill="1" applyBorder="1"/>
    <xf numFmtId="164" fontId="3" fillId="0" borderId="85" xfId="7" applyNumberFormat="1" applyFont="1" applyFill="1" applyBorder="1" applyAlignment="1">
      <alignment vertical="center"/>
    </xf>
    <xf numFmtId="164" fontId="3" fillId="0" borderId="64" xfId="7" applyNumberFormat="1" applyFont="1" applyFill="1" applyBorder="1" applyAlignment="1">
      <alignment vertical="center"/>
    </xf>
    <xf numFmtId="164" fontId="3" fillId="3" borderId="83" xfId="7" applyNumberFormat="1" applyFont="1" applyFill="1" applyBorder="1" applyAlignment="1">
      <alignment vertical="center"/>
    </xf>
    <xf numFmtId="164" fontId="3" fillId="3" borderId="84" xfId="7" applyNumberFormat="1" applyFont="1" applyFill="1" applyBorder="1" applyAlignment="1">
      <alignment vertical="center"/>
    </xf>
    <xf numFmtId="164" fontId="3" fillId="0" borderId="80" xfId="7" applyNumberFormat="1" applyFont="1" applyFill="1" applyBorder="1" applyAlignment="1">
      <alignment vertical="center"/>
    </xf>
    <xf numFmtId="164" fontId="3" fillId="0" borderId="86" xfId="7" applyNumberFormat="1" applyFont="1" applyFill="1" applyBorder="1" applyAlignment="1">
      <alignment vertical="center"/>
    </xf>
    <xf numFmtId="164" fontId="3" fillId="0" borderId="81" xfId="7" applyNumberFormat="1" applyFont="1" applyFill="1" applyBorder="1" applyAlignment="1">
      <alignment vertical="center"/>
    </xf>
    <xf numFmtId="164" fontId="3" fillId="0" borderId="22" xfId="7" applyNumberFormat="1" applyFont="1" applyFill="1" applyBorder="1" applyAlignment="1">
      <alignment vertical="center"/>
    </xf>
    <xf numFmtId="164" fontId="3" fillId="0" borderId="24" xfId="7" applyNumberFormat="1" applyFont="1" applyFill="1" applyBorder="1" applyAlignment="1">
      <alignment vertical="center"/>
    </xf>
    <xf numFmtId="164" fontId="3" fillId="0" borderId="23" xfId="7" applyNumberFormat="1" applyFont="1" applyFill="1" applyBorder="1" applyAlignment="1">
      <alignment vertical="center"/>
    </xf>
    <xf numFmtId="164" fontId="9" fillId="36" borderId="55" xfId="7" applyNumberFormat="1" applyFont="1" applyFill="1" applyBorder="1"/>
    <xf numFmtId="164" fontId="3" fillId="0" borderId="26" xfId="7" applyNumberFormat="1" applyFont="1" applyFill="1" applyBorder="1" applyAlignment="1">
      <alignment vertical="center"/>
    </xf>
    <xf numFmtId="164" fontId="3" fillId="0" borderId="17" xfId="7" applyNumberFormat="1" applyFont="1" applyFill="1" applyBorder="1" applyAlignment="1">
      <alignment vertical="center"/>
    </xf>
    <xf numFmtId="164" fontId="9" fillId="36" borderId="24" xfId="7" applyNumberFormat="1" applyFont="1" applyFill="1" applyBorder="1"/>
    <xf numFmtId="164" fontId="9" fillId="36" borderId="89" xfId="7" applyNumberFormat="1" applyFont="1" applyFill="1" applyBorder="1"/>
    <xf numFmtId="164" fontId="9" fillId="36" borderId="25" xfId="7" applyNumberFormat="1" applyFont="1" applyFill="1" applyBorder="1"/>
    <xf numFmtId="164" fontId="3" fillId="0" borderId="90" xfId="7" applyNumberFormat="1" applyFont="1" applyFill="1" applyBorder="1" applyAlignment="1">
      <alignment vertical="center"/>
    </xf>
    <xf numFmtId="164" fontId="3" fillId="0" borderId="91" xfId="7" applyNumberFormat="1" applyFont="1" applyFill="1" applyBorder="1" applyAlignment="1">
      <alignment vertical="center"/>
    </xf>
    <xf numFmtId="164" fontId="9" fillId="36" borderId="30" xfId="7" applyNumberFormat="1" applyFont="1" applyFill="1" applyBorder="1"/>
    <xf numFmtId="43" fontId="3" fillId="0" borderId="0" xfId="0" applyNumberFormat="1" applyFont="1"/>
    <xf numFmtId="3" fontId="84" fillId="0" borderId="0" xfId="0" applyNumberFormat="1" applyFont="1"/>
    <xf numFmtId="164" fontId="129" fillId="151" borderId="195" xfId="7" applyNumberFormat="1" applyFont="1" applyFill="1" applyBorder="1" applyAlignment="1" applyProtection="1"/>
    <xf numFmtId="164" fontId="89" fillId="0" borderId="0" xfId="7" applyNumberFormat="1" applyFont="1"/>
    <xf numFmtId="164" fontId="129" fillId="151" borderId="195" xfId="7" applyNumberFormat="1" applyFont="1" applyFill="1" applyBorder="1" applyAlignment="1" applyProtection="1">
      <protection locked="0"/>
    </xf>
    <xf numFmtId="164" fontId="129" fillId="3" borderId="195" xfId="7" applyNumberFormat="1" applyFont="1" applyFill="1" applyBorder="1" applyAlignment="1" applyProtection="1">
      <protection locked="0"/>
    </xf>
    <xf numFmtId="164" fontId="353" fillId="75" borderId="195" xfId="7" applyNumberFormat="1" applyFont="1" applyFill="1" applyBorder="1" applyAlignment="1" applyProtection="1"/>
    <xf numFmtId="164" fontId="348" fillId="0" borderId="0" xfId="0" applyNumberFormat="1" applyFont="1"/>
    <xf numFmtId="164" fontId="0" fillId="0" borderId="0" xfId="0" applyNumberFormat="1"/>
    <xf numFmtId="164" fontId="112" fillId="0" borderId="127" xfId="7" applyNumberFormat="1" applyFont="1" applyBorder="1"/>
    <xf numFmtId="164" fontId="109" fillId="0" borderId="0" xfId="7" applyNumberFormat="1" applyFont="1"/>
    <xf numFmtId="164" fontId="109" fillId="0" borderId="0" xfId="0" applyNumberFormat="1" applyFont="1"/>
    <xf numFmtId="164" fontId="108" fillId="0" borderId="127" xfId="7" applyNumberFormat="1" applyFont="1" applyBorder="1"/>
    <xf numFmtId="164" fontId="108" fillId="0" borderId="127" xfId="7" applyNumberFormat="1" applyFont="1" applyFill="1" applyBorder="1"/>
    <xf numFmtId="164" fontId="108" fillId="35" borderId="127" xfId="7" applyNumberFormat="1" applyFont="1" applyFill="1" applyBorder="1"/>
    <xf numFmtId="164" fontId="111" fillId="0" borderId="127" xfId="7" applyNumberFormat="1" applyFont="1" applyBorder="1"/>
    <xf numFmtId="164" fontId="109" fillId="0" borderId="0" xfId="7" applyNumberFormat="1" applyFont="1" applyFill="1"/>
    <xf numFmtId="164" fontId="109" fillId="0" borderId="0" xfId="7" applyNumberFormat="1" applyFont="1" applyBorder="1"/>
    <xf numFmtId="164" fontId="109" fillId="0" borderId="127" xfId="7" applyNumberFormat="1" applyFont="1" applyBorder="1"/>
    <xf numFmtId="164" fontId="108" fillId="0" borderId="0" xfId="7" applyNumberFormat="1" applyFont="1" applyBorder="1"/>
    <xf numFmtId="164" fontId="108" fillId="0" borderId="0" xfId="7" applyNumberFormat="1" applyFont="1"/>
    <xf numFmtId="164" fontId="108" fillId="0" borderId="127" xfId="7" applyNumberFormat="1" applyFont="1" applyBorder="1" applyAlignment="1">
      <alignment horizontal="left" indent="1"/>
    </xf>
    <xf numFmtId="164" fontId="111" fillId="75" borderId="127" xfId="7" applyNumberFormat="1" applyFont="1" applyFill="1" applyBorder="1"/>
    <xf numFmtId="164" fontId="108" fillId="0" borderId="0" xfId="0" applyNumberFormat="1" applyFont="1"/>
    <xf numFmtId="3" fontId="108" fillId="0" borderId="195" xfId="0" applyNumberFormat="1" applyFont="1" applyBorder="1"/>
    <xf numFmtId="3" fontId="111" fillId="0" borderId="195" xfId="0" applyNumberFormat="1" applyFont="1" applyBorder="1"/>
    <xf numFmtId="164" fontId="111" fillId="0" borderId="18" xfId="7" applyNumberFormat="1" applyFont="1" applyBorder="1"/>
    <xf numFmtId="164" fontId="108" fillId="0" borderId="81" xfId="7" applyNumberFormat="1" applyFont="1" applyBorder="1"/>
    <xf numFmtId="164" fontId="108" fillId="0" borderId="130" xfId="7" applyNumberFormat="1" applyFont="1" applyBorder="1"/>
    <xf numFmtId="164" fontId="108" fillId="0" borderId="18" xfId="7" applyNumberFormat="1" applyFont="1" applyBorder="1" applyAlignment="1">
      <alignment horizontal="left" indent="1"/>
    </xf>
    <xf numFmtId="164" fontId="108" fillId="0" borderId="18" xfId="7" applyNumberFormat="1" applyFont="1" applyBorder="1" applyAlignment="1">
      <alignment horizontal="left" indent="2"/>
    </xf>
    <xf numFmtId="164" fontId="108" fillId="0" borderId="18" xfId="7" applyNumberFormat="1" applyFont="1" applyFill="1" applyBorder="1" applyAlignment="1">
      <alignment horizontal="left" indent="3"/>
    </xf>
    <xf numFmtId="164" fontId="108" fillId="0" borderId="18" xfId="7" applyNumberFormat="1" applyFont="1" applyFill="1" applyBorder="1" applyAlignment="1">
      <alignment horizontal="left" indent="1"/>
    </xf>
    <xf numFmtId="164" fontId="108" fillId="78" borderId="18" xfId="7" applyNumberFormat="1" applyFont="1" applyFill="1" applyBorder="1"/>
    <xf numFmtId="164" fontId="108" fillId="78" borderId="127" xfId="7" applyNumberFormat="1" applyFont="1" applyFill="1" applyBorder="1"/>
    <xf numFmtId="164" fontId="108" fillId="78" borderId="81" xfId="7" applyNumberFormat="1" applyFont="1" applyFill="1" applyBorder="1"/>
    <xf numFmtId="164" fontId="108" fillId="78" borderId="130" xfId="7" applyNumberFormat="1" applyFont="1" applyFill="1" applyBorder="1"/>
    <xf numFmtId="164" fontId="108" fillId="0" borderId="18" xfId="7" applyNumberFormat="1" applyFont="1" applyFill="1" applyBorder="1" applyAlignment="1">
      <alignment horizontal="left" vertical="top" wrapText="1" indent="2"/>
    </xf>
    <xf numFmtId="164" fontId="108" fillId="0" borderId="81" xfId="7" applyNumberFormat="1" applyFont="1" applyFill="1" applyBorder="1"/>
    <xf numFmtId="164" fontId="108" fillId="0" borderId="130" xfId="7" applyNumberFormat="1" applyFont="1" applyFill="1" applyBorder="1"/>
    <xf numFmtId="164" fontId="108" fillId="0" borderId="18" xfId="7" applyNumberFormat="1" applyFont="1" applyFill="1" applyBorder="1" applyAlignment="1">
      <alignment horizontal="left" wrapText="1" indent="3"/>
    </xf>
    <xf numFmtId="164" fontId="108" fillId="0" borderId="18" xfId="7" applyNumberFormat="1" applyFont="1" applyFill="1" applyBorder="1" applyAlignment="1">
      <alignment horizontal="left" wrapText="1" indent="2"/>
    </xf>
    <xf numFmtId="164" fontId="108" fillId="0" borderId="18" xfId="7" applyNumberFormat="1" applyFont="1" applyFill="1" applyBorder="1" applyAlignment="1">
      <alignment horizontal="left" wrapText="1" indent="1"/>
    </xf>
    <xf numFmtId="164" fontId="108" fillId="0" borderId="21" xfId="7" applyNumberFormat="1" applyFont="1" applyFill="1" applyBorder="1" applyAlignment="1">
      <alignment horizontal="left" wrapText="1" indent="1"/>
    </xf>
    <xf numFmtId="164" fontId="108" fillId="0" borderId="22" xfId="7" applyNumberFormat="1" applyFont="1" applyFill="1" applyBorder="1"/>
    <xf numFmtId="164" fontId="108" fillId="0" borderId="23" xfId="7" applyNumberFormat="1" applyFont="1" applyFill="1" applyBorder="1"/>
    <xf numFmtId="164" fontId="108" fillId="0" borderId="25" xfId="7" applyNumberFormat="1" applyFont="1" applyFill="1" applyBorder="1"/>
    <xf numFmtId="1" fontId="108" fillId="0" borderId="0" xfId="0" applyNumberFormat="1" applyFont="1"/>
    <xf numFmtId="164" fontId="108" fillId="0" borderId="127" xfId="7" applyNumberFormat="1" applyFont="1" applyFill="1" applyBorder="1" applyAlignment="1">
      <alignment horizontal="left" vertical="center" wrapText="1"/>
    </xf>
    <xf numFmtId="164" fontId="108" fillId="0" borderId="127" xfId="7" applyNumberFormat="1" applyFont="1" applyBorder="1" applyAlignment="1">
      <alignment horizontal="center" vertical="center" wrapText="1"/>
    </xf>
    <xf numFmtId="164" fontId="108" fillId="0" borderId="127" xfId="7" applyNumberFormat="1" applyFont="1" applyBorder="1" applyAlignment="1">
      <alignment horizontal="center" vertical="center"/>
    </xf>
    <xf numFmtId="164" fontId="111" fillId="0" borderId="127" xfId="7" applyNumberFormat="1" applyFont="1" applyFill="1" applyBorder="1" applyAlignment="1">
      <alignment horizontal="left" vertical="center" wrapText="1"/>
    </xf>
    <xf numFmtId="164" fontId="108" fillId="0" borderId="0" xfId="7" applyNumberFormat="1" applyFont="1" applyAlignment="1">
      <alignment horizontal="center" vertical="center"/>
    </xf>
    <xf numFmtId="164" fontId="108" fillId="0" borderId="0" xfId="7" applyNumberFormat="1" applyFont="1" applyBorder="1" applyAlignment="1">
      <alignment horizontal="left"/>
    </xf>
    <xf numFmtId="164" fontId="113" fillId="0" borderId="127" xfId="7" applyNumberFormat="1" applyFont="1" applyBorder="1"/>
    <xf numFmtId="164" fontId="113" fillId="0" borderId="131" xfId="7" applyNumberFormat="1" applyFont="1" applyBorder="1"/>
    <xf numFmtId="164" fontId="129" fillId="0" borderId="0" xfId="7" applyNumberFormat="1" applyFont="1"/>
    <xf numFmtId="9" fontId="113" fillId="0" borderId="127" xfId="20950" applyFont="1" applyBorder="1"/>
    <xf numFmtId="9" fontId="113" fillId="0" borderId="131" xfId="20950" applyFont="1" applyBorder="1"/>
    <xf numFmtId="10" fontId="84" fillId="0" borderId="3" xfId="20950" applyNumberFormat="1" applyFont="1" applyFill="1" applyBorder="1" applyAlignment="1" applyProtection="1">
      <alignment vertical="center" wrapText="1"/>
      <protection locked="0"/>
    </xf>
    <xf numFmtId="10" fontId="84" fillId="0" borderId="19" xfId="20950" applyNumberFormat="1" applyFont="1" applyFill="1" applyBorder="1" applyAlignment="1" applyProtection="1">
      <alignment vertical="center" wrapText="1"/>
      <protection locked="0"/>
    </xf>
    <xf numFmtId="10" fontId="84" fillId="0" borderId="3" xfId="20950" applyNumberFormat="1" applyFont="1" applyBorder="1" applyAlignment="1" applyProtection="1">
      <alignment vertical="center" wrapText="1"/>
      <protection locked="0"/>
    </xf>
    <xf numFmtId="10" fontId="84" fillId="0" borderId="19" xfId="20950" applyNumberFormat="1" applyFont="1" applyBorder="1" applyAlignment="1" applyProtection="1">
      <alignment vertical="center" wrapText="1"/>
      <protection locked="0"/>
    </xf>
    <xf numFmtId="10" fontId="2" fillId="2" borderId="3" xfId="20950" applyNumberFormat="1" applyFont="1" applyFill="1" applyBorder="1" applyAlignment="1" applyProtection="1">
      <alignment vertical="center"/>
      <protection locked="0"/>
    </xf>
    <xf numFmtId="10" fontId="87" fillId="2" borderId="3" xfId="20950" applyNumberFormat="1" applyFont="1" applyFill="1" applyBorder="1" applyAlignment="1" applyProtection="1">
      <alignment vertical="center"/>
      <protection locked="0"/>
    </xf>
    <xf numFmtId="10" fontId="87" fillId="2" borderId="19" xfId="20950" applyNumberFormat="1" applyFont="1" applyFill="1" applyBorder="1" applyAlignment="1" applyProtection="1">
      <alignment vertical="center"/>
      <protection locked="0"/>
    </xf>
    <xf numFmtId="10" fontId="2" fillId="2" borderId="97" xfId="20950" applyNumberFormat="1" applyFont="1" applyFill="1" applyBorder="1" applyAlignment="1" applyProtection="1">
      <alignment vertical="center"/>
      <protection locked="0"/>
    </xf>
    <xf numFmtId="10" fontId="87" fillId="2" borderId="97" xfId="20950" applyNumberFormat="1" applyFont="1" applyFill="1" applyBorder="1" applyAlignment="1" applyProtection="1">
      <alignment vertical="center"/>
      <protection locked="0"/>
    </xf>
    <xf numFmtId="10" fontId="87" fillId="2" borderId="91" xfId="20950" applyNumberFormat="1" applyFont="1" applyFill="1" applyBorder="1" applyAlignment="1" applyProtection="1">
      <alignment vertical="center"/>
      <protection locked="0"/>
    </xf>
    <xf numFmtId="10" fontId="2" fillId="2" borderId="22" xfId="20950" applyNumberFormat="1" applyFont="1" applyFill="1" applyBorder="1" applyAlignment="1" applyProtection="1">
      <alignment vertical="center"/>
      <protection locked="0"/>
    </xf>
    <xf numFmtId="10" fontId="87" fillId="2" borderId="22" xfId="20950" applyNumberFormat="1" applyFont="1" applyFill="1" applyBorder="1" applyAlignment="1" applyProtection="1">
      <alignment vertical="center"/>
      <protection locked="0"/>
    </xf>
    <xf numFmtId="10" fontId="87" fillId="2" borderId="23" xfId="20950" applyNumberFormat="1" applyFont="1" applyFill="1" applyBorder="1" applyAlignment="1" applyProtection="1">
      <alignment vertical="center"/>
      <protection locked="0"/>
    </xf>
    <xf numFmtId="10" fontId="45" fillId="0" borderId="3" xfId="20950" applyNumberFormat="1" applyFont="1" applyFill="1" applyBorder="1" applyAlignment="1" applyProtection="1">
      <alignment vertical="center" wrapText="1"/>
      <protection locked="0"/>
    </xf>
    <xf numFmtId="10" fontId="2" fillId="0" borderId="3" xfId="20950" applyNumberFormat="1" applyFont="1" applyBorder="1" applyAlignment="1" applyProtection="1">
      <alignment vertical="center" wrapText="1"/>
      <protection locked="0"/>
    </xf>
    <xf numFmtId="10" fontId="9" fillId="36" borderId="0" xfId="20950" applyNumberFormat="1" applyFont="1" applyFill="1" applyBorder="1" applyAlignment="1"/>
    <xf numFmtId="10" fontId="9" fillId="36" borderId="96" xfId="20950" applyNumberFormat="1" applyFont="1" applyFill="1" applyBorder="1" applyAlignment="1"/>
    <xf numFmtId="10" fontId="2" fillId="36" borderId="0" xfId="20950" applyNumberFormat="1" applyFont="1" applyFill="1" applyBorder="1" applyAlignment="1"/>
    <xf numFmtId="10" fontId="2" fillId="36" borderId="96" xfId="20950" applyNumberFormat="1" applyFont="1" applyFill="1" applyBorder="1" applyAlignment="1"/>
    <xf numFmtId="169" fontId="2" fillId="36" borderId="0" xfId="20" applyFont="1" applyBorder="1" applyAlignment="1"/>
    <xf numFmtId="169" fontId="2" fillId="36" borderId="96" xfId="20" applyFont="1" applyBorder="1" applyAlignment="1"/>
    <xf numFmtId="10" fontId="3" fillId="0" borderId="94" xfId="20950" applyNumberFormat="1" applyFont="1" applyFill="1" applyBorder="1" applyAlignment="1">
      <alignment vertical="center"/>
    </xf>
    <xf numFmtId="10" fontId="3" fillId="0" borderId="95" xfId="20950" applyNumberFormat="1" applyFont="1" applyFill="1" applyBorder="1" applyAlignment="1">
      <alignment vertical="center"/>
    </xf>
    <xf numFmtId="10" fontId="92" fillId="0" borderId="99" xfId="20950" applyNumberFormat="1" applyFont="1" applyFill="1" applyBorder="1" applyAlignment="1" applyProtection="1">
      <alignment horizontal="right" vertical="center"/>
      <protection locked="0"/>
    </xf>
    <xf numFmtId="0" fontId="91" fillId="0" borderId="66" xfId="0" applyFont="1" applyBorder="1" applyAlignment="1">
      <alignment horizontal="left" wrapText="1"/>
    </xf>
    <xf numFmtId="0" fontId="91" fillId="0" borderId="65" xfId="0" applyFont="1" applyBorder="1" applyAlignment="1">
      <alignment horizontal="left" wrapText="1"/>
    </xf>
    <xf numFmtId="0" fontId="91" fillId="0" borderId="135" xfId="0" applyFont="1" applyBorder="1" applyAlignment="1">
      <alignment horizontal="center" vertical="center"/>
    </xf>
    <xf numFmtId="0" fontId="91" fillId="0" borderId="30" xfId="0" applyFont="1" applyBorder="1" applyAlignment="1">
      <alignment horizontal="center" vertical="center"/>
    </xf>
    <xf numFmtId="0" fontId="91" fillId="0" borderId="136" xfId="0" applyFont="1" applyBorder="1" applyAlignment="1">
      <alignment horizontal="center" vertical="center"/>
    </xf>
    <xf numFmtId="164" fontId="348" fillId="0" borderId="128" xfId="7" applyNumberFormat="1" applyFont="1" applyBorder="1" applyAlignment="1">
      <alignment horizontal="center"/>
    </xf>
    <xf numFmtId="164" fontId="348" fillId="0" borderId="129" xfId="7" applyNumberFormat="1" applyFont="1" applyBorder="1" applyAlignment="1">
      <alignment horizontal="center"/>
    </xf>
    <xf numFmtId="164" fontId="348" fillId="0" borderId="130" xfId="7" applyNumberFormat="1" applyFont="1" applyBorder="1" applyAlignment="1">
      <alignment horizontal="center"/>
    </xf>
    <xf numFmtId="0" fontId="348" fillId="0" borderId="114" xfId="0" applyFont="1" applyBorder="1" applyAlignment="1">
      <alignment horizontal="center" vertical="center"/>
    </xf>
    <xf numFmtId="0" fontId="349" fillId="0" borderId="115" xfId="0" applyFont="1" applyBorder="1" applyAlignment="1">
      <alignment horizontal="center" vertical="center"/>
    </xf>
    <xf numFmtId="0" fontId="349" fillId="0" borderId="7" xfId="0" applyFont="1" applyBorder="1" applyAlignment="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348" fillId="0" borderId="116" xfId="0" applyFont="1" applyBorder="1" applyAlignment="1">
      <alignment horizontal="center"/>
    </xf>
    <xf numFmtId="0" fontId="348" fillId="0" borderId="117" xfId="0" applyFont="1" applyBorder="1" applyAlignment="1">
      <alignment horizontal="center"/>
    </xf>
    <xf numFmtId="0" fontId="348" fillId="0" borderId="118" xfId="0" applyFont="1" applyBorder="1" applyAlignment="1">
      <alignment horizontal="center"/>
    </xf>
    <xf numFmtId="164" fontId="348" fillId="0" borderId="116" xfId="7" applyNumberFormat="1" applyFont="1" applyBorder="1" applyAlignment="1">
      <alignment horizontal="center"/>
    </xf>
    <xf numFmtId="164" fontId="348" fillId="0" borderId="117" xfId="7" applyNumberFormat="1" applyFont="1" applyBorder="1" applyAlignment="1">
      <alignment horizontal="center"/>
    </xf>
    <xf numFmtId="164" fontId="348" fillId="0" borderId="118" xfId="7" applyNumberFormat="1" applyFont="1" applyBorder="1" applyAlignment="1">
      <alignment horizontal="center"/>
    </xf>
    <xf numFmtId="0" fontId="0" fillId="0" borderId="68" xfId="0" applyBorder="1" applyAlignment="1">
      <alignment horizontal="center" vertical="center"/>
    </xf>
    <xf numFmtId="0" fontId="0" fillId="0" borderId="75" xfId="0" applyBorder="1" applyAlignment="1">
      <alignment horizontal="center" vertical="center"/>
    </xf>
    <xf numFmtId="0" fontId="117" fillId="0" borderId="131" xfId="0" applyFont="1" applyBorder="1" applyAlignment="1">
      <alignment horizontal="center" vertical="center" wrapText="1"/>
    </xf>
    <xf numFmtId="0" fontId="117" fillId="0" borderId="7" xfId="0" applyFont="1" applyBorder="1" applyAlignment="1">
      <alignment horizontal="center" vertical="center" wrapText="1"/>
    </xf>
    <xf numFmtId="0" fontId="84" fillId="0" borderId="127" xfId="0" applyFont="1" applyBorder="1" applyAlignment="1">
      <alignment horizontal="center" vertical="center"/>
    </xf>
    <xf numFmtId="0" fontId="84" fillId="0" borderId="127" xfId="0" applyFont="1" applyBorder="1" applyAlignment="1">
      <alignment horizontal="center" vertical="center" wrapText="1"/>
    </xf>
    <xf numFmtId="0" fontId="45" fillId="0" borderId="16"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3" xfId="0" applyFont="1" applyBorder="1" applyAlignment="1">
      <alignment horizontal="center" vertical="center" wrapText="1"/>
    </xf>
    <xf numFmtId="0" fontId="45" fillId="0" borderId="19" xfId="0" applyFont="1" applyBorder="1" applyAlignment="1">
      <alignment horizontal="center" vertical="center" wrapText="1"/>
    </xf>
    <xf numFmtId="0" fontId="111" fillId="0" borderId="195" xfId="0" applyFont="1" applyBorder="1" applyAlignment="1">
      <alignment horizontal="center" vertical="center" wrapText="1"/>
    </xf>
    <xf numFmtId="0" fontId="111" fillId="0" borderId="81" xfId="0" applyFont="1" applyBorder="1" applyAlignment="1">
      <alignment horizontal="center" vertical="center" wrapText="1"/>
    </xf>
    <xf numFmtId="0" fontId="86" fillId="0" borderId="80" xfId="0" applyFont="1" applyFill="1" applyBorder="1" applyAlignment="1">
      <alignment horizontal="center" vertical="center" wrapText="1"/>
    </xf>
    <xf numFmtId="0" fontId="84" fillId="0" borderId="80" xfId="0" applyFont="1" applyFill="1" applyBorder="1" applyAlignment="1">
      <alignment horizontal="center" vertical="center" wrapText="1"/>
    </xf>
    <xf numFmtId="0" fontId="45" fillId="0" borderId="80" xfId="11" applyFont="1" applyFill="1" applyBorder="1" applyAlignment="1" applyProtection="1">
      <alignment horizontal="center" vertical="center" wrapText="1"/>
    </xf>
    <xf numFmtId="0" fontId="45" fillId="0" borderId="81" xfId="11" applyFont="1" applyFill="1" applyBorder="1" applyAlignment="1" applyProtection="1">
      <alignment horizontal="center" vertical="center" wrapText="1"/>
    </xf>
    <xf numFmtId="0" fontId="45" fillId="0" borderId="70" xfId="11" applyFont="1" applyFill="1" applyBorder="1" applyAlignment="1" applyProtection="1">
      <alignment horizontal="center" vertical="center" wrapText="1"/>
    </xf>
    <xf numFmtId="0" fontId="45" fillId="0" borderId="0" xfId="11" applyFont="1" applyFill="1" applyBorder="1" applyAlignment="1" applyProtection="1">
      <alignment horizontal="center" vertical="center" wrapText="1"/>
    </xf>
    <xf numFmtId="0" fontId="3" fillId="84" borderId="7" xfId="0" applyFont="1" applyFill="1" applyBorder="1" applyAlignment="1" applyProtection="1">
      <alignment horizontal="center" vertical="center" wrapText="1"/>
    </xf>
    <xf numFmtId="0" fontId="3" fillId="84" borderId="127" xfId="0" applyFont="1" applyFill="1" applyBorder="1" applyAlignment="1" applyProtection="1">
      <alignment horizontal="center" vertical="center" wrapText="1"/>
    </xf>
    <xf numFmtId="0" fontId="3" fillId="84" borderId="7" xfId="11" applyFont="1" applyFill="1" applyBorder="1" applyAlignment="1">
      <alignment horizontal="center" vertical="top"/>
    </xf>
    <xf numFmtId="0" fontId="4" fillId="83" borderId="64" xfId="0" applyFont="1" applyFill="1" applyBorder="1" applyAlignment="1" applyProtection="1">
      <alignment horizontal="center" vertical="center" wrapText="1"/>
    </xf>
    <xf numFmtId="0" fontId="4" fillId="83" borderId="81" xfId="0" applyFont="1" applyFill="1" applyBorder="1" applyAlignment="1" applyProtection="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6" fillId="3" borderId="71" xfId="13" applyFont="1" applyFill="1" applyBorder="1" applyAlignment="1" applyProtection="1">
      <alignment horizontal="center" vertical="center" wrapText="1"/>
      <protection locked="0"/>
    </xf>
    <xf numFmtId="0" fontId="96" fillId="3" borderId="64"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9" xfId="1" applyNumberFormat="1" applyFont="1" applyFill="1" applyBorder="1" applyAlignment="1" applyProtection="1">
      <alignment horizontal="center"/>
      <protection locked="0"/>
    </xf>
    <xf numFmtId="164" fontId="45" fillId="3" borderId="27" xfId="1" applyNumberFormat="1" applyFont="1" applyFill="1" applyBorder="1" applyAlignment="1" applyProtection="1">
      <alignment horizontal="center"/>
      <protection locked="0"/>
    </xf>
    <xf numFmtId="164" fontId="45" fillId="3" borderId="28"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164" fontId="45" fillId="0" borderId="16" xfId="1" applyNumberFormat="1" applyFont="1" applyFill="1" applyBorder="1" applyAlignment="1" applyProtection="1">
      <alignment horizontal="center"/>
      <protection locked="0"/>
    </xf>
    <xf numFmtId="164" fontId="45" fillId="0" borderId="17" xfId="1" applyNumberFormat="1" applyFont="1" applyFill="1" applyBorder="1" applyAlignment="1" applyProtection="1">
      <alignment horizontal="center"/>
      <protection locked="0"/>
    </xf>
    <xf numFmtId="0" fontId="86" fillId="0" borderId="51" xfId="0" applyFont="1" applyBorder="1" applyAlignment="1">
      <alignment horizontal="center" vertical="center" wrapText="1"/>
    </xf>
    <xf numFmtId="0" fontId="86" fillId="0" borderId="52" xfId="0" applyFont="1" applyBorder="1" applyAlignment="1">
      <alignment horizontal="center" vertical="center" wrapText="1"/>
    </xf>
    <xf numFmtId="164" fontId="45" fillId="0" borderId="72" xfId="1" applyNumberFormat="1" applyFont="1" applyFill="1" applyBorder="1" applyAlignment="1" applyProtection="1">
      <alignment horizontal="center" vertical="center" wrapText="1"/>
      <protection locked="0"/>
    </xf>
    <xf numFmtId="164" fontId="45" fillId="0" borderId="73" xfId="1" applyNumberFormat="1" applyFont="1" applyFill="1" applyBorder="1" applyAlignment="1" applyProtection="1">
      <alignment horizontal="center" vertical="center" wrapText="1"/>
      <protection locked="0"/>
    </xf>
    <xf numFmtId="0" fontId="3" fillId="0" borderId="71"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86" fillId="0" borderId="74" xfId="0" applyFont="1" applyBorder="1" applyAlignment="1">
      <alignment horizontal="center"/>
    </xf>
    <xf numFmtId="0" fontId="86" fillId="0" borderId="75" xfId="0" applyFont="1" applyBorder="1" applyAlignment="1">
      <alignment horizontal="center"/>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10" xfId="0" applyFont="1" applyFill="1" applyBorder="1" applyAlignment="1">
      <alignment horizontal="center" wrapText="1"/>
    </xf>
    <xf numFmtId="0" fontId="97" fillId="0" borderId="54" xfId="0" applyFont="1" applyFill="1" applyBorder="1" applyAlignment="1">
      <alignment horizontal="left" vertical="center"/>
    </xf>
    <xf numFmtId="0" fontId="97" fillId="0" borderId="55" xfId="0" applyFont="1" applyFill="1" applyBorder="1" applyAlignment="1">
      <alignment horizontal="left" vertical="center"/>
    </xf>
    <xf numFmtId="0" fontId="3" fillId="0" borderId="55" xfId="0" applyFont="1" applyFill="1" applyBorder="1" applyAlignment="1">
      <alignment horizontal="center" vertical="center" wrapText="1"/>
    </xf>
    <xf numFmtId="0" fontId="3" fillId="0" borderId="77" xfId="0" applyFont="1" applyFill="1" applyBorder="1" applyAlignment="1">
      <alignment horizontal="center" vertical="center" wrapText="1"/>
    </xf>
    <xf numFmtId="164" fontId="3" fillId="0" borderId="59" xfId="7" applyNumberFormat="1" applyFont="1" applyFill="1" applyBorder="1" applyAlignment="1">
      <alignment horizontal="center" vertical="center" wrapText="1"/>
    </xf>
    <xf numFmtId="164" fontId="3" fillId="0" borderId="55" xfId="7" applyNumberFormat="1" applyFont="1" applyFill="1" applyBorder="1" applyAlignment="1">
      <alignment horizontal="center" vertical="center" wrapText="1"/>
    </xf>
    <xf numFmtId="164" fontId="3" fillId="0" borderId="77" xfId="7" applyNumberFormat="1" applyFont="1" applyFill="1" applyBorder="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vertical="center" wrapText="1"/>
    </xf>
    <xf numFmtId="0" fontId="3" fillId="0" borderId="81" xfId="0" applyFont="1" applyBorder="1" applyAlignment="1">
      <alignment horizontal="center" vertical="center" wrapText="1"/>
    </xf>
    <xf numFmtId="0" fontId="111" fillId="0" borderId="104" xfId="0" applyNumberFormat="1" applyFont="1" applyFill="1" applyBorder="1" applyAlignment="1">
      <alignment horizontal="left" vertical="center" wrapText="1"/>
    </xf>
    <xf numFmtId="0" fontId="111" fillId="0" borderId="105" xfId="0" applyNumberFormat="1" applyFont="1" applyFill="1" applyBorder="1" applyAlignment="1">
      <alignment horizontal="left" vertical="center" wrapText="1"/>
    </xf>
    <xf numFmtId="0" fontId="111" fillId="0" borderId="109" xfId="0" applyNumberFormat="1" applyFont="1" applyFill="1" applyBorder="1" applyAlignment="1">
      <alignment horizontal="left" vertical="center" wrapText="1"/>
    </xf>
    <xf numFmtId="0" fontId="111" fillId="0" borderId="110" xfId="0" applyNumberFormat="1" applyFont="1" applyFill="1" applyBorder="1" applyAlignment="1">
      <alignment horizontal="left" vertical="center" wrapText="1"/>
    </xf>
    <xf numFmtId="0" fontId="111" fillId="0" borderId="112" xfId="0" applyNumberFormat="1" applyFont="1" applyFill="1" applyBorder="1" applyAlignment="1">
      <alignment horizontal="left" vertical="center" wrapText="1"/>
    </xf>
    <xf numFmtId="0" fontId="111" fillId="0" borderId="113" xfId="0" applyNumberFormat="1" applyFont="1" applyFill="1" applyBorder="1" applyAlignment="1">
      <alignment horizontal="left" vertical="center" wrapText="1"/>
    </xf>
    <xf numFmtId="0" fontId="112" fillId="0" borderId="106" xfId="0" applyFont="1" applyFill="1" applyBorder="1" applyAlignment="1">
      <alignment horizontal="center" vertical="center" wrapText="1"/>
    </xf>
    <xf numFmtId="0" fontId="112" fillId="0" borderId="107" xfId="0" applyFont="1" applyFill="1" applyBorder="1" applyAlignment="1">
      <alignment horizontal="center" vertical="center" wrapText="1"/>
    </xf>
    <xf numFmtId="0" fontId="112" fillId="0" borderId="108" xfId="0" applyFont="1" applyFill="1" applyBorder="1" applyAlignment="1">
      <alignment horizontal="center" vertical="center" wrapText="1"/>
    </xf>
    <xf numFmtId="0" fontId="112" fillId="0" borderId="85" xfId="0" applyFont="1" applyFill="1" applyBorder="1" applyAlignment="1">
      <alignment horizontal="center" vertical="center" wrapText="1"/>
    </xf>
    <xf numFmtId="0" fontId="112" fillId="0" borderId="111" xfId="0" applyFont="1" applyFill="1" applyBorder="1" applyAlignment="1">
      <alignment horizontal="center" vertical="center" wrapText="1"/>
    </xf>
    <xf numFmtId="0" fontId="112" fillId="0" borderId="75" xfId="0" applyFont="1" applyFill="1" applyBorder="1" applyAlignment="1">
      <alignment horizontal="center" vertical="center" wrapText="1"/>
    </xf>
    <xf numFmtId="0" fontId="108" fillId="0" borderId="131" xfId="0" applyFont="1" applyBorder="1" applyAlignment="1">
      <alignment horizontal="center" vertical="center" wrapText="1"/>
    </xf>
    <xf numFmtId="0" fontId="108" fillId="0" borderId="7" xfId="0" applyFont="1" applyBorder="1" applyAlignment="1">
      <alignment horizontal="center" vertical="center" wrapText="1"/>
    </xf>
    <xf numFmtId="0" fontId="108" fillId="0" borderId="127" xfId="0" applyFont="1" applyBorder="1" applyAlignment="1">
      <alignment horizontal="center" vertical="center" wrapText="1"/>
    </xf>
    <xf numFmtId="0" fontId="116" fillId="0" borderId="127" xfId="0" applyFont="1" applyFill="1" applyBorder="1" applyAlignment="1">
      <alignment horizontal="center" vertical="center"/>
    </xf>
    <xf numFmtId="0" fontId="116" fillId="0" borderId="106" xfId="0" applyFont="1" applyFill="1" applyBorder="1" applyAlignment="1">
      <alignment horizontal="center" vertical="center"/>
    </xf>
    <xf numFmtId="0" fontId="116" fillId="0" borderId="108" xfId="0" applyFont="1" applyFill="1" applyBorder="1" applyAlignment="1">
      <alignment horizontal="center" vertical="center"/>
    </xf>
    <xf numFmtId="0" fontId="116" fillId="0" borderId="85" xfId="0" applyFont="1" applyFill="1" applyBorder="1" applyAlignment="1">
      <alignment horizontal="center" vertical="center"/>
    </xf>
    <xf numFmtId="0" fontId="116" fillId="0" borderId="75" xfId="0" applyFont="1" applyFill="1" applyBorder="1" applyAlignment="1">
      <alignment horizontal="center" vertical="center"/>
    </xf>
    <xf numFmtId="0" fontId="112" fillId="0" borderId="127" xfId="0" applyFont="1" applyFill="1" applyBorder="1" applyAlignment="1">
      <alignment horizontal="center" vertical="center" wrapText="1"/>
    </xf>
    <xf numFmtId="0" fontId="108" fillId="0" borderId="130" xfId="0" applyFont="1" applyBorder="1" applyAlignment="1">
      <alignment horizontal="center" vertical="center" wrapText="1"/>
    </xf>
    <xf numFmtId="0" fontId="111" fillId="0" borderId="106" xfId="0" applyFont="1" applyFill="1" applyBorder="1" applyAlignment="1">
      <alignment horizontal="center" vertical="center" wrapText="1"/>
    </xf>
    <xf numFmtId="0" fontId="111" fillId="0" borderId="108" xfId="0" applyFont="1" applyFill="1" applyBorder="1" applyAlignment="1">
      <alignment horizontal="center" vertical="center" wrapText="1"/>
    </xf>
    <xf numFmtId="0" fontId="111" fillId="0" borderId="70" xfId="0" applyFont="1" applyFill="1" applyBorder="1" applyAlignment="1">
      <alignment horizontal="center" vertical="center" wrapText="1"/>
    </xf>
    <xf numFmtId="0" fontId="111" fillId="0" borderId="68" xfId="0" applyFont="1" applyFill="1" applyBorder="1" applyAlignment="1">
      <alignment horizontal="center" vertical="center" wrapText="1"/>
    </xf>
    <xf numFmtId="0" fontId="111" fillId="0" borderId="85" xfId="0" applyFont="1" applyFill="1" applyBorder="1" applyAlignment="1">
      <alignment horizontal="center" vertical="center" wrapText="1"/>
    </xf>
    <xf numFmtId="0" fontId="111" fillId="0" borderId="75" xfId="0" applyFont="1" applyFill="1" applyBorder="1" applyAlignment="1">
      <alignment horizontal="center" vertical="center" wrapText="1"/>
    </xf>
    <xf numFmtId="0" fontId="108" fillId="0" borderId="128" xfId="0" applyFont="1" applyFill="1" applyBorder="1" applyAlignment="1">
      <alignment horizontal="center" vertical="center" wrapText="1"/>
    </xf>
    <xf numFmtId="0" fontId="108" fillId="0" borderId="129" xfId="0" applyFont="1" applyFill="1" applyBorder="1" applyAlignment="1">
      <alignment horizontal="center" vertical="center" wrapText="1"/>
    </xf>
    <xf numFmtId="0" fontId="111" fillId="0" borderId="76" xfId="0" applyFont="1" applyFill="1" applyBorder="1" applyAlignment="1">
      <alignment horizontal="center" vertical="center" wrapText="1"/>
    </xf>
    <xf numFmtId="0" fontId="111" fillId="0" borderId="7" xfId="0" applyFont="1" applyFill="1" applyBorder="1" applyAlignment="1">
      <alignment horizontal="center" vertical="center" wrapText="1"/>
    </xf>
    <xf numFmtId="0" fontId="108" fillId="0" borderId="76" xfId="0" applyFont="1" applyFill="1" applyBorder="1" applyAlignment="1">
      <alignment horizontal="center" vertical="center" wrapText="1"/>
    </xf>
    <xf numFmtId="0" fontId="108" fillId="0" borderId="75" xfId="0" applyFont="1" applyBorder="1" applyAlignment="1">
      <alignment horizontal="center" vertical="center" wrapText="1"/>
    </xf>
    <xf numFmtId="0" fontId="111" fillId="0" borderId="54" xfId="0" applyNumberFormat="1" applyFont="1" applyFill="1" applyBorder="1" applyAlignment="1">
      <alignment horizontal="left" vertical="top" wrapText="1"/>
    </xf>
    <xf numFmtId="0" fontId="111" fillId="0" borderId="77" xfId="0" applyNumberFormat="1" applyFont="1" applyFill="1" applyBorder="1" applyAlignment="1">
      <alignment horizontal="left" vertical="top" wrapText="1"/>
    </xf>
    <xf numFmtId="0" fontId="111" fillId="0" borderId="63" xfId="0" applyNumberFormat="1" applyFont="1" applyFill="1" applyBorder="1" applyAlignment="1">
      <alignment horizontal="left" vertical="top" wrapText="1"/>
    </xf>
    <xf numFmtId="0" fontId="111" fillId="0" borderId="96" xfId="0" applyNumberFormat="1" applyFont="1" applyFill="1" applyBorder="1" applyAlignment="1">
      <alignment horizontal="left" vertical="top" wrapText="1"/>
    </xf>
    <xf numFmtId="0" fontId="111" fillId="0" borderId="103" xfId="0" applyNumberFormat="1" applyFont="1" applyFill="1" applyBorder="1" applyAlignment="1">
      <alignment horizontal="left" vertical="top" wrapText="1"/>
    </xf>
    <xf numFmtId="0" fontId="111" fillId="0" borderId="134" xfId="0" applyNumberFormat="1" applyFont="1" applyFill="1" applyBorder="1" applyAlignment="1">
      <alignment horizontal="left" vertical="top" wrapText="1"/>
    </xf>
    <xf numFmtId="0" fontId="111" fillId="0" borderId="87" xfId="0" applyFont="1" applyFill="1" applyBorder="1" applyAlignment="1">
      <alignment horizontal="center" vertical="center" wrapText="1"/>
    </xf>
    <xf numFmtId="0" fontId="111" fillId="0" borderId="67" xfId="0" applyFont="1" applyFill="1" applyBorder="1" applyAlignment="1">
      <alignment horizontal="center" vertical="center" wrapText="1"/>
    </xf>
    <xf numFmtId="0" fontId="108" fillId="0" borderId="64" xfId="0" applyFont="1" applyBorder="1" applyAlignment="1">
      <alignment horizontal="center" vertical="center" wrapText="1"/>
    </xf>
    <xf numFmtId="0" fontId="108" fillId="0" borderId="69" xfId="0" applyFont="1" applyFill="1" applyBorder="1" applyAlignment="1">
      <alignment horizontal="center" vertical="center" wrapText="1"/>
    </xf>
    <xf numFmtId="0" fontId="108" fillId="0" borderId="27" xfId="0" applyFont="1" applyFill="1" applyBorder="1" applyAlignment="1">
      <alignment horizontal="center" vertical="center" wrapText="1"/>
    </xf>
    <xf numFmtId="0" fontId="108" fillId="0" borderId="28" xfId="0" applyFont="1" applyFill="1" applyBorder="1" applyAlignment="1">
      <alignment horizontal="center" vertical="center" wrapText="1"/>
    </xf>
    <xf numFmtId="0" fontId="108" fillId="0" borderId="106" xfId="0" applyFont="1" applyBorder="1" applyAlignment="1">
      <alignment horizontal="center" vertical="top" wrapText="1"/>
    </xf>
    <xf numFmtId="0" fontId="108" fillId="0" borderId="107" xfId="0" applyFont="1" applyBorder="1" applyAlignment="1">
      <alignment horizontal="center" vertical="top" wrapText="1"/>
    </xf>
    <xf numFmtId="0" fontId="108" fillId="0" borderId="106" xfId="0" applyFont="1" applyFill="1" applyBorder="1" applyAlignment="1">
      <alignment horizontal="center" vertical="top" wrapText="1"/>
    </xf>
    <xf numFmtId="0" fontId="108" fillId="0" borderId="129" xfId="0" applyFont="1" applyFill="1" applyBorder="1" applyAlignment="1">
      <alignment horizontal="center" vertical="top" wrapText="1"/>
    </xf>
    <xf numFmtId="0" fontId="108" fillId="0" borderId="130" xfId="0" applyFont="1" applyFill="1" applyBorder="1" applyAlignment="1">
      <alignment horizontal="center" vertical="top" wrapText="1"/>
    </xf>
    <xf numFmtId="0" fontId="128" fillId="0" borderId="119" xfId="0" applyNumberFormat="1" applyFont="1" applyFill="1" applyBorder="1" applyAlignment="1">
      <alignment horizontal="left" vertical="top" wrapText="1"/>
    </xf>
    <xf numFmtId="0" fontId="128" fillId="0" borderId="120" xfId="0" applyNumberFormat="1" applyFont="1" applyFill="1" applyBorder="1" applyAlignment="1">
      <alignment horizontal="left" vertical="top" wrapText="1"/>
    </xf>
    <xf numFmtId="0" fontId="114" fillId="0" borderId="106" xfId="0" applyFont="1" applyBorder="1" applyAlignment="1">
      <alignment horizontal="center" vertical="center"/>
    </xf>
    <xf numFmtId="0" fontId="114" fillId="0" borderId="108" xfId="0" applyFont="1" applyBorder="1" applyAlignment="1">
      <alignment horizontal="center" vertical="center"/>
    </xf>
    <xf numFmtId="0" fontId="114" fillId="0" borderId="85" xfId="0" applyFont="1" applyBorder="1" applyAlignment="1">
      <alignment horizontal="center" vertical="center"/>
    </xf>
    <xf numFmtId="0" fontId="114" fillId="0" borderId="75" xfId="0" applyFont="1" applyBorder="1" applyAlignment="1">
      <alignment horizontal="center" vertical="center"/>
    </xf>
    <xf numFmtId="0" fontId="113" fillId="0" borderId="127" xfId="0" applyFont="1" applyBorder="1" applyAlignment="1">
      <alignment horizontal="center" vertical="center" wrapText="1"/>
    </xf>
    <xf numFmtId="0" fontId="113" fillId="0" borderId="131" xfId="0" applyFont="1" applyBorder="1" applyAlignment="1">
      <alignment horizontal="center" vertical="center"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tabSelected="1" zoomScaleNormal="100" workbookViewId="0"/>
  </sheetViews>
  <sheetFormatPr defaultColWidth="9.33203125" defaultRowHeight="13.8"/>
  <cols>
    <col min="1" max="1" width="10.33203125" style="4" customWidth="1"/>
    <col min="2" max="2" width="138.33203125" style="5" bestFit="1" customWidth="1"/>
    <col min="3" max="3" width="39.44140625" style="5" customWidth="1"/>
    <col min="4" max="6" width="9.33203125" style="5"/>
    <col min="7" max="7" width="25" style="5" customWidth="1"/>
    <col min="8" max="16384" width="9.33203125" style="5"/>
  </cols>
  <sheetData>
    <row r="1" spans="1:3">
      <c r="A1" s="119"/>
      <c r="B1" s="125" t="s">
        <v>206</v>
      </c>
      <c r="C1" s="119"/>
    </row>
    <row r="2" spans="1:3">
      <c r="A2" s="126">
        <v>1</v>
      </c>
      <c r="B2" s="247" t="s">
        <v>207</v>
      </c>
      <c r="C2" s="53" t="s">
        <v>757</v>
      </c>
    </row>
    <row r="3" spans="1:3" ht="14.4">
      <c r="A3" s="126">
        <v>2</v>
      </c>
      <c r="B3" s="248" t="s">
        <v>203</v>
      </c>
      <c r="C3" s="650" t="s">
        <v>760</v>
      </c>
    </row>
    <row r="4" spans="1:3">
      <c r="A4" s="126">
        <v>3</v>
      </c>
      <c r="B4" s="249" t="s">
        <v>208</v>
      </c>
      <c r="C4" s="53" t="s">
        <v>758</v>
      </c>
    </row>
    <row r="5" spans="1:3" ht="14.4">
      <c r="A5" s="127">
        <v>4</v>
      </c>
      <c r="B5" s="250" t="s">
        <v>204</v>
      </c>
      <c r="C5" s="649" t="s">
        <v>759</v>
      </c>
    </row>
    <row r="6" spans="1:3" s="128" customFormat="1" ht="45.75" customHeight="1">
      <c r="A6" s="796" t="s">
        <v>280</v>
      </c>
      <c r="B6" s="797"/>
      <c r="C6" s="797"/>
    </row>
    <row r="7" spans="1:3">
      <c r="A7" s="129" t="s">
        <v>29</v>
      </c>
      <c r="B7" s="125" t="s">
        <v>205</v>
      </c>
    </row>
    <row r="8" spans="1:3">
      <c r="A8" s="119">
        <v>1</v>
      </c>
      <c r="B8" s="162" t="s">
        <v>20</v>
      </c>
    </row>
    <row r="9" spans="1:3">
      <c r="A9" s="119">
        <v>2</v>
      </c>
      <c r="B9" s="163" t="s">
        <v>21</v>
      </c>
    </row>
    <row r="10" spans="1:3">
      <c r="A10" s="119">
        <v>3</v>
      </c>
      <c r="B10" s="163" t="s">
        <v>22</v>
      </c>
    </row>
    <row r="11" spans="1:3">
      <c r="A11" s="119">
        <v>4</v>
      </c>
      <c r="B11" s="163" t="s">
        <v>23</v>
      </c>
      <c r="C11" s="56"/>
    </row>
    <row r="12" spans="1:3">
      <c r="A12" s="119">
        <v>5</v>
      </c>
      <c r="B12" s="163" t="s">
        <v>24</v>
      </c>
    </row>
    <row r="13" spans="1:3">
      <c r="A13" s="119">
        <v>6</v>
      </c>
      <c r="B13" s="164" t="s">
        <v>215</v>
      </c>
    </row>
    <row r="14" spans="1:3">
      <c r="A14" s="119">
        <v>7</v>
      </c>
      <c r="B14" s="163" t="s">
        <v>209</v>
      </c>
    </row>
    <row r="15" spans="1:3">
      <c r="A15" s="119">
        <v>8</v>
      </c>
      <c r="B15" s="163" t="s">
        <v>210</v>
      </c>
    </row>
    <row r="16" spans="1:3">
      <c r="A16" s="119">
        <v>9</v>
      </c>
      <c r="B16" s="163" t="s">
        <v>25</v>
      </c>
    </row>
    <row r="17" spans="1:2">
      <c r="A17" s="246" t="s">
        <v>279</v>
      </c>
      <c r="B17" s="245" t="s">
        <v>266</v>
      </c>
    </row>
    <row r="18" spans="1:2" s="18" customFormat="1">
      <c r="A18" s="589" t="s">
        <v>706</v>
      </c>
      <c r="B18" s="590" t="s">
        <v>708</v>
      </c>
    </row>
    <row r="19" spans="1:2" s="18" customFormat="1">
      <c r="A19" s="591" t="s">
        <v>707</v>
      </c>
      <c r="B19" s="590" t="s">
        <v>709</v>
      </c>
    </row>
    <row r="20" spans="1:2">
      <c r="A20" s="119">
        <v>10</v>
      </c>
      <c r="B20" s="163" t="s">
        <v>26</v>
      </c>
    </row>
    <row r="21" spans="1:2">
      <c r="A21" s="119">
        <v>11</v>
      </c>
      <c r="B21" s="164" t="s">
        <v>211</v>
      </c>
    </row>
    <row r="22" spans="1:2">
      <c r="A22" s="119">
        <v>12</v>
      </c>
      <c r="B22" s="164" t="s">
        <v>27</v>
      </c>
    </row>
    <row r="23" spans="1:2">
      <c r="A23" s="266">
        <v>13</v>
      </c>
      <c r="B23" s="267" t="s">
        <v>212</v>
      </c>
    </row>
    <row r="24" spans="1:2">
      <c r="A24" s="266">
        <v>14</v>
      </c>
      <c r="B24" s="268" t="s">
        <v>237</v>
      </c>
    </row>
    <row r="25" spans="1:2">
      <c r="A25" s="269">
        <v>15</v>
      </c>
      <c r="B25" s="270" t="s">
        <v>28</v>
      </c>
    </row>
    <row r="26" spans="1:2">
      <c r="A26" s="269">
        <v>15.1</v>
      </c>
      <c r="B26" s="271" t="s">
        <v>293</v>
      </c>
    </row>
    <row r="27" spans="1:2">
      <c r="A27" s="592">
        <v>15.2</v>
      </c>
      <c r="B27" s="590" t="s">
        <v>711</v>
      </c>
    </row>
    <row r="28" spans="1:2">
      <c r="A28" s="269">
        <v>16</v>
      </c>
      <c r="B28" s="271" t="s">
        <v>333</v>
      </c>
    </row>
    <row r="29" spans="1:2">
      <c r="A29" s="269">
        <v>17</v>
      </c>
      <c r="B29" s="271" t="s">
        <v>374</v>
      </c>
    </row>
    <row r="30" spans="1:2">
      <c r="A30" s="269">
        <v>18</v>
      </c>
      <c r="B30" s="271" t="s">
        <v>661</v>
      </c>
    </row>
    <row r="31" spans="1:2">
      <c r="A31" s="269">
        <v>19</v>
      </c>
      <c r="B31" s="271" t="s">
        <v>662</v>
      </c>
    </row>
    <row r="32" spans="1:2">
      <c r="A32" s="269">
        <v>20</v>
      </c>
      <c r="B32" s="339" t="s">
        <v>663</v>
      </c>
    </row>
    <row r="33" spans="1:2">
      <c r="A33" s="269">
        <v>21</v>
      </c>
      <c r="B33" s="271" t="s">
        <v>490</v>
      </c>
    </row>
    <row r="34" spans="1:2">
      <c r="A34" s="269">
        <v>22</v>
      </c>
      <c r="B34" s="271" t="s">
        <v>664</v>
      </c>
    </row>
    <row r="35" spans="1:2">
      <c r="A35" s="269">
        <v>23</v>
      </c>
      <c r="B35" s="271" t="s">
        <v>665</v>
      </c>
    </row>
    <row r="36" spans="1:2">
      <c r="A36" s="269">
        <v>24</v>
      </c>
      <c r="B36" s="271" t="s">
        <v>666</v>
      </c>
    </row>
    <row r="37" spans="1:2">
      <c r="A37" s="269">
        <v>25</v>
      </c>
      <c r="B37" s="271" t="s">
        <v>375</v>
      </c>
    </row>
    <row r="38" spans="1:2">
      <c r="A38" s="269">
        <v>26</v>
      </c>
      <c r="B38" s="271" t="s">
        <v>512</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D56"/>
  <sheetViews>
    <sheetView zoomScaleNormal="100" workbookViewId="0">
      <pane xSplit="1" ySplit="5" topLeftCell="B6" activePane="bottomRight" state="frozen"/>
      <selection pane="topRight"/>
      <selection pane="bottomLeft"/>
      <selection pane="bottomRight" activeCell="B6" sqref="B6"/>
    </sheetView>
  </sheetViews>
  <sheetFormatPr defaultColWidth="9.33203125" defaultRowHeight="13.2"/>
  <cols>
    <col min="1" max="1" width="9.5546875" style="59" bestFit="1" customWidth="1"/>
    <col min="2" max="2" width="132.44140625" style="4" customWidth="1"/>
    <col min="3" max="3" width="18.44140625" style="4" customWidth="1"/>
    <col min="4" max="4" width="13.109375" style="4" bestFit="1" customWidth="1"/>
    <col min="5" max="16384" width="9.33203125" style="4"/>
  </cols>
  <sheetData>
    <row r="1" spans="1:4">
      <c r="A1" s="2" t="s">
        <v>30</v>
      </c>
      <c r="B1" s="3" t="str">
        <f>'Info '!C2</f>
        <v>JSC Bank of Georgia</v>
      </c>
    </row>
    <row r="2" spans="1:4" s="48" customFormat="1" ht="15.75" customHeight="1">
      <c r="A2" s="48" t="s">
        <v>31</v>
      </c>
      <c r="B2" s="286">
        <f>'1. key ratios '!B2</f>
        <v>46203</v>
      </c>
    </row>
    <row r="3" spans="1:4" s="48" customFormat="1" ht="15.75" customHeight="1"/>
    <row r="4" spans="1:4" ht="13.8" thickBot="1">
      <c r="A4" s="59" t="s">
        <v>140</v>
      </c>
      <c r="B4" s="100" t="s">
        <v>139</v>
      </c>
    </row>
    <row r="5" spans="1:4">
      <c r="A5" s="60" t="s">
        <v>6</v>
      </c>
      <c r="B5" s="61"/>
      <c r="C5" s="62" t="s">
        <v>35</v>
      </c>
    </row>
    <row r="6" spans="1:4">
      <c r="A6" s="63">
        <v>1</v>
      </c>
      <c r="B6" s="64" t="s">
        <v>138</v>
      </c>
      <c r="C6" s="65">
        <f>SUM(C7:C11)</f>
        <v>6424238656.3422155</v>
      </c>
      <c r="D6" s="662"/>
    </row>
    <row r="7" spans="1:4">
      <c r="A7" s="63">
        <v>2</v>
      </c>
      <c r="B7" s="66" t="s">
        <v>137</v>
      </c>
      <c r="C7" s="67">
        <v>27993660.18</v>
      </c>
      <c r="D7" s="662"/>
    </row>
    <row r="8" spans="1:4">
      <c r="A8" s="63">
        <v>3</v>
      </c>
      <c r="B8" s="68" t="s">
        <v>136</v>
      </c>
      <c r="C8" s="67">
        <v>160892571.91999999</v>
      </c>
      <c r="D8" s="662"/>
    </row>
    <row r="9" spans="1:4">
      <c r="A9" s="63">
        <v>4</v>
      </c>
      <c r="B9" s="68" t="s">
        <v>135</v>
      </c>
      <c r="C9" s="67">
        <v>89600462.180000022</v>
      </c>
      <c r="D9" s="662"/>
    </row>
    <row r="10" spans="1:4">
      <c r="A10" s="63">
        <v>5</v>
      </c>
      <c r="B10" s="68" t="s">
        <v>134</v>
      </c>
      <c r="C10" s="67">
        <v>0</v>
      </c>
      <c r="D10" s="662"/>
    </row>
    <row r="11" spans="1:4">
      <c r="A11" s="63">
        <v>6</v>
      </c>
      <c r="B11" s="69" t="s">
        <v>133</v>
      </c>
      <c r="C11" s="67">
        <v>6145751962.0622158</v>
      </c>
      <c r="D11" s="662"/>
    </row>
    <row r="12" spans="1:4" s="33" customFormat="1">
      <c r="A12" s="63">
        <v>7</v>
      </c>
      <c r="B12" s="64" t="s">
        <v>132</v>
      </c>
      <c r="C12" s="70">
        <f>SUM(C13:C28)</f>
        <v>305264098.54350007</v>
      </c>
      <c r="D12" s="662"/>
    </row>
    <row r="13" spans="1:4" s="33" customFormat="1">
      <c r="A13" s="63">
        <v>8</v>
      </c>
      <c r="B13" s="71" t="s">
        <v>131</v>
      </c>
      <c r="C13" s="72">
        <v>90496351.213500023</v>
      </c>
      <c r="D13" s="662"/>
    </row>
    <row r="14" spans="1:4" s="33" customFormat="1" ht="26.4">
      <c r="A14" s="63">
        <v>9</v>
      </c>
      <c r="B14" s="73" t="s">
        <v>130</v>
      </c>
      <c r="C14" s="72">
        <v>0</v>
      </c>
      <c r="D14" s="662"/>
    </row>
    <row r="15" spans="1:4" s="33" customFormat="1">
      <c r="A15" s="63">
        <v>10</v>
      </c>
      <c r="B15" s="74" t="s">
        <v>129</v>
      </c>
      <c r="C15" s="72">
        <v>205218404.33000001</v>
      </c>
      <c r="D15" s="662"/>
    </row>
    <row r="16" spans="1:4" s="33" customFormat="1">
      <c r="A16" s="63">
        <v>11</v>
      </c>
      <c r="B16" s="75" t="s">
        <v>128</v>
      </c>
      <c r="C16" s="72">
        <v>0</v>
      </c>
      <c r="D16" s="662"/>
    </row>
    <row r="17" spans="1:4" s="33" customFormat="1">
      <c r="A17" s="63">
        <v>12</v>
      </c>
      <c r="B17" s="74" t="s">
        <v>127</v>
      </c>
      <c r="C17" s="72">
        <v>11366</v>
      </c>
      <c r="D17" s="662"/>
    </row>
    <row r="18" spans="1:4" s="33" customFormat="1">
      <c r="A18" s="63">
        <v>13</v>
      </c>
      <c r="B18" s="74" t="s">
        <v>126</v>
      </c>
      <c r="C18" s="72">
        <v>0</v>
      </c>
      <c r="D18" s="662"/>
    </row>
    <row r="19" spans="1:4" s="33" customFormat="1">
      <c r="A19" s="63">
        <v>14</v>
      </c>
      <c r="B19" s="74" t="s">
        <v>125</v>
      </c>
      <c r="C19" s="72">
        <v>0</v>
      </c>
      <c r="D19" s="662"/>
    </row>
    <row r="20" spans="1:4" s="33" customFormat="1">
      <c r="A20" s="63">
        <v>15</v>
      </c>
      <c r="B20" s="74" t="s">
        <v>124</v>
      </c>
      <c r="C20" s="72">
        <v>0</v>
      </c>
      <c r="D20" s="662"/>
    </row>
    <row r="21" spans="1:4" s="33" customFormat="1" ht="26.4">
      <c r="A21" s="63">
        <v>16</v>
      </c>
      <c r="B21" s="73" t="s">
        <v>123</v>
      </c>
      <c r="C21" s="72">
        <v>0</v>
      </c>
      <c r="D21" s="662"/>
    </row>
    <row r="22" spans="1:4" s="33" customFormat="1">
      <c r="A22" s="63">
        <v>17</v>
      </c>
      <c r="B22" s="76" t="s">
        <v>122</v>
      </c>
      <c r="C22" s="72">
        <v>9537977</v>
      </c>
      <c r="D22" s="662"/>
    </row>
    <row r="23" spans="1:4" s="33" customFormat="1">
      <c r="A23" s="63">
        <v>18</v>
      </c>
      <c r="B23" s="586" t="s">
        <v>513</v>
      </c>
      <c r="C23" s="341">
        <v>0</v>
      </c>
      <c r="D23" s="662"/>
    </row>
    <row r="24" spans="1:4" s="33" customFormat="1">
      <c r="A24" s="63">
        <v>19</v>
      </c>
      <c r="B24" s="73" t="s">
        <v>121</v>
      </c>
      <c r="C24" s="72">
        <v>0</v>
      </c>
      <c r="D24" s="662"/>
    </row>
    <row r="25" spans="1:4" s="33" customFormat="1" ht="26.4">
      <c r="A25" s="63">
        <v>20</v>
      </c>
      <c r="B25" s="73" t="s">
        <v>98</v>
      </c>
      <c r="C25" s="72"/>
      <c r="D25" s="662"/>
    </row>
    <row r="26" spans="1:4" s="33" customFormat="1">
      <c r="A26" s="63">
        <v>21</v>
      </c>
      <c r="B26" s="77" t="s">
        <v>120</v>
      </c>
      <c r="C26" s="72"/>
      <c r="D26" s="662"/>
    </row>
    <row r="27" spans="1:4" s="33" customFormat="1">
      <c r="A27" s="63">
        <v>22</v>
      </c>
      <c r="B27" s="77" t="s">
        <v>119</v>
      </c>
      <c r="C27" s="72"/>
      <c r="D27" s="662"/>
    </row>
    <row r="28" spans="1:4" s="33" customFormat="1">
      <c r="A28" s="63">
        <v>23</v>
      </c>
      <c r="B28" s="77" t="s">
        <v>118</v>
      </c>
      <c r="C28" s="72"/>
      <c r="D28" s="662"/>
    </row>
    <row r="29" spans="1:4" s="33" customFormat="1">
      <c r="A29" s="63">
        <v>24</v>
      </c>
      <c r="B29" s="78" t="s">
        <v>117</v>
      </c>
      <c r="C29" s="70">
        <f>C6-C12</f>
        <v>6118974557.7987156</v>
      </c>
      <c r="D29" s="662"/>
    </row>
    <row r="30" spans="1:4" s="33" customFormat="1">
      <c r="A30" s="79"/>
      <c r="B30" s="80"/>
      <c r="C30" s="72"/>
      <c r="D30" s="662"/>
    </row>
    <row r="31" spans="1:4" s="33" customFormat="1">
      <c r="A31" s="79">
        <v>25</v>
      </c>
      <c r="B31" s="78" t="s">
        <v>116</v>
      </c>
      <c r="C31" s="70">
        <f>C32+C35</f>
        <v>925855000</v>
      </c>
      <c r="D31" s="662"/>
    </row>
    <row r="32" spans="1:4" s="33" customFormat="1">
      <c r="A32" s="79">
        <v>26</v>
      </c>
      <c r="B32" s="68" t="s">
        <v>115</v>
      </c>
      <c r="C32" s="81"/>
      <c r="D32" s="662"/>
    </row>
    <row r="33" spans="1:4" s="33" customFormat="1">
      <c r="A33" s="79">
        <v>27</v>
      </c>
      <c r="B33" s="82" t="s">
        <v>176</v>
      </c>
      <c r="C33" s="72"/>
      <c r="D33" s="662"/>
    </row>
    <row r="34" spans="1:4" s="33" customFormat="1">
      <c r="A34" s="79">
        <v>28</v>
      </c>
      <c r="B34" s="82" t="s">
        <v>114</v>
      </c>
      <c r="C34" s="72">
        <v>0</v>
      </c>
      <c r="D34" s="662"/>
    </row>
    <row r="35" spans="1:4" s="33" customFormat="1">
      <c r="A35" s="79">
        <v>29</v>
      </c>
      <c r="B35" s="68" t="s">
        <v>113</v>
      </c>
      <c r="C35" s="72">
        <v>925855000</v>
      </c>
      <c r="D35" s="662"/>
    </row>
    <row r="36" spans="1:4" s="33" customFormat="1">
      <c r="A36" s="79">
        <v>30</v>
      </c>
      <c r="B36" s="78" t="s">
        <v>112</v>
      </c>
      <c r="C36" s="70"/>
      <c r="D36" s="662"/>
    </row>
    <row r="37" spans="1:4" s="33" customFormat="1">
      <c r="A37" s="79">
        <v>31</v>
      </c>
      <c r="B37" s="73" t="s">
        <v>111</v>
      </c>
      <c r="C37" s="72"/>
      <c r="D37" s="662"/>
    </row>
    <row r="38" spans="1:4" s="33" customFormat="1">
      <c r="A38" s="79">
        <v>32</v>
      </c>
      <c r="B38" s="74" t="s">
        <v>110</v>
      </c>
      <c r="C38" s="72"/>
      <c r="D38" s="662"/>
    </row>
    <row r="39" spans="1:4" s="33" customFormat="1">
      <c r="A39" s="79">
        <v>33</v>
      </c>
      <c r="B39" s="73" t="s">
        <v>109</v>
      </c>
      <c r="C39" s="72"/>
      <c r="D39" s="662"/>
    </row>
    <row r="40" spans="1:4" s="33" customFormat="1" ht="26.4">
      <c r="A40" s="79">
        <v>34</v>
      </c>
      <c r="B40" s="73" t="s">
        <v>98</v>
      </c>
      <c r="C40" s="72"/>
      <c r="D40" s="662"/>
    </row>
    <row r="41" spans="1:4" s="33" customFormat="1">
      <c r="A41" s="79">
        <v>35</v>
      </c>
      <c r="B41" s="77" t="s">
        <v>108</v>
      </c>
      <c r="C41" s="72"/>
      <c r="D41" s="662"/>
    </row>
    <row r="42" spans="1:4" s="33" customFormat="1">
      <c r="A42" s="79">
        <v>36</v>
      </c>
      <c r="B42" s="78" t="s">
        <v>107</v>
      </c>
      <c r="C42" s="70">
        <f>C31-C36</f>
        <v>925855000</v>
      </c>
      <c r="D42" s="662"/>
    </row>
    <row r="43" spans="1:4" s="33" customFormat="1">
      <c r="A43" s="79"/>
      <c r="B43" s="80"/>
      <c r="C43" s="72"/>
      <c r="D43" s="662"/>
    </row>
    <row r="44" spans="1:4" s="33" customFormat="1">
      <c r="A44" s="79">
        <v>37</v>
      </c>
      <c r="B44" s="83" t="s">
        <v>106</v>
      </c>
      <c r="C44" s="70">
        <v>586660868.5</v>
      </c>
      <c r="D44" s="662"/>
    </row>
    <row r="45" spans="1:4" s="33" customFormat="1">
      <c r="A45" s="79">
        <v>38</v>
      </c>
      <c r="B45" s="68" t="s">
        <v>105</v>
      </c>
      <c r="C45" s="72">
        <v>586660868.5</v>
      </c>
      <c r="D45" s="662"/>
    </row>
    <row r="46" spans="1:4" s="33" customFormat="1">
      <c r="A46" s="79">
        <v>39</v>
      </c>
      <c r="B46" s="68" t="s">
        <v>104</v>
      </c>
      <c r="C46" s="72"/>
      <c r="D46" s="662"/>
    </row>
    <row r="47" spans="1:4" s="33" customFormat="1">
      <c r="A47" s="79">
        <v>40</v>
      </c>
      <c r="B47" s="68" t="s">
        <v>103</v>
      </c>
      <c r="C47" s="72"/>
      <c r="D47" s="662"/>
    </row>
    <row r="48" spans="1:4" s="33" customFormat="1">
      <c r="A48" s="79">
        <v>41</v>
      </c>
      <c r="B48" s="83" t="s">
        <v>102</v>
      </c>
      <c r="C48" s="70"/>
      <c r="D48" s="662"/>
    </row>
    <row r="49" spans="1:4" s="33" customFormat="1">
      <c r="A49" s="79">
        <v>42</v>
      </c>
      <c r="B49" s="73" t="s">
        <v>101</v>
      </c>
      <c r="C49" s="72"/>
      <c r="D49" s="662"/>
    </row>
    <row r="50" spans="1:4" s="33" customFormat="1">
      <c r="A50" s="79">
        <v>43</v>
      </c>
      <c r="B50" s="74" t="s">
        <v>100</v>
      </c>
      <c r="C50" s="72"/>
      <c r="D50" s="662"/>
    </row>
    <row r="51" spans="1:4" s="33" customFormat="1">
      <c r="A51" s="79">
        <v>44</v>
      </c>
      <c r="B51" s="73" t="s">
        <v>99</v>
      </c>
      <c r="C51" s="72"/>
      <c r="D51" s="662"/>
    </row>
    <row r="52" spans="1:4" s="33" customFormat="1" ht="26.4">
      <c r="A52" s="79">
        <v>45</v>
      </c>
      <c r="B52" s="73" t="s">
        <v>98</v>
      </c>
      <c r="C52" s="72"/>
      <c r="D52" s="662"/>
    </row>
    <row r="53" spans="1:4" s="33" customFormat="1" ht="13.8" thickBot="1">
      <c r="A53" s="79">
        <v>46</v>
      </c>
      <c r="B53" s="84" t="s">
        <v>97</v>
      </c>
      <c r="C53" s="85">
        <f>C44-C48</f>
        <v>586660868.5</v>
      </c>
      <c r="D53" s="662"/>
    </row>
    <row r="56" spans="1:4">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F30"/>
  <sheetViews>
    <sheetView zoomScaleNormal="100" workbookViewId="0"/>
  </sheetViews>
  <sheetFormatPr defaultColWidth="9.33203125" defaultRowHeight="13.8"/>
  <cols>
    <col min="1" max="1" width="9.44140625" style="176" bestFit="1" customWidth="1"/>
    <col min="2" max="2" width="59" style="176" customWidth="1"/>
    <col min="3" max="3" width="16.6640625" style="176" bestFit="1" customWidth="1"/>
    <col min="4" max="4" width="17.109375" style="176" bestFit="1" customWidth="1"/>
    <col min="5" max="16384" width="9.33203125" style="176"/>
  </cols>
  <sheetData>
    <row r="1" spans="1:5">
      <c r="A1" s="226" t="s">
        <v>30</v>
      </c>
      <c r="B1" s="3" t="str">
        <f>'Info '!C2</f>
        <v>JSC Bank of Georgia</v>
      </c>
    </row>
    <row r="2" spans="1:5" s="150" customFormat="1" ht="15.75" customHeight="1">
      <c r="A2" s="150" t="s">
        <v>31</v>
      </c>
      <c r="B2" s="286">
        <f>'1. key ratios '!B2</f>
        <v>46203</v>
      </c>
    </row>
    <row r="3" spans="1:5" s="150" customFormat="1" ht="15.75" customHeight="1"/>
    <row r="4" spans="1:5" ht="14.4" thickBot="1">
      <c r="A4" s="199" t="s">
        <v>265</v>
      </c>
      <c r="B4" s="234" t="s">
        <v>266</v>
      </c>
    </row>
    <row r="5" spans="1:5" s="235" customFormat="1" ht="12.75" customHeight="1">
      <c r="A5" s="264"/>
      <c r="B5" s="265" t="s">
        <v>269</v>
      </c>
      <c r="C5" s="227" t="s">
        <v>267</v>
      </c>
      <c r="D5" s="228" t="s">
        <v>268</v>
      </c>
    </row>
    <row r="6" spans="1:5" s="236" customFormat="1">
      <c r="A6" s="229">
        <v>1</v>
      </c>
      <c r="B6" s="260" t="s">
        <v>270</v>
      </c>
      <c r="C6" s="260"/>
      <c r="D6" s="230"/>
    </row>
    <row r="7" spans="1:5" s="236" customFormat="1">
      <c r="A7" s="231" t="s">
        <v>256</v>
      </c>
      <c r="B7" s="261" t="s">
        <v>271</v>
      </c>
      <c r="C7" s="253">
        <v>4.4999999999999998E-2</v>
      </c>
      <c r="D7" s="663">
        <v>1509541243.7210033</v>
      </c>
      <c r="E7" s="668"/>
    </row>
    <row r="8" spans="1:5" s="236" customFormat="1">
      <c r="A8" s="231" t="s">
        <v>257</v>
      </c>
      <c r="B8" s="261" t="s">
        <v>272</v>
      </c>
      <c r="C8" s="254">
        <v>0.06</v>
      </c>
      <c r="D8" s="663">
        <v>2012721658.2946711</v>
      </c>
      <c r="E8" s="668"/>
    </row>
    <row r="9" spans="1:5" s="236" customFormat="1">
      <c r="A9" s="231" t="s">
        <v>258</v>
      </c>
      <c r="B9" s="261" t="s">
        <v>273</v>
      </c>
      <c r="C9" s="254">
        <v>0.08</v>
      </c>
      <c r="D9" s="663">
        <v>2683628877.7262282</v>
      </c>
      <c r="E9" s="668"/>
    </row>
    <row r="10" spans="1:5" s="236" customFormat="1">
      <c r="A10" s="229" t="s">
        <v>259</v>
      </c>
      <c r="B10" s="260" t="s">
        <v>274</v>
      </c>
      <c r="C10" s="255"/>
      <c r="D10" s="664"/>
      <c r="E10" s="668"/>
    </row>
    <row r="11" spans="1:5" s="237" customFormat="1">
      <c r="A11" s="232" t="s">
        <v>260</v>
      </c>
      <c r="B11" s="252" t="s">
        <v>742</v>
      </c>
      <c r="C11" s="256">
        <v>2.5000000000000001E-2</v>
      </c>
      <c r="D11" s="663">
        <v>838634024.28944635</v>
      </c>
      <c r="E11" s="668"/>
    </row>
    <row r="12" spans="1:5" s="237" customFormat="1">
      <c r="A12" s="232" t="s">
        <v>261</v>
      </c>
      <c r="B12" s="252" t="s">
        <v>275</v>
      </c>
      <c r="C12" s="256">
        <v>7.4999999999999997E-3</v>
      </c>
      <c r="D12" s="663">
        <v>251590207.28683388</v>
      </c>
      <c r="E12" s="668"/>
    </row>
    <row r="13" spans="1:5" s="237" customFormat="1">
      <c r="A13" s="232" t="s">
        <v>262</v>
      </c>
      <c r="B13" s="252" t="s">
        <v>276</v>
      </c>
      <c r="C13" s="256">
        <v>0.03</v>
      </c>
      <c r="D13" s="663">
        <v>1006360829.1473355</v>
      </c>
      <c r="E13" s="668"/>
    </row>
    <row r="14" spans="1:5" s="237" customFormat="1">
      <c r="A14" s="229" t="s">
        <v>263</v>
      </c>
      <c r="B14" s="260" t="s">
        <v>323</v>
      </c>
      <c r="C14" s="257"/>
      <c r="D14" s="664"/>
      <c r="E14" s="668"/>
    </row>
    <row r="15" spans="1:5" s="237" customFormat="1">
      <c r="A15" s="232">
        <v>3.1</v>
      </c>
      <c r="B15" s="252" t="s">
        <v>281</v>
      </c>
      <c r="C15" s="256">
        <v>4.7115152898455831E-2</v>
      </c>
      <c r="D15" s="663">
        <v>1580494811.2097836</v>
      </c>
      <c r="E15" s="668"/>
    </row>
    <row r="16" spans="1:5" s="237" customFormat="1">
      <c r="A16" s="232">
        <v>3.2</v>
      </c>
      <c r="B16" s="252" t="s">
        <v>282</v>
      </c>
      <c r="C16" s="256">
        <v>5.3822232095636593E-2</v>
      </c>
      <c r="D16" s="663">
        <v>1805486203.9441726</v>
      </c>
      <c r="E16" s="668"/>
    </row>
    <row r="17" spans="1:6" s="236" customFormat="1">
      <c r="A17" s="232">
        <v>3.3</v>
      </c>
      <c r="B17" s="252" t="s">
        <v>283</v>
      </c>
      <c r="C17" s="256">
        <v>6.2647336302453394E-2</v>
      </c>
      <c r="D17" s="663">
        <v>2101527510.1736326</v>
      </c>
      <c r="E17" s="668"/>
    </row>
    <row r="18" spans="1:6" s="235" customFormat="1" ht="12.75" customHeight="1">
      <c r="A18" s="262"/>
      <c r="B18" s="263" t="s">
        <v>322</v>
      </c>
      <c r="C18" s="258" t="s">
        <v>267</v>
      </c>
      <c r="D18" s="665" t="s">
        <v>268</v>
      </c>
      <c r="E18" s="668"/>
    </row>
    <row r="19" spans="1:6" s="236" customFormat="1">
      <c r="A19" s="233">
        <v>4</v>
      </c>
      <c r="B19" s="252" t="s">
        <v>277</v>
      </c>
      <c r="C19" s="256">
        <f>C7+C11+C12+C13+C15</f>
        <v>0.15461515289845584</v>
      </c>
      <c r="D19" s="663">
        <f>C19*'5. RWA '!$C$13</f>
        <v>5186621115.6544027</v>
      </c>
      <c r="E19" s="668"/>
    </row>
    <row r="20" spans="1:6" s="236" customFormat="1">
      <c r="A20" s="233">
        <v>5</v>
      </c>
      <c r="B20" s="252" t="s">
        <v>87</v>
      </c>
      <c r="C20" s="256">
        <f>C8+C11+C12+C13+C16</f>
        <v>0.17632223209563658</v>
      </c>
      <c r="D20" s="663">
        <f>C20*'5. RWA '!$C$13</f>
        <v>5914792922.9624596</v>
      </c>
      <c r="E20" s="668"/>
    </row>
    <row r="21" spans="1:6" s="236" customFormat="1" ht="14.4" thickBot="1">
      <c r="A21" s="238" t="s">
        <v>264</v>
      </c>
      <c r="B21" s="239" t="s">
        <v>278</v>
      </c>
      <c r="C21" s="259">
        <f>C9+C11+C12+C13+C17</f>
        <v>0.20514733630245341</v>
      </c>
      <c r="D21" s="666">
        <f>C21*'5. RWA '!$C$13</f>
        <v>6881741448.623477</v>
      </c>
      <c r="E21" s="668"/>
    </row>
    <row r="22" spans="1:6">
      <c r="D22" s="667"/>
      <c r="F22" s="199"/>
    </row>
    <row r="23" spans="1:6">
      <c r="B23" s="198"/>
      <c r="D23" s="667"/>
    </row>
    <row r="24" spans="1:6">
      <c r="D24" s="667"/>
    </row>
    <row r="25" spans="1:6">
      <c r="D25" s="667"/>
    </row>
    <row r="26" spans="1:6">
      <c r="D26" s="667"/>
    </row>
    <row r="27" spans="1:6">
      <c r="D27" s="667"/>
    </row>
    <row r="28" spans="1:6">
      <c r="D28" s="667"/>
    </row>
    <row r="29" spans="1:6">
      <c r="D29" s="667"/>
    </row>
    <row r="30" spans="1:6">
      <c r="D30" s="667"/>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heetViews>
  <sheetFormatPr defaultRowHeight="14.4"/>
  <cols>
    <col min="1" max="1" width="107.109375" bestFit="1" customWidth="1"/>
    <col min="2" max="2" width="50.88671875" bestFit="1" customWidth="1"/>
    <col min="3" max="3" width="28.109375" bestFit="1" customWidth="1"/>
    <col min="4" max="4" width="28.33203125" customWidth="1"/>
    <col min="5" max="7" width="28.109375" customWidth="1"/>
  </cols>
  <sheetData>
    <row r="1" spans="1:3">
      <c r="A1" s="508" t="str">
        <f>'9.1. Capital Requirements'!A1</f>
        <v>Bank:</v>
      </c>
      <c r="B1" s="509" t="str">
        <f>'Info '!C2</f>
        <v>JSC Bank of Georgia</v>
      </c>
    </row>
    <row r="2" spans="1:3">
      <c r="A2" s="508" t="str">
        <f>'9.1. Capital Requirements'!A2</f>
        <v>Date:</v>
      </c>
      <c r="B2" s="510">
        <f>'1. key ratios '!B2</f>
        <v>46203</v>
      </c>
    </row>
    <row r="3" spans="1:3">
      <c r="A3" s="511" t="s">
        <v>670</v>
      </c>
      <c r="B3" s="512" t="s">
        <v>671</v>
      </c>
    </row>
    <row r="4" spans="1:3" ht="15" thickBot="1"/>
    <row r="5" spans="1:3">
      <c r="A5" s="513"/>
      <c r="B5" s="514" t="s">
        <v>672</v>
      </c>
      <c r="C5" s="540"/>
    </row>
    <row r="6" spans="1:3">
      <c r="A6" s="515" t="s">
        <v>692</v>
      </c>
      <c r="B6" s="516">
        <f>SUM(B7,B11)</f>
        <v>9827925791.6904564</v>
      </c>
      <c r="C6" s="669"/>
    </row>
    <row r="7" spans="1:3" ht="15.6">
      <c r="A7" s="515" t="s">
        <v>678</v>
      </c>
      <c r="B7" s="516">
        <f>SUM(B8:B10)</f>
        <v>7631490426.2987156</v>
      </c>
      <c r="C7" s="669"/>
    </row>
    <row r="8" spans="1:3">
      <c r="A8" s="517" t="s">
        <v>673</v>
      </c>
      <c r="B8" s="518">
        <f>'9.Capital'!C29</f>
        <v>6118974557.7987156</v>
      </c>
      <c r="C8" s="669"/>
    </row>
    <row r="9" spans="1:3">
      <c r="A9" s="517" t="s">
        <v>674</v>
      </c>
      <c r="B9" s="518">
        <f>'9.Capital'!C42</f>
        <v>925855000</v>
      </c>
      <c r="C9" s="669"/>
    </row>
    <row r="10" spans="1:3">
      <c r="A10" s="517" t="s">
        <v>675</v>
      </c>
      <c r="B10" s="518">
        <f>'9.Capital'!C53</f>
        <v>586660868.5</v>
      </c>
      <c r="C10" s="669"/>
    </row>
    <row r="11" spans="1:3">
      <c r="A11" s="515" t="s">
        <v>679</v>
      </c>
      <c r="B11" s="516">
        <f>SUM(B12:B13)</f>
        <v>2196435365.3917398</v>
      </c>
      <c r="C11" s="669"/>
    </row>
    <row r="12" spans="1:3" ht="15.6">
      <c r="A12" s="517" t="s">
        <v>698</v>
      </c>
      <c r="B12" s="518">
        <v>16684608.279999971</v>
      </c>
      <c r="C12" s="669"/>
    </row>
    <row r="13" spans="1:3" ht="15.6">
      <c r="A13" s="517" t="s">
        <v>680</v>
      </c>
      <c r="B13" s="518">
        <v>2179750757.1117401</v>
      </c>
      <c r="C13" s="669"/>
    </row>
    <row r="14" spans="1:3">
      <c r="A14" s="515" t="s">
        <v>681</v>
      </c>
      <c r="B14" s="516">
        <f>SUM(B15:B16)</f>
        <v>44477714825.530113</v>
      </c>
      <c r="C14" s="669"/>
    </row>
    <row r="15" spans="1:3">
      <c r="A15" s="519" t="s">
        <v>682</v>
      </c>
      <c r="B15" s="518">
        <v>36846224399.2314</v>
      </c>
      <c r="C15" s="669"/>
    </row>
    <row r="16" spans="1:3">
      <c r="A16" s="519" t="s">
        <v>683</v>
      </c>
      <c r="B16" s="518">
        <f>B7</f>
        <v>7631490426.2987156</v>
      </c>
      <c r="C16" s="669"/>
    </row>
    <row r="17" spans="1:5">
      <c r="A17" s="515" t="s">
        <v>686</v>
      </c>
      <c r="B17" s="516"/>
      <c r="C17" s="669"/>
    </row>
    <row r="18" spans="1:5">
      <c r="A18" s="519" t="s">
        <v>684</v>
      </c>
      <c r="B18" s="518">
        <f>'5. RWA '!C13</f>
        <v>33545360971.577854</v>
      </c>
      <c r="C18" s="669"/>
    </row>
    <row r="19" spans="1:5">
      <c r="A19" s="519" t="s">
        <v>685</v>
      </c>
      <c r="B19" s="518">
        <f>'15.1. LR'!C32</f>
        <v>45979313705.061623</v>
      </c>
      <c r="C19" s="669"/>
    </row>
    <row r="20" spans="1:5">
      <c r="A20" s="515" t="s">
        <v>700</v>
      </c>
      <c r="B20" s="516"/>
      <c r="C20" s="669"/>
    </row>
    <row r="21" spans="1:5">
      <c r="A21" s="520" t="s">
        <v>687</v>
      </c>
      <c r="B21" s="521">
        <f>IFERROR(B6/B18,0)</f>
        <v>0.29297421482563302</v>
      </c>
      <c r="C21" s="669"/>
    </row>
    <row r="22" spans="1:5">
      <c r="A22" s="520" t="s">
        <v>704</v>
      </c>
      <c r="B22" s="521">
        <f>IFERROR(B6/B19,0)</f>
        <v>0.21374668301342112</v>
      </c>
      <c r="C22" s="669"/>
    </row>
    <row r="23" spans="1:5" ht="15" thickBot="1">
      <c r="A23" s="522" t="s">
        <v>688</v>
      </c>
      <c r="B23" s="523">
        <f>IFERROR(B6/B14,0)</f>
        <v>0.22096292109974247</v>
      </c>
      <c r="C23" s="669"/>
    </row>
    <row r="24" spans="1:5" ht="16.5" customHeight="1">
      <c r="A24" s="524" t="s">
        <v>676</v>
      </c>
      <c r="B24" s="525"/>
      <c r="C24" s="669"/>
      <c r="D24" s="525"/>
      <c r="E24" s="525"/>
    </row>
    <row r="25" spans="1:5" ht="25.5" customHeight="1">
      <c r="A25" s="524" t="s">
        <v>697</v>
      </c>
      <c r="C25" s="669"/>
    </row>
    <row r="26" spans="1:5" ht="42.45" customHeight="1">
      <c r="A26" s="524" t="s">
        <v>699</v>
      </c>
      <c r="B26" s="176"/>
      <c r="C26" s="669"/>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N20"/>
  <sheetViews>
    <sheetView showGridLines="0" zoomScaleNormal="100" workbookViewId="0"/>
  </sheetViews>
  <sheetFormatPr defaultRowHeight="14.4"/>
  <cols>
    <col min="1" max="1" width="56.6640625" customWidth="1"/>
    <col min="2" max="2" width="28.109375" bestFit="1" customWidth="1"/>
    <col min="3" max="3" width="28.33203125" customWidth="1"/>
    <col min="4" max="6" width="28.109375" customWidth="1"/>
    <col min="7" max="7" width="17" bestFit="1" customWidth="1"/>
    <col min="8" max="8" width="15.33203125" bestFit="1" customWidth="1"/>
    <col min="9" max="9" width="17" bestFit="1" customWidth="1"/>
    <col min="10" max="10" width="15.33203125" bestFit="1" customWidth="1"/>
    <col min="11" max="12" width="17" bestFit="1" customWidth="1"/>
    <col min="13" max="13" width="15.33203125" bestFit="1" customWidth="1"/>
    <col min="14" max="14" width="17" bestFit="1" customWidth="1"/>
  </cols>
  <sheetData>
    <row r="1" spans="1:14">
      <c r="A1" s="508" t="s">
        <v>30</v>
      </c>
      <c r="B1" s="509" t="str">
        <f>'1. key ratios '!B1</f>
        <v>JSC Bank of Georgia</v>
      </c>
      <c r="C1" s="176"/>
    </row>
    <row r="2" spans="1:14">
      <c r="A2" s="508" t="s">
        <v>31</v>
      </c>
      <c r="B2" s="670">
        <f>'1. key ratios '!B2</f>
        <v>46203</v>
      </c>
      <c r="C2" s="176"/>
    </row>
    <row r="3" spans="1:14">
      <c r="A3" s="511" t="s">
        <v>677</v>
      </c>
      <c r="B3" s="512" t="s">
        <v>671</v>
      </c>
      <c r="C3" s="176"/>
    </row>
    <row r="5" spans="1:14">
      <c r="A5" s="526"/>
    </row>
    <row r="6" spans="1:14" ht="15" thickBot="1">
      <c r="A6" s="527"/>
      <c r="B6" s="527"/>
      <c r="C6" s="527"/>
      <c r="D6" s="527"/>
      <c r="E6" s="527"/>
      <c r="F6" s="527"/>
    </row>
    <row r="7" spans="1:14">
      <c r="A7" s="833"/>
      <c r="B7" s="835" t="s">
        <v>703</v>
      </c>
      <c r="C7" s="835"/>
      <c r="D7" s="835"/>
      <c r="E7" s="835"/>
      <c r="F7" s="836" t="s">
        <v>61</v>
      </c>
    </row>
    <row r="8" spans="1:14">
      <c r="A8" s="834"/>
      <c r="B8" s="528" t="s">
        <v>689</v>
      </c>
      <c r="C8" s="528" t="s">
        <v>690</v>
      </c>
      <c r="D8" s="528" t="s">
        <v>691</v>
      </c>
      <c r="E8" s="528" t="s">
        <v>701</v>
      </c>
      <c r="F8" s="837"/>
      <c r="G8" s="541"/>
    </row>
    <row r="9" spans="1:14">
      <c r="A9" s="529" t="s">
        <v>692</v>
      </c>
      <c r="B9" s="530">
        <f>B13+B17</f>
        <v>1561735167.0638659</v>
      </c>
      <c r="C9" s="530">
        <f t="shared" ref="C9:E9" si="0">C13+C17</f>
        <v>549079385.21096802</v>
      </c>
      <c r="D9" s="530">
        <f t="shared" si="0"/>
        <v>2817507002.2361994</v>
      </c>
      <c r="E9" s="530">
        <f t="shared" si="0"/>
        <v>926768363.27999997</v>
      </c>
      <c r="F9" s="531">
        <f>F13+F17</f>
        <v>5855089917.7910328</v>
      </c>
    </row>
    <row r="10" spans="1:14">
      <c r="A10" s="532" t="s">
        <v>694</v>
      </c>
      <c r="B10" s="533">
        <f t="shared" ref="B10:E12" si="1">B14+B18</f>
        <v>181385685.50059429</v>
      </c>
      <c r="C10" s="533">
        <f t="shared" si="1"/>
        <v>0</v>
      </c>
      <c r="D10" s="533">
        <f t="shared" si="1"/>
        <v>0</v>
      </c>
      <c r="E10" s="533">
        <f t="shared" si="1"/>
        <v>0</v>
      </c>
      <c r="F10" s="531">
        <f>SUM(B10:E10)</f>
        <v>181385685.50059429</v>
      </c>
      <c r="G10" s="669"/>
      <c r="H10" s="669"/>
      <c r="I10" s="669"/>
      <c r="J10" s="669"/>
      <c r="K10" s="669"/>
      <c r="L10" s="669"/>
      <c r="M10" s="669"/>
      <c r="N10" s="669"/>
    </row>
    <row r="11" spans="1:14">
      <c r="A11" s="532" t="s">
        <v>702</v>
      </c>
      <c r="B11" s="533">
        <f t="shared" si="1"/>
        <v>1380349481.5632715</v>
      </c>
      <c r="C11" s="533">
        <f t="shared" si="1"/>
        <v>549079385.21096802</v>
      </c>
      <c r="D11" s="533">
        <f t="shared" si="1"/>
        <v>2817507002.2361994</v>
      </c>
      <c r="E11" s="533">
        <f t="shared" si="1"/>
        <v>926768363.27999997</v>
      </c>
      <c r="F11" s="531">
        <f t="shared" ref="F11:F20" si="2">SUM(B11:E11)</f>
        <v>5673704232.2904387</v>
      </c>
      <c r="G11" s="669"/>
      <c r="H11" s="669"/>
      <c r="I11" s="669"/>
      <c r="J11" s="669"/>
      <c r="K11" s="669"/>
      <c r="L11" s="669"/>
      <c r="M11" s="669"/>
      <c r="N11" s="669"/>
    </row>
    <row r="12" spans="1:14">
      <c r="A12" s="534" t="s">
        <v>693</v>
      </c>
      <c r="B12" s="533">
        <f t="shared" si="1"/>
        <v>835091584.04050457</v>
      </c>
      <c r="C12" s="533">
        <f t="shared" si="1"/>
        <v>287787317.585168</v>
      </c>
      <c r="D12" s="533">
        <f t="shared" si="1"/>
        <v>2494395553.0265722</v>
      </c>
      <c r="E12" s="533">
        <f t="shared" si="1"/>
        <v>926768363.27999997</v>
      </c>
      <c r="F12" s="531">
        <f t="shared" si="2"/>
        <v>4544042817.9322443</v>
      </c>
      <c r="G12" s="669"/>
      <c r="H12" s="669"/>
      <c r="I12" s="669"/>
      <c r="J12" s="669"/>
      <c r="K12" s="669"/>
      <c r="L12" s="669"/>
      <c r="M12" s="669"/>
      <c r="N12" s="669"/>
    </row>
    <row r="13" spans="1:14">
      <c r="A13" s="535" t="s">
        <v>683</v>
      </c>
      <c r="B13" s="671">
        <f>SUM(B14:B16)</f>
        <v>0</v>
      </c>
      <c r="C13" s="671">
        <f t="shared" ref="C13" si="3">SUM(C14:C16)</f>
        <v>0</v>
      </c>
      <c r="D13" s="671">
        <f>SUM(D14:D15)</f>
        <v>586660868.5</v>
      </c>
      <c r="E13" s="671">
        <f>SUM(E14:E15)</f>
        <v>925855000</v>
      </c>
      <c r="F13" s="531">
        <f t="shared" si="2"/>
        <v>1512515868.5</v>
      </c>
      <c r="G13" s="669"/>
      <c r="H13" s="669"/>
      <c r="I13" s="669"/>
      <c r="J13" s="669"/>
      <c r="K13" s="669"/>
      <c r="L13" s="669"/>
      <c r="M13" s="669"/>
      <c r="N13" s="669"/>
    </row>
    <row r="14" spans="1:14">
      <c r="A14" s="532" t="s">
        <v>694</v>
      </c>
      <c r="B14" s="536">
        <v>0</v>
      </c>
      <c r="C14" s="536">
        <v>0</v>
      </c>
      <c r="D14" s="536">
        <v>0</v>
      </c>
      <c r="E14" s="536">
        <v>0</v>
      </c>
      <c r="F14" s="531">
        <f t="shared" si="2"/>
        <v>0</v>
      </c>
      <c r="G14" s="669"/>
      <c r="H14" s="669"/>
      <c r="I14" s="669"/>
      <c r="J14" s="669"/>
      <c r="K14" s="669"/>
      <c r="L14" s="669"/>
      <c r="M14" s="669"/>
      <c r="N14" s="669"/>
    </row>
    <row r="15" spans="1:14">
      <c r="A15" s="532" t="s">
        <v>702</v>
      </c>
      <c r="B15" s="536">
        <v>0</v>
      </c>
      <c r="C15" s="536">
        <v>0</v>
      </c>
      <c r="D15" s="536">
        <v>586660868.5</v>
      </c>
      <c r="E15" s="536">
        <v>925855000</v>
      </c>
      <c r="F15" s="531">
        <f t="shared" si="2"/>
        <v>1512515868.5</v>
      </c>
      <c r="G15" s="669"/>
      <c r="H15" s="669"/>
      <c r="I15" s="669"/>
      <c r="J15" s="669"/>
      <c r="K15" s="669"/>
      <c r="L15" s="669"/>
      <c r="M15" s="669"/>
      <c r="N15" s="669"/>
    </row>
    <row r="16" spans="1:14">
      <c r="A16" s="534" t="s">
        <v>693</v>
      </c>
      <c r="B16" s="536">
        <v>0</v>
      </c>
      <c r="C16" s="536">
        <v>0</v>
      </c>
      <c r="D16" s="536">
        <v>586660868.5</v>
      </c>
      <c r="E16" s="536">
        <v>925855000</v>
      </c>
      <c r="F16" s="531">
        <f t="shared" si="2"/>
        <v>1512515868.5</v>
      </c>
      <c r="G16" s="669"/>
      <c r="H16" s="669"/>
      <c r="I16" s="669"/>
      <c r="J16" s="669"/>
      <c r="K16" s="669"/>
      <c r="L16" s="669"/>
      <c r="M16" s="669"/>
      <c r="N16" s="669"/>
    </row>
    <row r="17" spans="1:14">
      <c r="A17" s="535" t="s">
        <v>679</v>
      </c>
      <c r="B17" s="671">
        <f>SUM(B18:B19)</f>
        <v>1561735167.0638659</v>
      </c>
      <c r="C17" s="671">
        <f>SUM(C18:C19)</f>
        <v>549079385.21096802</v>
      </c>
      <c r="D17" s="671">
        <f>SUM(D18:D19)</f>
        <v>2230846133.7361994</v>
      </c>
      <c r="E17" s="671">
        <f>SUM(E18:E19)</f>
        <v>913363.27999997139</v>
      </c>
      <c r="F17" s="531">
        <f t="shared" si="2"/>
        <v>4342574049.2910328</v>
      </c>
      <c r="G17" s="669"/>
      <c r="H17" s="669"/>
      <c r="I17" s="669"/>
      <c r="J17" s="669"/>
      <c r="K17" s="669"/>
      <c r="L17" s="669"/>
      <c r="M17" s="669"/>
      <c r="N17" s="669"/>
    </row>
    <row r="18" spans="1:14">
      <c r="A18" s="532" t="s">
        <v>694</v>
      </c>
      <c r="B18" s="536">
        <v>181385685.50059429</v>
      </c>
      <c r="C18" s="536">
        <v>0</v>
      </c>
      <c r="D18" s="536">
        <v>0</v>
      </c>
      <c r="E18" s="536">
        <v>0</v>
      </c>
      <c r="F18" s="531">
        <f t="shared" si="2"/>
        <v>181385685.50059429</v>
      </c>
      <c r="G18" s="669"/>
      <c r="H18" s="669"/>
      <c r="I18" s="669"/>
      <c r="J18" s="669"/>
      <c r="K18" s="669"/>
      <c r="L18" s="669"/>
      <c r="M18" s="669"/>
      <c r="N18" s="669"/>
    </row>
    <row r="19" spans="1:14">
      <c r="A19" s="532" t="s">
        <v>702</v>
      </c>
      <c r="B19" s="536">
        <v>1380349481.5632715</v>
      </c>
      <c r="C19" s="536">
        <v>549079385.21096802</v>
      </c>
      <c r="D19" s="536">
        <v>2230846133.7361994</v>
      </c>
      <c r="E19" s="536">
        <v>913363.27999997139</v>
      </c>
      <c r="F19" s="531">
        <f t="shared" si="2"/>
        <v>4161188363.7904387</v>
      </c>
      <c r="G19" s="669"/>
      <c r="H19" s="669"/>
      <c r="I19" s="669"/>
      <c r="J19" s="669"/>
      <c r="K19" s="669"/>
      <c r="L19" s="669"/>
      <c r="M19" s="669"/>
      <c r="N19" s="669"/>
    </row>
    <row r="20" spans="1:14" ht="15" thickBot="1">
      <c r="A20" s="534" t="s">
        <v>693</v>
      </c>
      <c r="B20" s="537">
        <v>835091584.04050457</v>
      </c>
      <c r="C20" s="537">
        <v>287787317.585168</v>
      </c>
      <c r="D20" s="537">
        <v>1907734684.5265722</v>
      </c>
      <c r="E20" s="537">
        <v>913363.27999997139</v>
      </c>
      <c r="F20" s="531">
        <f t="shared" si="2"/>
        <v>3031526949.4322443</v>
      </c>
      <c r="G20" s="669"/>
      <c r="H20" s="669"/>
      <c r="I20" s="669"/>
      <c r="J20" s="669"/>
      <c r="K20" s="669"/>
      <c r="L20" s="669"/>
      <c r="M20" s="669"/>
      <c r="N20" s="669"/>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73"/>
  <sheetViews>
    <sheetView zoomScaleNormal="100" workbookViewId="0">
      <pane xSplit="1" ySplit="5" topLeftCell="B6" activePane="bottomRight" state="frozen"/>
      <selection pane="topRight"/>
      <selection pane="bottomLeft"/>
      <selection pane="bottomRight" activeCell="B6" sqref="B6"/>
    </sheetView>
  </sheetViews>
  <sheetFormatPr defaultColWidth="9.33203125" defaultRowHeight="13.8"/>
  <cols>
    <col min="1" max="1" width="10.6640625" style="4" customWidth="1"/>
    <col min="2" max="2" width="91.6640625" style="4" customWidth="1"/>
    <col min="3" max="3" width="53.33203125" style="690" customWidth="1"/>
    <col min="4" max="4" width="32.33203125" style="4" customWidth="1"/>
    <col min="5" max="5" width="19.109375" style="5" bestFit="1" customWidth="1"/>
    <col min="6" max="16384" width="9.33203125" style="5"/>
  </cols>
  <sheetData>
    <row r="1" spans="1:6">
      <c r="A1" s="2" t="s">
        <v>30</v>
      </c>
      <c r="B1" s="3" t="str">
        <f>'Info '!C2</f>
        <v>JSC Bank of Georgia</v>
      </c>
      <c r="C1" s="4"/>
      <c r="E1" s="4"/>
      <c r="F1" s="4"/>
    </row>
    <row r="2" spans="1:6" s="48" customFormat="1" ht="15.75" customHeight="1">
      <c r="A2" s="2" t="s">
        <v>31</v>
      </c>
      <c r="B2" s="286">
        <f>'1. key ratios '!B2</f>
        <v>46203</v>
      </c>
    </row>
    <row r="3" spans="1:6" s="48" customFormat="1" ht="15.75" customHeight="1">
      <c r="A3" s="86"/>
    </row>
    <row r="4" spans="1:6" s="48" customFormat="1" ht="15.75" customHeight="1" thickBot="1">
      <c r="A4" s="48" t="s">
        <v>44</v>
      </c>
      <c r="B4" s="146" t="s">
        <v>162</v>
      </c>
      <c r="D4" s="24" t="s">
        <v>35</v>
      </c>
    </row>
    <row r="5" spans="1:6" ht="26.4">
      <c r="A5" s="87" t="s">
        <v>6</v>
      </c>
      <c r="B5" s="166" t="s">
        <v>202</v>
      </c>
      <c r="C5" s="88" t="s">
        <v>620</v>
      </c>
      <c r="D5" s="89" t="s">
        <v>46</v>
      </c>
    </row>
    <row r="6" spans="1:6" ht="14.4">
      <c r="A6" s="342">
        <v>1</v>
      </c>
      <c r="B6" s="343" t="s">
        <v>521</v>
      </c>
      <c r="C6" s="677">
        <v>5032578312.5487947</v>
      </c>
      <c r="D6" s="90"/>
      <c r="E6" s="672"/>
    </row>
    <row r="7" spans="1:6" ht="14.4">
      <c r="A7" s="342">
        <v>1.1000000000000001</v>
      </c>
      <c r="B7" s="344" t="s">
        <v>522</v>
      </c>
      <c r="C7" s="678">
        <v>886134589.18000007</v>
      </c>
      <c r="D7" s="91"/>
      <c r="E7" s="672"/>
    </row>
    <row r="8" spans="1:6" ht="14.4">
      <c r="A8" s="342">
        <v>1.2</v>
      </c>
      <c r="B8" s="344" t="s">
        <v>523</v>
      </c>
      <c r="C8" s="678">
        <v>2808557099.8897004</v>
      </c>
      <c r="D8" s="91"/>
      <c r="E8" s="672"/>
    </row>
    <row r="9" spans="1:6" ht="14.4">
      <c r="A9" s="342">
        <v>1.3</v>
      </c>
      <c r="B9" s="344" t="s">
        <v>524</v>
      </c>
      <c r="C9" s="679">
        <v>1337886623.4790947</v>
      </c>
      <c r="D9" s="399"/>
      <c r="E9" s="672"/>
    </row>
    <row r="10" spans="1:6" ht="14.4">
      <c r="A10" s="342">
        <v>2</v>
      </c>
      <c r="B10" s="345" t="s">
        <v>525</v>
      </c>
      <c r="C10" s="679">
        <v>22653778.830000002</v>
      </c>
      <c r="D10" s="399"/>
      <c r="E10" s="672"/>
    </row>
    <row r="11" spans="1:6" ht="14.4">
      <c r="A11" s="342">
        <v>2.1</v>
      </c>
      <c r="B11" s="346" t="s">
        <v>526</v>
      </c>
      <c r="C11" s="680">
        <v>22653778.830000002</v>
      </c>
      <c r="D11" s="400"/>
      <c r="E11" s="672"/>
    </row>
    <row r="12" spans="1:6" ht="14.4">
      <c r="A12" s="342">
        <v>3</v>
      </c>
      <c r="B12" s="347" t="s">
        <v>527</v>
      </c>
      <c r="C12" s="680"/>
      <c r="D12" s="400"/>
      <c r="E12" s="672"/>
    </row>
    <row r="13" spans="1:6" ht="14.4">
      <c r="A13" s="342">
        <v>4</v>
      </c>
      <c r="B13" s="348" t="s">
        <v>528</v>
      </c>
      <c r="C13" s="680"/>
      <c r="D13" s="400"/>
      <c r="E13" s="672"/>
    </row>
    <row r="14" spans="1:6" ht="14.4">
      <c r="A14" s="342">
        <v>5</v>
      </c>
      <c r="B14" s="349" t="s">
        <v>529</v>
      </c>
      <c r="C14" s="680">
        <v>6096622641.2776995</v>
      </c>
      <c r="D14" s="400"/>
      <c r="E14" s="672"/>
    </row>
    <row r="15" spans="1:6" ht="14.4">
      <c r="A15" s="342">
        <v>5.0999999999999996</v>
      </c>
      <c r="B15" s="350" t="s">
        <v>530</v>
      </c>
      <c r="C15" s="679">
        <v>1437429.21</v>
      </c>
      <c r="D15" s="400"/>
      <c r="E15" s="672"/>
    </row>
    <row r="16" spans="1:6" ht="14.4">
      <c r="A16" s="673"/>
      <c r="B16" s="350"/>
      <c r="C16" s="679">
        <v>0</v>
      </c>
      <c r="D16" s="400"/>
      <c r="E16" s="672"/>
    </row>
    <row r="17" spans="1:5" ht="14.4">
      <c r="A17" s="342">
        <v>5.2</v>
      </c>
      <c r="B17" s="350" t="s">
        <v>531</v>
      </c>
      <c r="C17" s="679">
        <v>6095185212.0676994</v>
      </c>
      <c r="D17" s="399"/>
      <c r="E17" s="672"/>
    </row>
    <row r="18" spans="1:5" ht="14.4">
      <c r="A18" s="342">
        <v>5.3</v>
      </c>
      <c r="B18" s="351" t="s">
        <v>532</v>
      </c>
      <c r="C18" s="680">
        <v>0</v>
      </c>
      <c r="D18" s="399"/>
      <c r="E18" s="672"/>
    </row>
    <row r="19" spans="1:5" ht="14.4">
      <c r="A19" s="342">
        <v>6</v>
      </c>
      <c r="B19" s="347" t="s">
        <v>533</v>
      </c>
      <c r="C19" s="680">
        <v>31516113056.505798</v>
      </c>
      <c r="D19" s="399"/>
      <c r="E19" s="672"/>
    </row>
    <row r="20" spans="1:5" ht="14.4">
      <c r="A20" s="342">
        <v>6.1</v>
      </c>
      <c r="B20" s="350" t="s">
        <v>531</v>
      </c>
      <c r="C20" s="680">
        <v>2352095027.3722997</v>
      </c>
      <c r="D20" s="399"/>
      <c r="E20" s="672"/>
    </row>
    <row r="21" spans="1:5" ht="14.4">
      <c r="A21" s="342">
        <v>6.2</v>
      </c>
      <c r="B21" s="351" t="s">
        <v>532</v>
      </c>
      <c r="C21" s="680">
        <v>29164018029.133499</v>
      </c>
      <c r="D21" s="399"/>
      <c r="E21" s="672"/>
    </row>
    <row r="22" spans="1:5" ht="14.4">
      <c r="A22" s="342">
        <v>7</v>
      </c>
      <c r="B22" s="345" t="s">
        <v>534</v>
      </c>
      <c r="C22" s="680">
        <v>391420284.33000004</v>
      </c>
      <c r="D22" s="399"/>
      <c r="E22" s="672"/>
    </row>
    <row r="23" spans="1:5" ht="14.4">
      <c r="A23" s="673"/>
      <c r="B23" s="352"/>
      <c r="C23" s="680">
        <v>9537977</v>
      </c>
      <c r="D23" s="399"/>
      <c r="E23" s="672"/>
    </row>
    <row r="24" spans="1:5" ht="14.4">
      <c r="A24" s="673"/>
      <c r="B24" s="352"/>
      <c r="C24" s="680"/>
      <c r="D24" s="399"/>
      <c r="E24" s="672"/>
    </row>
    <row r="25" spans="1:5" ht="14.4">
      <c r="A25" s="342">
        <v>8</v>
      </c>
      <c r="B25" s="352" t="s">
        <v>535</v>
      </c>
      <c r="C25" s="679">
        <v>8770240.6699999999</v>
      </c>
      <c r="D25" s="399">
        <v>0</v>
      </c>
      <c r="E25" s="672"/>
    </row>
    <row r="26" spans="1:5" ht="14.4">
      <c r="A26" s="342">
        <v>9</v>
      </c>
      <c r="B26" s="348" t="s">
        <v>536</v>
      </c>
      <c r="C26" s="679">
        <v>791237300.12</v>
      </c>
      <c r="D26" s="401" t="s">
        <v>787</v>
      </c>
      <c r="E26" s="672"/>
    </row>
    <row r="27" spans="1:5" ht="14.4">
      <c r="A27" s="342">
        <v>9.1</v>
      </c>
      <c r="B27" s="350" t="s">
        <v>537</v>
      </c>
      <c r="C27" s="681">
        <v>692187849.99000001</v>
      </c>
      <c r="D27" s="402"/>
      <c r="E27" s="672"/>
    </row>
    <row r="28" spans="1:5" ht="14.4">
      <c r="A28" s="342">
        <v>9.1999999999999993</v>
      </c>
      <c r="B28" s="350" t="s">
        <v>538</v>
      </c>
      <c r="C28" s="682">
        <v>99049450.129999995</v>
      </c>
      <c r="D28" s="398"/>
      <c r="E28" s="672"/>
    </row>
    <row r="29" spans="1:5" ht="14.4">
      <c r="A29" s="342">
        <v>10</v>
      </c>
      <c r="B29" s="348" t="s">
        <v>539</v>
      </c>
      <c r="C29" s="683">
        <v>205218404.33000004</v>
      </c>
      <c r="D29" s="507"/>
      <c r="E29" s="672"/>
    </row>
    <row r="30" spans="1:5" ht="14.4">
      <c r="A30" s="342">
        <v>10.1</v>
      </c>
      <c r="B30" s="350" t="s">
        <v>540</v>
      </c>
      <c r="C30" s="678">
        <v>33453342.84</v>
      </c>
      <c r="D30" s="91"/>
      <c r="E30" s="672"/>
    </row>
    <row r="31" spans="1:5" ht="14.4">
      <c r="A31" s="342">
        <v>10.199999999999999</v>
      </c>
      <c r="B31" s="350" t="s">
        <v>541</v>
      </c>
      <c r="C31" s="678">
        <v>171765061.49000004</v>
      </c>
      <c r="D31" s="91"/>
      <c r="E31" s="672"/>
    </row>
    <row r="32" spans="1:5" ht="14.4">
      <c r="A32" s="342">
        <v>11</v>
      </c>
      <c r="B32" s="348" t="s">
        <v>542</v>
      </c>
      <c r="C32" s="678">
        <v>0</v>
      </c>
      <c r="D32" s="91"/>
      <c r="E32" s="672"/>
    </row>
    <row r="33" spans="1:5" ht="14.4">
      <c r="A33" s="342">
        <v>11.1</v>
      </c>
      <c r="B33" s="350" t="s">
        <v>543</v>
      </c>
      <c r="C33" s="678">
        <v>0</v>
      </c>
      <c r="D33" s="691" t="s">
        <v>788</v>
      </c>
      <c r="E33" s="672"/>
    </row>
    <row r="34" spans="1:5" ht="14.4">
      <c r="A34" s="342">
        <v>11.2</v>
      </c>
      <c r="B34" s="350" t="s">
        <v>544</v>
      </c>
      <c r="C34" s="678">
        <v>0</v>
      </c>
      <c r="D34" s="691" t="s">
        <v>788</v>
      </c>
      <c r="E34" s="672"/>
    </row>
    <row r="35" spans="1:5" ht="14.4">
      <c r="A35" s="342">
        <v>13</v>
      </c>
      <c r="B35" s="348" t="s">
        <v>545</v>
      </c>
      <c r="C35" s="678">
        <v>718353539.40095317</v>
      </c>
      <c r="D35" s="91"/>
      <c r="E35" s="672"/>
    </row>
    <row r="36" spans="1:5" ht="14.4">
      <c r="A36" s="342">
        <v>13.1</v>
      </c>
      <c r="B36" s="353" t="s">
        <v>546</v>
      </c>
      <c r="C36" s="678">
        <v>397712169.66000003</v>
      </c>
      <c r="D36" s="91"/>
      <c r="E36" s="672"/>
    </row>
    <row r="37" spans="1:5" ht="14.4">
      <c r="A37" s="342">
        <v>13.2</v>
      </c>
      <c r="B37" s="353" t="s">
        <v>547</v>
      </c>
      <c r="C37" s="684">
        <v>0</v>
      </c>
      <c r="D37" s="92"/>
      <c r="E37" s="672"/>
    </row>
    <row r="38" spans="1:5" ht="14.4">
      <c r="A38" s="342">
        <v>14</v>
      </c>
      <c r="B38" s="354" t="s">
        <v>548</v>
      </c>
      <c r="C38" s="684">
        <v>44782967558.013252</v>
      </c>
      <c r="D38" s="92"/>
      <c r="E38" s="672"/>
    </row>
    <row r="39" spans="1:5" ht="14.4">
      <c r="A39" s="342"/>
      <c r="B39" s="355" t="s">
        <v>549</v>
      </c>
      <c r="C39" s="685"/>
      <c r="D39" s="93"/>
      <c r="E39" s="672"/>
    </row>
    <row r="40" spans="1:5" ht="14.4">
      <c r="A40" s="342">
        <v>15</v>
      </c>
      <c r="B40" s="356" t="s">
        <v>550</v>
      </c>
      <c r="C40" s="682">
        <v>20332753.630000003</v>
      </c>
      <c r="D40" s="398"/>
      <c r="E40" s="672"/>
    </row>
    <row r="41" spans="1:5" ht="14.4">
      <c r="A41" s="357">
        <v>15.1</v>
      </c>
      <c r="B41" s="358" t="s">
        <v>526</v>
      </c>
      <c r="C41" s="678">
        <v>20332753.630000003</v>
      </c>
      <c r="D41" s="91"/>
      <c r="E41" s="672"/>
    </row>
    <row r="42" spans="1:5" ht="14.4">
      <c r="A42" s="357">
        <v>16</v>
      </c>
      <c r="B42" s="345" t="s">
        <v>551</v>
      </c>
      <c r="C42" s="678"/>
      <c r="D42" s="91"/>
      <c r="E42" s="672"/>
    </row>
    <row r="43" spans="1:5" ht="14.4">
      <c r="A43" s="357">
        <v>17</v>
      </c>
      <c r="B43" s="345" t="s">
        <v>552</v>
      </c>
      <c r="C43" s="678">
        <f>SUM(C44:C47)</f>
        <v>36174238312.1586</v>
      </c>
      <c r="D43" s="91"/>
      <c r="E43" s="672"/>
    </row>
    <row r="44" spans="1:5" ht="14.4">
      <c r="A44" s="357">
        <v>17.100000000000001</v>
      </c>
      <c r="B44" s="359" t="s">
        <v>553</v>
      </c>
      <c r="C44" s="678">
        <v>31347593805.2113</v>
      </c>
      <c r="D44" s="91"/>
      <c r="E44" s="672"/>
    </row>
    <row r="45" spans="1:5" ht="14.4">
      <c r="A45" s="357">
        <v>17.2</v>
      </c>
      <c r="B45" s="360" t="s">
        <v>554</v>
      </c>
      <c r="C45" s="678">
        <v>2967538738.2272997</v>
      </c>
      <c r="D45" s="91"/>
      <c r="E45" s="672"/>
    </row>
    <row r="46" spans="1:5" ht="14.4">
      <c r="A46" s="357">
        <v>17.3</v>
      </c>
      <c r="B46" s="388" t="s">
        <v>555</v>
      </c>
      <c r="C46" s="684">
        <v>1642034777.1600008</v>
      </c>
      <c r="D46" s="92"/>
      <c r="E46" s="672"/>
    </row>
    <row r="47" spans="1:5" ht="14.4">
      <c r="A47" s="357">
        <v>17.399999999999999</v>
      </c>
      <c r="B47" s="389" t="s">
        <v>556</v>
      </c>
      <c r="C47" s="686">
        <v>217070991.56</v>
      </c>
      <c r="D47" s="390"/>
      <c r="E47" s="672"/>
    </row>
    <row r="48" spans="1:5" ht="14.4">
      <c r="A48" s="357">
        <v>18</v>
      </c>
      <c r="B48" s="391" t="s">
        <v>557</v>
      </c>
      <c r="C48" s="687">
        <v>2681507.9344999995</v>
      </c>
      <c r="D48" s="397"/>
      <c r="E48" s="672"/>
    </row>
    <row r="49" spans="1:5" ht="14.4">
      <c r="A49" s="357">
        <v>19</v>
      </c>
      <c r="B49" s="391" t="s">
        <v>558</v>
      </c>
      <c r="C49" s="687">
        <v>95055822.180000007</v>
      </c>
      <c r="D49" s="392"/>
      <c r="E49" s="672"/>
    </row>
    <row r="50" spans="1:5" ht="14.4">
      <c r="A50" s="357">
        <v>19.100000000000001</v>
      </c>
      <c r="B50" s="393" t="s">
        <v>559</v>
      </c>
      <c r="C50" s="686">
        <v>74121488.5</v>
      </c>
      <c r="D50" s="392"/>
      <c r="E50" s="672"/>
    </row>
    <row r="51" spans="1:5" ht="14.4">
      <c r="A51" s="357">
        <v>19.2</v>
      </c>
      <c r="B51" s="393" t="s">
        <v>560</v>
      </c>
      <c r="C51" s="686">
        <v>20934333.68</v>
      </c>
      <c r="D51" s="392"/>
      <c r="E51" s="672"/>
    </row>
    <row r="52" spans="1:5" ht="14.4">
      <c r="A52" s="357">
        <v>20</v>
      </c>
      <c r="B52" s="361" t="s">
        <v>561</v>
      </c>
      <c r="C52" s="686">
        <v>1544076140.6700001</v>
      </c>
      <c r="D52" s="392"/>
      <c r="E52" s="672"/>
    </row>
    <row r="53" spans="1:5" ht="14.4">
      <c r="A53" s="673"/>
      <c r="B53" s="676" t="s">
        <v>785</v>
      </c>
      <c r="C53" s="688">
        <v>925855000</v>
      </c>
      <c r="D53" s="675"/>
      <c r="E53" s="672"/>
    </row>
    <row r="54" spans="1:5" ht="14.4">
      <c r="A54" s="673"/>
      <c r="B54" s="676" t="s">
        <v>786</v>
      </c>
      <c r="C54" s="688">
        <v>586660868.5</v>
      </c>
      <c r="D54" s="675"/>
      <c r="E54" s="672"/>
    </row>
    <row r="55" spans="1:5" ht="14.4">
      <c r="A55" s="357">
        <v>21</v>
      </c>
      <c r="B55" s="394" t="s">
        <v>562</v>
      </c>
      <c r="C55" s="674">
        <v>522355731.15829998</v>
      </c>
      <c r="D55" s="392"/>
      <c r="E55" s="672"/>
    </row>
    <row r="56" spans="1:5" ht="14.4">
      <c r="A56" s="357">
        <v>21.1</v>
      </c>
      <c r="B56" s="360" t="s">
        <v>563</v>
      </c>
      <c r="C56" s="674">
        <v>257173087.16999999</v>
      </c>
      <c r="D56" s="392"/>
      <c r="E56" s="672"/>
    </row>
    <row r="57" spans="1:5" ht="14.4">
      <c r="A57" s="357">
        <v>22</v>
      </c>
      <c r="B57" s="362" t="s">
        <v>564</v>
      </c>
      <c r="C57" s="674">
        <v>38358740267.7314</v>
      </c>
      <c r="D57" s="392"/>
      <c r="E57" s="672"/>
    </row>
    <row r="58" spans="1:5" ht="14.4">
      <c r="A58" s="357"/>
      <c r="B58" s="363" t="s">
        <v>565</v>
      </c>
      <c r="C58" s="689"/>
      <c r="D58" s="392"/>
      <c r="E58" s="672"/>
    </row>
    <row r="59" spans="1:5" ht="14.4">
      <c r="A59" s="357">
        <v>23</v>
      </c>
      <c r="B59" s="361" t="s">
        <v>566</v>
      </c>
      <c r="C59" s="674">
        <v>27993660.18</v>
      </c>
      <c r="D59" s="392"/>
      <c r="E59" s="672"/>
    </row>
    <row r="60" spans="1:5" ht="14.4">
      <c r="A60" s="357">
        <v>24</v>
      </c>
      <c r="B60" s="361" t="s">
        <v>567</v>
      </c>
      <c r="C60" s="674">
        <v>0</v>
      </c>
      <c r="D60" s="392"/>
      <c r="E60" s="672"/>
    </row>
    <row r="61" spans="1:5" ht="14.4">
      <c r="A61" s="357">
        <v>25</v>
      </c>
      <c r="B61" s="391" t="s">
        <v>568</v>
      </c>
      <c r="C61" s="674">
        <v>252311118.03999999</v>
      </c>
      <c r="D61" s="392"/>
      <c r="E61" s="672"/>
    </row>
    <row r="62" spans="1:5" ht="14.4">
      <c r="A62" s="357">
        <v>26</v>
      </c>
      <c r="B62" s="391" t="s">
        <v>569</v>
      </c>
      <c r="C62" s="674">
        <v>-11366</v>
      </c>
      <c r="D62" s="392"/>
      <c r="E62" s="672"/>
    </row>
    <row r="63" spans="1:5" ht="14.4">
      <c r="A63" s="357">
        <v>27</v>
      </c>
      <c r="B63" s="391" t="s">
        <v>570</v>
      </c>
      <c r="C63" s="674">
        <f>SUM(C64:C65)</f>
        <v>0</v>
      </c>
      <c r="D63" s="392"/>
      <c r="E63" s="672"/>
    </row>
    <row r="64" spans="1:5" ht="14.4">
      <c r="A64" s="357">
        <v>27.1</v>
      </c>
      <c r="B64" s="389" t="s">
        <v>571</v>
      </c>
      <c r="C64" s="674"/>
      <c r="D64" s="392"/>
      <c r="E64" s="672"/>
    </row>
    <row r="65" spans="1:5" ht="14.4">
      <c r="A65" s="357">
        <v>27.2</v>
      </c>
      <c r="B65" s="389" t="s">
        <v>572</v>
      </c>
      <c r="C65" s="674"/>
      <c r="D65" s="392"/>
      <c r="E65" s="672"/>
    </row>
    <row r="66" spans="1:5" ht="14.4">
      <c r="A66" s="357">
        <v>28</v>
      </c>
      <c r="B66" s="364" t="s">
        <v>573</v>
      </c>
      <c r="C66" s="674">
        <v>-91418546.120000005</v>
      </c>
      <c r="D66" s="392"/>
      <c r="E66" s="672"/>
    </row>
    <row r="67" spans="1:5" ht="14.4">
      <c r="A67" s="357">
        <v>29</v>
      </c>
      <c r="B67" s="391" t="s">
        <v>574</v>
      </c>
      <c r="C67" s="674">
        <v>89600462.180000007</v>
      </c>
      <c r="D67" s="392"/>
      <c r="E67" s="672"/>
    </row>
    <row r="68" spans="1:5" ht="14.4">
      <c r="A68" s="357">
        <v>29.1</v>
      </c>
      <c r="B68" s="395" t="s">
        <v>575</v>
      </c>
      <c r="C68" s="674">
        <v>3503375.9</v>
      </c>
      <c r="D68" s="392"/>
      <c r="E68" s="672"/>
    </row>
    <row r="69" spans="1:5" ht="14.4">
      <c r="A69" s="357">
        <v>29.2</v>
      </c>
      <c r="B69" s="404" t="s">
        <v>576</v>
      </c>
      <c r="C69" s="674">
        <v>214966.39999999999</v>
      </c>
      <c r="D69" s="392"/>
      <c r="E69" s="672"/>
    </row>
    <row r="70" spans="1:5" ht="14.4">
      <c r="A70" s="357">
        <v>29.3</v>
      </c>
      <c r="B70" s="404" t="s">
        <v>577</v>
      </c>
      <c r="C70" s="674">
        <v>85882119.88000001</v>
      </c>
      <c r="D70" s="392"/>
      <c r="E70" s="672"/>
    </row>
    <row r="71" spans="1:5" ht="14.4">
      <c r="A71" s="357">
        <v>30</v>
      </c>
      <c r="B71" s="365" t="s">
        <v>578</v>
      </c>
      <c r="C71" s="674">
        <v>6145751962.0622158</v>
      </c>
      <c r="D71" s="392"/>
      <c r="E71" s="672"/>
    </row>
    <row r="72" spans="1:5" ht="14.4">
      <c r="A72" s="357">
        <v>31</v>
      </c>
      <c r="B72" s="396" t="s">
        <v>579</v>
      </c>
      <c r="C72" s="674">
        <v>6424227290.3422155</v>
      </c>
      <c r="D72" s="392"/>
      <c r="E72" s="672"/>
    </row>
    <row r="73" spans="1:5" ht="14.4">
      <c r="A73" s="357">
        <v>32</v>
      </c>
      <c r="B73" s="365" t="s">
        <v>580</v>
      </c>
      <c r="C73" s="674">
        <v>44782967558.073616</v>
      </c>
      <c r="D73" s="392"/>
      <c r="E73" s="672"/>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41"/>
  <sheetViews>
    <sheetView zoomScaleNormal="100" workbookViewId="0">
      <pane xSplit="1" ySplit="4" topLeftCell="B5" activePane="bottomRight" state="frozen"/>
      <selection pane="topRight"/>
      <selection pane="bottomLeft"/>
      <selection pane="bottomRight" activeCell="B5" sqref="B5"/>
    </sheetView>
  </sheetViews>
  <sheetFormatPr defaultColWidth="9.33203125" defaultRowHeight="13.2"/>
  <cols>
    <col min="1" max="1" width="10.5546875" style="4" bestFit="1" customWidth="1"/>
    <col min="2" max="2" width="95" style="4" customWidth="1"/>
    <col min="3" max="3" width="15.33203125" style="4" bestFit="1" customWidth="1"/>
    <col min="4" max="4" width="16.44140625" style="4" bestFit="1" customWidth="1"/>
    <col min="5" max="5" width="13" style="4" bestFit="1" customWidth="1"/>
    <col min="6" max="6" width="16.44140625" style="4" bestFit="1" customWidth="1"/>
    <col min="7" max="7" width="13" style="4" bestFit="1" customWidth="1"/>
    <col min="8" max="8" width="13.33203125" style="4" bestFit="1" customWidth="1"/>
    <col min="9" max="9" width="13" style="4" bestFit="1" customWidth="1"/>
    <col min="10" max="10" width="13.33203125" style="4" bestFit="1" customWidth="1"/>
    <col min="11" max="11" width="13" style="4" bestFit="1" customWidth="1"/>
    <col min="12" max="16" width="13" style="23" bestFit="1" customWidth="1"/>
    <col min="17" max="17" width="14.6640625" style="23" customWidth="1"/>
    <col min="18" max="18" width="13" style="23" bestFit="1" customWidth="1"/>
    <col min="19" max="19" width="34.6640625" style="23" customWidth="1"/>
    <col min="20" max="16384" width="9.33203125" style="23"/>
  </cols>
  <sheetData>
    <row r="1" spans="1:19">
      <c r="A1" s="2" t="s">
        <v>30</v>
      </c>
      <c r="B1" s="3" t="str">
        <f>'Info '!C2</f>
        <v>JSC Bank of Georgia</v>
      </c>
    </row>
    <row r="2" spans="1:19">
      <c r="A2" s="2" t="s">
        <v>31</v>
      </c>
      <c r="B2" s="286">
        <f>'1. key ratios '!B2</f>
        <v>46203</v>
      </c>
    </row>
    <row r="4" spans="1:19" ht="27" thickBot="1">
      <c r="A4" s="4" t="s">
        <v>143</v>
      </c>
      <c r="B4" s="187" t="s">
        <v>235</v>
      </c>
    </row>
    <row r="5" spans="1:19" s="173" customFormat="1" ht="13.8">
      <c r="A5" s="168"/>
      <c r="B5" s="169"/>
      <c r="C5" s="170" t="s">
        <v>0</v>
      </c>
      <c r="D5" s="170" t="s">
        <v>1</v>
      </c>
      <c r="E5" s="170" t="s">
        <v>2</v>
      </c>
      <c r="F5" s="170" t="s">
        <v>3</v>
      </c>
      <c r="G5" s="170" t="s">
        <v>4</v>
      </c>
      <c r="H5" s="170" t="s">
        <v>5</v>
      </c>
      <c r="I5" s="170" t="s">
        <v>8</v>
      </c>
      <c r="J5" s="170" t="s">
        <v>9</v>
      </c>
      <c r="K5" s="170" t="s">
        <v>10</v>
      </c>
      <c r="L5" s="170" t="s">
        <v>11</v>
      </c>
      <c r="M5" s="170" t="s">
        <v>12</v>
      </c>
      <c r="N5" s="170" t="s">
        <v>13</v>
      </c>
      <c r="O5" s="170" t="s">
        <v>219</v>
      </c>
      <c r="P5" s="170" t="s">
        <v>220</v>
      </c>
      <c r="Q5" s="170" t="s">
        <v>221</v>
      </c>
      <c r="R5" s="171" t="s">
        <v>222</v>
      </c>
      <c r="S5" s="172" t="s">
        <v>223</v>
      </c>
    </row>
    <row r="6" spans="1:19" s="173" customFormat="1" ht="99" customHeight="1">
      <c r="A6" s="174"/>
      <c r="B6" s="842" t="s">
        <v>224</v>
      </c>
      <c r="C6" s="838">
        <v>0</v>
      </c>
      <c r="D6" s="839"/>
      <c r="E6" s="838">
        <v>0.2</v>
      </c>
      <c r="F6" s="839"/>
      <c r="G6" s="838">
        <v>0.35</v>
      </c>
      <c r="H6" s="839"/>
      <c r="I6" s="838">
        <v>0.5</v>
      </c>
      <c r="J6" s="839"/>
      <c r="K6" s="838">
        <v>0.75</v>
      </c>
      <c r="L6" s="839"/>
      <c r="M6" s="838">
        <v>1</v>
      </c>
      <c r="N6" s="839"/>
      <c r="O6" s="838">
        <v>1.5</v>
      </c>
      <c r="P6" s="839"/>
      <c r="Q6" s="838">
        <v>2.5</v>
      </c>
      <c r="R6" s="839"/>
      <c r="S6" s="840" t="s">
        <v>142</v>
      </c>
    </row>
    <row r="7" spans="1:19" s="173" customFormat="1" ht="30.75" customHeight="1">
      <c r="A7" s="174"/>
      <c r="B7" s="843"/>
      <c r="C7" s="165" t="s">
        <v>145</v>
      </c>
      <c r="D7" s="165" t="s">
        <v>144</v>
      </c>
      <c r="E7" s="165" t="s">
        <v>145</v>
      </c>
      <c r="F7" s="165" t="s">
        <v>144</v>
      </c>
      <c r="G7" s="165" t="s">
        <v>145</v>
      </c>
      <c r="H7" s="165" t="s">
        <v>144</v>
      </c>
      <c r="I7" s="165" t="s">
        <v>145</v>
      </c>
      <c r="J7" s="165" t="s">
        <v>144</v>
      </c>
      <c r="K7" s="165" t="s">
        <v>145</v>
      </c>
      <c r="L7" s="165" t="s">
        <v>144</v>
      </c>
      <c r="M7" s="165" t="s">
        <v>145</v>
      </c>
      <c r="N7" s="165" t="s">
        <v>144</v>
      </c>
      <c r="O7" s="165" t="s">
        <v>145</v>
      </c>
      <c r="P7" s="165" t="s">
        <v>144</v>
      </c>
      <c r="Q7" s="165" t="s">
        <v>145</v>
      </c>
      <c r="R7" s="165" t="s">
        <v>144</v>
      </c>
      <c r="S7" s="841"/>
    </row>
    <row r="8" spans="1:19" s="96" customFormat="1">
      <c r="A8" s="94">
        <v>1</v>
      </c>
      <c r="B8" s="1" t="s">
        <v>48</v>
      </c>
      <c r="C8" s="95">
        <v>8275055461.3095999</v>
      </c>
      <c r="D8" s="95"/>
      <c r="E8" s="95">
        <v>0</v>
      </c>
      <c r="F8" s="95"/>
      <c r="G8" s="95"/>
      <c r="H8" s="95"/>
      <c r="I8" s="95">
        <v>0</v>
      </c>
      <c r="J8" s="95"/>
      <c r="K8" s="95">
        <v>0.35</v>
      </c>
      <c r="L8" s="95"/>
      <c r="M8" s="95">
        <v>1765348225.8944998</v>
      </c>
      <c r="N8" s="95"/>
      <c r="O8" s="95">
        <v>0</v>
      </c>
      <c r="P8" s="95"/>
      <c r="Q8" s="95">
        <v>0</v>
      </c>
      <c r="R8" s="95"/>
      <c r="S8" s="188">
        <v>1765348226.1569998</v>
      </c>
    </row>
    <row r="9" spans="1:19" s="96" customFormat="1">
      <c r="A9" s="94">
        <v>2</v>
      </c>
      <c r="B9" s="1" t="s">
        <v>49</v>
      </c>
      <c r="C9" s="95">
        <v>0</v>
      </c>
      <c r="D9" s="95"/>
      <c r="E9" s="95">
        <v>0</v>
      </c>
      <c r="F9" s="95"/>
      <c r="G9" s="95"/>
      <c r="H9" s="95"/>
      <c r="I9" s="95">
        <v>0</v>
      </c>
      <c r="J9" s="95"/>
      <c r="K9" s="95">
        <v>0</v>
      </c>
      <c r="L9" s="95"/>
      <c r="M9" s="95">
        <v>0</v>
      </c>
      <c r="N9" s="95"/>
      <c r="O9" s="95">
        <v>0</v>
      </c>
      <c r="P9" s="95"/>
      <c r="Q9" s="95">
        <v>0</v>
      </c>
      <c r="R9" s="95"/>
      <c r="S9" s="188">
        <v>0</v>
      </c>
    </row>
    <row r="10" spans="1:19" s="96" customFormat="1">
      <c r="A10" s="94">
        <v>3</v>
      </c>
      <c r="B10" s="1" t="s">
        <v>149</v>
      </c>
      <c r="C10" s="95">
        <v>0</v>
      </c>
      <c r="D10" s="95"/>
      <c r="E10" s="95">
        <v>0</v>
      </c>
      <c r="F10" s="95"/>
      <c r="G10" s="95"/>
      <c r="H10" s="95"/>
      <c r="I10" s="95">
        <v>0</v>
      </c>
      <c r="J10" s="95"/>
      <c r="K10" s="95">
        <v>0</v>
      </c>
      <c r="L10" s="95"/>
      <c r="M10" s="95">
        <v>0</v>
      </c>
      <c r="N10" s="95"/>
      <c r="O10" s="95">
        <v>0</v>
      </c>
      <c r="P10" s="95"/>
      <c r="Q10" s="95">
        <v>0</v>
      </c>
      <c r="R10" s="95"/>
      <c r="S10" s="188">
        <v>0</v>
      </c>
    </row>
    <row r="11" spans="1:19" s="96" customFormat="1">
      <c r="A11" s="94">
        <v>4</v>
      </c>
      <c r="B11" s="1" t="s">
        <v>50</v>
      </c>
      <c r="C11" s="95">
        <v>971079275.13999999</v>
      </c>
      <c r="D11" s="95"/>
      <c r="E11" s="95">
        <v>0</v>
      </c>
      <c r="F11" s="95"/>
      <c r="G11" s="95"/>
      <c r="H11" s="95"/>
      <c r="I11" s="95">
        <v>0</v>
      </c>
      <c r="J11" s="95"/>
      <c r="K11" s="95">
        <v>0</v>
      </c>
      <c r="L11" s="95"/>
      <c r="M11" s="95">
        <v>0</v>
      </c>
      <c r="N11" s="95"/>
      <c r="O11" s="95">
        <v>0</v>
      </c>
      <c r="P11" s="95"/>
      <c r="Q11" s="95">
        <v>0</v>
      </c>
      <c r="R11" s="95"/>
      <c r="S11" s="188">
        <v>0</v>
      </c>
    </row>
    <row r="12" spans="1:19" s="96" customFormat="1">
      <c r="A12" s="94">
        <v>5</v>
      </c>
      <c r="B12" s="1" t="s">
        <v>51</v>
      </c>
      <c r="C12" s="95">
        <v>0</v>
      </c>
      <c r="D12" s="95"/>
      <c r="E12" s="95">
        <v>0</v>
      </c>
      <c r="F12" s="95"/>
      <c r="G12" s="95"/>
      <c r="H12" s="95"/>
      <c r="I12" s="95">
        <v>0</v>
      </c>
      <c r="J12" s="95"/>
      <c r="K12" s="95">
        <v>0</v>
      </c>
      <c r="L12" s="95"/>
      <c r="M12" s="95">
        <v>0</v>
      </c>
      <c r="N12" s="95"/>
      <c r="O12" s="95">
        <v>0</v>
      </c>
      <c r="P12" s="95"/>
      <c r="Q12" s="95">
        <v>0</v>
      </c>
      <c r="R12" s="95"/>
      <c r="S12" s="188">
        <v>0</v>
      </c>
    </row>
    <row r="13" spans="1:19" s="96" customFormat="1">
      <c r="A13" s="94">
        <v>6</v>
      </c>
      <c r="B13" s="1" t="s">
        <v>52</v>
      </c>
      <c r="C13" s="95">
        <v>0</v>
      </c>
      <c r="D13" s="95"/>
      <c r="E13" s="95">
        <v>1303080312.6099999</v>
      </c>
      <c r="F13" s="95"/>
      <c r="G13" s="95">
        <v>0</v>
      </c>
      <c r="H13" s="95"/>
      <c r="I13" s="95">
        <v>10574162.32</v>
      </c>
      <c r="J13" s="95"/>
      <c r="K13" s="95">
        <v>0</v>
      </c>
      <c r="L13" s="95"/>
      <c r="M13" s="95">
        <v>39885069.299999997</v>
      </c>
      <c r="N13" s="95"/>
      <c r="O13" s="95">
        <v>53269.62</v>
      </c>
      <c r="P13" s="95"/>
      <c r="Q13" s="95">
        <v>0</v>
      </c>
      <c r="R13" s="95"/>
      <c r="S13" s="188">
        <v>305868117.412</v>
      </c>
    </row>
    <row r="14" spans="1:19" s="96" customFormat="1">
      <c r="A14" s="94">
        <v>7</v>
      </c>
      <c r="B14" s="1" t="s">
        <v>53</v>
      </c>
      <c r="C14" s="95"/>
      <c r="D14" s="95"/>
      <c r="E14" s="95">
        <v>0</v>
      </c>
      <c r="F14" s="95"/>
      <c r="G14" s="95">
        <v>0</v>
      </c>
      <c r="H14" s="95"/>
      <c r="I14" s="95">
        <v>0</v>
      </c>
      <c r="J14" s="95"/>
      <c r="K14" s="95">
        <v>0</v>
      </c>
      <c r="L14" s="95"/>
      <c r="M14" s="95">
        <v>12400875099.987301</v>
      </c>
      <c r="N14" s="95">
        <v>1162569495.44555</v>
      </c>
      <c r="O14" s="95">
        <v>0</v>
      </c>
      <c r="P14" s="95"/>
      <c r="Q14" s="95">
        <v>0</v>
      </c>
      <c r="R14" s="95"/>
      <c r="S14" s="188">
        <v>13563444595.43285</v>
      </c>
    </row>
    <row r="15" spans="1:19" s="96" customFormat="1">
      <c r="A15" s="94">
        <v>8</v>
      </c>
      <c r="B15" s="1" t="s">
        <v>54</v>
      </c>
      <c r="C15" s="95"/>
      <c r="D15" s="95"/>
      <c r="E15" s="95"/>
      <c r="F15" s="95"/>
      <c r="G15" s="95">
        <v>0</v>
      </c>
      <c r="H15" s="95"/>
      <c r="I15" s="95">
        <v>0</v>
      </c>
      <c r="J15" s="95"/>
      <c r="K15" s="95">
        <v>10784763254.623699</v>
      </c>
      <c r="L15" s="95">
        <v>159422613.73879999</v>
      </c>
      <c r="M15" s="95">
        <v>0</v>
      </c>
      <c r="N15" s="95">
        <v>0</v>
      </c>
      <c r="O15" s="95"/>
      <c r="P15" s="95"/>
      <c r="Q15" s="95">
        <v>0</v>
      </c>
      <c r="R15" s="95"/>
      <c r="S15" s="188">
        <v>8208139401.2718744</v>
      </c>
    </row>
    <row r="16" spans="1:19" s="96" customFormat="1">
      <c r="A16" s="94">
        <v>9</v>
      </c>
      <c r="B16" s="1" t="s">
        <v>55</v>
      </c>
      <c r="C16" s="95"/>
      <c r="D16" s="95"/>
      <c r="E16" s="95"/>
      <c r="F16" s="95"/>
      <c r="G16" s="95">
        <v>5812308381.9595003</v>
      </c>
      <c r="H16" s="95"/>
      <c r="I16" s="95">
        <v>0</v>
      </c>
      <c r="J16" s="95"/>
      <c r="K16" s="95">
        <v>0</v>
      </c>
      <c r="L16" s="95"/>
      <c r="M16" s="95">
        <v>0</v>
      </c>
      <c r="N16" s="95"/>
      <c r="O16" s="95">
        <v>0</v>
      </c>
      <c r="P16" s="95"/>
      <c r="Q16" s="95">
        <v>0</v>
      </c>
      <c r="R16" s="95"/>
      <c r="S16" s="188">
        <v>2034307933.6858249</v>
      </c>
    </row>
    <row r="17" spans="1:19" s="96" customFormat="1">
      <c r="A17" s="94">
        <v>10</v>
      </c>
      <c r="B17" s="1" t="s">
        <v>56</v>
      </c>
      <c r="C17" s="95"/>
      <c r="D17" s="95"/>
      <c r="E17" s="95"/>
      <c r="F17" s="95"/>
      <c r="G17" s="95">
        <v>0</v>
      </c>
      <c r="H17" s="95"/>
      <c r="I17" s="95">
        <v>6979377.5316000003</v>
      </c>
      <c r="J17" s="95"/>
      <c r="K17" s="95">
        <v>0</v>
      </c>
      <c r="L17" s="95"/>
      <c r="M17" s="95">
        <v>104581992.63169999</v>
      </c>
      <c r="N17" s="95"/>
      <c r="O17" s="95">
        <v>101413498.28650001</v>
      </c>
      <c r="P17" s="95"/>
      <c r="Q17" s="95">
        <v>0</v>
      </c>
      <c r="R17" s="95"/>
      <c r="S17" s="188">
        <v>260191928.82725</v>
      </c>
    </row>
    <row r="18" spans="1:19" s="96" customFormat="1">
      <c r="A18" s="94">
        <v>11</v>
      </c>
      <c r="B18" s="1" t="s">
        <v>57</v>
      </c>
      <c r="C18" s="95"/>
      <c r="D18" s="95"/>
      <c r="E18" s="95"/>
      <c r="F18" s="95"/>
      <c r="G18" s="95">
        <v>0</v>
      </c>
      <c r="H18" s="95"/>
      <c r="I18" s="95">
        <v>0</v>
      </c>
      <c r="J18" s="95"/>
      <c r="K18" s="95">
        <v>0</v>
      </c>
      <c r="L18" s="95"/>
      <c r="M18" s="95">
        <v>185812541.67320001</v>
      </c>
      <c r="N18" s="95"/>
      <c r="O18" s="95">
        <v>19157430.080499999</v>
      </c>
      <c r="P18" s="95"/>
      <c r="Q18" s="95">
        <v>98278274.256720215</v>
      </c>
      <c r="R18" s="95"/>
      <c r="S18" s="188">
        <v>460244372.43575054</v>
      </c>
    </row>
    <row r="19" spans="1:19" s="96" customFormat="1">
      <c r="A19" s="94">
        <v>12</v>
      </c>
      <c r="B19" s="1" t="s">
        <v>58</v>
      </c>
      <c r="C19" s="95"/>
      <c r="D19" s="95"/>
      <c r="E19" s="95"/>
      <c r="F19" s="95"/>
      <c r="G19" s="95">
        <v>0</v>
      </c>
      <c r="H19" s="95"/>
      <c r="I19" s="95">
        <v>0</v>
      </c>
      <c r="J19" s="95"/>
      <c r="K19" s="95">
        <v>0</v>
      </c>
      <c r="L19" s="95"/>
      <c r="M19" s="95">
        <v>0</v>
      </c>
      <c r="N19" s="95"/>
      <c r="O19" s="95">
        <v>0</v>
      </c>
      <c r="P19" s="95"/>
      <c r="Q19" s="95">
        <v>0</v>
      </c>
      <c r="R19" s="95"/>
      <c r="S19" s="188">
        <v>0</v>
      </c>
    </row>
    <row r="20" spans="1:19" s="96" customFormat="1">
      <c r="A20" s="94">
        <v>13</v>
      </c>
      <c r="B20" s="1" t="s">
        <v>141</v>
      </c>
      <c r="C20" s="95"/>
      <c r="D20" s="95"/>
      <c r="E20" s="95"/>
      <c r="F20" s="95"/>
      <c r="G20" s="95">
        <v>0</v>
      </c>
      <c r="H20" s="95"/>
      <c r="I20" s="95">
        <v>0</v>
      </c>
      <c r="J20" s="95"/>
      <c r="K20" s="95">
        <v>0</v>
      </c>
      <c r="L20" s="95"/>
      <c r="M20" s="95">
        <v>0</v>
      </c>
      <c r="N20" s="95"/>
      <c r="O20" s="95">
        <v>0</v>
      </c>
      <c r="P20" s="95"/>
      <c r="Q20" s="95">
        <v>0</v>
      </c>
      <c r="R20" s="95"/>
      <c r="S20" s="188">
        <v>0</v>
      </c>
    </row>
    <row r="21" spans="1:19" s="96" customFormat="1">
      <c r="A21" s="94">
        <v>14</v>
      </c>
      <c r="B21" s="1" t="s">
        <v>60</v>
      </c>
      <c r="C21" s="95">
        <v>886134589.17999983</v>
      </c>
      <c r="D21" s="95"/>
      <c r="E21" s="95"/>
      <c r="F21" s="95"/>
      <c r="G21" s="95">
        <v>0</v>
      </c>
      <c r="H21" s="95"/>
      <c r="I21" s="95">
        <v>0</v>
      </c>
      <c r="J21" s="95"/>
      <c r="K21" s="95">
        <v>0</v>
      </c>
      <c r="L21" s="95"/>
      <c r="M21" s="95">
        <v>1416007848.078433</v>
      </c>
      <c r="N21" s="95"/>
      <c r="O21" s="95">
        <v>0</v>
      </c>
      <c r="P21" s="95"/>
      <c r="Q21" s="95">
        <v>383319736.30000007</v>
      </c>
      <c r="R21" s="95"/>
      <c r="S21" s="188">
        <v>2374307188.828433</v>
      </c>
    </row>
    <row r="22" spans="1:19" ht="13.8" thickBot="1">
      <c r="A22" s="97"/>
      <c r="B22" s="98" t="s">
        <v>61</v>
      </c>
      <c r="C22" s="99">
        <f>SUM(C8:C21)</f>
        <v>10132269325.629601</v>
      </c>
      <c r="D22" s="99">
        <f t="shared" ref="D22:J22" si="0">SUM(D8:D21)</f>
        <v>0</v>
      </c>
      <c r="E22" s="99">
        <f t="shared" si="0"/>
        <v>1303080312.6099999</v>
      </c>
      <c r="F22" s="99">
        <f t="shared" si="0"/>
        <v>0</v>
      </c>
      <c r="G22" s="99">
        <f t="shared" si="0"/>
        <v>5812308381.9595003</v>
      </c>
      <c r="H22" s="99">
        <f t="shared" si="0"/>
        <v>0</v>
      </c>
      <c r="I22" s="99">
        <f t="shared" si="0"/>
        <v>17553539.851599999</v>
      </c>
      <c r="J22" s="99">
        <f t="shared" si="0"/>
        <v>0</v>
      </c>
      <c r="K22" s="99">
        <f t="shared" ref="K22:S22" si="1">SUM(K8:K21)</f>
        <v>10784763254.9737</v>
      </c>
      <c r="L22" s="99">
        <f t="shared" si="1"/>
        <v>159422613.73879999</v>
      </c>
      <c r="M22" s="99">
        <f t="shared" si="1"/>
        <v>15912510777.565136</v>
      </c>
      <c r="N22" s="99">
        <f t="shared" si="1"/>
        <v>1162569495.44555</v>
      </c>
      <c r="O22" s="99">
        <f t="shared" si="1"/>
        <v>120624197.98700002</v>
      </c>
      <c r="P22" s="99">
        <f t="shared" si="1"/>
        <v>0</v>
      </c>
      <c r="Q22" s="99">
        <f t="shared" si="1"/>
        <v>481598010.55672026</v>
      </c>
      <c r="R22" s="99">
        <f t="shared" si="1"/>
        <v>0</v>
      </c>
      <c r="S22" s="189">
        <f t="shared" si="1"/>
        <v>28971851764.050983</v>
      </c>
    </row>
    <row r="24" spans="1:19">
      <c r="C24" s="662"/>
      <c r="D24" s="662"/>
      <c r="E24" s="662"/>
      <c r="F24" s="662"/>
      <c r="G24" s="662"/>
      <c r="H24" s="662"/>
      <c r="I24" s="662"/>
      <c r="J24" s="662"/>
      <c r="K24" s="662"/>
      <c r="L24" s="662"/>
      <c r="M24" s="662"/>
      <c r="N24" s="662"/>
      <c r="O24" s="662"/>
      <c r="P24" s="662"/>
      <c r="Q24" s="662"/>
      <c r="R24" s="662"/>
      <c r="S24" s="662"/>
    </row>
    <row r="25" spans="1:19">
      <c r="C25" s="662"/>
      <c r="D25" s="662"/>
      <c r="E25" s="662"/>
      <c r="F25" s="662"/>
      <c r="G25" s="662"/>
      <c r="H25" s="662"/>
      <c r="I25" s="662"/>
      <c r="J25" s="662"/>
      <c r="K25" s="662"/>
      <c r="L25" s="662"/>
      <c r="M25" s="662"/>
      <c r="N25" s="662"/>
      <c r="O25" s="662"/>
      <c r="P25" s="662"/>
      <c r="Q25" s="662"/>
      <c r="R25" s="662"/>
      <c r="S25" s="662"/>
    </row>
    <row r="26" spans="1:19">
      <c r="C26" s="662"/>
      <c r="D26" s="662"/>
      <c r="E26" s="662"/>
      <c r="F26" s="662"/>
      <c r="G26" s="662"/>
      <c r="H26" s="662"/>
      <c r="I26" s="662"/>
      <c r="J26" s="662"/>
      <c r="K26" s="662"/>
      <c r="L26" s="662"/>
      <c r="M26" s="662"/>
      <c r="N26" s="662"/>
      <c r="O26" s="662"/>
      <c r="P26" s="662"/>
      <c r="Q26" s="662"/>
      <c r="R26" s="662"/>
      <c r="S26" s="662"/>
    </row>
    <row r="27" spans="1:19">
      <c r="C27" s="662"/>
      <c r="D27" s="662"/>
      <c r="E27" s="662"/>
      <c r="F27" s="662"/>
      <c r="G27" s="662"/>
      <c r="H27" s="662"/>
      <c r="I27" s="662"/>
      <c r="J27" s="662"/>
      <c r="K27" s="662"/>
      <c r="L27" s="662"/>
      <c r="M27" s="662"/>
      <c r="N27" s="662"/>
      <c r="O27" s="662"/>
      <c r="P27" s="662"/>
      <c r="Q27" s="662"/>
      <c r="R27" s="662"/>
      <c r="S27" s="662"/>
    </row>
    <row r="28" spans="1:19">
      <c r="C28" s="662"/>
      <c r="D28" s="662"/>
      <c r="E28" s="662"/>
      <c r="F28" s="662"/>
      <c r="G28" s="662"/>
      <c r="H28" s="662"/>
      <c r="I28" s="662"/>
      <c r="J28" s="662"/>
      <c r="K28" s="662"/>
      <c r="L28" s="662"/>
      <c r="M28" s="662"/>
      <c r="N28" s="662"/>
      <c r="O28" s="662"/>
      <c r="P28" s="662"/>
      <c r="Q28" s="662"/>
      <c r="R28" s="662"/>
      <c r="S28" s="662"/>
    </row>
    <row r="29" spans="1:19">
      <c r="C29" s="662"/>
      <c r="D29" s="662"/>
      <c r="E29" s="662"/>
      <c r="F29" s="662"/>
      <c r="G29" s="662"/>
      <c r="H29" s="662"/>
      <c r="I29" s="662"/>
      <c r="J29" s="662"/>
      <c r="K29" s="662"/>
      <c r="L29" s="662"/>
      <c r="M29" s="662"/>
      <c r="N29" s="662"/>
      <c r="O29" s="662"/>
      <c r="P29" s="662"/>
      <c r="Q29" s="662"/>
      <c r="R29" s="662"/>
      <c r="S29" s="662"/>
    </row>
    <row r="30" spans="1:19">
      <c r="C30" s="662"/>
      <c r="D30" s="662"/>
      <c r="E30" s="662"/>
      <c r="F30" s="662"/>
      <c r="G30" s="662"/>
      <c r="H30" s="662"/>
      <c r="I30" s="662"/>
      <c r="J30" s="662"/>
      <c r="K30" s="662"/>
      <c r="L30" s="662"/>
      <c r="M30" s="662"/>
      <c r="N30" s="662"/>
      <c r="O30" s="662"/>
      <c r="P30" s="662"/>
      <c r="Q30" s="662"/>
      <c r="R30" s="662"/>
      <c r="S30" s="662"/>
    </row>
    <row r="31" spans="1:19">
      <c r="C31" s="662"/>
      <c r="D31" s="662"/>
      <c r="E31" s="662"/>
      <c r="F31" s="662"/>
      <c r="G31" s="662"/>
      <c r="H31" s="662"/>
      <c r="I31" s="662"/>
      <c r="J31" s="662"/>
      <c r="K31" s="662"/>
      <c r="L31" s="662"/>
      <c r="M31" s="662"/>
      <c r="N31" s="662"/>
      <c r="O31" s="662"/>
      <c r="P31" s="662"/>
      <c r="Q31" s="662"/>
      <c r="R31" s="662"/>
      <c r="S31" s="662"/>
    </row>
    <row r="32" spans="1:19">
      <c r="C32" s="662"/>
      <c r="D32" s="662"/>
      <c r="E32" s="662"/>
      <c r="F32" s="662"/>
      <c r="G32" s="662"/>
      <c r="H32" s="662"/>
      <c r="I32" s="662"/>
      <c r="J32" s="662"/>
      <c r="K32" s="662"/>
      <c r="L32" s="662"/>
      <c r="M32" s="662"/>
      <c r="N32" s="662"/>
      <c r="O32" s="662"/>
      <c r="P32" s="662"/>
      <c r="Q32" s="662"/>
      <c r="R32" s="662"/>
      <c r="S32" s="662"/>
    </row>
    <row r="33" spans="3:19">
      <c r="C33" s="662"/>
      <c r="D33" s="662"/>
      <c r="E33" s="662"/>
      <c r="F33" s="662"/>
      <c r="G33" s="662"/>
      <c r="H33" s="662"/>
      <c r="I33" s="662"/>
      <c r="J33" s="662"/>
      <c r="K33" s="662"/>
      <c r="L33" s="662"/>
      <c r="M33" s="662"/>
      <c r="N33" s="662"/>
      <c r="O33" s="662"/>
      <c r="P33" s="662"/>
      <c r="Q33" s="662"/>
      <c r="R33" s="662"/>
      <c r="S33" s="662"/>
    </row>
    <row r="34" spans="3:19">
      <c r="C34" s="662"/>
      <c r="D34" s="662"/>
      <c r="E34" s="662"/>
      <c r="F34" s="662"/>
      <c r="G34" s="662"/>
      <c r="H34" s="662"/>
      <c r="I34" s="662"/>
      <c r="J34" s="662"/>
      <c r="K34" s="662"/>
      <c r="L34" s="662"/>
      <c r="M34" s="662"/>
      <c r="N34" s="662"/>
      <c r="O34" s="662"/>
      <c r="P34" s="662"/>
      <c r="Q34" s="662"/>
      <c r="R34" s="662"/>
      <c r="S34" s="662"/>
    </row>
    <row r="35" spans="3:19">
      <c r="C35" s="662"/>
      <c r="D35" s="662"/>
      <c r="E35" s="662"/>
      <c r="F35" s="662"/>
      <c r="G35" s="662"/>
      <c r="H35" s="662"/>
      <c r="I35" s="662"/>
      <c r="J35" s="662"/>
      <c r="K35" s="662"/>
      <c r="L35" s="662"/>
      <c r="M35" s="662"/>
      <c r="N35" s="662"/>
      <c r="O35" s="662"/>
      <c r="P35" s="662"/>
      <c r="Q35" s="662"/>
      <c r="R35" s="662"/>
      <c r="S35" s="662"/>
    </row>
    <row r="36" spans="3:19">
      <c r="C36" s="662"/>
      <c r="D36" s="662"/>
      <c r="E36" s="662"/>
      <c r="F36" s="662"/>
      <c r="G36" s="662"/>
      <c r="H36" s="662"/>
      <c r="I36" s="662"/>
      <c r="J36" s="662"/>
      <c r="K36" s="662"/>
      <c r="L36" s="662"/>
      <c r="M36" s="662"/>
      <c r="N36" s="662"/>
      <c r="O36" s="662"/>
      <c r="P36" s="662"/>
      <c r="Q36" s="662"/>
      <c r="R36" s="662"/>
      <c r="S36" s="662"/>
    </row>
    <row r="37" spans="3:19">
      <c r="C37" s="662"/>
      <c r="D37" s="662"/>
      <c r="E37" s="662"/>
      <c r="F37" s="662"/>
      <c r="G37" s="662"/>
      <c r="H37" s="662"/>
      <c r="I37" s="662"/>
      <c r="J37" s="662"/>
      <c r="K37" s="662"/>
      <c r="L37" s="662"/>
      <c r="M37" s="662"/>
      <c r="N37" s="662"/>
      <c r="O37" s="662"/>
      <c r="P37" s="662"/>
      <c r="Q37" s="662"/>
      <c r="R37" s="662"/>
      <c r="S37" s="662"/>
    </row>
    <row r="38" spans="3:19">
      <c r="C38" s="662"/>
      <c r="D38" s="662"/>
      <c r="E38" s="662"/>
      <c r="F38" s="662"/>
      <c r="G38" s="662"/>
      <c r="H38" s="662"/>
      <c r="I38" s="662"/>
      <c r="J38" s="662"/>
      <c r="K38" s="662"/>
      <c r="L38" s="662"/>
      <c r="M38" s="662"/>
      <c r="N38" s="662"/>
      <c r="O38" s="662"/>
      <c r="P38" s="662"/>
      <c r="Q38" s="662"/>
      <c r="R38" s="662"/>
      <c r="S38" s="662"/>
    </row>
    <row r="39" spans="3:19">
      <c r="C39" s="662"/>
      <c r="D39" s="662"/>
      <c r="E39" s="662"/>
      <c r="F39" s="662"/>
      <c r="G39" s="662"/>
      <c r="H39" s="662"/>
      <c r="I39" s="662"/>
      <c r="J39" s="662"/>
      <c r="K39" s="662"/>
      <c r="L39" s="662"/>
      <c r="M39" s="662"/>
      <c r="N39" s="662"/>
      <c r="O39" s="662"/>
      <c r="P39" s="662"/>
      <c r="Q39" s="662"/>
      <c r="R39" s="662"/>
      <c r="S39" s="662"/>
    </row>
    <row r="40" spans="3:19">
      <c r="C40" s="662"/>
      <c r="D40" s="662"/>
      <c r="E40" s="662"/>
      <c r="F40" s="662"/>
      <c r="G40" s="662"/>
      <c r="H40" s="662"/>
      <c r="I40" s="662"/>
      <c r="J40" s="662"/>
      <c r="K40" s="662"/>
      <c r="L40" s="662"/>
      <c r="M40" s="662"/>
      <c r="N40" s="662"/>
      <c r="O40" s="662"/>
      <c r="P40" s="662"/>
      <c r="Q40" s="662"/>
      <c r="R40" s="662"/>
      <c r="S40" s="662"/>
    </row>
    <row r="41" spans="3:19">
      <c r="C41" s="662"/>
      <c r="D41" s="662"/>
      <c r="E41" s="662"/>
      <c r="F41" s="662"/>
      <c r="G41" s="662"/>
      <c r="H41" s="662"/>
      <c r="I41" s="662"/>
      <c r="J41" s="662"/>
      <c r="K41" s="662"/>
      <c r="L41" s="662"/>
      <c r="M41" s="662"/>
      <c r="N41" s="662"/>
      <c r="O41" s="662"/>
      <c r="P41" s="662"/>
      <c r="Q41" s="662"/>
      <c r="R41" s="662"/>
      <c r="S41" s="662"/>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46"/>
  <sheetViews>
    <sheetView zoomScaleNormal="100" workbookViewId="0">
      <pane xSplit="2" ySplit="6" topLeftCell="C7" activePane="bottomRight" state="frozen"/>
      <selection pane="topRight"/>
      <selection pane="bottomLeft"/>
      <selection pane="bottomRight" activeCell="C7" sqref="C7"/>
    </sheetView>
  </sheetViews>
  <sheetFormatPr defaultColWidth="9.33203125" defaultRowHeight="13.2"/>
  <cols>
    <col min="1" max="1" width="10.5546875" style="4" bestFit="1" customWidth="1"/>
    <col min="2" max="2" width="63.6640625" style="4" bestFit="1" customWidth="1"/>
    <col min="3" max="3" width="19" style="4" customWidth="1"/>
    <col min="4" max="4" width="19.5546875" style="4" customWidth="1"/>
    <col min="5" max="5" width="31.33203125" style="4" customWidth="1"/>
    <col min="6" max="6" width="29.33203125" style="4" customWidth="1"/>
    <col min="7" max="7" width="28.5546875" style="4" customWidth="1"/>
    <col min="8" max="8" width="26.44140625" style="4" customWidth="1"/>
    <col min="9" max="9" width="23.6640625" style="4" customWidth="1"/>
    <col min="10" max="10" width="21.5546875" style="4" customWidth="1"/>
    <col min="11" max="11" width="15.6640625" style="4" customWidth="1"/>
    <col min="12" max="12" width="13.33203125" style="4" customWidth="1"/>
    <col min="13" max="13" width="20.6640625" style="4" customWidth="1"/>
    <col min="14" max="14" width="19.33203125" style="4" customWidth="1"/>
    <col min="15" max="15" width="18.44140625" style="4" customWidth="1"/>
    <col min="16" max="16" width="19" style="4" customWidth="1"/>
    <col min="17" max="17" width="20.33203125" style="4" customWidth="1"/>
    <col min="18" max="18" width="18" style="4" customWidth="1"/>
    <col min="19" max="19" width="36" style="4" customWidth="1"/>
    <col min="20" max="20" width="26.33203125" style="4" customWidth="1"/>
    <col min="21" max="21" width="24.6640625" style="4" customWidth="1"/>
    <col min="22" max="22" width="20" style="4" customWidth="1"/>
    <col min="23" max="16384" width="9.33203125" style="23"/>
  </cols>
  <sheetData>
    <row r="1" spans="1:22">
      <c r="A1" s="2" t="s">
        <v>30</v>
      </c>
      <c r="B1" s="3" t="str">
        <f>'Info '!C2</f>
        <v>JSC Bank of Georgia</v>
      </c>
    </row>
    <row r="2" spans="1:22">
      <c r="A2" s="2" t="s">
        <v>31</v>
      </c>
      <c r="B2" s="286">
        <f>'1. key ratios '!B2</f>
        <v>46203</v>
      </c>
    </row>
    <row r="4" spans="1:22" ht="13.8" thickBot="1">
      <c r="A4" s="4" t="s">
        <v>227</v>
      </c>
      <c r="B4" s="100" t="s">
        <v>47</v>
      </c>
      <c r="V4" s="24" t="s">
        <v>35</v>
      </c>
    </row>
    <row r="5" spans="1:22" ht="12.75" customHeight="1">
      <c r="A5" s="101"/>
      <c r="B5" s="102"/>
      <c r="C5" s="844" t="s">
        <v>153</v>
      </c>
      <c r="D5" s="845"/>
      <c r="E5" s="845"/>
      <c r="F5" s="845"/>
      <c r="G5" s="845"/>
      <c r="H5" s="845"/>
      <c r="I5" s="845"/>
      <c r="J5" s="845"/>
      <c r="K5" s="845"/>
      <c r="L5" s="846"/>
      <c r="M5" s="847" t="s">
        <v>154</v>
      </c>
      <c r="N5" s="848"/>
      <c r="O5" s="848"/>
      <c r="P5" s="848"/>
      <c r="Q5" s="848"/>
      <c r="R5" s="848"/>
      <c r="S5" s="849"/>
      <c r="T5" s="852" t="s">
        <v>225</v>
      </c>
      <c r="U5" s="852" t="s">
        <v>226</v>
      </c>
      <c r="V5" s="850" t="s">
        <v>73</v>
      </c>
    </row>
    <row r="6" spans="1:22" s="58" customFormat="1" ht="105.6">
      <c r="A6" s="55"/>
      <c r="B6" s="103"/>
      <c r="C6" s="104" t="s">
        <v>62</v>
      </c>
      <c r="D6" s="147" t="s">
        <v>63</v>
      </c>
      <c r="E6" s="123" t="s">
        <v>156</v>
      </c>
      <c r="F6" s="123" t="s">
        <v>157</v>
      </c>
      <c r="G6" s="147" t="s">
        <v>160</v>
      </c>
      <c r="H6" s="147" t="s">
        <v>155</v>
      </c>
      <c r="I6" s="147" t="s">
        <v>64</v>
      </c>
      <c r="J6" s="147" t="s">
        <v>65</v>
      </c>
      <c r="K6" s="105" t="s">
        <v>66</v>
      </c>
      <c r="L6" s="106" t="s">
        <v>67</v>
      </c>
      <c r="M6" s="104" t="s">
        <v>158</v>
      </c>
      <c r="N6" s="105" t="s">
        <v>68</v>
      </c>
      <c r="O6" s="105" t="s">
        <v>69</v>
      </c>
      <c r="P6" s="105" t="s">
        <v>70</v>
      </c>
      <c r="Q6" s="105" t="s">
        <v>71</v>
      </c>
      <c r="R6" s="105" t="s">
        <v>72</v>
      </c>
      <c r="S6" s="167" t="s">
        <v>159</v>
      </c>
      <c r="T6" s="853"/>
      <c r="U6" s="853"/>
      <c r="V6" s="851"/>
    </row>
    <row r="7" spans="1:22" s="96" customFormat="1">
      <c r="A7" s="107">
        <v>1</v>
      </c>
      <c r="B7" s="1" t="s">
        <v>48</v>
      </c>
      <c r="C7" s="108"/>
      <c r="D7" s="95">
        <v>0</v>
      </c>
      <c r="E7" s="95"/>
      <c r="F7" s="95"/>
      <c r="G7" s="95"/>
      <c r="H7" s="95"/>
      <c r="I7" s="95"/>
      <c r="J7" s="95"/>
      <c r="K7" s="95"/>
      <c r="L7" s="109"/>
      <c r="M7" s="108">
        <v>0</v>
      </c>
      <c r="N7" s="95"/>
      <c r="O7" s="95"/>
      <c r="P7" s="95"/>
      <c r="Q7" s="95"/>
      <c r="R7" s="95">
        <v>0</v>
      </c>
      <c r="S7" s="109"/>
      <c r="T7" s="175"/>
      <c r="U7" s="175"/>
      <c r="V7" s="110">
        <f>SUM(C7:S7)</f>
        <v>0</v>
      </c>
    </row>
    <row r="8" spans="1:22" s="96" customFormat="1">
      <c r="A8" s="107">
        <v>2</v>
      </c>
      <c r="B8" s="1" t="s">
        <v>49</v>
      </c>
      <c r="C8" s="108"/>
      <c r="D8" s="95">
        <v>0</v>
      </c>
      <c r="E8" s="95"/>
      <c r="F8" s="95"/>
      <c r="G8" s="95"/>
      <c r="H8" s="95"/>
      <c r="I8" s="95"/>
      <c r="J8" s="95"/>
      <c r="K8" s="95"/>
      <c r="L8" s="109"/>
      <c r="M8" s="108"/>
      <c r="N8" s="95"/>
      <c r="O8" s="95"/>
      <c r="P8" s="95"/>
      <c r="Q8" s="95"/>
      <c r="R8" s="95">
        <v>0</v>
      </c>
      <c r="S8" s="109"/>
      <c r="T8" s="175"/>
      <c r="U8" s="175"/>
      <c r="V8" s="110">
        <f t="shared" ref="V8:V20" si="0">SUM(C8:S8)</f>
        <v>0</v>
      </c>
    </row>
    <row r="9" spans="1:22" s="96" customFormat="1">
      <c r="A9" s="107">
        <v>3</v>
      </c>
      <c r="B9" s="1" t="s">
        <v>150</v>
      </c>
      <c r="C9" s="108"/>
      <c r="D9" s="95">
        <v>0</v>
      </c>
      <c r="E9" s="95"/>
      <c r="F9" s="95"/>
      <c r="G9" s="95"/>
      <c r="H9" s="95"/>
      <c r="I9" s="95"/>
      <c r="J9" s="95"/>
      <c r="K9" s="95"/>
      <c r="L9" s="109"/>
      <c r="M9" s="108"/>
      <c r="N9" s="95"/>
      <c r="O9" s="95"/>
      <c r="P9" s="95"/>
      <c r="Q9" s="95"/>
      <c r="R9" s="95">
        <v>0</v>
      </c>
      <c r="S9" s="109"/>
      <c r="T9" s="175"/>
      <c r="U9" s="175"/>
      <c r="V9" s="110">
        <f t="shared" si="0"/>
        <v>0</v>
      </c>
    </row>
    <row r="10" spans="1:22" s="96" customFormat="1">
      <c r="A10" s="107">
        <v>4</v>
      </c>
      <c r="B10" s="1" t="s">
        <v>50</v>
      </c>
      <c r="C10" s="108"/>
      <c r="D10" s="95">
        <v>0</v>
      </c>
      <c r="E10" s="95"/>
      <c r="F10" s="95"/>
      <c r="G10" s="95"/>
      <c r="H10" s="95"/>
      <c r="I10" s="95"/>
      <c r="J10" s="95"/>
      <c r="K10" s="95"/>
      <c r="L10" s="109"/>
      <c r="M10" s="108"/>
      <c r="N10" s="95"/>
      <c r="O10" s="95"/>
      <c r="P10" s="95"/>
      <c r="Q10" s="95"/>
      <c r="R10" s="95">
        <v>0</v>
      </c>
      <c r="S10" s="109"/>
      <c r="T10" s="175"/>
      <c r="U10" s="175"/>
      <c r="V10" s="110">
        <f t="shared" si="0"/>
        <v>0</v>
      </c>
    </row>
    <row r="11" spans="1:22" s="96" customFormat="1">
      <c r="A11" s="107">
        <v>5</v>
      </c>
      <c r="B11" s="1" t="s">
        <v>51</v>
      </c>
      <c r="C11" s="108"/>
      <c r="D11" s="95">
        <v>0</v>
      </c>
      <c r="E11" s="95"/>
      <c r="F11" s="95"/>
      <c r="G11" s="95"/>
      <c r="H11" s="95"/>
      <c r="I11" s="95"/>
      <c r="J11" s="95"/>
      <c r="K11" s="95"/>
      <c r="L11" s="109"/>
      <c r="M11" s="108"/>
      <c r="N11" s="95"/>
      <c r="O11" s="95"/>
      <c r="P11" s="95"/>
      <c r="Q11" s="95"/>
      <c r="R11" s="95">
        <v>0</v>
      </c>
      <c r="S11" s="109"/>
      <c r="T11" s="175"/>
      <c r="U11" s="175"/>
      <c r="V11" s="110">
        <f t="shared" si="0"/>
        <v>0</v>
      </c>
    </row>
    <row r="12" spans="1:22" s="96" customFormat="1">
      <c r="A12" s="107">
        <v>6</v>
      </c>
      <c r="B12" s="1" t="s">
        <v>52</v>
      </c>
      <c r="C12" s="108"/>
      <c r="D12" s="95">
        <v>0</v>
      </c>
      <c r="E12" s="95"/>
      <c r="F12" s="95"/>
      <c r="G12" s="95"/>
      <c r="H12" s="95"/>
      <c r="I12" s="95"/>
      <c r="J12" s="95"/>
      <c r="K12" s="95"/>
      <c r="L12" s="109"/>
      <c r="M12" s="108"/>
      <c r="N12" s="95"/>
      <c r="O12" s="95"/>
      <c r="P12" s="95"/>
      <c r="Q12" s="95"/>
      <c r="R12" s="95">
        <v>0</v>
      </c>
      <c r="S12" s="109"/>
      <c r="T12" s="175"/>
      <c r="U12" s="175"/>
      <c r="V12" s="110">
        <f t="shared" si="0"/>
        <v>0</v>
      </c>
    </row>
    <row r="13" spans="1:22" s="96" customFormat="1">
      <c r="A13" s="107">
        <v>7</v>
      </c>
      <c r="B13" s="1" t="s">
        <v>53</v>
      </c>
      <c r="C13" s="108"/>
      <c r="D13" s="95">
        <v>90734968.156200007</v>
      </c>
      <c r="E13" s="95"/>
      <c r="F13" s="95"/>
      <c r="G13" s="95"/>
      <c r="H13" s="95"/>
      <c r="I13" s="95"/>
      <c r="J13" s="95"/>
      <c r="K13" s="95"/>
      <c r="L13" s="109"/>
      <c r="M13" s="108">
        <v>34992448.420699999</v>
      </c>
      <c r="N13" s="95"/>
      <c r="O13" s="95">
        <v>27929990.8486</v>
      </c>
      <c r="P13" s="95"/>
      <c r="Q13" s="95"/>
      <c r="R13" s="95">
        <v>132190678.20580001</v>
      </c>
      <c r="S13" s="109"/>
      <c r="T13" s="175"/>
      <c r="U13" s="175"/>
      <c r="V13" s="110">
        <f t="shared" si="0"/>
        <v>285848085.63130003</v>
      </c>
    </row>
    <row r="14" spans="1:22" s="96" customFormat="1">
      <c r="A14" s="107">
        <v>8</v>
      </c>
      <c r="B14" s="1" t="s">
        <v>54</v>
      </c>
      <c r="C14" s="108"/>
      <c r="D14" s="95">
        <v>101765880.8697</v>
      </c>
      <c r="E14" s="95"/>
      <c r="F14" s="95"/>
      <c r="G14" s="95"/>
      <c r="H14" s="95"/>
      <c r="I14" s="95"/>
      <c r="J14" s="95">
        <v>0</v>
      </c>
      <c r="K14" s="95"/>
      <c r="L14" s="109"/>
      <c r="M14" s="108">
        <v>15138641.811100001</v>
      </c>
      <c r="N14" s="95"/>
      <c r="O14" s="95">
        <v>286635.88870000001</v>
      </c>
      <c r="P14" s="95"/>
      <c r="Q14" s="95"/>
      <c r="R14" s="95">
        <v>0</v>
      </c>
      <c r="S14" s="109"/>
      <c r="T14" s="175"/>
      <c r="U14" s="175"/>
      <c r="V14" s="110">
        <f t="shared" si="0"/>
        <v>117191158.5695</v>
      </c>
    </row>
    <row r="15" spans="1:22" s="96" customFormat="1">
      <c r="A15" s="107">
        <v>9</v>
      </c>
      <c r="B15" s="1" t="s">
        <v>55</v>
      </c>
      <c r="C15" s="108"/>
      <c r="D15" s="95">
        <v>90938.566800000001</v>
      </c>
      <c r="E15" s="95"/>
      <c r="F15" s="95"/>
      <c r="G15" s="95"/>
      <c r="H15" s="95"/>
      <c r="I15" s="95"/>
      <c r="J15" s="95"/>
      <c r="K15" s="95"/>
      <c r="L15" s="109"/>
      <c r="M15" s="108">
        <v>324271.43810000003</v>
      </c>
      <c r="N15" s="95"/>
      <c r="O15" s="95">
        <v>84662.125799999994</v>
      </c>
      <c r="P15" s="95"/>
      <c r="Q15" s="95"/>
      <c r="R15" s="95">
        <v>0</v>
      </c>
      <c r="S15" s="109"/>
      <c r="T15" s="175"/>
      <c r="U15" s="175"/>
      <c r="V15" s="110">
        <f t="shared" si="0"/>
        <v>499872.13070000004</v>
      </c>
    </row>
    <row r="16" spans="1:22" s="96" customFormat="1">
      <c r="A16" s="107">
        <v>10</v>
      </c>
      <c r="B16" s="1" t="s">
        <v>56</v>
      </c>
      <c r="C16" s="108"/>
      <c r="D16" s="95">
        <v>36079.0458</v>
      </c>
      <c r="E16" s="95"/>
      <c r="F16" s="95"/>
      <c r="G16" s="95"/>
      <c r="H16" s="95"/>
      <c r="I16" s="95"/>
      <c r="J16" s="95"/>
      <c r="K16" s="95"/>
      <c r="L16" s="109"/>
      <c r="M16" s="108">
        <v>1933615.0645000001</v>
      </c>
      <c r="N16" s="95"/>
      <c r="O16" s="95">
        <v>0</v>
      </c>
      <c r="P16" s="95"/>
      <c r="Q16" s="95"/>
      <c r="R16" s="95">
        <v>0</v>
      </c>
      <c r="S16" s="109"/>
      <c r="T16" s="175"/>
      <c r="U16" s="175"/>
      <c r="V16" s="110">
        <f t="shared" si="0"/>
        <v>1969694.1103000001</v>
      </c>
    </row>
    <row r="17" spans="1:22" s="96" customFormat="1">
      <c r="A17" s="107">
        <v>11</v>
      </c>
      <c r="B17" s="1" t="s">
        <v>57</v>
      </c>
      <c r="C17" s="108"/>
      <c r="D17" s="95">
        <v>0.02</v>
      </c>
      <c r="E17" s="95"/>
      <c r="F17" s="95"/>
      <c r="G17" s="95"/>
      <c r="H17" s="95"/>
      <c r="I17" s="95">
        <v>0</v>
      </c>
      <c r="J17" s="95"/>
      <c r="K17" s="95"/>
      <c r="L17" s="109"/>
      <c r="M17" s="108">
        <v>0</v>
      </c>
      <c r="N17" s="95"/>
      <c r="O17" s="95">
        <v>0</v>
      </c>
      <c r="P17" s="95"/>
      <c r="Q17" s="95"/>
      <c r="R17" s="95">
        <v>0</v>
      </c>
      <c r="S17" s="109"/>
      <c r="T17" s="175"/>
      <c r="U17" s="175"/>
      <c r="V17" s="110">
        <f t="shared" si="0"/>
        <v>0.02</v>
      </c>
    </row>
    <row r="18" spans="1:22" s="96" customFormat="1">
      <c r="A18" s="107">
        <v>12</v>
      </c>
      <c r="B18" s="1" t="s">
        <v>58</v>
      </c>
      <c r="C18" s="108"/>
      <c r="D18" s="95">
        <v>0</v>
      </c>
      <c r="E18" s="95"/>
      <c r="F18" s="95"/>
      <c r="G18" s="95"/>
      <c r="H18" s="95"/>
      <c r="I18" s="95"/>
      <c r="J18" s="95"/>
      <c r="K18" s="95"/>
      <c r="L18" s="109"/>
      <c r="M18" s="108"/>
      <c r="N18" s="95"/>
      <c r="O18" s="95"/>
      <c r="P18" s="95"/>
      <c r="Q18" s="95"/>
      <c r="R18" s="95">
        <v>0</v>
      </c>
      <c r="S18" s="109"/>
      <c r="T18" s="175"/>
      <c r="U18" s="175"/>
      <c r="V18" s="110">
        <f t="shared" si="0"/>
        <v>0</v>
      </c>
    </row>
    <row r="19" spans="1:22" s="96" customFormat="1">
      <c r="A19" s="107">
        <v>13</v>
      </c>
      <c r="B19" s="1" t="s">
        <v>59</v>
      </c>
      <c r="C19" s="108"/>
      <c r="D19" s="95">
        <v>0</v>
      </c>
      <c r="E19" s="95"/>
      <c r="F19" s="95"/>
      <c r="G19" s="95"/>
      <c r="H19" s="95"/>
      <c r="I19" s="95"/>
      <c r="J19" s="95"/>
      <c r="K19" s="95"/>
      <c r="L19" s="109"/>
      <c r="M19" s="108"/>
      <c r="N19" s="95"/>
      <c r="O19" s="95"/>
      <c r="P19" s="95"/>
      <c r="Q19" s="95"/>
      <c r="R19" s="95">
        <v>0</v>
      </c>
      <c r="S19" s="109"/>
      <c r="T19" s="175"/>
      <c r="U19" s="175"/>
      <c r="V19" s="110">
        <f t="shared" si="0"/>
        <v>0</v>
      </c>
    </row>
    <row r="20" spans="1:22" s="96" customFormat="1">
      <c r="A20" s="107">
        <v>14</v>
      </c>
      <c r="B20" s="1" t="s">
        <v>60</v>
      </c>
      <c r="C20" s="108"/>
      <c r="D20" s="95">
        <v>0</v>
      </c>
      <c r="E20" s="95"/>
      <c r="F20" s="95"/>
      <c r="G20" s="95"/>
      <c r="H20" s="95"/>
      <c r="I20" s="95"/>
      <c r="J20" s="95"/>
      <c r="K20" s="95"/>
      <c r="L20" s="109"/>
      <c r="M20" s="108"/>
      <c r="N20" s="95"/>
      <c r="O20" s="95"/>
      <c r="P20" s="95"/>
      <c r="Q20" s="95"/>
      <c r="R20" s="95">
        <v>0</v>
      </c>
      <c r="S20" s="109"/>
      <c r="T20" s="175"/>
      <c r="U20" s="175"/>
      <c r="V20" s="110">
        <f t="shared" si="0"/>
        <v>0</v>
      </c>
    </row>
    <row r="21" spans="1:22" ht="13.8" thickBot="1">
      <c r="A21" s="97"/>
      <c r="B21" s="111" t="s">
        <v>61</v>
      </c>
      <c r="C21" s="112">
        <f>SUM(C7:C20)</f>
        <v>0</v>
      </c>
      <c r="D21" s="99">
        <f t="shared" ref="D21:V21" si="1">SUM(D7:D20)</f>
        <v>192627866.65850002</v>
      </c>
      <c r="E21" s="99">
        <f t="shared" si="1"/>
        <v>0</v>
      </c>
      <c r="F21" s="99">
        <f t="shared" si="1"/>
        <v>0</v>
      </c>
      <c r="G21" s="99">
        <f t="shared" si="1"/>
        <v>0</v>
      </c>
      <c r="H21" s="99">
        <f t="shared" si="1"/>
        <v>0</v>
      </c>
      <c r="I21" s="99">
        <f t="shared" si="1"/>
        <v>0</v>
      </c>
      <c r="J21" s="99">
        <f t="shared" si="1"/>
        <v>0</v>
      </c>
      <c r="K21" s="99">
        <f t="shared" si="1"/>
        <v>0</v>
      </c>
      <c r="L21" s="113">
        <f t="shared" si="1"/>
        <v>0</v>
      </c>
      <c r="M21" s="112">
        <f t="shared" si="1"/>
        <v>52388976.734399997</v>
      </c>
      <c r="N21" s="99">
        <f t="shared" si="1"/>
        <v>0</v>
      </c>
      <c r="O21" s="99">
        <f t="shared" si="1"/>
        <v>28301288.8631</v>
      </c>
      <c r="P21" s="99">
        <f t="shared" si="1"/>
        <v>0</v>
      </c>
      <c r="Q21" s="99">
        <f t="shared" si="1"/>
        <v>0</v>
      </c>
      <c r="R21" s="99">
        <f t="shared" si="1"/>
        <v>132190678.20580001</v>
      </c>
      <c r="S21" s="113">
        <f>SUM(S7:S20)</f>
        <v>0</v>
      </c>
      <c r="T21" s="113">
        <f>SUM(T7:T20)</f>
        <v>0</v>
      </c>
      <c r="U21" s="113">
        <f t="shared" ref="U21" si="2">SUM(U7:U20)</f>
        <v>0</v>
      </c>
      <c r="V21" s="114">
        <f t="shared" si="1"/>
        <v>405508810.46180004</v>
      </c>
    </row>
    <row r="23" spans="1:22">
      <c r="C23" s="662"/>
      <c r="D23" s="662"/>
      <c r="E23" s="662"/>
      <c r="F23" s="662"/>
      <c r="G23" s="662"/>
      <c r="H23" s="662"/>
      <c r="I23" s="662"/>
      <c r="J23" s="662"/>
      <c r="K23" s="662"/>
      <c r="L23" s="662"/>
      <c r="M23" s="662"/>
      <c r="N23" s="662"/>
      <c r="O23" s="662"/>
      <c r="P23" s="662"/>
      <c r="Q23" s="662"/>
      <c r="R23" s="662"/>
      <c r="S23" s="662"/>
      <c r="T23" s="662"/>
      <c r="U23" s="662"/>
      <c r="V23" s="662"/>
    </row>
    <row r="24" spans="1:22">
      <c r="A24" s="7"/>
      <c r="B24" s="7"/>
      <c r="C24" s="662"/>
      <c r="D24" s="662"/>
      <c r="E24" s="662"/>
      <c r="F24" s="662"/>
      <c r="G24" s="662"/>
      <c r="H24" s="662"/>
      <c r="I24" s="662"/>
      <c r="J24" s="662"/>
      <c r="K24" s="662"/>
      <c r="L24" s="662"/>
      <c r="M24" s="662"/>
      <c r="N24" s="662"/>
      <c r="O24" s="662"/>
      <c r="P24" s="662"/>
      <c r="Q24" s="662"/>
      <c r="R24" s="662"/>
      <c r="S24" s="662"/>
      <c r="T24" s="662"/>
      <c r="U24" s="662"/>
      <c r="V24" s="662"/>
    </row>
    <row r="25" spans="1:22">
      <c r="A25" s="115"/>
      <c r="B25" s="115"/>
      <c r="C25" s="662"/>
      <c r="D25" s="662"/>
      <c r="E25" s="662"/>
      <c r="F25" s="662"/>
      <c r="G25" s="662"/>
      <c r="H25" s="662"/>
      <c r="I25" s="662"/>
      <c r="J25" s="662"/>
      <c r="K25" s="662"/>
      <c r="L25" s="662"/>
      <c r="M25" s="662"/>
      <c r="N25" s="662"/>
      <c r="O25" s="662"/>
      <c r="P25" s="662"/>
      <c r="Q25" s="662"/>
      <c r="R25" s="662"/>
      <c r="S25" s="662"/>
      <c r="T25" s="662"/>
      <c r="U25" s="662"/>
      <c r="V25" s="662"/>
    </row>
    <row r="26" spans="1:22">
      <c r="A26" s="115"/>
      <c r="B26" s="32"/>
      <c r="C26" s="662"/>
      <c r="D26" s="662"/>
      <c r="E26" s="662"/>
      <c r="F26" s="662"/>
      <c r="G26" s="662"/>
      <c r="H26" s="662"/>
      <c r="I26" s="662"/>
      <c r="J26" s="662"/>
      <c r="K26" s="662"/>
      <c r="L26" s="662"/>
      <c r="M26" s="662"/>
      <c r="N26" s="662"/>
      <c r="O26" s="662"/>
      <c r="P26" s="662"/>
      <c r="Q26" s="662"/>
      <c r="R26" s="662"/>
      <c r="S26" s="662"/>
      <c r="T26" s="662"/>
      <c r="U26" s="662"/>
      <c r="V26" s="662"/>
    </row>
    <row r="27" spans="1:22">
      <c r="A27" s="115"/>
      <c r="B27" s="115"/>
      <c r="C27" s="662"/>
      <c r="D27" s="662"/>
      <c r="E27" s="662"/>
      <c r="F27" s="662"/>
      <c r="G27" s="662"/>
      <c r="H27" s="662"/>
      <c r="I27" s="662"/>
      <c r="J27" s="662"/>
      <c r="K27" s="662"/>
      <c r="L27" s="662"/>
      <c r="M27" s="662"/>
      <c r="N27" s="662"/>
      <c r="O27" s="662"/>
      <c r="P27" s="662"/>
      <c r="Q27" s="662"/>
      <c r="R27" s="662"/>
      <c r="S27" s="662"/>
      <c r="T27" s="662"/>
      <c r="U27" s="662"/>
      <c r="V27" s="662"/>
    </row>
    <row r="28" spans="1:22">
      <c r="A28" s="115"/>
      <c r="B28" s="32"/>
      <c r="C28" s="662"/>
      <c r="D28" s="662"/>
      <c r="E28" s="662"/>
      <c r="F28" s="662"/>
      <c r="G28" s="662"/>
      <c r="H28" s="662"/>
      <c r="I28" s="662"/>
      <c r="J28" s="662"/>
      <c r="K28" s="662"/>
      <c r="L28" s="662"/>
      <c r="M28" s="662"/>
      <c r="N28" s="662"/>
      <c r="O28" s="662"/>
      <c r="P28" s="662"/>
      <c r="Q28" s="662"/>
      <c r="R28" s="662"/>
      <c r="S28" s="662"/>
      <c r="T28" s="662"/>
      <c r="U28" s="662"/>
      <c r="V28" s="662"/>
    </row>
    <row r="29" spans="1:22">
      <c r="C29" s="662"/>
      <c r="D29" s="662"/>
      <c r="E29" s="662"/>
      <c r="F29" s="662"/>
      <c r="G29" s="662"/>
      <c r="H29" s="662"/>
      <c r="I29" s="662"/>
      <c r="J29" s="662"/>
      <c r="K29" s="662"/>
      <c r="L29" s="662"/>
      <c r="M29" s="662"/>
      <c r="N29" s="662"/>
      <c r="O29" s="662"/>
      <c r="P29" s="662"/>
      <c r="Q29" s="662"/>
      <c r="R29" s="662"/>
      <c r="S29" s="662"/>
      <c r="T29" s="662"/>
      <c r="U29" s="662"/>
      <c r="V29" s="662"/>
    </row>
    <row r="30" spans="1:22">
      <c r="C30" s="662"/>
      <c r="D30" s="662"/>
      <c r="E30" s="662"/>
      <c r="F30" s="662"/>
      <c r="G30" s="662"/>
      <c r="H30" s="662"/>
      <c r="I30" s="662"/>
      <c r="J30" s="662"/>
      <c r="K30" s="662"/>
      <c r="L30" s="662"/>
      <c r="M30" s="662"/>
      <c r="N30" s="662"/>
      <c r="O30" s="662"/>
      <c r="P30" s="662"/>
      <c r="Q30" s="662"/>
      <c r="R30" s="662"/>
      <c r="S30" s="662"/>
      <c r="T30" s="662"/>
      <c r="U30" s="662"/>
      <c r="V30" s="662"/>
    </row>
    <row r="31" spans="1:22">
      <c r="C31" s="662"/>
      <c r="D31" s="662"/>
      <c r="E31" s="662"/>
      <c r="F31" s="662"/>
      <c r="G31" s="662"/>
      <c r="H31" s="662"/>
      <c r="I31" s="662"/>
      <c r="J31" s="662"/>
      <c r="K31" s="662"/>
      <c r="L31" s="662"/>
      <c r="M31" s="662"/>
      <c r="N31" s="662"/>
      <c r="O31" s="662"/>
      <c r="P31" s="662"/>
      <c r="Q31" s="662"/>
      <c r="R31" s="662"/>
      <c r="S31" s="662"/>
      <c r="T31" s="662"/>
      <c r="U31" s="662"/>
      <c r="V31" s="662"/>
    </row>
    <row r="32" spans="1:22">
      <c r="C32" s="662"/>
      <c r="D32" s="662"/>
      <c r="E32" s="662"/>
      <c r="F32" s="662"/>
      <c r="G32" s="662"/>
      <c r="H32" s="662"/>
      <c r="I32" s="662"/>
      <c r="J32" s="662"/>
      <c r="K32" s="662"/>
      <c r="L32" s="662"/>
      <c r="M32" s="662"/>
      <c r="N32" s="662"/>
      <c r="O32" s="662"/>
      <c r="P32" s="662"/>
      <c r="Q32" s="662"/>
      <c r="R32" s="662"/>
      <c r="S32" s="662"/>
      <c r="T32" s="662"/>
      <c r="U32" s="662"/>
      <c r="V32" s="662"/>
    </row>
    <row r="33" spans="3:22">
      <c r="C33" s="662"/>
      <c r="D33" s="662"/>
      <c r="E33" s="662"/>
      <c r="F33" s="662"/>
      <c r="G33" s="662"/>
      <c r="H33" s="662"/>
      <c r="I33" s="662"/>
      <c r="J33" s="662"/>
      <c r="K33" s="662"/>
      <c r="L33" s="662"/>
      <c r="M33" s="662"/>
      <c r="N33" s="662"/>
      <c r="O33" s="662"/>
      <c r="P33" s="662"/>
      <c r="Q33" s="662"/>
      <c r="R33" s="662"/>
      <c r="S33" s="662"/>
      <c r="T33" s="662"/>
      <c r="U33" s="662"/>
      <c r="V33" s="662"/>
    </row>
    <row r="34" spans="3:22">
      <c r="C34" s="662"/>
      <c r="D34" s="662"/>
      <c r="E34" s="662"/>
      <c r="F34" s="662"/>
      <c r="G34" s="662"/>
      <c r="H34" s="662"/>
      <c r="I34" s="662"/>
      <c r="J34" s="662"/>
      <c r="K34" s="662"/>
      <c r="L34" s="662"/>
      <c r="M34" s="662"/>
      <c r="N34" s="662"/>
      <c r="O34" s="662"/>
      <c r="P34" s="662"/>
      <c r="Q34" s="662"/>
      <c r="R34" s="662"/>
      <c r="S34" s="662"/>
      <c r="T34" s="662"/>
      <c r="U34" s="662"/>
      <c r="V34" s="662"/>
    </row>
    <row r="35" spans="3:22">
      <c r="C35" s="662"/>
      <c r="D35" s="662"/>
      <c r="E35" s="662"/>
      <c r="F35" s="662"/>
      <c r="G35" s="662"/>
      <c r="H35" s="662"/>
      <c r="I35" s="662"/>
      <c r="J35" s="662"/>
      <c r="K35" s="662"/>
      <c r="L35" s="662"/>
      <c r="M35" s="662"/>
      <c r="N35" s="662"/>
      <c r="O35" s="662"/>
      <c r="P35" s="662"/>
      <c r="Q35" s="662"/>
      <c r="R35" s="662"/>
      <c r="S35" s="662"/>
      <c r="T35" s="662"/>
      <c r="U35" s="662"/>
      <c r="V35" s="662"/>
    </row>
    <row r="36" spans="3:22">
      <c r="C36" s="662"/>
      <c r="D36" s="662"/>
      <c r="E36" s="662"/>
      <c r="F36" s="662"/>
      <c r="G36" s="662"/>
      <c r="H36" s="662"/>
      <c r="I36" s="662"/>
      <c r="J36" s="662"/>
      <c r="K36" s="662"/>
      <c r="L36" s="662"/>
      <c r="M36" s="662"/>
      <c r="N36" s="662"/>
      <c r="O36" s="662"/>
      <c r="P36" s="662"/>
      <c r="Q36" s="662"/>
      <c r="R36" s="662"/>
      <c r="S36" s="662"/>
      <c r="T36" s="662"/>
      <c r="U36" s="662"/>
      <c r="V36" s="662"/>
    </row>
    <row r="37" spans="3:22">
      <c r="C37" s="662"/>
      <c r="D37" s="662"/>
      <c r="E37" s="662"/>
      <c r="F37" s="662"/>
      <c r="G37" s="662"/>
      <c r="H37" s="662"/>
      <c r="I37" s="662"/>
      <c r="J37" s="662"/>
      <c r="K37" s="662"/>
      <c r="L37" s="662"/>
      <c r="M37" s="662"/>
      <c r="N37" s="662"/>
      <c r="O37" s="662"/>
      <c r="P37" s="662"/>
      <c r="Q37" s="662"/>
      <c r="R37" s="662"/>
      <c r="S37" s="662"/>
      <c r="T37" s="662"/>
      <c r="U37" s="662"/>
      <c r="V37" s="662"/>
    </row>
    <row r="38" spans="3:22">
      <c r="C38" s="662"/>
      <c r="D38" s="662"/>
      <c r="E38" s="662"/>
      <c r="F38" s="662"/>
      <c r="G38" s="662"/>
      <c r="H38" s="662"/>
      <c r="I38" s="662"/>
      <c r="J38" s="662"/>
      <c r="K38" s="662"/>
      <c r="L38" s="662"/>
      <c r="M38" s="662"/>
      <c r="N38" s="662"/>
      <c r="O38" s="662"/>
      <c r="P38" s="662"/>
      <c r="Q38" s="662"/>
      <c r="R38" s="662"/>
      <c r="S38" s="662"/>
      <c r="T38" s="662"/>
      <c r="U38" s="662"/>
      <c r="V38" s="662"/>
    </row>
    <row r="39" spans="3:22">
      <c r="C39" s="662"/>
      <c r="D39" s="662"/>
      <c r="E39" s="662"/>
      <c r="F39" s="662"/>
      <c r="G39" s="662"/>
      <c r="H39" s="662"/>
      <c r="I39" s="662"/>
      <c r="J39" s="662"/>
      <c r="K39" s="662"/>
      <c r="L39" s="662"/>
      <c r="M39" s="662"/>
      <c r="N39" s="662"/>
      <c r="O39" s="662"/>
      <c r="P39" s="662"/>
      <c r="Q39" s="662"/>
      <c r="R39" s="662"/>
      <c r="S39" s="662"/>
      <c r="T39" s="662"/>
      <c r="U39" s="662"/>
      <c r="V39" s="662"/>
    </row>
    <row r="40" spans="3:22">
      <c r="C40" s="662"/>
      <c r="D40" s="662"/>
      <c r="E40" s="662"/>
      <c r="F40" s="662"/>
      <c r="G40" s="662"/>
      <c r="H40" s="662"/>
      <c r="I40" s="662"/>
      <c r="J40" s="662"/>
      <c r="K40" s="662"/>
      <c r="L40" s="662"/>
      <c r="M40" s="662"/>
      <c r="N40" s="662"/>
      <c r="O40" s="662"/>
      <c r="P40" s="662"/>
      <c r="Q40" s="662"/>
      <c r="R40" s="662"/>
      <c r="S40" s="662"/>
      <c r="T40" s="662"/>
      <c r="U40" s="662"/>
      <c r="V40" s="662"/>
    </row>
    <row r="41" spans="3:22">
      <c r="C41" s="662"/>
      <c r="D41" s="662"/>
      <c r="E41" s="662"/>
      <c r="F41" s="662"/>
      <c r="G41" s="662"/>
      <c r="H41" s="662"/>
      <c r="I41" s="662"/>
      <c r="J41" s="662"/>
      <c r="K41" s="662"/>
      <c r="L41" s="662"/>
      <c r="M41" s="662"/>
      <c r="N41" s="662"/>
      <c r="O41" s="662"/>
      <c r="P41" s="662"/>
      <c r="Q41" s="662"/>
      <c r="R41" s="662"/>
      <c r="S41" s="662"/>
      <c r="T41" s="662"/>
      <c r="U41" s="662"/>
      <c r="V41" s="662"/>
    </row>
    <row r="42" spans="3:22">
      <c r="C42" s="662"/>
      <c r="D42" s="662"/>
      <c r="E42" s="662"/>
      <c r="F42" s="662"/>
      <c r="G42" s="662"/>
      <c r="H42" s="662"/>
      <c r="I42" s="662"/>
      <c r="J42" s="662"/>
      <c r="K42" s="662"/>
      <c r="L42" s="662"/>
      <c r="M42" s="662"/>
      <c r="N42" s="662"/>
      <c r="O42" s="662"/>
      <c r="P42" s="662"/>
      <c r="Q42" s="662"/>
      <c r="R42" s="662"/>
      <c r="S42" s="662"/>
      <c r="T42" s="662"/>
      <c r="U42" s="662"/>
      <c r="V42" s="662"/>
    </row>
    <row r="43" spans="3:22">
      <c r="C43" s="662"/>
      <c r="D43" s="662"/>
      <c r="E43" s="662"/>
      <c r="F43" s="662"/>
      <c r="G43" s="662"/>
      <c r="H43" s="662"/>
      <c r="I43" s="662"/>
      <c r="J43" s="662"/>
      <c r="K43" s="662"/>
      <c r="L43" s="662"/>
      <c r="M43" s="662"/>
      <c r="N43" s="662"/>
      <c r="O43" s="662"/>
      <c r="P43" s="662"/>
      <c r="Q43" s="662"/>
      <c r="R43" s="662"/>
      <c r="S43" s="662"/>
      <c r="T43" s="662"/>
      <c r="U43" s="662"/>
      <c r="V43" s="662"/>
    </row>
    <row r="44" spans="3:22">
      <c r="C44" s="662"/>
      <c r="D44" s="662"/>
      <c r="E44" s="662"/>
      <c r="F44" s="662"/>
      <c r="G44" s="662"/>
      <c r="H44" s="662"/>
      <c r="I44" s="662"/>
      <c r="J44" s="662"/>
      <c r="K44" s="662"/>
      <c r="L44" s="662"/>
      <c r="M44" s="662"/>
      <c r="N44" s="662"/>
      <c r="O44" s="662"/>
      <c r="P44" s="662"/>
      <c r="Q44" s="662"/>
      <c r="R44" s="662"/>
      <c r="S44" s="662"/>
      <c r="T44" s="662"/>
      <c r="U44" s="662"/>
      <c r="V44" s="662"/>
    </row>
    <row r="45" spans="3:22">
      <c r="C45" s="662"/>
      <c r="D45" s="662"/>
      <c r="E45" s="662"/>
      <c r="F45" s="662"/>
      <c r="G45" s="662"/>
      <c r="H45" s="662"/>
      <c r="I45" s="662"/>
      <c r="J45" s="662"/>
      <c r="K45" s="662"/>
      <c r="L45" s="662"/>
      <c r="M45" s="662"/>
      <c r="N45" s="662"/>
      <c r="O45" s="662"/>
      <c r="P45" s="662"/>
      <c r="Q45" s="662"/>
      <c r="R45" s="662"/>
      <c r="S45" s="662"/>
      <c r="T45" s="662"/>
      <c r="U45" s="662"/>
      <c r="V45" s="662"/>
    </row>
    <row r="46" spans="3:22">
      <c r="C46" s="662"/>
      <c r="D46" s="662"/>
      <c r="E46" s="662"/>
      <c r="F46" s="662"/>
      <c r="G46" s="662"/>
      <c r="H46" s="662"/>
      <c r="I46" s="662"/>
      <c r="J46" s="662"/>
      <c r="K46" s="662"/>
      <c r="L46" s="662"/>
      <c r="M46" s="662"/>
      <c r="N46" s="662"/>
      <c r="O46" s="662"/>
      <c r="P46" s="662"/>
      <c r="Q46" s="662"/>
      <c r="R46" s="662"/>
      <c r="S46" s="662"/>
      <c r="T46" s="662"/>
      <c r="U46" s="662"/>
      <c r="V46" s="662"/>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42"/>
  <sheetViews>
    <sheetView zoomScaleNormal="100" workbookViewId="0">
      <pane xSplit="1" ySplit="7" topLeftCell="B8" activePane="bottomRight" state="frozen"/>
      <selection pane="topRight"/>
      <selection pane="bottomLeft"/>
      <selection pane="bottomRight" activeCell="B8" sqref="B8"/>
    </sheetView>
  </sheetViews>
  <sheetFormatPr defaultColWidth="9.33203125" defaultRowHeight="13.8"/>
  <cols>
    <col min="1" max="1" width="10.5546875" style="4" bestFit="1" customWidth="1"/>
    <col min="2" max="2" width="101.6640625" style="4" customWidth="1"/>
    <col min="3" max="3" width="25.6640625" style="176" bestFit="1" customWidth="1"/>
    <col min="4" max="4" width="14.6640625" style="176" bestFit="1" customWidth="1"/>
    <col min="5" max="5" width="17.6640625" style="176" customWidth="1"/>
    <col min="6" max="6" width="15.6640625" style="176" customWidth="1"/>
    <col min="7" max="7" width="17.44140625" style="176" customWidth="1"/>
    <col min="8" max="8" width="15.33203125" style="176" customWidth="1"/>
    <col min="9" max="16384" width="9.33203125" style="23"/>
  </cols>
  <sheetData>
    <row r="1" spans="1:9">
      <c r="A1" s="2" t="s">
        <v>30</v>
      </c>
      <c r="B1" s="4" t="str">
        <f>'Info '!C2</f>
        <v>JSC Bank of Georgia</v>
      </c>
      <c r="C1" s="3"/>
    </row>
    <row r="2" spans="1:9">
      <c r="A2" s="2" t="s">
        <v>31</v>
      </c>
      <c r="B2" s="286">
        <f>'1. key ratios '!B2</f>
        <v>46203</v>
      </c>
      <c r="C2" s="286"/>
    </row>
    <row r="4" spans="1:9" ht="14.4" thickBot="1">
      <c r="A4" s="2" t="s">
        <v>147</v>
      </c>
      <c r="B4" s="100" t="s">
        <v>236</v>
      </c>
    </row>
    <row r="5" spans="1:9">
      <c r="A5" s="101"/>
      <c r="B5" s="116"/>
      <c r="C5" s="177" t="s">
        <v>0</v>
      </c>
      <c r="D5" s="177" t="s">
        <v>1</v>
      </c>
      <c r="E5" s="177" t="s">
        <v>2</v>
      </c>
      <c r="F5" s="177" t="s">
        <v>3</v>
      </c>
      <c r="G5" s="178" t="s">
        <v>4</v>
      </c>
      <c r="H5" s="179" t="s">
        <v>5</v>
      </c>
      <c r="I5" s="117"/>
    </row>
    <row r="6" spans="1:9" s="117" customFormat="1" ht="12.75" customHeight="1">
      <c r="A6" s="118"/>
      <c r="B6" s="856" t="s">
        <v>146</v>
      </c>
      <c r="C6" s="858" t="s">
        <v>229</v>
      </c>
      <c r="D6" s="860" t="s">
        <v>228</v>
      </c>
      <c r="E6" s="861"/>
      <c r="F6" s="858" t="s">
        <v>233</v>
      </c>
      <c r="G6" s="858" t="s">
        <v>234</v>
      </c>
      <c r="H6" s="854" t="s">
        <v>232</v>
      </c>
    </row>
    <row r="7" spans="1:9" ht="41.4">
      <c r="A7" s="120"/>
      <c r="B7" s="857"/>
      <c r="C7" s="859"/>
      <c r="D7" s="180" t="s">
        <v>231</v>
      </c>
      <c r="E7" s="180" t="s">
        <v>230</v>
      </c>
      <c r="F7" s="859"/>
      <c r="G7" s="859"/>
      <c r="H7" s="855"/>
      <c r="I7" s="117"/>
    </row>
    <row r="8" spans="1:9">
      <c r="A8" s="118">
        <v>1</v>
      </c>
      <c r="B8" s="1" t="s">
        <v>48</v>
      </c>
      <c r="C8" s="181">
        <v>10040403687.204102</v>
      </c>
      <c r="D8" s="182"/>
      <c r="E8" s="181"/>
      <c r="F8" s="181">
        <v>1765348226.1569998</v>
      </c>
      <c r="G8" s="183">
        <v>1765348226.1569998</v>
      </c>
      <c r="H8" s="185">
        <f>G8/(C8+E8)</f>
        <v>0.17582442710016047</v>
      </c>
    </row>
    <row r="9" spans="1:9" ht="15" customHeight="1">
      <c r="A9" s="118">
        <v>2</v>
      </c>
      <c r="B9" s="1" t="s">
        <v>49</v>
      </c>
      <c r="C9" s="181">
        <v>0</v>
      </c>
      <c r="D9" s="182"/>
      <c r="E9" s="181"/>
      <c r="F9" s="181">
        <v>0</v>
      </c>
      <c r="G9" s="183">
        <v>0</v>
      </c>
      <c r="H9" s="185" t="e">
        <f t="shared" ref="H9:H21" si="0">G9/(C9+E9)</f>
        <v>#DIV/0!</v>
      </c>
    </row>
    <row r="10" spans="1:9">
      <c r="A10" s="118">
        <v>3</v>
      </c>
      <c r="B10" s="1" t="s">
        <v>150</v>
      </c>
      <c r="C10" s="181">
        <v>0</v>
      </c>
      <c r="D10" s="182"/>
      <c r="E10" s="181"/>
      <c r="F10" s="181">
        <v>0</v>
      </c>
      <c r="G10" s="183">
        <v>0</v>
      </c>
      <c r="H10" s="185" t="e">
        <f t="shared" si="0"/>
        <v>#DIV/0!</v>
      </c>
    </row>
    <row r="11" spans="1:9">
      <c r="A11" s="118">
        <v>4</v>
      </c>
      <c r="B11" s="1" t="s">
        <v>50</v>
      </c>
      <c r="C11" s="181">
        <v>971079275.13999999</v>
      </c>
      <c r="D11" s="182"/>
      <c r="E11" s="181"/>
      <c r="F11" s="181">
        <v>0</v>
      </c>
      <c r="G11" s="183">
        <v>0</v>
      </c>
      <c r="H11" s="185">
        <f t="shared" si="0"/>
        <v>0</v>
      </c>
    </row>
    <row r="12" spans="1:9">
      <c r="A12" s="118">
        <v>5</v>
      </c>
      <c r="B12" s="1" t="s">
        <v>51</v>
      </c>
      <c r="C12" s="181">
        <v>0</v>
      </c>
      <c r="D12" s="182"/>
      <c r="E12" s="181"/>
      <c r="F12" s="181">
        <v>0</v>
      </c>
      <c r="G12" s="183">
        <v>0</v>
      </c>
      <c r="H12" s="185" t="e">
        <f t="shared" si="0"/>
        <v>#DIV/0!</v>
      </c>
    </row>
    <row r="13" spans="1:9">
      <c r="A13" s="118">
        <v>6</v>
      </c>
      <c r="B13" s="1" t="s">
        <v>52</v>
      </c>
      <c r="C13" s="181">
        <v>1353592813.8499999</v>
      </c>
      <c r="D13" s="182"/>
      <c r="E13" s="181"/>
      <c r="F13" s="181">
        <v>305868117.412</v>
      </c>
      <c r="G13" s="183">
        <v>305868117.412</v>
      </c>
      <c r="H13" s="185">
        <f t="shared" si="0"/>
        <v>0.2259675984404976</v>
      </c>
    </row>
    <row r="14" spans="1:9">
      <c r="A14" s="118">
        <v>7</v>
      </c>
      <c r="B14" s="1" t="s">
        <v>53</v>
      </c>
      <c r="C14" s="181">
        <v>12400875099.987301</v>
      </c>
      <c r="D14" s="182">
        <v>2950675885.9981999</v>
      </c>
      <c r="E14" s="181">
        <v>1162569495.4455497</v>
      </c>
      <c r="F14" s="181">
        <v>13563444595.43285</v>
      </c>
      <c r="G14" s="183">
        <v>13277596509.80155</v>
      </c>
      <c r="H14" s="185">
        <f t="shared" si="0"/>
        <v>0.97892511127095605</v>
      </c>
    </row>
    <row r="15" spans="1:9">
      <c r="A15" s="118">
        <v>8</v>
      </c>
      <c r="B15" s="1" t="s">
        <v>54</v>
      </c>
      <c r="C15" s="181">
        <v>10784763254.623699</v>
      </c>
      <c r="D15" s="182">
        <v>318845227.47759998</v>
      </c>
      <c r="E15" s="181">
        <v>159422613.73879999</v>
      </c>
      <c r="F15" s="181">
        <v>8208139401.2718744</v>
      </c>
      <c r="G15" s="183">
        <v>8090948242.7023745</v>
      </c>
      <c r="H15" s="185">
        <f t="shared" si="0"/>
        <v>0.73929192541326649</v>
      </c>
    </row>
    <row r="16" spans="1:9">
      <c r="A16" s="118">
        <v>9</v>
      </c>
      <c r="B16" s="1" t="s">
        <v>55</v>
      </c>
      <c r="C16" s="181">
        <v>5812308381.9595003</v>
      </c>
      <c r="D16" s="182"/>
      <c r="E16" s="181"/>
      <c r="F16" s="181">
        <v>2034307933.6858249</v>
      </c>
      <c r="G16" s="183">
        <v>2033808061.5551248</v>
      </c>
      <c r="H16" s="185">
        <f t="shared" si="0"/>
        <v>0.34991399765844294</v>
      </c>
    </row>
    <row r="17" spans="1:8">
      <c r="A17" s="118">
        <v>10</v>
      </c>
      <c r="B17" s="1" t="s">
        <v>56</v>
      </c>
      <c r="C17" s="181">
        <v>212974868.44980001</v>
      </c>
      <c r="D17" s="182"/>
      <c r="E17" s="181"/>
      <c r="F17" s="181">
        <v>260191928.82725</v>
      </c>
      <c r="G17" s="183">
        <v>258222234.71695</v>
      </c>
      <c r="H17" s="185">
        <f t="shared" si="0"/>
        <v>1.2124540167414879</v>
      </c>
    </row>
    <row r="18" spans="1:8">
      <c r="A18" s="118">
        <v>11</v>
      </c>
      <c r="B18" s="1" t="s">
        <v>57</v>
      </c>
      <c r="C18" s="181">
        <v>303248246.0104202</v>
      </c>
      <c r="D18" s="182"/>
      <c r="E18" s="181"/>
      <c r="F18" s="181">
        <v>460244372.43575054</v>
      </c>
      <c r="G18" s="183">
        <v>460244372.41575056</v>
      </c>
      <c r="H18" s="185">
        <f t="shared" si="0"/>
        <v>1.517714870475906</v>
      </c>
    </row>
    <row r="19" spans="1:8">
      <c r="A19" s="118">
        <v>12</v>
      </c>
      <c r="B19" s="1" t="s">
        <v>58</v>
      </c>
      <c r="C19" s="181">
        <v>0</v>
      </c>
      <c r="D19" s="182"/>
      <c r="E19" s="181"/>
      <c r="F19" s="181">
        <v>0</v>
      </c>
      <c r="G19" s="183">
        <v>0</v>
      </c>
      <c r="H19" s="185" t="e">
        <f t="shared" si="0"/>
        <v>#DIV/0!</v>
      </c>
    </row>
    <row r="20" spans="1:8">
      <c r="A20" s="118">
        <v>13</v>
      </c>
      <c r="B20" s="1" t="s">
        <v>141</v>
      </c>
      <c r="C20" s="181">
        <v>0</v>
      </c>
      <c r="D20" s="182"/>
      <c r="E20" s="181"/>
      <c r="F20" s="181">
        <v>0</v>
      </c>
      <c r="G20" s="183">
        <v>0</v>
      </c>
      <c r="H20" s="185" t="e">
        <f t="shared" si="0"/>
        <v>#DIV/0!</v>
      </c>
    </row>
    <row r="21" spans="1:8">
      <c r="A21" s="118">
        <v>14</v>
      </c>
      <c r="B21" s="1" t="s">
        <v>60</v>
      </c>
      <c r="C21" s="181">
        <v>2685462173.5584326</v>
      </c>
      <c r="D21" s="182"/>
      <c r="E21" s="181"/>
      <c r="F21" s="181">
        <v>2374307188.828433</v>
      </c>
      <c r="G21" s="183">
        <v>2374307188.828433</v>
      </c>
      <c r="H21" s="185">
        <f t="shared" si="0"/>
        <v>0.8841335440157414</v>
      </c>
    </row>
    <row r="22" spans="1:8" ht="14.4" thickBot="1">
      <c r="A22" s="121"/>
      <c r="B22" s="122" t="s">
        <v>61</v>
      </c>
      <c r="C22" s="184">
        <f>SUM(C8:C21)</f>
        <v>44564707800.783257</v>
      </c>
      <c r="D22" s="184">
        <f>SUM(D8:D21)</f>
        <v>3269521113.4758</v>
      </c>
      <c r="E22" s="184">
        <f>SUM(E8:E21)</f>
        <v>1321992109.1843498</v>
      </c>
      <c r="F22" s="184">
        <f>SUM(F8:F21)</f>
        <v>28971851764.050983</v>
      </c>
      <c r="G22" s="184">
        <f>SUM(G8:G21)</f>
        <v>28566342953.589188</v>
      </c>
      <c r="H22" s="186">
        <f>G22/(C22+E22)</f>
        <v>0.62254080179306914</v>
      </c>
    </row>
    <row r="24" spans="1:8">
      <c r="C24" s="692"/>
      <c r="D24" s="692"/>
      <c r="E24" s="692"/>
      <c r="F24" s="692"/>
      <c r="G24" s="692"/>
      <c r="H24" s="692"/>
    </row>
    <row r="25" spans="1:8">
      <c r="C25" s="692"/>
      <c r="D25" s="692"/>
      <c r="E25" s="692"/>
      <c r="F25" s="692"/>
      <c r="G25" s="692"/>
      <c r="H25" s="692"/>
    </row>
    <row r="26" spans="1:8">
      <c r="C26" s="692"/>
      <c r="D26" s="692"/>
      <c r="E26" s="692"/>
      <c r="F26" s="692"/>
      <c r="G26" s="692"/>
      <c r="H26" s="692"/>
    </row>
    <row r="27" spans="1:8">
      <c r="C27" s="692"/>
      <c r="D27" s="692"/>
      <c r="E27" s="692"/>
      <c r="F27" s="692"/>
      <c r="G27" s="692"/>
      <c r="H27" s="692"/>
    </row>
    <row r="28" spans="1:8">
      <c r="C28" s="692"/>
      <c r="D28" s="692"/>
      <c r="E28" s="692"/>
      <c r="F28" s="692"/>
      <c r="G28" s="692"/>
      <c r="H28" s="692"/>
    </row>
    <row r="29" spans="1:8">
      <c r="C29" s="692"/>
      <c r="D29" s="692"/>
      <c r="E29" s="692"/>
      <c r="F29" s="692"/>
      <c r="G29" s="692"/>
      <c r="H29" s="692"/>
    </row>
    <row r="30" spans="1:8">
      <c r="C30" s="692"/>
      <c r="D30" s="692"/>
      <c r="E30" s="692"/>
      <c r="F30" s="692"/>
      <c r="G30" s="692"/>
      <c r="H30" s="692"/>
    </row>
    <row r="31" spans="1:8">
      <c r="C31" s="692"/>
      <c r="D31" s="692"/>
      <c r="E31" s="692"/>
      <c r="F31" s="692"/>
      <c r="G31" s="692"/>
      <c r="H31" s="692"/>
    </row>
    <row r="32" spans="1:8">
      <c r="C32" s="692"/>
      <c r="D32" s="692"/>
      <c r="E32" s="692"/>
      <c r="F32" s="692"/>
      <c r="G32" s="692"/>
      <c r="H32" s="692"/>
    </row>
    <row r="33" spans="3:8">
      <c r="C33" s="692"/>
      <c r="D33" s="692"/>
      <c r="E33" s="692"/>
      <c r="F33" s="692"/>
      <c r="G33" s="692"/>
      <c r="H33" s="692"/>
    </row>
    <row r="34" spans="3:8">
      <c r="C34" s="692"/>
      <c r="D34" s="692"/>
      <c r="E34" s="692"/>
      <c r="F34" s="692"/>
      <c r="G34" s="692"/>
      <c r="H34" s="692"/>
    </row>
    <row r="35" spans="3:8">
      <c r="C35" s="692"/>
      <c r="D35" s="692"/>
      <c r="E35" s="692"/>
      <c r="F35" s="692"/>
      <c r="G35" s="692"/>
      <c r="H35" s="692"/>
    </row>
    <row r="36" spans="3:8">
      <c r="C36" s="692"/>
      <c r="D36" s="692"/>
      <c r="E36" s="692"/>
      <c r="F36" s="692"/>
      <c r="G36" s="692"/>
      <c r="H36" s="692"/>
    </row>
    <row r="37" spans="3:8">
      <c r="C37" s="692"/>
      <c r="D37" s="692"/>
      <c r="E37" s="692"/>
      <c r="F37" s="692"/>
      <c r="G37" s="692"/>
      <c r="H37" s="692"/>
    </row>
    <row r="38" spans="3:8">
      <c r="C38" s="692"/>
      <c r="D38" s="692"/>
      <c r="E38" s="692"/>
      <c r="F38" s="692"/>
      <c r="G38" s="692"/>
      <c r="H38" s="692"/>
    </row>
    <row r="39" spans="3:8">
      <c r="C39" s="692"/>
      <c r="D39" s="692"/>
      <c r="E39" s="692"/>
      <c r="F39" s="692"/>
      <c r="G39" s="692"/>
      <c r="H39" s="692"/>
    </row>
    <row r="40" spans="3:8">
      <c r="C40" s="692"/>
      <c r="D40" s="692"/>
      <c r="E40" s="692"/>
      <c r="F40" s="692"/>
      <c r="G40" s="692"/>
      <c r="H40" s="692"/>
    </row>
    <row r="41" spans="3:8">
      <c r="C41" s="692"/>
      <c r="D41" s="692"/>
      <c r="E41" s="692"/>
      <c r="F41" s="692"/>
      <c r="G41" s="692"/>
      <c r="H41" s="692"/>
    </row>
    <row r="42" spans="3:8">
      <c r="C42" s="692"/>
      <c r="D42" s="692"/>
      <c r="E42" s="692"/>
      <c r="F42" s="692"/>
      <c r="G42" s="692"/>
      <c r="H42" s="692"/>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L47"/>
  <sheetViews>
    <sheetView zoomScaleNormal="100" workbookViewId="0">
      <pane xSplit="2" ySplit="6" topLeftCell="C7" activePane="bottomRight" state="frozen"/>
      <selection pane="topRight"/>
      <selection pane="bottomLeft"/>
      <selection pane="bottomRight" activeCell="C7" sqref="C7"/>
    </sheetView>
  </sheetViews>
  <sheetFormatPr defaultColWidth="9.33203125" defaultRowHeight="13.8"/>
  <cols>
    <col min="1" max="1" width="10.5546875" style="176" bestFit="1" customWidth="1"/>
    <col min="2" max="2" width="104.33203125" style="176" customWidth="1"/>
    <col min="3" max="5" width="15.88671875" style="176" bestFit="1" customWidth="1"/>
    <col min="6" max="7" width="14.88671875" style="176" bestFit="1" customWidth="1"/>
    <col min="8" max="8" width="15.88671875" style="176" bestFit="1" customWidth="1"/>
    <col min="9" max="11" width="14.88671875" style="176" bestFit="1" customWidth="1"/>
    <col min="12" max="16384" width="9.33203125" style="176"/>
  </cols>
  <sheetData>
    <row r="1" spans="1:12">
      <c r="A1" s="176" t="s">
        <v>30</v>
      </c>
      <c r="B1" s="3" t="str">
        <f>'Info '!C2</f>
        <v>JSC Bank of Georgia</v>
      </c>
    </row>
    <row r="2" spans="1:12">
      <c r="A2" s="176" t="s">
        <v>31</v>
      </c>
      <c r="B2" s="286">
        <f>'1. key ratios '!B2</f>
        <v>46203</v>
      </c>
      <c r="C2" s="199"/>
      <c r="D2" s="199"/>
    </row>
    <row r="3" spans="1:12">
      <c r="B3" s="199"/>
      <c r="C3" s="199"/>
      <c r="D3" s="199"/>
    </row>
    <row r="4" spans="1:12" ht="14.4" thickBot="1">
      <c r="A4" s="176" t="s">
        <v>143</v>
      </c>
      <c r="B4" s="223" t="s">
        <v>237</v>
      </c>
      <c r="C4" s="199"/>
      <c r="D4" s="199"/>
    </row>
    <row r="5" spans="1:12" ht="30" customHeight="1">
      <c r="A5" s="862"/>
      <c r="B5" s="863"/>
      <c r="C5" s="864" t="s">
        <v>289</v>
      </c>
      <c r="D5" s="864"/>
      <c r="E5" s="864"/>
      <c r="F5" s="864" t="s">
        <v>290</v>
      </c>
      <c r="G5" s="864"/>
      <c r="H5" s="864"/>
      <c r="I5" s="864" t="s">
        <v>291</v>
      </c>
      <c r="J5" s="864"/>
      <c r="K5" s="865"/>
    </row>
    <row r="6" spans="1:12">
      <c r="A6" s="200"/>
      <c r="B6" s="201"/>
      <c r="C6" s="25" t="s">
        <v>32</v>
      </c>
      <c r="D6" s="25" t="s">
        <v>33</v>
      </c>
      <c r="E6" s="25" t="s">
        <v>34</v>
      </c>
      <c r="F6" s="25" t="s">
        <v>32</v>
      </c>
      <c r="G6" s="25" t="s">
        <v>33</v>
      </c>
      <c r="H6" s="25" t="s">
        <v>34</v>
      </c>
      <c r="I6" s="25" t="s">
        <v>32</v>
      </c>
      <c r="J6" s="25" t="s">
        <v>33</v>
      </c>
      <c r="K6" s="25" t="s">
        <v>34</v>
      </c>
    </row>
    <row r="7" spans="1:12">
      <c r="A7" s="202" t="s">
        <v>240</v>
      </c>
      <c r="B7" s="203"/>
      <c r="C7" s="203"/>
      <c r="D7" s="203"/>
      <c r="E7" s="203"/>
      <c r="F7" s="203"/>
      <c r="G7" s="203"/>
      <c r="H7" s="203"/>
      <c r="I7" s="203"/>
      <c r="J7" s="203"/>
      <c r="K7" s="204"/>
    </row>
    <row r="8" spans="1:12">
      <c r="A8" s="205">
        <v>1</v>
      </c>
      <c r="B8" s="206" t="s">
        <v>238</v>
      </c>
      <c r="C8" s="693"/>
      <c r="D8" s="693"/>
      <c r="E8" s="693"/>
      <c r="F8" s="694">
        <v>5017564674.0407782</v>
      </c>
      <c r="G8" s="694">
        <v>5564633748.8300247</v>
      </c>
      <c r="H8" s="694">
        <v>10582198422.870806</v>
      </c>
      <c r="I8" s="694">
        <v>5000132493.5585823</v>
      </c>
      <c r="J8" s="694">
        <v>4331970419.9875193</v>
      </c>
      <c r="K8" s="695">
        <v>9332102913.5461025</v>
      </c>
      <c r="L8" s="667"/>
    </row>
    <row r="9" spans="1:12">
      <c r="A9" s="202" t="s">
        <v>241</v>
      </c>
      <c r="B9" s="203"/>
      <c r="C9" s="696"/>
      <c r="D9" s="696"/>
      <c r="E9" s="696"/>
      <c r="F9" s="696"/>
      <c r="G9" s="696"/>
      <c r="H9" s="696"/>
      <c r="I9" s="696"/>
      <c r="J9" s="696"/>
      <c r="K9" s="697"/>
      <c r="L9" s="667"/>
    </row>
    <row r="10" spans="1:12">
      <c r="A10" s="207">
        <v>2</v>
      </c>
      <c r="B10" s="208" t="s">
        <v>249</v>
      </c>
      <c r="C10" s="698">
        <v>6271173968.315608</v>
      </c>
      <c r="D10" s="699">
        <v>9200897434.0997353</v>
      </c>
      <c r="E10" s="699">
        <v>15472071402.415348</v>
      </c>
      <c r="F10" s="699">
        <v>1245642006.3702767</v>
      </c>
      <c r="G10" s="699">
        <v>2261127231.2453499</v>
      </c>
      <c r="H10" s="699">
        <v>3506769237.6156268</v>
      </c>
      <c r="I10" s="699">
        <v>347053746.41992277</v>
      </c>
      <c r="J10" s="699">
        <v>616803896.02346444</v>
      </c>
      <c r="K10" s="700">
        <v>963857642.44338787</v>
      </c>
      <c r="L10" s="667"/>
    </row>
    <row r="11" spans="1:12">
      <c r="A11" s="207">
        <v>3</v>
      </c>
      <c r="B11" s="208" t="s">
        <v>243</v>
      </c>
      <c r="C11" s="698">
        <v>5246245002.4566126</v>
      </c>
      <c r="D11" s="699">
        <v>3346595645.067625</v>
      </c>
      <c r="E11" s="699">
        <v>8592840647.5242195</v>
      </c>
      <c r="F11" s="699">
        <v>2233675386.3546858</v>
      </c>
      <c r="G11" s="699">
        <v>1541371345.1250825</v>
      </c>
      <c r="H11" s="699">
        <v>3775046731.4797654</v>
      </c>
      <c r="I11" s="699">
        <v>2289491823.3813324</v>
      </c>
      <c r="J11" s="699">
        <v>1566467702.578388</v>
      </c>
      <c r="K11" s="700">
        <v>3855959525.9597216</v>
      </c>
      <c r="L11" s="667"/>
    </row>
    <row r="12" spans="1:12">
      <c r="A12" s="207">
        <v>4</v>
      </c>
      <c r="B12" s="208" t="s">
        <v>244</v>
      </c>
      <c r="C12" s="698">
        <v>2567176131.9715385</v>
      </c>
      <c r="D12" s="699">
        <v>0</v>
      </c>
      <c r="E12" s="699">
        <v>2567176131.9715385</v>
      </c>
      <c r="F12" s="699">
        <v>0</v>
      </c>
      <c r="G12" s="699">
        <v>0</v>
      </c>
      <c r="H12" s="699">
        <v>0</v>
      </c>
      <c r="I12" s="699">
        <v>0</v>
      </c>
      <c r="J12" s="699">
        <v>0</v>
      </c>
      <c r="K12" s="700">
        <v>0</v>
      </c>
      <c r="L12" s="667"/>
    </row>
    <row r="13" spans="1:12">
      <c r="A13" s="207">
        <v>5</v>
      </c>
      <c r="B13" s="208" t="s">
        <v>252</v>
      </c>
      <c r="C13" s="698">
        <v>1458643775.5359647</v>
      </c>
      <c r="D13" s="699">
        <v>1626823773.6848435</v>
      </c>
      <c r="E13" s="699">
        <v>3085467549.2208099</v>
      </c>
      <c r="F13" s="699">
        <v>256675821.66088033</v>
      </c>
      <c r="G13" s="699">
        <v>263228419.65531364</v>
      </c>
      <c r="H13" s="699">
        <v>519904241.316194</v>
      </c>
      <c r="I13" s="699">
        <v>97961363.029732317</v>
      </c>
      <c r="J13" s="699">
        <v>107269061.73037136</v>
      </c>
      <c r="K13" s="700">
        <v>205230424.7601037</v>
      </c>
      <c r="L13" s="667"/>
    </row>
    <row r="14" spans="1:12">
      <c r="A14" s="207">
        <v>6</v>
      </c>
      <c r="B14" s="208" t="s">
        <v>284</v>
      </c>
      <c r="C14" s="698"/>
      <c r="D14" s="699"/>
      <c r="E14" s="699"/>
      <c r="F14" s="699"/>
      <c r="G14" s="699"/>
      <c r="H14" s="699"/>
      <c r="I14" s="699"/>
      <c r="J14" s="699"/>
      <c r="K14" s="700"/>
      <c r="L14" s="667"/>
    </row>
    <row r="15" spans="1:12">
      <c r="A15" s="207">
        <v>7</v>
      </c>
      <c r="B15" s="208" t="s">
        <v>285</v>
      </c>
      <c r="C15" s="698">
        <v>166924050.60355267</v>
      </c>
      <c r="D15" s="699">
        <v>1635320585.6658227</v>
      </c>
      <c r="E15" s="699">
        <v>1802244636.2693756</v>
      </c>
      <c r="F15" s="699">
        <v>166924050.60355267</v>
      </c>
      <c r="G15" s="699">
        <v>1635320585.6658227</v>
      </c>
      <c r="H15" s="699">
        <v>1802244636.2693756</v>
      </c>
      <c r="I15" s="699">
        <v>166924050.60355267</v>
      </c>
      <c r="J15" s="699">
        <v>1635320585.6658227</v>
      </c>
      <c r="K15" s="700">
        <v>1802244636.2693756</v>
      </c>
      <c r="L15" s="667"/>
    </row>
    <row r="16" spans="1:12">
      <c r="A16" s="207">
        <v>8</v>
      </c>
      <c r="B16" s="209" t="s">
        <v>245</v>
      </c>
      <c r="C16" s="698">
        <v>15710162928.883278</v>
      </c>
      <c r="D16" s="699">
        <v>15809637438.518026</v>
      </c>
      <c r="E16" s="699">
        <v>31519800367.401291</v>
      </c>
      <c r="F16" s="699">
        <v>3902917264.9893951</v>
      </c>
      <c r="G16" s="699">
        <v>5701047581.6915684</v>
      </c>
      <c r="H16" s="699">
        <v>9603964846.6809616</v>
      </c>
      <c r="I16" s="699">
        <v>2901430983.4345403</v>
      </c>
      <c r="J16" s="699">
        <v>3925861245.9980459</v>
      </c>
      <c r="K16" s="700">
        <v>6827292229.4325886</v>
      </c>
      <c r="L16" s="667"/>
    </row>
    <row r="17" spans="1:12">
      <c r="A17" s="202" t="s">
        <v>242</v>
      </c>
      <c r="B17" s="203"/>
      <c r="C17" s="696"/>
      <c r="D17" s="696"/>
      <c r="E17" s="696"/>
      <c r="F17" s="696"/>
      <c r="G17" s="696"/>
      <c r="H17" s="696"/>
      <c r="I17" s="696"/>
      <c r="J17" s="696"/>
      <c r="K17" s="697"/>
      <c r="L17" s="667"/>
    </row>
    <row r="18" spans="1:12">
      <c r="A18" s="207">
        <v>9</v>
      </c>
      <c r="B18" s="208" t="s">
        <v>248</v>
      </c>
      <c r="C18" s="698"/>
      <c r="D18" s="699"/>
      <c r="E18" s="699"/>
      <c r="F18" s="699"/>
      <c r="G18" s="699"/>
      <c r="H18" s="699"/>
      <c r="I18" s="699"/>
      <c r="J18" s="699"/>
      <c r="K18" s="700"/>
      <c r="L18" s="667"/>
    </row>
    <row r="19" spans="1:12">
      <c r="A19" s="207">
        <v>10</v>
      </c>
      <c r="B19" s="208" t="s">
        <v>286</v>
      </c>
      <c r="C19" s="698">
        <v>738891461.48567605</v>
      </c>
      <c r="D19" s="699">
        <v>430857579.08889008</v>
      </c>
      <c r="E19" s="699">
        <v>1169749040.5745666</v>
      </c>
      <c r="F19" s="699">
        <v>381570480.73351961</v>
      </c>
      <c r="G19" s="699">
        <v>215722537.14491919</v>
      </c>
      <c r="H19" s="699">
        <v>597293017.87843907</v>
      </c>
      <c r="I19" s="699">
        <v>399192627.76340985</v>
      </c>
      <c r="J19" s="699">
        <v>1501113122.7757735</v>
      </c>
      <c r="K19" s="700">
        <v>1900305750.5391839</v>
      </c>
      <c r="L19" s="667"/>
    </row>
    <row r="20" spans="1:12">
      <c r="A20" s="207">
        <v>11</v>
      </c>
      <c r="B20" s="208" t="s">
        <v>247</v>
      </c>
      <c r="C20" s="698">
        <v>375046143.0862537</v>
      </c>
      <c r="D20" s="699">
        <v>1223548145.5617013</v>
      </c>
      <c r="E20" s="699">
        <v>1598594288.647954</v>
      </c>
      <c r="F20" s="699">
        <v>375046143.0862537</v>
      </c>
      <c r="G20" s="699">
        <v>1223548145.5617013</v>
      </c>
      <c r="H20" s="699">
        <v>1598594288.647954</v>
      </c>
      <c r="I20" s="699">
        <v>375046143.0862537</v>
      </c>
      <c r="J20" s="699">
        <v>1223548145.5617013</v>
      </c>
      <c r="K20" s="700">
        <v>1598594288.647954</v>
      </c>
      <c r="L20" s="667"/>
    </row>
    <row r="21" spans="1:12" ht="14.4" thickBot="1">
      <c r="A21" s="210">
        <v>12</v>
      </c>
      <c r="B21" s="211" t="s">
        <v>246</v>
      </c>
      <c r="C21" s="701">
        <v>1113937604.5719297</v>
      </c>
      <c r="D21" s="702">
        <v>1654405724.6505914</v>
      </c>
      <c r="E21" s="701">
        <v>2768343329.2225208</v>
      </c>
      <c r="F21" s="702">
        <v>756616623.81977332</v>
      </c>
      <c r="G21" s="702">
        <v>1439270682.7066205</v>
      </c>
      <c r="H21" s="702">
        <v>2195887306.5263929</v>
      </c>
      <c r="I21" s="702">
        <v>774238770.8496635</v>
      </c>
      <c r="J21" s="702">
        <v>2724661268.3374748</v>
      </c>
      <c r="K21" s="703">
        <v>3498900039.1871376</v>
      </c>
      <c r="L21" s="667"/>
    </row>
    <row r="22" spans="1:12" ht="38.25" customHeight="1" thickBot="1">
      <c r="A22" s="212"/>
      <c r="B22" s="213"/>
      <c r="C22" s="318"/>
      <c r="D22" s="318"/>
      <c r="E22" s="318"/>
      <c r="F22" s="866" t="s">
        <v>288</v>
      </c>
      <c r="G22" s="867"/>
      <c r="H22" s="867"/>
      <c r="I22" s="866" t="s">
        <v>253</v>
      </c>
      <c r="J22" s="867"/>
      <c r="K22" s="868"/>
      <c r="L22" s="667"/>
    </row>
    <row r="23" spans="1:12">
      <c r="A23" s="214">
        <v>13</v>
      </c>
      <c r="B23" s="215" t="s">
        <v>238</v>
      </c>
      <c r="C23" s="704"/>
      <c r="D23" s="704"/>
      <c r="E23" s="704"/>
      <c r="F23" s="705">
        <v>5017564674.0407782</v>
      </c>
      <c r="G23" s="705">
        <v>5564633748.8300247</v>
      </c>
      <c r="H23" s="705">
        <v>10582198422.870806</v>
      </c>
      <c r="I23" s="705">
        <v>5000132493.5585823</v>
      </c>
      <c r="J23" s="705">
        <v>4331970419.9875193</v>
      </c>
      <c r="K23" s="706">
        <v>9332102913.5461025</v>
      </c>
      <c r="L23" s="667"/>
    </row>
    <row r="24" spans="1:12" ht="14.4" thickBot="1">
      <c r="A24" s="216">
        <v>14</v>
      </c>
      <c r="B24" s="217" t="s">
        <v>250</v>
      </c>
      <c r="C24" s="707"/>
      <c r="D24" s="708"/>
      <c r="E24" s="709"/>
      <c r="F24" s="710">
        <v>3146300641.1696219</v>
      </c>
      <c r="G24" s="710">
        <v>4261776898.9849482</v>
      </c>
      <c r="H24" s="710">
        <v>7408077540.1545687</v>
      </c>
      <c r="I24" s="710">
        <v>2127192212.5848765</v>
      </c>
      <c r="J24" s="710">
        <v>1258723395.1430299</v>
      </c>
      <c r="K24" s="711">
        <v>3328392190.2454476</v>
      </c>
      <c r="L24" s="667"/>
    </row>
    <row r="25" spans="1:12" ht="14.4" thickBot="1">
      <c r="A25" s="221">
        <v>15</v>
      </c>
      <c r="B25" s="222" t="s">
        <v>251</v>
      </c>
      <c r="C25" s="712"/>
      <c r="D25" s="712"/>
      <c r="E25" s="712"/>
      <c r="F25" s="793">
        <v>1.5947505487509683</v>
      </c>
      <c r="G25" s="793">
        <v>1.3057074269081015</v>
      </c>
      <c r="H25" s="793">
        <v>1.4284675565976876</v>
      </c>
      <c r="I25" s="793">
        <v>2.3505786002679216</v>
      </c>
      <c r="J25" s="793">
        <v>3.4415586750060188</v>
      </c>
      <c r="K25" s="794">
        <v>2.803787047961412</v>
      </c>
      <c r="L25" s="667"/>
    </row>
    <row r="27" spans="1:12" ht="27">
      <c r="B27" s="198" t="s">
        <v>287</v>
      </c>
      <c r="C27" s="713"/>
      <c r="D27" s="713"/>
      <c r="E27" s="713"/>
      <c r="F27" s="713"/>
      <c r="G27" s="713"/>
      <c r="H27" s="713"/>
      <c r="I27" s="713"/>
      <c r="J27" s="713"/>
      <c r="K27" s="713"/>
    </row>
    <row r="28" spans="1:12">
      <c r="C28" s="713"/>
      <c r="D28" s="713"/>
      <c r="E28" s="713"/>
      <c r="F28" s="713"/>
      <c r="G28" s="713"/>
      <c r="H28" s="713"/>
      <c r="I28" s="713"/>
      <c r="J28" s="713"/>
      <c r="K28" s="713"/>
    </row>
    <row r="29" spans="1:12">
      <c r="C29" s="713"/>
      <c r="D29" s="713"/>
      <c r="E29" s="713"/>
      <c r="F29" s="713"/>
      <c r="G29" s="713"/>
      <c r="H29" s="713"/>
      <c r="I29" s="713"/>
      <c r="J29" s="713"/>
      <c r="K29" s="713"/>
    </row>
    <row r="30" spans="1:12">
      <c r="C30" s="713"/>
      <c r="D30" s="713"/>
      <c r="E30" s="713"/>
      <c r="F30" s="713"/>
      <c r="G30" s="713"/>
      <c r="H30" s="713"/>
      <c r="I30" s="713"/>
      <c r="J30" s="713"/>
      <c r="K30" s="713"/>
    </row>
    <row r="31" spans="1:12">
      <c r="C31" s="713"/>
      <c r="D31" s="713"/>
      <c r="E31" s="713"/>
      <c r="F31" s="713"/>
      <c r="G31" s="713"/>
      <c r="H31" s="713"/>
      <c r="I31" s="713"/>
      <c r="J31" s="713"/>
      <c r="K31" s="713"/>
    </row>
    <row r="32" spans="1:12">
      <c r="C32" s="713"/>
      <c r="D32" s="713"/>
      <c r="E32" s="713"/>
      <c r="F32" s="713"/>
      <c r="G32" s="713"/>
      <c r="H32" s="713"/>
      <c r="I32" s="713"/>
      <c r="J32" s="713"/>
      <c r="K32" s="713"/>
    </row>
    <row r="33" spans="3:11">
      <c r="C33" s="713"/>
      <c r="D33" s="713"/>
      <c r="E33" s="713"/>
      <c r="F33" s="713"/>
      <c r="G33" s="713"/>
      <c r="H33" s="713"/>
      <c r="I33" s="713"/>
      <c r="J33" s="713"/>
      <c r="K33" s="713"/>
    </row>
    <row r="34" spans="3:11">
      <c r="C34" s="713"/>
      <c r="D34" s="713"/>
      <c r="E34" s="713"/>
      <c r="F34" s="713"/>
      <c r="G34" s="713"/>
      <c r="H34" s="713"/>
      <c r="I34" s="713"/>
      <c r="J34" s="713"/>
      <c r="K34" s="713"/>
    </row>
    <row r="35" spans="3:11">
      <c r="C35" s="713"/>
      <c r="D35" s="713"/>
      <c r="E35" s="713"/>
      <c r="F35" s="713"/>
      <c r="G35" s="713"/>
      <c r="H35" s="713"/>
      <c r="I35" s="713"/>
      <c r="J35" s="713"/>
      <c r="K35" s="713"/>
    </row>
    <row r="36" spans="3:11">
      <c r="C36" s="713"/>
      <c r="D36" s="713"/>
      <c r="E36" s="713"/>
      <c r="F36" s="713"/>
      <c r="G36" s="713"/>
      <c r="H36" s="713"/>
      <c r="I36" s="713"/>
      <c r="J36" s="713"/>
      <c r="K36" s="713"/>
    </row>
    <row r="37" spans="3:11">
      <c r="C37" s="713"/>
      <c r="D37" s="713"/>
      <c r="E37" s="713"/>
      <c r="F37" s="713"/>
      <c r="G37" s="713"/>
      <c r="H37" s="713"/>
      <c r="I37" s="713"/>
      <c r="J37" s="713"/>
      <c r="K37" s="713"/>
    </row>
    <row r="38" spans="3:11">
      <c r="C38" s="713"/>
      <c r="D38" s="713"/>
      <c r="E38" s="713"/>
      <c r="F38" s="713"/>
      <c r="G38" s="713"/>
      <c r="H38" s="713"/>
      <c r="I38" s="713"/>
      <c r="J38" s="713"/>
      <c r="K38" s="713"/>
    </row>
    <row r="39" spans="3:11">
      <c r="C39" s="713"/>
      <c r="D39" s="713"/>
      <c r="E39" s="713"/>
      <c r="F39" s="713"/>
      <c r="G39" s="713"/>
      <c r="H39" s="713"/>
      <c r="I39" s="713"/>
      <c r="J39" s="713"/>
      <c r="K39" s="713"/>
    </row>
    <row r="40" spans="3:11">
      <c r="C40" s="713"/>
      <c r="D40" s="713"/>
      <c r="E40" s="713"/>
      <c r="F40" s="713"/>
      <c r="G40" s="713"/>
      <c r="H40" s="713"/>
      <c r="I40" s="713"/>
      <c r="J40" s="713"/>
      <c r="K40" s="713"/>
    </row>
    <row r="41" spans="3:11">
      <c r="C41" s="713"/>
      <c r="D41" s="713"/>
      <c r="E41" s="713"/>
      <c r="F41" s="713"/>
      <c r="G41" s="713"/>
      <c r="H41" s="713"/>
      <c r="I41" s="713"/>
      <c r="J41" s="713"/>
      <c r="K41" s="713"/>
    </row>
    <row r="42" spans="3:11">
      <c r="C42" s="713"/>
      <c r="D42" s="713"/>
      <c r="E42" s="713"/>
      <c r="F42" s="713"/>
      <c r="G42" s="713"/>
      <c r="H42" s="713"/>
      <c r="I42" s="713"/>
      <c r="J42" s="713"/>
      <c r="K42" s="713"/>
    </row>
    <row r="43" spans="3:11">
      <c r="C43" s="713"/>
      <c r="D43" s="713"/>
      <c r="E43" s="713"/>
      <c r="F43" s="713"/>
      <c r="G43" s="713"/>
      <c r="H43" s="713"/>
      <c r="I43" s="713"/>
      <c r="J43" s="713"/>
      <c r="K43" s="713"/>
    </row>
    <row r="44" spans="3:11">
      <c r="C44" s="713"/>
      <c r="D44" s="713"/>
      <c r="E44" s="713"/>
      <c r="F44" s="713"/>
      <c r="G44" s="713"/>
      <c r="H44" s="713"/>
      <c r="I44" s="713"/>
      <c r="J44" s="713"/>
      <c r="K44" s="713"/>
    </row>
    <row r="45" spans="3:11">
      <c r="C45" s="713"/>
      <c r="D45" s="713"/>
      <c r="E45" s="713"/>
      <c r="F45" s="713"/>
      <c r="G45" s="713"/>
      <c r="H45" s="713"/>
      <c r="I45" s="713"/>
      <c r="J45" s="713"/>
      <c r="K45" s="713"/>
    </row>
    <row r="46" spans="3:11">
      <c r="C46" s="713"/>
      <c r="D46" s="713"/>
      <c r="E46" s="713"/>
      <c r="F46" s="713"/>
      <c r="G46" s="713"/>
      <c r="H46" s="713"/>
      <c r="I46" s="713"/>
      <c r="J46" s="713"/>
      <c r="K46" s="713"/>
    </row>
    <row r="47" spans="3:11">
      <c r="C47" s="713"/>
      <c r="D47" s="713"/>
      <c r="E47" s="713"/>
      <c r="F47" s="713"/>
      <c r="G47" s="713"/>
      <c r="H47" s="713"/>
      <c r="I47" s="713"/>
      <c r="J47" s="713"/>
      <c r="K47" s="713"/>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S170"/>
  <sheetViews>
    <sheetView zoomScaleNormal="100" workbookViewId="0">
      <pane xSplit="1" ySplit="3" topLeftCell="B4" activePane="bottomRight" state="frozen"/>
      <selection pane="topRight"/>
      <selection pane="bottomLeft"/>
      <selection pane="bottomRight" activeCell="B4" sqref="B4"/>
    </sheetView>
  </sheetViews>
  <sheetFormatPr defaultColWidth="9.33203125" defaultRowHeight="13.2"/>
  <cols>
    <col min="1" max="1" width="10.5546875" style="4" bestFit="1" customWidth="1"/>
    <col min="2" max="2" width="95" style="4" customWidth="1"/>
    <col min="3" max="3" width="17.88671875" style="4" bestFit="1" customWidth="1"/>
    <col min="4" max="4" width="15.109375" style="4" bestFit="1" customWidth="1"/>
    <col min="5" max="5" width="18.44140625" style="4" bestFit="1" customWidth="1"/>
    <col min="6" max="13" width="12.6640625" style="4" customWidth="1"/>
    <col min="14" max="14" width="31.109375" style="4" bestFit="1" customWidth="1"/>
    <col min="15" max="15" width="15.109375" style="23" bestFit="1" customWidth="1"/>
    <col min="16" max="16" width="13.88671875" style="23" bestFit="1" customWidth="1"/>
    <col min="17" max="17" width="44.33203125" style="23" customWidth="1"/>
    <col min="18" max="16384" width="9.33203125" style="23"/>
  </cols>
  <sheetData>
    <row r="1" spans="1:19" ht="13.8">
      <c r="A1" s="593" t="s">
        <v>712</v>
      </c>
      <c r="B1" s="543" t="str">
        <f>'Info '!C2</f>
        <v>JSC Bank of Georgia</v>
      </c>
      <c r="C1" s="543"/>
      <c r="D1" s="543"/>
      <c r="E1" s="543"/>
      <c r="F1" s="543"/>
      <c r="G1" s="543"/>
      <c r="H1" s="543"/>
      <c r="I1" s="543"/>
      <c r="J1" s="543"/>
      <c r="K1" s="543"/>
      <c r="L1" s="543"/>
      <c r="M1" s="543"/>
      <c r="N1" s="543"/>
      <c r="O1" s="173"/>
      <c r="P1" s="173"/>
      <c r="Q1" s="173"/>
    </row>
    <row r="2" spans="1:19" ht="14.25" customHeight="1">
      <c r="A2" s="543" t="s">
        <v>713</v>
      </c>
      <c r="B2" s="510">
        <f>'1. key ratios '!B2</f>
        <v>46203</v>
      </c>
      <c r="C2" s="543"/>
      <c r="D2" s="543"/>
      <c r="E2" s="543"/>
      <c r="F2" s="543"/>
      <c r="G2" s="543"/>
      <c r="H2" s="543"/>
      <c r="I2" s="543"/>
      <c r="J2" s="543"/>
      <c r="K2" s="543"/>
      <c r="L2" s="543"/>
      <c r="M2" s="543"/>
      <c r="N2" s="543"/>
      <c r="O2" s="173"/>
      <c r="P2" s="173"/>
      <c r="Q2" s="173"/>
    </row>
    <row r="3" spans="1:19" ht="14.25" customHeight="1">
      <c r="A3" s="543"/>
      <c r="B3" s="173"/>
      <c r="C3" s="173"/>
      <c r="D3" s="173"/>
      <c r="E3" s="173"/>
      <c r="F3" s="173"/>
      <c r="G3" s="173"/>
      <c r="H3" s="173"/>
      <c r="I3" s="173"/>
      <c r="J3" s="173"/>
      <c r="K3" s="173"/>
      <c r="L3" s="173"/>
      <c r="M3" s="173"/>
      <c r="N3" s="173"/>
      <c r="O3" s="173"/>
      <c r="P3" s="173"/>
      <c r="Q3" s="173"/>
    </row>
    <row r="4" spans="1:19" ht="14.4">
      <c r="A4" s="543"/>
      <c r="B4" s="594" t="s">
        <v>714</v>
      </c>
      <c r="C4" s="173"/>
      <c r="D4" s="173"/>
      <c r="E4" s="173"/>
      <c r="F4" s="173"/>
      <c r="G4" s="173"/>
      <c r="H4" s="173"/>
      <c r="I4" s="173"/>
      <c r="J4" s="173"/>
      <c r="K4" s="173"/>
      <c r="L4" s="173"/>
      <c r="M4" s="173"/>
      <c r="N4" s="173"/>
      <c r="O4" s="173"/>
      <c r="P4" s="173"/>
      <c r="Q4" s="173"/>
    </row>
    <row r="5" spans="1:19" ht="57.6">
      <c r="A5" s="543"/>
      <c r="B5" s="595" t="s">
        <v>715</v>
      </c>
      <c r="C5" s="596" t="s">
        <v>716</v>
      </c>
      <c r="D5" s="596" t="s">
        <v>717</v>
      </c>
      <c r="E5" s="596" t="s">
        <v>718</v>
      </c>
      <c r="F5" s="596" t="s">
        <v>719</v>
      </c>
      <c r="G5" s="596" t="s">
        <v>720</v>
      </c>
      <c r="H5" s="596" t="s">
        <v>721</v>
      </c>
      <c r="I5" s="597" t="s">
        <v>722</v>
      </c>
      <c r="J5" s="598">
        <v>0.02</v>
      </c>
      <c r="K5" s="598">
        <v>0.2</v>
      </c>
      <c r="L5" s="598">
        <v>0.35</v>
      </c>
      <c r="M5" s="598">
        <v>0.5</v>
      </c>
      <c r="N5" s="598">
        <v>0.75</v>
      </c>
      <c r="O5" s="598">
        <v>1</v>
      </c>
      <c r="P5" s="598">
        <v>1.5</v>
      </c>
      <c r="Q5" s="599" t="s">
        <v>723</v>
      </c>
    </row>
    <row r="6" spans="1:19" ht="14.4">
      <c r="A6" s="543"/>
      <c r="B6" s="600"/>
      <c r="C6" s="715">
        <f>IF(C7&gt;0,C7,IF(C8&gt;0,C8,IF(C9&gt;0,C9,0)))</f>
        <v>1710999526.2004013</v>
      </c>
      <c r="D6" s="715">
        <f t="shared" ref="D6:G6" si="0">IF(D7&gt;0,D7,IF(D8&gt;0,D8,IF(D9&gt;0,D9,0)))</f>
        <v>15596530.220000001</v>
      </c>
      <c r="E6" s="715">
        <f t="shared" si="0"/>
        <v>0</v>
      </c>
      <c r="F6" s="715">
        <f t="shared" si="0"/>
        <v>55464784.745708153</v>
      </c>
      <c r="G6" s="715">
        <f t="shared" si="0"/>
        <v>16845092.195200451</v>
      </c>
      <c r="H6" s="715"/>
      <c r="I6" s="715">
        <f>IF(I7&gt;0,I7,IF(I8&gt;0,I8,IF(I9&gt;0,I9,0)))</f>
        <v>101233827.71727204</v>
      </c>
      <c r="J6" s="715">
        <f t="shared" ref="J6" si="1">IF(J7&gt;0,J7,IF(J8&gt;0,J8,IF(J9&gt;0,J9,0)))</f>
        <v>0</v>
      </c>
      <c r="K6" s="715">
        <f t="shared" ref="K6" si="2">IF(K7&gt;0,K7,IF(K8&gt;0,K8,IF(K9&gt;0,K9,0)))</f>
        <v>81158112.248126835</v>
      </c>
      <c r="L6" s="715">
        <f t="shared" ref="L6" si="3">IF(L7&gt;0,L7,IF(L8&gt;0,L8,IF(L9&gt;0,L9,0)))</f>
        <v>0</v>
      </c>
      <c r="M6" s="715">
        <f t="shared" ref="M6" si="4">IF(M7&gt;0,M7,IF(M8&gt;0,M8,IF(M9&gt;0,M9,0)))</f>
        <v>7080966.6250809049</v>
      </c>
      <c r="N6" s="715">
        <f>IF(N7&gt;0,N7,IF(N8&gt;0,N8,IF(N9&gt;0,N9,0)))</f>
        <v>0</v>
      </c>
      <c r="O6" s="715">
        <f t="shared" ref="O6" si="5">IF(O7&gt;0,O7,IF(O8&gt;0,O8,IF(O9&gt;0,O9,0)))</f>
        <v>12084744.165722381</v>
      </c>
      <c r="P6" s="715">
        <f t="shared" ref="P6" si="6">IF(P7&gt;0,P7,IF(P8&gt;0,P8,IF(P9&gt;0,P9,0)))</f>
        <v>910004.67834191851</v>
      </c>
      <c r="Q6" s="715">
        <f t="shared" ref="Q6" si="7">IF(Q7&gt;0,Q7,IF(Q8&gt;0,Q8,IF(Q9&gt;0,Q9,0)))</f>
        <v>33221856.945401073</v>
      </c>
      <c r="R6" s="716"/>
      <c r="S6" s="716"/>
    </row>
    <row r="7" spans="1:19" ht="14.4">
      <c r="A7" s="543"/>
      <c r="B7" s="602" t="s">
        <v>724</v>
      </c>
      <c r="C7" s="715">
        <f>C11+C15+C19+C23+C27+C31</f>
        <v>1710999526.2004013</v>
      </c>
      <c r="D7" s="715">
        <f t="shared" ref="D7:E7" si="8">D11+D15+D19+D23+D27+D31</f>
        <v>15596530.220000001</v>
      </c>
      <c r="E7" s="715">
        <f t="shared" si="8"/>
        <v>0</v>
      </c>
      <c r="F7" s="715">
        <v>55464784.745708153</v>
      </c>
      <c r="G7" s="715">
        <v>16845092.195200451</v>
      </c>
      <c r="H7" s="717">
        <v>1.4</v>
      </c>
      <c r="I7" s="715">
        <v>101233827.71727204</v>
      </c>
      <c r="J7" s="715">
        <v>0</v>
      </c>
      <c r="K7" s="715">
        <v>81158112.248126835</v>
      </c>
      <c r="L7" s="715">
        <v>0</v>
      </c>
      <c r="M7" s="715">
        <v>7080966.6250809049</v>
      </c>
      <c r="N7" s="715">
        <v>0</v>
      </c>
      <c r="O7" s="715">
        <v>12084744.165722381</v>
      </c>
      <c r="P7" s="715">
        <v>910004.67834191851</v>
      </c>
      <c r="Q7" s="715">
        <f>Q11+Q15+Q19+Q23+Q27+Q31</f>
        <v>33221856.945401073</v>
      </c>
      <c r="R7" s="716"/>
      <c r="S7" s="716"/>
    </row>
    <row r="8" spans="1:19" ht="14.4">
      <c r="A8" s="543"/>
      <c r="B8" s="602" t="s">
        <v>725</v>
      </c>
      <c r="C8" s="715">
        <v>1710999526.2004013</v>
      </c>
      <c r="D8" s="715">
        <v>15596530.220000001</v>
      </c>
      <c r="E8" s="715">
        <f t="shared" ref="E8" si="9">E12+E16+E20+E24+E28+E32</f>
        <v>0</v>
      </c>
      <c r="F8" s="715">
        <v>16755555.59</v>
      </c>
      <c r="G8" s="715">
        <v>37358873.498686671</v>
      </c>
      <c r="H8" s="717">
        <v>1.4</v>
      </c>
      <c r="I8" s="715">
        <v>75760200.724161342</v>
      </c>
      <c r="J8" s="715">
        <v>0</v>
      </c>
      <c r="K8" s="715">
        <v>33629173.148667641</v>
      </c>
      <c r="L8" s="715">
        <v>0</v>
      </c>
      <c r="M8" s="715">
        <v>17929266.216075201</v>
      </c>
      <c r="N8" s="715">
        <v>0</v>
      </c>
      <c r="O8" s="715">
        <v>18834260.818274494</v>
      </c>
      <c r="P8" s="715">
        <v>5367500.5411439994</v>
      </c>
      <c r="Q8" s="715">
        <f>Q12+Q16+Q20+Q24+Q28+Q32</f>
        <v>42575979.367761627</v>
      </c>
      <c r="R8" s="716"/>
      <c r="S8" s="716"/>
    </row>
    <row r="9" spans="1:19" ht="14.4">
      <c r="A9" s="543"/>
      <c r="B9" s="602" t="s">
        <v>732</v>
      </c>
      <c r="C9" s="715">
        <v>1710999526.2004013</v>
      </c>
      <c r="D9" s="715">
        <v>15596530.220000001</v>
      </c>
      <c r="E9" s="715">
        <f t="shared" ref="E9" si="10">E13+E17+E21+E25+E29+E33</f>
        <v>0</v>
      </c>
      <c r="F9" s="715">
        <v>21462170.255708151</v>
      </c>
      <c r="G9" s="715">
        <v>68449459.834230065</v>
      </c>
      <c r="H9" s="717">
        <v>1.4</v>
      </c>
      <c r="I9" s="715">
        <v>125876282.1259135</v>
      </c>
      <c r="J9" s="715">
        <v>0</v>
      </c>
      <c r="K9" s="715">
        <v>79495655.822027713</v>
      </c>
      <c r="L9" s="715">
        <v>0</v>
      </c>
      <c r="M9" s="715">
        <v>20169971.676075198</v>
      </c>
      <c r="N9" s="715">
        <v>0</v>
      </c>
      <c r="O9" s="715">
        <v>20099407.082666572</v>
      </c>
      <c r="P9" s="715">
        <v>6111247.5451439992</v>
      </c>
      <c r="Q9" s="715">
        <f t="shared" ref="Q9" si="11">Q13+Q17+Q21+Q25+Q29+Q33</f>
        <v>55250395.402825728</v>
      </c>
      <c r="R9" s="716"/>
      <c r="S9" s="716"/>
    </row>
    <row r="10" spans="1:19" ht="14.4">
      <c r="A10" s="543"/>
      <c r="B10" s="603" t="s">
        <v>726</v>
      </c>
      <c r="C10" s="718">
        <v>0</v>
      </c>
      <c r="D10" s="718">
        <v>0</v>
      </c>
      <c r="E10" s="718"/>
      <c r="F10" s="718">
        <v>0</v>
      </c>
      <c r="G10" s="718">
        <v>0</v>
      </c>
      <c r="H10" s="717">
        <v>1.4</v>
      </c>
      <c r="I10" s="715">
        <v>0</v>
      </c>
      <c r="J10" s="718">
        <v>0</v>
      </c>
      <c r="K10" s="718">
        <v>0</v>
      </c>
      <c r="L10" s="718">
        <v>0</v>
      </c>
      <c r="M10" s="718">
        <v>0</v>
      </c>
      <c r="N10" s="718">
        <v>0</v>
      </c>
      <c r="O10" s="718">
        <v>0</v>
      </c>
      <c r="P10" s="718">
        <v>0</v>
      </c>
      <c r="Q10" s="715">
        <f t="shared" ref="Q10" si="12">IF(Q11&gt;0,Q11,IF(Q12&gt;0,Q12,IF(Q13&gt;0,Q13,0)))</f>
        <v>0</v>
      </c>
      <c r="R10" s="716"/>
      <c r="S10" s="716"/>
    </row>
    <row r="11" spans="1:19" ht="14.4">
      <c r="A11" s="543"/>
      <c r="B11" s="604" t="s">
        <v>724</v>
      </c>
      <c r="C11" s="718">
        <v>0</v>
      </c>
      <c r="D11" s="718">
        <v>0</v>
      </c>
      <c r="E11" s="718"/>
      <c r="F11" s="718">
        <v>0</v>
      </c>
      <c r="G11" s="718">
        <v>0</v>
      </c>
      <c r="H11" s="717">
        <v>1.4</v>
      </c>
      <c r="I11" s="715">
        <v>0</v>
      </c>
      <c r="J11" s="718">
        <v>0</v>
      </c>
      <c r="K11" s="718">
        <v>0</v>
      </c>
      <c r="L11" s="718">
        <v>0</v>
      </c>
      <c r="M11" s="718">
        <v>0</v>
      </c>
      <c r="N11" s="718">
        <v>0</v>
      </c>
      <c r="O11" s="718">
        <v>0</v>
      </c>
      <c r="P11" s="718">
        <v>0</v>
      </c>
      <c r="Q11" s="715">
        <f>SUMPRODUCT($J$5:$P$5,J11:P11)</f>
        <v>0</v>
      </c>
      <c r="R11" s="716"/>
      <c r="S11" s="716"/>
    </row>
    <row r="12" spans="1:19" ht="14.4">
      <c r="A12" s="543"/>
      <c r="B12" s="604" t="s">
        <v>725</v>
      </c>
      <c r="C12" s="718">
        <v>0</v>
      </c>
      <c r="D12" s="718">
        <v>0</v>
      </c>
      <c r="E12" s="718"/>
      <c r="F12" s="718">
        <v>0</v>
      </c>
      <c r="G12" s="718">
        <v>0</v>
      </c>
      <c r="H12" s="717">
        <v>1.4</v>
      </c>
      <c r="I12" s="715">
        <v>0</v>
      </c>
      <c r="J12" s="718">
        <v>0</v>
      </c>
      <c r="K12" s="718">
        <v>0</v>
      </c>
      <c r="L12" s="718">
        <v>0</v>
      </c>
      <c r="M12" s="718">
        <v>0</v>
      </c>
      <c r="N12" s="718">
        <v>0</v>
      </c>
      <c r="O12" s="718">
        <v>0</v>
      </c>
      <c r="P12" s="718">
        <v>0</v>
      </c>
      <c r="Q12" s="715">
        <f t="shared" ref="Q12:Q13" si="13">SUMPRODUCT($J$5:$P$5,J12:P12)</f>
        <v>0</v>
      </c>
      <c r="R12" s="716"/>
      <c r="S12" s="716"/>
    </row>
    <row r="13" spans="1:19" ht="14.4">
      <c r="A13" s="543"/>
      <c r="B13" s="604" t="s">
        <v>732</v>
      </c>
      <c r="C13" s="718">
        <v>0</v>
      </c>
      <c r="D13" s="718">
        <v>0</v>
      </c>
      <c r="E13" s="718"/>
      <c r="F13" s="718">
        <v>0</v>
      </c>
      <c r="G13" s="718">
        <v>0</v>
      </c>
      <c r="H13" s="717">
        <v>1.4</v>
      </c>
      <c r="I13" s="715">
        <v>0</v>
      </c>
      <c r="J13" s="718">
        <v>0</v>
      </c>
      <c r="K13" s="718">
        <v>0</v>
      </c>
      <c r="L13" s="718">
        <v>0</v>
      </c>
      <c r="M13" s="718">
        <v>0</v>
      </c>
      <c r="N13" s="718">
        <v>0</v>
      </c>
      <c r="O13" s="718">
        <v>0</v>
      </c>
      <c r="P13" s="718">
        <v>0</v>
      </c>
      <c r="Q13" s="715">
        <f t="shared" si="13"/>
        <v>0</v>
      </c>
      <c r="R13" s="716"/>
      <c r="S13" s="716"/>
    </row>
    <row r="14" spans="1:19" ht="14.4">
      <c r="A14" s="543"/>
      <c r="B14" s="603" t="s">
        <v>727</v>
      </c>
      <c r="C14" s="718">
        <v>0</v>
      </c>
      <c r="D14" s="718">
        <v>0</v>
      </c>
      <c r="E14" s="718"/>
      <c r="F14" s="718">
        <v>0</v>
      </c>
      <c r="G14" s="718">
        <v>0</v>
      </c>
      <c r="H14" s="717">
        <v>1.4</v>
      </c>
      <c r="I14" s="715">
        <v>0</v>
      </c>
      <c r="J14" s="718">
        <v>0</v>
      </c>
      <c r="K14" s="718">
        <v>0</v>
      </c>
      <c r="L14" s="718">
        <v>0</v>
      </c>
      <c r="M14" s="718">
        <v>0</v>
      </c>
      <c r="N14" s="718">
        <v>0</v>
      </c>
      <c r="O14" s="718">
        <v>0</v>
      </c>
      <c r="P14" s="718">
        <v>0</v>
      </c>
      <c r="Q14" s="715">
        <f t="shared" ref="Q14" si="14">IF(Q15&gt;0,Q15,IF(Q16&gt;0,Q16,IF(Q17&gt;0,Q17,0)))</f>
        <v>0</v>
      </c>
      <c r="R14" s="716"/>
      <c r="S14" s="716"/>
    </row>
    <row r="15" spans="1:19" ht="14.4">
      <c r="A15" s="543"/>
      <c r="B15" s="604" t="s">
        <v>724</v>
      </c>
      <c r="C15" s="718">
        <v>0</v>
      </c>
      <c r="D15" s="718">
        <v>0</v>
      </c>
      <c r="E15" s="718"/>
      <c r="F15" s="718">
        <v>0</v>
      </c>
      <c r="G15" s="718">
        <v>0</v>
      </c>
      <c r="H15" s="717">
        <v>1.4</v>
      </c>
      <c r="I15" s="715">
        <v>0</v>
      </c>
      <c r="J15" s="718">
        <v>0</v>
      </c>
      <c r="K15" s="718">
        <v>0</v>
      </c>
      <c r="L15" s="718">
        <v>0</v>
      </c>
      <c r="M15" s="718">
        <v>0</v>
      </c>
      <c r="N15" s="718">
        <v>0</v>
      </c>
      <c r="O15" s="718">
        <v>0</v>
      </c>
      <c r="P15" s="718">
        <v>0</v>
      </c>
      <c r="Q15" s="715">
        <f>SUMPRODUCT($J$5:$P$5,J15:P15)</f>
        <v>0</v>
      </c>
      <c r="R15" s="716"/>
      <c r="S15" s="716"/>
    </row>
    <row r="16" spans="1:19" ht="14.4">
      <c r="A16" s="543"/>
      <c r="B16" s="604" t="s">
        <v>725</v>
      </c>
      <c r="C16" s="718">
        <v>0</v>
      </c>
      <c r="D16" s="718">
        <v>0</v>
      </c>
      <c r="E16" s="718"/>
      <c r="F16" s="718">
        <v>0</v>
      </c>
      <c r="G16" s="718">
        <v>0</v>
      </c>
      <c r="H16" s="717">
        <v>1.4</v>
      </c>
      <c r="I16" s="715">
        <v>0</v>
      </c>
      <c r="J16" s="718">
        <v>0</v>
      </c>
      <c r="K16" s="718">
        <v>0</v>
      </c>
      <c r="L16" s="718">
        <v>0</v>
      </c>
      <c r="M16" s="718">
        <v>0</v>
      </c>
      <c r="N16" s="718">
        <v>0</v>
      </c>
      <c r="O16" s="718">
        <v>0</v>
      </c>
      <c r="P16" s="718">
        <v>0</v>
      </c>
      <c r="Q16" s="715">
        <f t="shared" ref="Q16:Q17" si="15">SUMPRODUCT($J$5:$P$5,J16:P16)</f>
        <v>0</v>
      </c>
      <c r="R16" s="716"/>
      <c r="S16" s="716"/>
    </row>
    <row r="17" spans="1:19" ht="14.4">
      <c r="A17" s="543"/>
      <c r="B17" s="604" t="s">
        <v>732</v>
      </c>
      <c r="C17" s="718">
        <v>0</v>
      </c>
      <c r="D17" s="718">
        <v>0</v>
      </c>
      <c r="E17" s="718"/>
      <c r="F17" s="718">
        <v>0</v>
      </c>
      <c r="G17" s="718">
        <v>0</v>
      </c>
      <c r="H17" s="717">
        <v>1.4</v>
      </c>
      <c r="I17" s="715">
        <v>0</v>
      </c>
      <c r="J17" s="718">
        <v>0</v>
      </c>
      <c r="K17" s="718">
        <v>0</v>
      </c>
      <c r="L17" s="718">
        <v>0</v>
      </c>
      <c r="M17" s="718">
        <v>0</v>
      </c>
      <c r="N17" s="718">
        <v>0</v>
      </c>
      <c r="O17" s="718">
        <v>0</v>
      </c>
      <c r="P17" s="718">
        <v>0</v>
      </c>
      <c r="Q17" s="715">
        <f t="shared" si="15"/>
        <v>0</v>
      </c>
      <c r="R17" s="716"/>
      <c r="S17" s="716"/>
    </row>
    <row r="18" spans="1:19" ht="14.4">
      <c r="A18" s="543"/>
      <c r="B18" s="603" t="s">
        <v>728</v>
      </c>
      <c r="C18" s="718">
        <v>1518221708.8313551</v>
      </c>
      <c r="D18" s="718">
        <v>16800020.350000001</v>
      </c>
      <c r="E18" s="718"/>
      <c r="F18" s="718">
        <v>53913968.205708154</v>
      </c>
      <c r="G18" s="718">
        <v>14659636.480545091</v>
      </c>
      <c r="H18" s="717">
        <v>1.4</v>
      </c>
      <c r="I18" s="715">
        <v>96003046.560754538</v>
      </c>
      <c r="J18" s="718">
        <v>0</v>
      </c>
      <c r="K18" s="718">
        <v>0</v>
      </c>
      <c r="L18" s="718">
        <v>0</v>
      </c>
      <c r="M18" s="718">
        <v>0</v>
      </c>
      <c r="N18" s="718">
        <v>0</v>
      </c>
      <c r="O18" s="718">
        <v>0</v>
      </c>
      <c r="P18" s="718">
        <v>0</v>
      </c>
      <c r="Q18" s="715">
        <f>SUM(Q19:Q21)</f>
        <v>100725243.27052985</v>
      </c>
      <c r="R18" s="716"/>
      <c r="S18" s="716"/>
    </row>
    <row r="19" spans="1:19" ht="14.4">
      <c r="A19" s="543"/>
      <c r="B19" s="604" t="s">
        <v>724</v>
      </c>
      <c r="C19" s="718">
        <v>1518221708.8313551</v>
      </c>
      <c r="D19" s="718">
        <v>16800020.350000001</v>
      </c>
      <c r="E19" s="718"/>
      <c r="F19" s="718">
        <v>53913968.205708154</v>
      </c>
      <c r="G19" s="718">
        <v>14659636.480545091</v>
      </c>
      <c r="H19" s="717">
        <v>1.4</v>
      </c>
      <c r="I19" s="715">
        <v>96003046.560754538</v>
      </c>
      <c r="J19" s="718">
        <v>0</v>
      </c>
      <c r="K19" s="718">
        <v>81158112.248126835</v>
      </c>
      <c r="L19" s="718">
        <v>0</v>
      </c>
      <c r="M19" s="718">
        <v>7080966.6250809049</v>
      </c>
      <c r="N19" s="718">
        <v>0</v>
      </c>
      <c r="O19" s="718">
        <v>6853963.0092048775</v>
      </c>
      <c r="P19" s="718">
        <v>910004.67834191851</v>
      </c>
      <c r="Q19" s="715">
        <f>SUMPRODUCT($J$5:$P$5,J19:P19)</f>
        <v>27991075.788883571</v>
      </c>
      <c r="R19" s="716"/>
      <c r="S19" s="716"/>
    </row>
    <row r="20" spans="1:19" ht="14.4">
      <c r="A20" s="543"/>
      <c r="B20" s="604" t="s">
        <v>725</v>
      </c>
      <c r="C20" s="718">
        <v>1518221708.8313551</v>
      </c>
      <c r="D20" s="718">
        <v>16800020.350000001</v>
      </c>
      <c r="E20" s="718"/>
      <c r="F20" s="718">
        <v>15204739.049999999</v>
      </c>
      <c r="G20" s="718">
        <v>30400025.387062032</v>
      </c>
      <c r="H20" s="717">
        <v>1.4</v>
      </c>
      <c r="I20" s="715">
        <v>63846670.211886838</v>
      </c>
      <c r="J20" s="718">
        <v>0</v>
      </c>
      <c r="K20" s="718">
        <v>33629173.148667641</v>
      </c>
      <c r="L20" s="718">
        <v>0</v>
      </c>
      <c r="M20" s="718">
        <v>17929266.216075201</v>
      </c>
      <c r="N20" s="718">
        <v>0</v>
      </c>
      <c r="O20" s="718">
        <v>6920730.3059999999</v>
      </c>
      <c r="P20" s="718">
        <v>5367500.5411439994</v>
      </c>
      <c r="Q20" s="715">
        <f t="shared" ref="Q20:Q21" si="16">SUMPRODUCT($J$5:$P$5,J20:P20)</f>
        <v>30662448.855487131</v>
      </c>
      <c r="R20" s="716"/>
      <c r="S20" s="716"/>
    </row>
    <row r="21" spans="1:19" ht="14.4">
      <c r="A21" s="543"/>
      <c r="B21" s="604" t="s">
        <v>732</v>
      </c>
      <c r="C21" s="718">
        <v>1518221708.8313551</v>
      </c>
      <c r="D21" s="718">
        <v>16800020.350000001</v>
      </c>
      <c r="E21" s="718"/>
      <c r="F21" s="718">
        <v>19759942.395708151</v>
      </c>
      <c r="G21" s="718">
        <v>60738347.13946823</v>
      </c>
      <c r="H21" s="717">
        <v>1.4</v>
      </c>
      <c r="I21" s="715">
        <v>112697605.34924693</v>
      </c>
      <c r="J21" s="718">
        <v>0</v>
      </c>
      <c r="K21" s="718">
        <v>79495655.822027713</v>
      </c>
      <c r="L21" s="718">
        <v>0</v>
      </c>
      <c r="M21" s="718">
        <v>20169971.676075198</v>
      </c>
      <c r="N21" s="718">
        <v>0</v>
      </c>
      <c r="O21" s="718">
        <v>6920730.3059999999</v>
      </c>
      <c r="P21" s="718">
        <v>6111247.5451439992</v>
      </c>
      <c r="Q21" s="715">
        <f t="shared" si="16"/>
        <v>42071718.626159146</v>
      </c>
      <c r="R21" s="716"/>
      <c r="S21" s="716"/>
    </row>
    <row r="22" spans="1:19" ht="14.4">
      <c r="A22" s="543"/>
      <c r="B22" s="603" t="s">
        <v>729</v>
      </c>
      <c r="C22" s="718">
        <v>59889270.076229997</v>
      </c>
      <c r="D22" s="718">
        <v>830949.80999999994</v>
      </c>
      <c r="E22" s="718"/>
      <c r="F22" s="718">
        <v>830949.80999999994</v>
      </c>
      <c r="G22" s="718">
        <v>620960.49647925782</v>
      </c>
      <c r="H22" s="717">
        <v>1.4</v>
      </c>
      <c r="I22" s="715">
        <v>2032674.4290709607</v>
      </c>
      <c r="J22" s="718">
        <v>0</v>
      </c>
      <c r="K22" s="718">
        <v>0</v>
      </c>
      <c r="L22" s="718">
        <v>0</v>
      </c>
      <c r="M22" s="718">
        <v>0</v>
      </c>
      <c r="N22" s="718">
        <v>0</v>
      </c>
      <c r="O22" s="718">
        <v>0</v>
      </c>
      <c r="P22" s="718">
        <v>0</v>
      </c>
      <c r="Q22" s="715">
        <f>SUM(Q23:Q25)</f>
        <v>11069194.447608721</v>
      </c>
      <c r="R22" s="716"/>
      <c r="S22" s="716"/>
    </row>
    <row r="23" spans="1:19" ht="14.4">
      <c r="A23" s="543"/>
      <c r="B23" s="604" t="s">
        <v>724</v>
      </c>
      <c r="C23" s="718">
        <v>59889270.076229997</v>
      </c>
      <c r="D23" s="718">
        <v>830949.80999999994</v>
      </c>
      <c r="E23" s="718"/>
      <c r="F23" s="718">
        <v>830949.80999999994</v>
      </c>
      <c r="G23" s="718">
        <v>620960.49647925782</v>
      </c>
      <c r="H23" s="717">
        <v>1.4</v>
      </c>
      <c r="I23" s="715">
        <v>2032674.4290709607</v>
      </c>
      <c r="J23" s="718">
        <v>0</v>
      </c>
      <c r="K23" s="718">
        <v>0</v>
      </c>
      <c r="L23" s="718">
        <v>0</v>
      </c>
      <c r="M23" s="718">
        <v>0</v>
      </c>
      <c r="N23" s="718">
        <v>0</v>
      </c>
      <c r="O23" s="718">
        <v>2032674.429070961</v>
      </c>
      <c r="P23" s="718">
        <v>0</v>
      </c>
      <c r="Q23" s="715">
        <f>SUMPRODUCT($J$5:$P$5,J23:P23)</f>
        <v>2032674.429070961</v>
      </c>
      <c r="R23" s="716"/>
      <c r="S23" s="716"/>
    </row>
    <row r="24" spans="1:19" ht="14.4">
      <c r="A24" s="543"/>
      <c r="B24" s="604" t="s">
        <v>725</v>
      </c>
      <c r="C24" s="718">
        <v>59889270.076229997</v>
      </c>
      <c r="D24" s="718">
        <v>830949.80999999994</v>
      </c>
      <c r="E24" s="718"/>
      <c r="F24" s="718">
        <v>830949.80999999994</v>
      </c>
      <c r="G24" s="718">
        <v>2395570.8030492002</v>
      </c>
      <c r="H24" s="717">
        <v>1.4</v>
      </c>
      <c r="I24" s="715">
        <v>4517128.8582688803</v>
      </c>
      <c r="J24" s="718">
        <v>0</v>
      </c>
      <c r="K24" s="718">
        <v>0</v>
      </c>
      <c r="L24" s="718">
        <v>0</v>
      </c>
      <c r="M24" s="718">
        <v>0</v>
      </c>
      <c r="N24" s="718">
        <v>0</v>
      </c>
      <c r="O24" s="718">
        <v>4517128.8582688794</v>
      </c>
      <c r="P24" s="718">
        <v>0</v>
      </c>
      <c r="Q24" s="715">
        <f t="shared" ref="Q24:Q25" si="17">SUMPRODUCT($J$5:$P$5,J24:P24)</f>
        <v>4517128.8582688794</v>
      </c>
      <c r="R24" s="716"/>
      <c r="S24" s="716"/>
    </row>
    <row r="25" spans="1:19" ht="14.4">
      <c r="A25" s="543"/>
      <c r="B25" s="604" t="s">
        <v>732</v>
      </c>
      <c r="C25" s="718">
        <v>59889270.076229997</v>
      </c>
      <c r="D25" s="718">
        <v>830949.80999999994</v>
      </c>
      <c r="E25" s="718"/>
      <c r="F25" s="718">
        <v>832565.73999999987</v>
      </c>
      <c r="G25" s="718">
        <v>2395570.8030492002</v>
      </c>
      <c r="H25" s="717">
        <v>1.4</v>
      </c>
      <c r="I25" s="715">
        <v>4519391.1602688795</v>
      </c>
      <c r="J25" s="718">
        <v>0</v>
      </c>
      <c r="K25" s="718">
        <v>0</v>
      </c>
      <c r="L25" s="718">
        <v>0</v>
      </c>
      <c r="M25" s="718">
        <v>0</v>
      </c>
      <c r="N25" s="718">
        <v>0</v>
      </c>
      <c r="O25" s="718">
        <v>4519391.1602688795</v>
      </c>
      <c r="P25" s="718">
        <v>0</v>
      </c>
      <c r="Q25" s="715">
        <f t="shared" si="17"/>
        <v>4519391.1602688795</v>
      </c>
      <c r="R25" s="716"/>
      <c r="S25" s="716"/>
    </row>
    <row r="26" spans="1:19" ht="14.4">
      <c r="A26" s="543"/>
      <c r="B26" s="603" t="s">
        <v>730</v>
      </c>
      <c r="C26" s="718">
        <v>115486025.26939096</v>
      </c>
      <c r="D26" s="718">
        <v>0</v>
      </c>
      <c r="E26" s="718"/>
      <c r="F26" s="718">
        <v>700906.32000000007</v>
      </c>
      <c r="G26" s="718">
        <v>1433806.1108934763</v>
      </c>
      <c r="H26" s="717">
        <v>1.4</v>
      </c>
      <c r="I26" s="715">
        <v>2988597.4032508666</v>
      </c>
      <c r="J26" s="718">
        <v>0</v>
      </c>
      <c r="K26" s="718">
        <v>0</v>
      </c>
      <c r="L26" s="718">
        <v>0</v>
      </c>
      <c r="M26" s="718">
        <v>0</v>
      </c>
      <c r="N26" s="718">
        <v>0</v>
      </c>
      <c r="O26" s="718">
        <v>0</v>
      </c>
      <c r="P26" s="718">
        <v>0</v>
      </c>
      <c r="Q26" s="715">
        <f>SUM(Q27:Q29)</f>
        <v>17042113.059030578</v>
      </c>
      <c r="R26" s="716"/>
      <c r="S26" s="716"/>
    </row>
    <row r="27" spans="1:19" ht="14.4">
      <c r="A27" s="543"/>
      <c r="B27" s="604" t="s">
        <v>724</v>
      </c>
      <c r="C27" s="718">
        <v>115486025.26939096</v>
      </c>
      <c r="D27" s="718">
        <v>-1962791.3099999991</v>
      </c>
      <c r="E27" s="718"/>
      <c r="F27" s="718">
        <v>700906.32000000007</v>
      </c>
      <c r="G27" s="718">
        <v>1433806.1108934763</v>
      </c>
      <c r="H27" s="717">
        <v>1.4</v>
      </c>
      <c r="I27" s="715">
        <v>2988597.4032508666</v>
      </c>
      <c r="J27" s="718">
        <v>0</v>
      </c>
      <c r="K27" s="718">
        <v>0</v>
      </c>
      <c r="L27" s="718">
        <v>0</v>
      </c>
      <c r="M27" s="718">
        <v>0</v>
      </c>
      <c r="N27" s="718">
        <v>0</v>
      </c>
      <c r="O27" s="718">
        <v>2988597.4032508666</v>
      </c>
      <c r="P27" s="718">
        <v>0</v>
      </c>
      <c r="Q27" s="715">
        <f>SUMPRODUCT($J$5:$P$5,J27:P27)</f>
        <v>2988597.4032508666</v>
      </c>
      <c r="R27" s="716"/>
      <c r="S27" s="716"/>
    </row>
    <row r="28" spans="1:19" ht="14.4">
      <c r="A28" s="543"/>
      <c r="B28" s="604" t="s">
        <v>725</v>
      </c>
      <c r="C28" s="718">
        <v>115486025.26939096</v>
      </c>
      <c r="D28" s="718">
        <v>-1962791.3099999991</v>
      </c>
      <c r="E28" s="718"/>
      <c r="F28" s="718">
        <v>700906.32000000007</v>
      </c>
      <c r="G28" s="718">
        <v>3867176.4276384399</v>
      </c>
      <c r="H28" s="717">
        <v>1.4</v>
      </c>
      <c r="I28" s="715">
        <v>6395315.8466938157</v>
      </c>
      <c r="J28" s="718">
        <v>0</v>
      </c>
      <c r="K28" s="718">
        <v>0</v>
      </c>
      <c r="L28" s="718">
        <v>0</v>
      </c>
      <c r="M28" s="718">
        <v>0</v>
      </c>
      <c r="N28" s="718">
        <v>0</v>
      </c>
      <c r="O28" s="718">
        <v>6395315.8466938157</v>
      </c>
      <c r="P28" s="718">
        <v>0</v>
      </c>
      <c r="Q28" s="715">
        <f t="shared" ref="Q28:Q29" si="18">SUMPRODUCT($J$5:$P$5,J28:P28)</f>
        <v>6395315.8466938157</v>
      </c>
      <c r="R28" s="716"/>
      <c r="S28" s="716"/>
    </row>
    <row r="29" spans="1:19" ht="14.4">
      <c r="A29" s="543"/>
      <c r="B29" s="604" t="s">
        <v>732</v>
      </c>
      <c r="C29" s="718">
        <v>115486025.26939096</v>
      </c>
      <c r="D29" s="718">
        <v>-1962791.3099999991</v>
      </c>
      <c r="E29" s="718"/>
      <c r="F29" s="718">
        <v>850701.7100000002</v>
      </c>
      <c r="G29" s="718">
        <v>4619441.0107756406</v>
      </c>
      <c r="H29" s="717">
        <v>1.4</v>
      </c>
      <c r="I29" s="715">
        <v>7658199.8090858962</v>
      </c>
      <c r="J29" s="718">
        <v>0</v>
      </c>
      <c r="K29" s="718">
        <v>0</v>
      </c>
      <c r="L29" s="718">
        <v>0</v>
      </c>
      <c r="M29" s="718">
        <v>0</v>
      </c>
      <c r="N29" s="718">
        <v>0</v>
      </c>
      <c r="O29" s="718">
        <v>7658199.8090858962</v>
      </c>
      <c r="P29" s="718">
        <v>0</v>
      </c>
      <c r="Q29" s="715">
        <f t="shared" si="18"/>
        <v>7658199.8090858962</v>
      </c>
      <c r="R29" s="716"/>
      <c r="S29" s="716"/>
    </row>
    <row r="30" spans="1:19" ht="14.4">
      <c r="A30" s="543"/>
      <c r="B30" s="605" t="s">
        <v>731</v>
      </c>
      <c r="C30" s="718">
        <v>17402522.023425002</v>
      </c>
      <c r="D30" s="718">
        <v>0</v>
      </c>
      <c r="E30" s="718"/>
      <c r="F30" s="718">
        <v>18960.41</v>
      </c>
      <c r="G30" s="718">
        <v>130689.10728262535</v>
      </c>
      <c r="H30" s="717">
        <v>1.4</v>
      </c>
      <c r="I30" s="715">
        <v>209509.32419567546</v>
      </c>
      <c r="J30" s="718">
        <v>0</v>
      </c>
      <c r="K30" s="718">
        <v>0</v>
      </c>
      <c r="L30" s="718">
        <v>0</v>
      </c>
      <c r="M30" s="718">
        <v>0</v>
      </c>
      <c r="N30" s="718">
        <v>0</v>
      </c>
      <c r="O30" s="718">
        <v>0</v>
      </c>
      <c r="P30" s="718">
        <v>0</v>
      </c>
      <c r="Q30" s="715">
        <f>SUM(Q31:Q33)</f>
        <v>2211680.9388192752</v>
      </c>
      <c r="R30" s="716"/>
      <c r="S30" s="716"/>
    </row>
    <row r="31" spans="1:19" ht="14.4">
      <c r="A31" s="543"/>
      <c r="B31" s="604" t="s">
        <v>724</v>
      </c>
      <c r="C31" s="718">
        <v>17402522.023425002</v>
      </c>
      <c r="D31" s="718">
        <v>-71648.63</v>
      </c>
      <c r="E31" s="718"/>
      <c r="F31" s="718">
        <v>18960.41</v>
      </c>
      <c r="G31" s="718">
        <v>130689.10728262535</v>
      </c>
      <c r="H31" s="717">
        <v>1.4</v>
      </c>
      <c r="I31" s="715">
        <v>209509.32419567546</v>
      </c>
      <c r="J31" s="718">
        <v>0</v>
      </c>
      <c r="K31" s="718">
        <v>0</v>
      </c>
      <c r="L31" s="718">
        <v>0</v>
      </c>
      <c r="M31" s="718">
        <v>0</v>
      </c>
      <c r="N31" s="718">
        <v>0</v>
      </c>
      <c r="O31" s="718">
        <v>209509.32419567549</v>
      </c>
      <c r="P31" s="718">
        <v>0</v>
      </c>
      <c r="Q31" s="715">
        <f>SUMPRODUCT($J$5:$P$5,J31:P31)</f>
        <v>209509.32419567549</v>
      </c>
      <c r="R31" s="716"/>
      <c r="S31" s="716"/>
    </row>
    <row r="32" spans="1:19" ht="14.4">
      <c r="A32" s="543"/>
      <c r="B32" s="604" t="s">
        <v>725</v>
      </c>
      <c r="C32" s="718">
        <v>17402522.023425002</v>
      </c>
      <c r="D32" s="718">
        <v>-71648.63</v>
      </c>
      <c r="E32" s="718"/>
      <c r="F32" s="718">
        <v>18960.41</v>
      </c>
      <c r="G32" s="718">
        <v>696100.88093700004</v>
      </c>
      <c r="H32" s="717">
        <v>1.4</v>
      </c>
      <c r="I32" s="715">
        <v>1001085.8073118001</v>
      </c>
      <c r="J32" s="718">
        <v>0</v>
      </c>
      <c r="K32" s="718">
        <v>0</v>
      </c>
      <c r="L32" s="718">
        <v>0</v>
      </c>
      <c r="M32" s="718">
        <v>0</v>
      </c>
      <c r="N32" s="718">
        <v>0</v>
      </c>
      <c r="O32" s="718">
        <v>1001085.8073118</v>
      </c>
      <c r="P32" s="718">
        <v>0</v>
      </c>
      <c r="Q32" s="715">
        <f t="shared" ref="Q32:Q33" si="19">SUMPRODUCT($J$5:$P$5,J32:P32)</f>
        <v>1001085.8073118</v>
      </c>
      <c r="R32" s="716"/>
      <c r="S32" s="716"/>
    </row>
    <row r="33" spans="1:19" ht="14.4">
      <c r="A33" s="543"/>
      <c r="B33" s="604" t="s">
        <v>732</v>
      </c>
      <c r="C33" s="718">
        <v>17402522.023425002</v>
      </c>
      <c r="D33" s="718">
        <v>-71648.63</v>
      </c>
      <c r="E33" s="718"/>
      <c r="F33" s="718">
        <v>18960.41</v>
      </c>
      <c r="G33" s="718">
        <v>696100.88093700004</v>
      </c>
      <c r="H33" s="717">
        <v>1.4</v>
      </c>
      <c r="I33" s="715">
        <v>1001085.8073118001</v>
      </c>
      <c r="J33" s="718">
        <v>0</v>
      </c>
      <c r="K33" s="718">
        <v>0</v>
      </c>
      <c r="L33" s="718">
        <v>0</v>
      </c>
      <c r="M33" s="718">
        <v>0</v>
      </c>
      <c r="N33" s="718">
        <v>0</v>
      </c>
      <c r="O33" s="718">
        <v>1001085.8073118</v>
      </c>
      <c r="P33" s="718">
        <v>0</v>
      </c>
      <c r="Q33" s="715">
        <f t="shared" si="19"/>
        <v>1001085.8073118</v>
      </c>
      <c r="R33" s="716"/>
      <c r="S33" s="716"/>
    </row>
    <row r="34" spans="1:19" ht="14.4">
      <c r="A34" s="543"/>
      <c r="B34" s="606" t="s">
        <v>61</v>
      </c>
      <c r="C34" s="719">
        <f>C6</f>
        <v>1710999526.2004013</v>
      </c>
      <c r="D34" s="719">
        <f t="shared" ref="D34:G34" si="20">D6</f>
        <v>15596530.220000001</v>
      </c>
      <c r="E34" s="719">
        <f t="shared" si="20"/>
        <v>0</v>
      </c>
      <c r="F34" s="719">
        <f t="shared" si="20"/>
        <v>55464784.745708153</v>
      </c>
      <c r="G34" s="719">
        <f t="shared" si="20"/>
        <v>16845092.195200451</v>
      </c>
      <c r="H34" s="717">
        <v>1.4</v>
      </c>
      <c r="I34" s="715">
        <f>(F34+G34)*H34</f>
        <v>101233827.71727204</v>
      </c>
      <c r="J34" s="719">
        <f t="shared" ref="J34:Q34" si="21">J6</f>
        <v>0</v>
      </c>
      <c r="K34" s="719">
        <f t="shared" si="21"/>
        <v>81158112.248126835</v>
      </c>
      <c r="L34" s="719">
        <f t="shared" si="21"/>
        <v>0</v>
      </c>
      <c r="M34" s="719">
        <f t="shared" si="21"/>
        <v>7080966.6250809049</v>
      </c>
      <c r="N34" s="719">
        <f t="shared" si="21"/>
        <v>0</v>
      </c>
      <c r="O34" s="719">
        <f t="shared" si="21"/>
        <v>12084744.165722381</v>
      </c>
      <c r="P34" s="719">
        <f t="shared" si="21"/>
        <v>910004.67834191851</v>
      </c>
      <c r="Q34" s="719">
        <f t="shared" si="21"/>
        <v>33221856.945401073</v>
      </c>
      <c r="R34" s="716"/>
      <c r="S34" s="716"/>
    </row>
    <row r="36" spans="1:19">
      <c r="C36" s="714"/>
      <c r="D36" s="714"/>
      <c r="E36" s="714"/>
      <c r="F36" s="714"/>
      <c r="G36" s="714"/>
      <c r="H36" s="714"/>
      <c r="I36" s="714"/>
      <c r="J36" s="714"/>
      <c r="K36" s="714"/>
      <c r="L36" s="714"/>
      <c r="M36" s="714"/>
      <c r="N36" s="714"/>
      <c r="O36" s="714"/>
      <c r="P36" s="714"/>
      <c r="Q36" s="714"/>
    </row>
    <row r="37" spans="1:19">
      <c r="C37" s="714"/>
      <c r="D37" s="714"/>
      <c r="E37" s="714"/>
      <c r="F37" s="714"/>
      <c r="G37" s="714"/>
      <c r="H37" s="714"/>
      <c r="I37" s="714"/>
      <c r="J37" s="714"/>
      <c r="K37" s="714"/>
      <c r="L37" s="714"/>
      <c r="M37" s="714"/>
      <c r="N37" s="714"/>
      <c r="O37" s="714"/>
      <c r="P37" s="714"/>
      <c r="Q37" s="714"/>
    </row>
    <row r="38" spans="1:19">
      <c r="C38" s="714"/>
      <c r="D38" s="714"/>
      <c r="E38" s="714"/>
      <c r="F38" s="714"/>
      <c r="G38" s="714"/>
      <c r="H38" s="714"/>
      <c r="I38" s="714"/>
      <c r="J38" s="714"/>
      <c r="K38" s="714"/>
      <c r="L38" s="714"/>
      <c r="M38" s="714"/>
      <c r="N38" s="714"/>
      <c r="O38" s="714"/>
      <c r="P38" s="714"/>
      <c r="Q38" s="714"/>
    </row>
    <row r="39" spans="1:19">
      <c r="C39" s="714"/>
      <c r="D39" s="714"/>
      <c r="E39" s="714"/>
      <c r="F39" s="714"/>
      <c r="G39" s="714"/>
      <c r="H39" s="714"/>
      <c r="I39" s="714"/>
      <c r="J39" s="714"/>
      <c r="K39" s="714"/>
      <c r="L39" s="714"/>
      <c r="M39" s="714"/>
      <c r="N39" s="714"/>
      <c r="O39" s="714"/>
      <c r="P39" s="714"/>
      <c r="Q39" s="714"/>
    </row>
    <row r="40" spans="1:19">
      <c r="C40" s="714"/>
      <c r="D40" s="714"/>
      <c r="E40" s="714"/>
      <c r="F40" s="714"/>
      <c r="G40" s="714"/>
      <c r="H40" s="714"/>
      <c r="I40" s="714"/>
      <c r="J40" s="714"/>
      <c r="K40" s="714"/>
      <c r="L40" s="714"/>
      <c r="M40" s="714"/>
      <c r="N40" s="714"/>
      <c r="O40" s="714"/>
      <c r="P40" s="714"/>
      <c r="Q40" s="714"/>
    </row>
    <row r="41" spans="1:19">
      <c r="C41" s="714"/>
      <c r="D41" s="714"/>
      <c r="E41" s="714"/>
      <c r="F41" s="714"/>
      <c r="G41" s="714"/>
      <c r="H41" s="714"/>
      <c r="I41" s="714"/>
      <c r="J41" s="714"/>
      <c r="K41" s="714"/>
      <c r="L41" s="714"/>
      <c r="M41" s="714"/>
      <c r="N41" s="714"/>
      <c r="O41" s="714"/>
      <c r="P41" s="714"/>
      <c r="Q41" s="714"/>
    </row>
    <row r="42" spans="1:19">
      <c r="C42" s="714"/>
      <c r="D42" s="714"/>
      <c r="E42" s="714"/>
      <c r="F42" s="714"/>
      <c r="G42" s="714"/>
      <c r="H42" s="714"/>
      <c r="I42" s="714"/>
      <c r="J42" s="714"/>
      <c r="K42" s="714"/>
      <c r="L42" s="714"/>
      <c r="M42" s="714"/>
      <c r="N42" s="714"/>
      <c r="O42" s="714"/>
      <c r="P42" s="714"/>
      <c r="Q42" s="714"/>
    </row>
    <row r="43" spans="1:19">
      <c r="C43" s="714"/>
      <c r="D43" s="714"/>
      <c r="E43" s="714"/>
      <c r="F43" s="714"/>
      <c r="G43" s="714"/>
      <c r="H43" s="714"/>
      <c r="I43" s="714"/>
      <c r="J43" s="714"/>
      <c r="K43" s="714"/>
      <c r="L43" s="714"/>
      <c r="M43" s="714"/>
      <c r="N43" s="714"/>
      <c r="O43" s="714"/>
      <c r="P43" s="714"/>
      <c r="Q43" s="714"/>
    </row>
    <row r="44" spans="1:19">
      <c r="C44" s="714"/>
      <c r="D44" s="714"/>
      <c r="E44" s="714"/>
      <c r="F44" s="714"/>
      <c r="G44" s="714"/>
      <c r="H44" s="714"/>
      <c r="I44" s="714"/>
      <c r="J44" s="714"/>
      <c r="K44" s="714"/>
      <c r="L44" s="714"/>
      <c r="M44" s="714"/>
      <c r="N44" s="714"/>
      <c r="O44" s="714"/>
      <c r="P44" s="714"/>
      <c r="Q44" s="714"/>
    </row>
    <row r="45" spans="1:19">
      <c r="C45" s="714"/>
      <c r="D45" s="714"/>
      <c r="E45" s="714"/>
      <c r="F45" s="714"/>
      <c r="G45" s="714"/>
      <c r="H45" s="714"/>
      <c r="I45" s="714"/>
      <c r="J45" s="714"/>
      <c r="K45" s="714"/>
      <c r="L45" s="714"/>
      <c r="M45" s="714"/>
      <c r="N45" s="714"/>
      <c r="O45" s="714"/>
      <c r="P45" s="714"/>
      <c r="Q45" s="714"/>
    </row>
    <row r="46" spans="1:19">
      <c r="C46" s="714"/>
      <c r="D46" s="714"/>
      <c r="E46" s="714"/>
      <c r="F46" s="714"/>
      <c r="G46" s="714"/>
      <c r="H46" s="714"/>
      <c r="I46" s="714"/>
      <c r="J46" s="714"/>
      <c r="K46" s="714"/>
      <c r="L46" s="714"/>
      <c r="M46" s="714"/>
      <c r="N46" s="714"/>
      <c r="O46" s="714"/>
      <c r="P46" s="714"/>
      <c r="Q46" s="714"/>
    </row>
    <row r="47" spans="1:19">
      <c r="C47" s="714"/>
      <c r="D47" s="714"/>
      <c r="E47" s="714"/>
      <c r="F47" s="714"/>
      <c r="G47" s="714"/>
      <c r="H47" s="714"/>
      <c r="I47" s="714"/>
      <c r="J47" s="714"/>
      <c r="K47" s="714"/>
      <c r="L47" s="714"/>
      <c r="M47" s="714"/>
      <c r="N47" s="714"/>
      <c r="O47" s="714"/>
      <c r="P47" s="714"/>
      <c r="Q47" s="714"/>
    </row>
    <row r="48" spans="1:19">
      <c r="C48" s="714"/>
      <c r="D48" s="714"/>
      <c r="E48" s="714"/>
      <c r="F48" s="714"/>
      <c r="G48" s="714"/>
      <c r="H48" s="714"/>
      <c r="I48" s="714"/>
      <c r="J48" s="714"/>
      <c r="K48" s="714"/>
      <c r="L48" s="714"/>
      <c r="M48" s="714"/>
      <c r="N48" s="714"/>
      <c r="O48" s="714"/>
      <c r="P48" s="714"/>
      <c r="Q48" s="714"/>
    </row>
    <row r="49" spans="3:17">
      <c r="C49" s="714"/>
      <c r="D49" s="714"/>
      <c r="E49" s="714"/>
      <c r="F49" s="714"/>
      <c r="G49" s="714"/>
      <c r="H49" s="714"/>
      <c r="I49" s="714"/>
      <c r="J49" s="714"/>
      <c r="K49" s="714"/>
      <c r="L49" s="714"/>
      <c r="M49" s="714"/>
      <c r="N49" s="714"/>
      <c r="O49" s="714"/>
      <c r="P49" s="714"/>
      <c r="Q49" s="714"/>
    </row>
    <row r="50" spans="3:17">
      <c r="C50" s="714"/>
      <c r="D50" s="714"/>
      <c r="E50" s="714"/>
      <c r="F50" s="714"/>
      <c r="G50" s="714"/>
      <c r="H50" s="714"/>
      <c r="I50" s="714"/>
      <c r="J50" s="714"/>
      <c r="K50" s="714"/>
      <c r="L50" s="714"/>
      <c r="M50" s="714"/>
      <c r="N50" s="714"/>
      <c r="O50" s="714"/>
      <c r="P50" s="714"/>
      <c r="Q50" s="714"/>
    </row>
    <row r="51" spans="3:17">
      <c r="C51" s="714"/>
      <c r="D51" s="714"/>
      <c r="E51" s="714"/>
      <c r="F51" s="714"/>
      <c r="G51" s="714"/>
      <c r="H51" s="714"/>
      <c r="I51" s="714"/>
      <c r="J51" s="714"/>
      <c r="K51" s="714"/>
      <c r="L51" s="714"/>
      <c r="M51" s="714"/>
      <c r="N51" s="714"/>
      <c r="O51" s="714"/>
      <c r="P51" s="714"/>
      <c r="Q51" s="714"/>
    </row>
    <row r="52" spans="3:17">
      <c r="C52" s="714"/>
      <c r="D52" s="714"/>
      <c r="E52" s="714"/>
      <c r="F52" s="714"/>
      <c r="G52" s="714"/>
      <c r="H52" s="714"/>
      <c r="I52" s="714"/>
      <c r="J52" s="714"/>
      <c r="K52" s="714"/>
      <c r="L52" s="714"/>
      <c r="M52" s="714"/>
      <c r="N52" s="714"/>
      <c r="O52" s="714"/>
      <c r="P52" s="714"/>
      <c r="Q52" s="714"/>
    </row>
    <row r="53" spans="3:17">
      <c r="C53" s="714"/>
      <c r="D53" s="714"/>
      <c r="E53" s="714"/>
      <c r="F53" s="714"/>
      <c r="G53" s="714"/>
      <c r="H53" s="714"/>
      <c r="I53" s="714"/>
      <c r="J53" s="714"/>
      <c r="K53" s="714"/>
      <c r="L53" s="714"/>
      <c r="M53" s="714"/>
      <c r="N53" s="714"/>
      <c r="O53" s="714"/>
      <c r="P53" s="714"/>
      <c r="Q53" s="714"/>
    </row>
    <row r="54" spans="3:17">
      <c r="C54" s="714"/>
      <c r="D54" s="714"/>
      <c r="E54" s="714"/>
      <c r="F54" s="714"/>
      <c r="G54" s="714"/>
      <c r="H54" s="714"/>
      <c r="I54" s="714"/>
      <c r="J54" s="714"/>
      <c r="K54" s="714"/>
      <c r="L54" s="714"/>
      <c r="M54" s="714"/>
      <c r="N54" s="714"/>
      <c r="O54" s="714"/>
      <c r="P54" s="714"/>
      <c r="Q54" s="714"/>
    </row>
    <row r="55" spans="3:17">
      <c r="C55" s="714"/>
      <c r="D55" s="714"/>
      <c r="E55" s="714"/>
      <c r="F55" s="714"/>
      <c r="G55" s="714"/>
      <c r="H55" s="714"/>
      <c r="I55" s="714"/>
      <c r="J55" s="714"/>
      <c r="K55" s="714"/>
      <c r="L55" s="714"/>
      <c r="M55" s="714"/>
      <c r="N55" s="714"/>
      <c r="O55" s="714"/>
      <c r="P55" s="714"/>
      <c r="Q55" s="714"/>
    </row>
    <row r="56" spans="3:17">
      <c r="C56" s="714"/>
      <c r="D56" s="714"/>
      <c r="E56" s="714"/>
      <c r="F56" s="714"/>
      <c r="G56" s="714"/>
      <c r="H56" s="714"/>
      <c r="I56" s="714"/>
      <c r="J56" s="714"/>
      <c r="K56" s="714"/>
      <c r="L56" s="714"/>
      <c r="M56" s="714"/>
      <c r="N56" s="714"/>
      <c r="O56" s="714"/>
      <c r="P56" s="714"/>
      <c r="Q56" s="714"/>
    </row>
    <row r="57" spans="3:17">
      <c r="C57" s="714"/>
      <c r="D57" s="714"/>
      <c r="E57" s="714"/>
      <c r="F57" s="714"/>
      <c r="G57" s="714"/>
      <c r="H57" s="714"/>
      <c r="I57" s="714"/>
      <c r="J57" s="714"/>
      <c r="K57" s="714"/>
      <c r="L57" s="714"/>
      <c r="M57" s="714"/>
      <c r="N57" s="714"/>
      <c r="O57" s="714"/>
      <c r="P57" s="714"/>
      <c r="Q57" s="714"/>
    </row>
    <row r="58" spans="3:17">
      <c r="C58" s="714"/>
      <c r="D58" s="714"/>
      <c r="E58" s="714"/>
      <c r="F58" s="714"/>
      <c r="G58" s="714"/>
      <c r="H58" s="714"/>
      <c r="I58" s="714"/>
      <c r="J58" s="714"/>
      <c r="K58" s="714"/>
      <c r="L58" s="714"/>
      <c r="M58" s="714"/>
      <c r="N58" s="714"/>
      <c r="O58" s="714"/>
      <c r="P58" s="714"/>
      <c r="Q58" s="714"/>
    </row>
    <row r="59" spans="3:17">
      <c r="C59" s="714"/>
      <c r="D59" s="714"/>
      <c r="E59" s="714"/>
      <c r="F59" s="714"/>
      <c r="G59" s="714"/>
      <c r="H59" s="714"/>
      <c r="I59" s="714"/>
      <c r="J59" s="714"/>
      <c r="K59" s="714"/>
      <c r="L59" s="714"/>
      <c r="M59" s="714"/>
      <c r="N59" s="714"/>
      <c r="O59" s="714"/>
      <c r="P59" s="714"/>
      <c r="Q59" s="714"/>
    </row>
    <row r="60" spans="3:17">
      <c r="C60" s="714"/>
      <c r="D60" s="714"/>
      <c r="E60" s="714"/>
      <c r="F60" s="714"/>
      <c r="G60" s="714"/>
      <c r="H60" s="714"/>
      <c r="I60" s="714"/>
      <c r="J60" s="714"/>
      <c r="K60" s="714"/>
      <c r="L60" s="714"/>
      <c r="M60" s="714"/>
      <c r="N60" s="714"/>
      <c r="O60" s="714"/>
      <c r="P60" s="714"/>
      <c r="Q60" s="714"/>
    </row>
    <row r="61" spans="3:17">
      <c r="C61" s="714"/>
      <c r="D61" s="714"/>
      <c r="E61" s="714"/>
      <c r="F61" s="714"/>
      <c r="G61" s="714"/>
      <c r="H61" s="714"/>
      <c r="I61" s="714"/>
      <c r="J61" s="714"/>
      <c r="K61" s="714"/>
      <c r="L61" s="714"/>
      <c r="M61" s="714"/>
      <c r="N61" s="714"/>
      <c r="O61" s="714"/>
      <c r="P61" s="714"/>
      <c r="Q61" s="714"/>
    </row>
    <row r="62" spans="3:17">
      <c r="C62" s="714"/>
      <c r="D62" s="714"/>
      <c r="E62" s="714"/>
      <c r="F62" s="714"/>
      <c r="G62" s="714"/>
      <c r="H62" s="714"/>
      <c r="I62" s="714"/>
      <c r="J62" s="714"/>
      <c r="K62" s="714"/>
      <c r="L62" s="714"/>
      <c r="M62" s="714"/>
      <c r="N62" s="714"/>
      <c r="O62" s="714"/>
      <c r="P62" s="714"/>
      <c r="Q62" s="714"/>
    </row>
    <row r="63" spans="3:17">
      <c r="C63" s="714"/>
      <c r="D63" s="714"/>
      <c r="E63" s="714"/>
      <c r="F63" s="714"/>
      <c r="G63" s="714"/>
      <c r="H63" s="714"/>
      <c r="I63" s="714"/>
      <c r="J63" s="714"/>
      <c r="K63" s="714"/>
      <c r="L63" s="714"/>
      <c r="M63" s="714"/>
      <c r="N63" s="714"/>
      <c r="O63" s="714"/>
      <c r="P63" s="714"/>
      <c r="Q63" s="714"/>
    </row>
    <row r="64" spans="3:17">
      <c r="C64" s="714"/>
      <c r="D64" s="714"/>
      <c r="E64" s="714"/>
      <c r="F64" s="714"/>
      <c r="G64" s="714"/>
      <c r="H64" s="714"/>
      <c r="I64" s="714"/>
      <c r="J64" s="714"/>
      <c r="K64" s="714"/>
      <c r="L64" s="714"/>
      <c r="M64" s="714"/>
      <c r="N64" s="714"/>
      <c r="O64" s="714"/>
      <c r="P64" s="714"/>
      <c r="Q64" s="714"/>
    </row>
    <row r="65" spans="3:17">
      <c r="C65" s="714"/>
      <c r="D65" s="714"/>
      <c r="E65" s="714"/>
      <c r="F65" s="714"/>
      <c r="G65" s="714"/>
      <c r="H65" s="714"/>
      <c r="I65" s="714"/>
      <c r="J65" s="714"/>
      <c r="K65" s="714"/>
      <c r="L65" s="714"/>
      <c r="M65" s="714"/>
      <c r="N65" s="714"/>
      <c r="O65" s="714"/>
      <c r="P65" s="714"/>
      <c r="Q65" s="714"/>
    </row>
    <row r="66" spans="3:17">
      <c r="C66" s="714"/>
      <c r="D66" s="714"/>
      <c r="E66" s="714"/>
      <c r="F66" s="714"/>
      <c r="G66" s="714"/>
      <c r="H66" s="714"/>
      <c r="I66" s="714"/>
      <c r="J66" s="714"/>
      <c r="K66" s="714"/>
      <c r="L66" s="714"/>
      <c r="M66" s="714"/>
      <c r="N66" s="714"/>
      <c r="O66" s="714"/>
      <c r="P66" s="714"/>
      <c r="Q66" s="714"/>
    </row>
    <row r="67" spans="3:17">
      <c r="C67" s="714"/>
      <c r="D67" s="714"/>
      <c r="E67" s="714"/>
      <c r="F67" s="714"/>
      <c r="G67" s="714"/>
      <c r="H67" s="714"/>
      <c r="I67" s="714"/>
      <c r="J67" s="714"/>
      <c r="K67" s="714"/>
      <c r="L67" s="714"/>
      <c r="M67" s="714"/>
      <c r="N67" s="714"/>
      <c r="O67" s="714"/>
      <c r="P67" s="714"/>
      <c r="Q67" s="714"/>
    </row>
    <row r="68" spans="3:17">
      <c r="C68" s="714"/>
      <c r="D68" s="714"/>
      <c r="E68" s="714"/>
      <c r="F68" s="714"/>
      <c r="G68" s="714"/>
      <c r="H68" s="714"/>
      <c r="I68" s="714"/>
      <c r="J68" s="714"/>
      <c r="K68" s="714"/>
      <c r="L68" s="714"/>
      <c r="M68" s="714"/>
      <c r="N68" s="714"/>
      <c r="O68" s="714"/>
      <c r="P68" s="714"/>
      <c r="Q68" s="714"/>
    </row>
    <row r="69" spans="3:17">
      <c r="C69" s="714"/>
      <c r="D69" s="714"/>
      <c r="E69" s="714"/>
      <c r="F69" s="714"/>
      <c r="G69" s="714"/>
      <c r="H69" s="714"/>
      <c r="I69" s="714"/>
      <c r="J69" s="714"/>
      <c r="K69" s="714"/>
      <c r="L69" s="714"/>
      <c r="M69" s="714"/>
      <c r="N69" s="714"/>
      <c r="O69" s="714"/>
      <c r="P69" s="714"/>
      <c r="Q69" s="714"/>
    </row>
    <row r="70" spans="3:17">
      <c r="C70" s="714"/>
      <c r="D70" s="714"/>
      <c r="E70" s="714"/>
      <c r="F70" s="714"/>
      <c r="G70" s="714"/>
      <c r="H70" s="714"/>
      <c r="I70" s="714"/>
      <c r="J70" s="714"/>
      <c r="K70" s="714"/>
      <c r="L70" s="714"/>
      <c r="M70" s="714"/>
      <c r="N70" s="714"/>
      <c r="O70" s="714"/>
      <c r="P70" s="714"/>
      <c r="Q70" s="714"/>
    </row>
    <row r="71" spans="3:17">
      <c r="C71" s="714"/>
      <c r="D71" s="714"/>
      <c r="E71" s="714"/>
      <c r="F71" s="714"/>
      <c r="G71" s="714"/>
      <c r="H71" s="714"/>
      <c r="I71" s="714"/>
      <c r="J71" s="714"/>
      <c r="K71" s="714"/>
      <c r="L71" s="714"/>
      <c r="M71" s="714"/>
      <c r="N71" s="714"/>
      <c r="O71" s="714"/>
      <c r="P71" s="714"/>
      <c r="Q71" s="714"/>
    </row>
    <row r="72" spans="3:17">
      <c r="C72" s="714"/>
      <c r="D72" s="714"/>
      <c r="E72" s="714"/>
      <c r="F72" s="714"/>
      <c r="G72" s="714"/>
      <c r="H72" s="714"/>
      <c r="I72" s="714"/>
      <c r="J72" s="714"/>
      <c r="K72" s="714"/>
      <c r="L72" s="714"/>
      <c r="M72" s="714"/>
      <c r="N72" s="714"/>
      <c r="O72" s="714"/>
      <c r="P72" s="714"/>
      <c r="Q72" s="714"/>
    </row>
    <row r="73" spans="3:17">
      <c r="C73" s="714"/>
      <c r="D73" s="714"/>
      <c r="E73" s="714"/>
      <c r="F73" s="714"/>
      <c r="G73" s="714"/>
      <c r="H73" s="714"/>
      <c r="I73" s="714"/>
      <c r="J73" s="714"/>
      <c r="K73" s="714"/>
      <c r="L73" s="714"/>
      <c r="M73" s="714"/>
      <c r="N73" s="714"/>
      <c r="O73" s="714"/>
      <c r="P73" s="714"/>
      <c r="Q73" s="714"/>
    </row>
    <row r="74" spans="3:17">
      <c r="C74" s="714"/>
      <c r="D74" s="714"/>
      <c r="E74" s="714"/>
      <c r="F74" s="714"/>
      <c r="G74" s="714"/>
      <c r="H74" s="714"/>
      <c r="I74" s="714"/>
      <c r="J74" s="714"/>
      <c r="K74" s="714"/>
      <c r="L74" s="714"/>
      <c r="M74" s="714"/>
      <c r="N74" s="714"/>
      <c r="O74" s="714"/>
      <c r="P74" s="714"/>
      <c r="Q74" s="714"/>
    </row>
    <row r="75" spans="3:17">
      <c r="C75" s="714"/>
      <c r="D75" s="714"/>
      <c r="E75" s="714"/>
      <c r="F75" s="714"/>
      <c r="G75" s="714"/>
      <c r="H75" s="714"/>
      <c r="I75" s="714"/>
      <c r="J75" s="714"/>
      <c r="K75" s="714"/>
      <c r="L75" s="714"/>
      <c r="M75" s="714"/>
      <c r="N75" s="714"/>
      <c r="O75" s="714"/>
      <c r="P75" s="714"/>
      <c r="Q75" s="714"/>
    </row>
    <row r="76" spans="3:17">
      <c r="C76" s="714"/>
      <c r="D76" s="714"/>
      <c r="E76" s="714"/>
      <c r="F76" s="714"/>
      <c r="G76" s="714"/>
      <c r="H76" s="714"/>
      <c r="I76" s="714"/>
      <c r="J76" s="714"/>
      <c r="K76" s="714"/>
      <c r="L76" s="714"/>
      <c r="M76" s="714"/>
      <c r="N76" s="714"/>
      <c r="O76" s="714"/>
      <c r="P76" s="714"/>
      <c r="Q76" s="714"/>
    </row>
    <row r="77" spans="3:17">
      <c r="C77" s="714"/>
      <c r="D77" s="714"/>
      <c r="E77" s="714"/>
      <c r="F77" s="714"/>
      <c r="G77" s="714"/>
      <c r="H77" s="714"/>
      <c r="I77" s="714"/>
      <c r="J77" s="714"/>
      <c r="K77" s="714"/>
      <c r="L77" s="714"/>
      <c r="M77" s="714"/>
      <c r="N77" s="714"/>
      <c r="O77" s="714"/>
      <c r="P77" s="714"/>
      <c r="Q77" s="714"/>
    </row>
    <row r="78" spans="3:17">
      <c r="C78" s="714"/>
      <c r="D78" s="714"/>
      <c r="E78" s="714"/>
      <c r="F78" s="714"/>
      <c r="G78" s="714"/>
      <c r="H78" s="714"/>
      <c r="I78" s="714"/>
      <c r="J78" s="714"/>
      <c r="K78" s="714"/>
      <c r="L78" s="714"/>
      <c r="M78" s="714"/>
      <c r="N78" s="714"/>
      <c r="O78" s="714"/>
      <c r="P78" s="714"/>
      <c r="Q78" s="714"/>
    </row>
    <row r="79" spans="3:17">
      <c r="C79" s="714"/>
      <c r="D79" s="714"/>
      <c r="E79" s="714"/>
      <c r="F79" s="714"/>
      <c r="G79" s="714"/>
      <c r="H79" s="714"/>
      <c r="I79" s="714"/>
      <c r="J79" s="714"/>
      <c r="K79" s="714"/>
      <c r="L79" s="714"/>
      <c r="M79" s="714"/>
      <c r="N79" s="714"/>
      <c r="O79" s="714"/>
      <c r="P79" s="714"/>
      <c r="Q79" s="714"/>
    </row>
    <row r="80" spans="3:17">
      <c r="C80" s="714"/>
      <c r="D80" s="714"/>
      <c r="E80" s="714"/>
      <c r="F80" s="714"/>
      <c r="G80" s="714"/>
      <c r="H80" s="714"/>
      <c r="I80" s="714"/>
      <c r="J80" s="714"/>
      <c r="K80" s="714"/>
      <c r="L80" s="714"/>
      <c r="M80" s="714"/>
      <c r="N80" s="714"/>
      <c r="O80" s="714"/>
      <c r="P80" s="714"/>
      <c r="Q80" s="714"/>
    </row>
    <row r="81" spans="3:17">
      <c r="C81" s="714"/>
      <c r="D81" s="714"/>
      <c r="E81" s="714"/>
      <c r="F81" s="714"/>
      <c r="G81" s="714"/>
      <c r="H81" s="714"/>
      <c r="I81" s="714"/>
      <c r="J81" s="714"/>
      <c r="K81" s="714"/>
      <c r="L81" s="714"/>
      <c r="M81" s="714"/>
      <c r="N81" s="714"/>
      <c r="O81" s="714"/>
      <c r="P81" s="714"/>
      <c r="Q81" s="714"/>
    </row>
    <row r="82" spans="3:17">
      <c r="C82" s="714"/>
      <c r="D82" s="714"/>
      <c r="E82" s="714"/>
      <c r="F82" s="714"/>
      <c r="G82" s="714"/>
      <c r="H82" s="714"/>
      <c r="I82" s="714"/>
      <c r="J82" s="714"/>
      <c r="K82" s="714"/>
      <c r="L82" s="714"/>
      <c r="M82" s="714"/>
      <c r="N82" s="714"/>
      <c r="O82" s="714"/>
      <c r="P82" s="714"/>
      <c r="Q82" s="714"/>
    </row>
    <row r="83" spans="3:17">
      <c r="C83" s="714"/>
      <c r="D83" s="714"/>
      <c r="E83" s="714"/>
      <c r="F83" s="714"/>
      <c r="G83" s="714"/>
      <c r="H83" s="714"/>
      <c r="I83" s="714"/>
      <c r="J83" s="714"/>
      <c r="K83" s="714"/>
      <c r="L83" s="714"/>
      <c r="M83" s="714"/>
      <c r="N83" s="714"/>
      <c r="O83" s="714"/>
      <c r="P83" s="714"/>
      <c r="Q83" s="714"/>
    </row>
    <row r="84" spans="3:17">
      <c r="C84" s="714"/>
      <c r="D84" s="714"/>
      <c r="E84" s="714"/>
      <c r="F84" s="714"/>
      <c r="G84" s="714"/>
      <c r="H84" s="714"/>
      <c r="I84" s="714"/>
      <c r="J84" s="714"/>
      <c r="K84" s="714"/>
      <c r="L84" s="714"/>
      <c r="M84" s="714"/>
      <c r="N84" s="714"/>
      <c r="O84" s="714"/>
      <c r="P84" s="714"/>
      <c r="Q84" s="714"/>
    </row>
    <row r="85" spans="3:17">
      <c r="C85" s="714"/>
      <c r="D85" s="714"/>
      <c r="E85" s="714"/>
      <c r="F85" s="714"/>
      <c r="G85" s="714"/>
      <c r="H85" s="714"/>
      <c r="I85" s="714"/>
      <c r="J85" s="714"/>
      <c r="K85" s="714"/>
      <c r="L85" s="714"/>
      <c r="M85" s="714"/>
      <c r="N85" s="714"/>
      <c r="O85" s="714"/>
      <c r="P85" s="714"/>
      <c r="Q85" s="714"/>
    </row>
    <row r="86" spans="3:17">
      <c r="C86" s="714"/>
      <c r="D86" s="714"/>
      <c r="E86" s="714"/>
      <c r="F86" s="714"/>
      <c r="G86" s="714"/>
      <c r="H86" s="714"/>
      <c r="I86" s="714"/>
      <c r="J86" s="714"/>
      <c r="K86" s="714"/>
      <c r="L86" s="714"/>
      <c r="M86" s="714"/>
      <c r="N86" s="714"/>
      <c r="O86" s="714"/>
      <c r="P86" s="714"/>
      <c r="Q86" s="714"/>
    </row>
    <row r="87" spans="3:17">
      <c r="C87" s="714"/>
      <c r="D87" s="714"/>
      <c r="E87" s="714"/>
      <c r="F87" s="714"/>
      <c r="G87" s="714"/>
      <c r="H87" s="714"/>
      <c r="I87" s="714"/>
      <c r="J87" s="714"/>
      <c r="K87" s="714"/>
      <c r="L87" s="714"/>
      <c r="M87" s="714"/>
      <c r="N87" s="714"/>
      <c r="O87" s="714"/>
      <c r="P87" s="714"/>
      <c r="Q87" s="714"/>
    </row>
    <row r="88" spans="3:17">
      <c r="C88" s="714"/>
      <c r="D88" s="714"/>
      <c r="E88" s="714"/>
      <c r="F88" s="714"/>
      <c r="G88" s="714"/>
      <c r="H88" s="714"/>
      <c r="I88" s="714"/>
      <c r="J88" s="714"/>
      <c r="K88" s="714"/>
      <c r="L88" s="714"/>
      <c r="M88" s="714"/>
      <c r="N88" s="714"/>
      <c r="O88" s="714"/>
      <c r="P88" s="714"/>
      <c r="Q88" s="714"/>
    </row>
    <row r="89" spans="3:17">
      <c r="C89" s="714"/>
      <c r="D89" s="714"/>
      <c r="E89" s="714"/>
      <c r="F89" s="714"/>
      <c r="G89" s="714"/>
      <c r="H89" s="714"/>
      <c r="I89" s="714"/>
      <c r="J89" s="714"/>
      <c r="K89" s="714"/>
      <c r="L89" s="714"/>
      <c r="M89" s="714"/>
      <c r="N89" s="714"/>
      <c r="O89" s="714"/>
      <c r="P89" s="714"/>
      <c r="Q89" s="714"/>
    </row>
    <row r="90" spans="3:17">
      <c r="C90" s="714"/>
      <c r="D90" s="714"/>
      <c r="E90" s="714"/>
      <c r="F90" s="714"/>
      <c r="G90" s="714"/>
      <c r="H90" s="714"/>
      <c r="I90" s="714"/>
      <c r="J90" s="714"/>
      <c r="K90" s="714"/>
      <c r="L90" s="714"/>
      <c r="M90" s="714"/>
      <c r="N90" s="714"/>
      <c r="O90" s="714"/>
      <c r="P90" s="714"/>
      <c r="Q90" s="714"/>
    </row>
    <row r="91" spans="3:17">
      <c r="C91" s="714"/>
      <c r="D91" s="714"/>
      <c r="E91" s="714"/>
      <c r="F91" s="714"/>
      <c r="G91" s="714"/>
      <c r="H91" s="714"/>
      <c r="I91" s="714"/>
      <c r="J91" s="714"/>
      <c r="K91" s="714"/>
      <c r="L91" s="714"/>
      <c r="M91" s="714"/>
      <c r="N91" s="714"/>
      <c r="O91" s="714"/>
      <c r="P91" s="714"/>
      <c r="Q91" s="714"/>
    </row>
    <row r="92" spans="3:17">
      <c r="C92" s="714"/>
      <c r="D92" s="714"/>
      <c r="E92" s="714"/>
      <c r="F92" s="714"/>
      <c r="G92" s="714"/>
      <c r="H92" s="714"/>
      <c r="I92" s="714"/>
      <c r="J92" s="714"/>
      <c r="K92" s="714"/>
      <c r="L92" s="714"/>
      <c r="M92" s="714"/>
      <c r="N92" s="714"/>
      <c r="O92" s="714"/>
      <c r="P92" s="714"/>
      <c r="Q92" s="714"/>
    </row>
    <row r="93" spans="3:17">
      <c r="C93" s="714"/>
      <c r="D93" s="714"/>
      <c r="E93" s="714"/>
      <c r="F93" s="714"/>
      <c r="G93" s="714"/>
      <c r="H93" s="714"/>
      <c r="I93" s="714"/>
      <c r="J93" s="714"/>
      <c r="K93" s="714"/>
      <c r="L93" s="714"/>
      <c r="M93" s="714"/>
      <c r="N93" s="714"/>
      <c r="O93" s="714"/>
      <c r="P93" s="714"/>
      <c r="Q93" s="714"/>
    </row>
    <row r="94" spans="3:17">
      <c r="C94" s="714"/>
      <c r="D94" s="714"/>
      <c r="E94" s="714"/>
      <c r="F94" s="714"/>
      <c r="G94" s="714"/>
      <c r="H94" s="714"/>
      <c r="I94" s="714"/>
      <c r="J94" s="714"/>
      <c r="K94" s="714"/>
      <c r="L94" s="714"/>
      <c r="M94" s="714"/>
      <c r="N94" s="714"/>
      <c r="O94" s="714"/>
      <c r="P94" s="714"/>
      <c r="Q94" s="714"/>
    </row>
    <row r="95" spans="3:17">
      <c r="C95" s="714"/>
      <c r="D95" s="714"/>
      <c r="E95" s="714"/>
      <c r="F95" s="714"/>
      <c r="G95" s="714"/>
      <c r="H95" s="714"/>
      <c r="I95" s="714"/>
      <c r="J95" s="714"/>
      <c r="K95" s="714"/>
      <c r="L95" s="714"/>
      <c r="M95" s="714"/>
      <c r="N95" s="714"/>
      <c r="O95" s="714"/>
      <c r="P95" s="714"/>
      <c r="Q95" s="714"/>
    </row>
    <row r="96" spans="3:17">
      <c r="C96" s="714"/>
      <c r="D96" s="714"/>
      <c r="E96" s="714"/>
      <c r="F96" s="714"/>
      <c r="G96" s="714"/>
      <c r="H96" s="714"/>
      <c r="I96" s="714"/>
      <c r="J96" s="714"/>
      <c r="K96" s="714"/>
      <c r="L96" s="714"/>
      <c r="M96" s="714"/>
      <c r="N96" s="714"/>
      <c r="O96" s="714"/>
      <c r="P96" s="714"/>
      <c r="Q96" s="714"/>
    </row>
    <row r="97" spans="3:17">
      <c r="C97" s="714"/>
      <c r="D97" s="714"/>
      <c r="E97" s="714"/>
      <c r="F97" s="714"/>
      <c r="G97" s="714"/>
      <c r="H97" s="714"/>
      <c r="I97" s="714"/>
      <c r="J97" s="714"/>
      <c r="K97" s="714"/>
      <c r="L97" s="714"/>
      <c r="M97" s="714"/>
      <c r="N97" s="714"/>
      <c r="O97" s="714"/>
      <c r="P97" s="714"/>
      <c r="Q97" s="714"/>
    </row>
    <row r="98" spans="3:17">
      <c r="C98" s="714"/>
      <c r="D98" s="714"/>
      <c r="E98" s="714"/>
      <c r="F98" s="714"/>
      <c r="G98" s="714"/>
      <c r="H98" s="714"/>
      <c r="I98" s="714"/>
      <c r="J98" s="714"/>
      <c r="K98" s="714"/>
      <c r="L98" s="714"/>
      <c r="M98" s="714"/>
      <c r="N98" s="714"/>
      <c r="O98" s="714"/>
      <c r="P98" s="714"/>
      <c r="Q98" s="714"/>
    </row>
    <row r="99" spans="3:17">
      <c r="C99" s="714"/>
      <c r="D99" s="714"/>
      <c r="E99" s="714"/>
      <c r="F99" s="714"/>
      <c r="G99" s="714"/>
      <c r="H99" s="714"/>
      <c r="I99" s="714"/>
      <c r="J99" s="714"/>
      <c r="K99" s="714"/>
      <c r="L99" s="714"/>
      <c r="M99" s="714"/>
      <c r="N99" s="714"/>
      <c r="O99" s="714"/>
      <c r="P99" s="714"/>
      <c r="Q99" s="714"/>
    </row>
    <row r="100" spans="3:17">
      <c r="C100" s="714"/>
      <c r="D100" s="714"/>
      <c r="E100" s="714"/>
      <c r="F100" s="714"/>
      <c r="G100" s="714"/>
      <c r="H100" s="714"/>
      <c r="I100" s="714"/>
      <c r="J100" s="714"/>
      <c r="K100" s="714"/>
      <c r="L100" s="714"/>
      <c r="M100" s="714"/>
      <c r="N100" s="714"/>
      <c r="O100" s="714"/>
      <c r="P100" s="714"/>
      <c r="Q100" s="714"/>
    </row>
    <row r="101" spans="3:17">
      <c r="C101" s="714"/>
      <c r="D101" s="714"/>
      <c r="E101" s="714"/>
      <c r="F101" s="714"/>
      <c r="G101" s="714"/>
      <c r="H101" s="714"/>
      <c r="I101" s="714"/>
      <c r="J101" s="714"/>
      <c r="K101" s="714"/>
      <c r="L101" s="714"/>
      <c r="M101" s="714"/>
      <c r="N101" s="714"/>
      <c r="O101" s="714"/>
      <c r="P101" s="714"/>
      <c r="Q101" s="714"/>
    </row>
    <row r="102" spans="3:17">
      <c r="C102" s="714"/>
      <c r="D102" s="714"/>
      <c r="E102" s="714"/>
      <c r="F102" s="714"/>
      <c r="G102" s="714"/>
      <c r="H102" s="714"/>
      <c r="I102" s="714"/>
      <c r="J102" s="714"/>
      <c r="K102" s="714"/>
      <c r="L102" s="714"/>
      <c r="M102" s="714"/>
      <c r="N102" s="714"/>
      <c r="O102" s="714"/>
      <c r="P102" s="714"/>
      <c r="Q102" s="714"/>
    </row>
    <row r="103" spans="3:17">
      <c r="C103" s="714"/>
      <c r="D103" s="714"/>
      <c r="E103" s="714"/>
      <c r="F103" s="714"/>
      <c r="G103" s="714"/>
      <c r="H103" s="714"/>
      <c r="I103" s="714"/>
      <c r="J103" s="714"/>
      <c r="K103" s="714"/>
      <c r="L103" s="714"/>
      <c r="M103" s="714"/>
      <c r="N103" s="714"/>
      <c r="O103" s="714"/>
      <c r="P103" s="714"/>
      <c r="Q103" s="714"/>
    </row>
    <row r="104" spans="3:17">
      <c r="C104" s="714"/>
      <c r="D104" s="714"/>
      <c r="E104" s="714"/>
      <c r="F104" s="714"/>
      <c r="G104" s="714"/>
      <c r="H104" s="714"/>
      <c r="I104" s="714"/>
      <c r="J104" s="714"/>
      <c r="K104" s="714"/>
      <c r="L104" s="714"/>
      <c r="M104" s="714"/>
      <c r="N104" s="714"/>
      <c r="O104" s="714"/>
      <c r="P104" s="714"/>
      <c r="Q104" s="714"/>
    </row>
    <row r="105" spans="3:17">
      <c r="C105" s="714"/>
      <c r="D105" s="714"/>
      <c r="E105" s="714"/>
      <c r="F105" s="714"/>
      <c r="G105" s="714"/>
      <c r="H105" s="714"/>
      <c r="I105" s="714"/>
      <c r="J105" s="714"/>
      <c r="K105" s="714"/>
      <c r="L105" s="714"/>
      <c r="M105" s="714"/>
      <c r="N105" s="714"/>
      <c r="O105" s="714"/>
      <c r="P105" s="714"/>
      <c r="Q105" s="714"/>
    </row>
    <row r="106" spans="3:17">
      <c r="C106" s="714"/>
      <c r="D106" s="714"/>
      <c r="E106" s="714"/>
      <c r="F106" s="714"/>
      <c r="G106" s="714"/>
      <c r="H106" s="714"/>
      <c r="I106" s="714"/>
      <c r="J106" s="714"/>
      <c r="K106" s="714"/>
      <c r="L106" s="714"/>
      <c r="M106" s="714"/>
      <c r="N106" s="714"/>
      <c r="O106" s="714"/>
      <c r="P106" s="714"/>
      <c r="Q106" s="714"/>
    </row>
    <row r="107" spans="3:17">
      <c r="C107" s="714"/>
      <c r="D107" s="714"/>
      <c r="E107" s="714"/>
      <c r="F107" s="714"/>
      <c r="G107" s="714"/>
      <c r="H107" s="714"/>
      <c r="I107" s="714"/>
      <c r="J107" s="714"/>
      <c r="K107" s="714"/>
      <c r="L107" s="714"/>
      <c r="M107" s="714"/>
      <c r="N107" s="714"/>
      <c r="O107" s="714"/>
      <c r="P107" s="714"/>
      <c r="Q107" s="714"/>
    </row>
    <row r="108" spans="3:17">
      <c r="C108" s="714"/>
      <c r="D108" s="714"/>
      <c r="E108" s="714"/>
      <c r="F108" s="714"/>
      <c r="G108" s="714"/>
      <c r="H108" s="714"/>
      <c r="I108" s="714"/>
      <c r="J108" s="714"/>
      <c r="K108" s="714"/>
      <c r="L108" s="714"/>
      <c r="M108" s="714"/>
      <c r="N108" s="714"/>
      <c r="O108" s="714"/>
      <c r="P108" s="714"/>
      <c r="Q108" s="714"/>
    </row>
    <row r="109" spans="3:17">
      <c r="C109" s="714"/>
      <c r="D109" s="714"/>
      <c r="E109" s="714"/>
      <c r="F109" s="714"/>
      <c r="G109" s="714"/>
      <c r="H109" s="714"/>
      <c r="I109" s="714"/>
      <c r="J109" s="714"/>
      <c r="K109" s="714"/>
      <c r="L109" s="714"/>
      <c r="M109" s="714"/>
      <c r="N109" s="714"/>
      <c r="O109" s="714"/>
      <c r="P109" s="714"/>
      <c r="Q109" s="714"/>
    </row>
    <row r="110" spans="3:17">
      <c r="C110" s="714"/>
      <c r="D110" s="714"/>
      <c r="E110" s="714"/>
      <c r="F110" s="714"/>
      <c r="G110" s="714"/>
      <c r="H110" s="714"/>
      <c r="I110" s="714"/>
      <c r="J110" s="714"/>
      <c r="K110" s="714"/>
      <c r="L110" s="714"/>
      <c r="M110" s="714"/>
      <c r="N110" s="714"/>
      <c r="O110" s="714"/>
      <c r="P110" s="714"/>
      <c r="Q110" s="714"/>
    </row>
    <row r="111" spans="3:17">
      <c r="C111" s="714"/>
      <c r="D111" s="714"/>
      <c r="E111" s="714"/>
      <c r="F111" s="714"/>
      <c r="G111" s="714"/>
      <c r="H111" s="714"/>
      <c r="I111" s="714"/>
      <c r="J111" s="714"/>
      <c r="K111" s="714"/>
      <c r="L111" s="714"/>
      <c r="M111" s="714"/>
      <c r="N111" s="714"/>
      <c r="O111" s="714"/>
      <c r="P111" s="714"/>
      <c r="Q111" s="714"/>
    </row>
    <row r="112" spans="3:17">
      <c r="C112" s="714"/>
      <c r="D112" s="714"/>
      <c r="E112" s="714"/>
      <c r="F112" s="714"/>
      <c r="G112" s="714"/>
      <c r="H112" s="714"/>
      <c r="I112" s="714"/>
      <c r="J112" s="714"/>
      <c r="K112" s="714"/>
      <c r="L112" s="714"/>
      <c r="M112" s="714"/>
      <c r="N112" s="714"/>
      <c r="O112" s="714"/>
      <c r="P112" s="714"/>
      <c r="Q112" s="714"/>
    </row>
    <row r="113" spans="3:17">
      <c r="C113" s="714"/>
      <c r="D113" s="714"/>
      <c r="E113" s="714"/>
      <c r="F113" s="714"/>
      <c r="G113" s="714"/>
      <c r="H113" s="714"/>
      <c r="I113" s="714"/>
      <c r="J113" s="714"/>
      <c r="K113" s="714"/>
      <c r="L113" s="714"/>
      <c r="M113" s="714"/>
      <c r="N113" s="714"/>
      <c r="O113" s="714"/>
      <c r="P113" s="714"/>
      <c r="Q113" s="714"/>
    </row>
    <row r="114" spans="3:17">
      <c r="C114" s="714"/>
      <c r="D114" s="714"/>
      <c r="E114" s="714"/>
      <c r="F114" s="714"/>
      <c r="G114" s="714"/>
      <c r="H114" s="714"/>
      <c r="I114" s="714"/>
      <c r="J114" s="714"/>
      <c r="K114" s="714"/>
      <c r="L114" s="714"/>
      <c r="M114" s="714"/>
      <c r="N114" s="714"/>
      <c r="O114" s="714"/>
      <c r="P114" s="714"/>
      <c r="Q114" s="714"/>
    </row>
    <row r="115" spans="3:17">
      <c r="C115" s="714"/>
      <c r="D115" s="714"/>
      <c r="E115" s="714"/>
      <c r="F115" s="714"/>
      <c r="G115" s="714"/>
      <c r="H115" s="714"/>
      <c r="I115" s="714"/>
      <c r="J115" s="714"/>
      <c r="K115" s="714"/>
      <c r="L115" s="714"/>
      <c r="M115" s="714"/>
      <c r="N115" s="714"/>
      <c r="O115" s="714"/>
      <c r="P115" s="714"/>
      <c r="Q115" s="714"/>
    </row>
    <row r="116" spans="3:17">
      <c r="C116" s="714"/>
      <c r="D116" s="714"/>
      <c r="E116" s="714"/>
      <c r="F116" s="714"/>
      <c r="G116" s="714"/>
      <c r="H116" s="714"/>
      <c r="I116" s="714"/>
      <c r="J116" s="714"/>
      <c r="K116" s="714"/>
      <c r="L116" s="714"/>
      <c r="M116" s="714"/>
      <c r="N116" s="714"/>
      <c r="O116" s="714"/>
      <c r="P116" s="714"/>
      <c r="Q116" s="714"/>
    </row>
    <row r="117" spans="3:17">
      <c r="C117" s="714"/>
      <c r="D117" s="714"/>
      <c r="E117" s="714"/>
      <c r="F117" s="714"/>
      <c r="G117" s="714"/>
      <c r="H117" s="714"/>
      <c r="I117" s="714"/>
      <c r="J117" s="714"/>
      <c r="K117" s="714"/>
      <c r="L117" s="714"/>
      <c r="M117" s="714"/>
      <c r="N117" s="714"/>
      <c r="O117" s="714"/>
      <c r="P117" s="714"/>
      <c r="Q117" s="714"/>
    </row>
    <row r="118" spans="3:17">
      <c r="C118" s="714"/>
      <c r="D118" s="714"/>
      <c r="E118" s="714"/>
      <c r="F118" s="714"/>
      <c r="G118" s="714"/>
      <c r="H118" s="714"/>
      <c r="I118" s="714"/>
      <c r="J118" s="714"/>
      <c r="K118" s="714"/>
      <c r="L118" s="714"/>
      <c r="M118" s="714"/>
      <c r="N118" s="714"/>
      <c r="O118" s="714"/>
      <c r="P118" s="714"/>
      <c r="Q118" s="714"/>
    </row>
    <row r="119" spans="3:17">
      <c r="C119" s="714"/>
      <c r="D119" s="714"/>
      <c r="E119" s="714"/>
      <c r="F119" s="714"/>
      <c r="G119" s="714"/>
      <c r="H119" s="714"/>
      <c r="I119" s="714"/>
      <c r="J119" s="714"/>
      <c r="K119" s="714"/>
      <c r="L119" s="714"/>
      <c r="M119" s="714"/>
      <c r="N119" s="714"/>
      <c r="O119" s="714"/>
      <c r="P119" s="714"/>
      <c r="Q119" s="714"/>
    </row>
    <row r="120" spans="3:17">
      <c r="C120" s="714"/>
      <c r="D120" s="714"/>
      <c r="E120" s="714"/>
      <c r="F120" s="714"/>
      <c r="G120" s="714"/>
      <c r="H120" s="714"/>
      <c r="I120" s="714"/>
      <c r="J120" s="714"/>
      <c r="K120" s="714"/>
      <c r="L120" s="714"/>
      <c r="M120" s="714"/>
      <c r="N120" s="714"/>
      <c r="O120" s="714"/>
      <c r="P120" s="714"/>
      <c r="Q120" s="714"/>
    </row>
    <row r="121" spans="3:17">
      <c r="C121" s="714"/>
      <c r="D121" s="714"/>
      <c r="E121" s="714"/>
      <c r="F121" s="714"/>
      <c r="G121" s="714"/>
      <c r="H121" s="714"/>
      <c r="I121" s="714"/>
      <c r="J121" s="714"/>
      <c r="K121" s="714"/>
      <c r="L121" s="714"/>
      <c r="M121" s="714"/>
      <c r="N121" s="714"/>
      <c r="O121" s="714"/>
      <c r="P121" s="714"/>
      <c r="Q121" s="714"/>
    </row>
    <row r="122" spans="3:17">
      <c r="C122" s="714"/>
      <c r="D122" s="714"/>
      <c r="E122" s="714"/>
      <c r="F122" s="714"/>
      <c r="G122" s="714"/>
      <c r="H122" s="714"/>
      <c r="I122" s="714"/>
      <c r="J122" s="714"/>
      <c r="K122" s="714"/>
      <c r="L122" s="714"/>
      <c r="M122" s="714"/>
      <c r="N122" s="714"/>
      <c r="O122" s="714"/>
      <c r="P122" s="714"/>
      <c r="Q122" s="714"/>
    </row>
    <row r="123" spans="3:17">
      <c r="C123" s="714"/>
      <c r="D123" s="714"/>
      <c r="E123" s="714"/>
      <c r="F123" s="714"/>
      <c r="G123" s="714"/>
      <c r="H123" s="714"/>
      <c r="I123" s="714"/>
      <c r="J123" s="714"/>
      <c r="K123" s="714"/>
      <c r="L123" s="714"/>
      <c r="M123" s="714"/>
      <c r="N123" s="714"/>
      <c r="O123" s="714"/>
      <c r="P123" s="714"/>
      <c r="Q123" s="714"/>
    </row>
    <row r="124" spans="3:17">
      <c r="C124" s="714"/>
      <c r="D124" s="714"/>
      <c r="E124" s="714"/>
      <c r="F124" s="714"/>
      <c r="G124" s="714"/>
      <c r="H124" s="714"/>
      <c r="I124" s="714"/>
      <c r="J124" s="714"/>
      <c r="K124" s="714"/>
      <c r="L124" s="714"/>
      <c r="M124" s="714"/>
      <c r="N124" s="714"/>
      <c r="O124" s="714"/>
      <c r="P124" s="714"/>
      <c r="Q124" s="714"/>
    </row>
    <row r="125" spans="3:17">
      <c r="C125" s="714"/>
      <c r="D125" s="714"/>
      <c r="E125" s="714"/>
      <c r="F125" s="714"/>
      <c r="G125" s="714"/>
      <c r="H125" s="714"/>
      <c r="I125" s="714"/>
      <c r="J125" s="714"/>
      <c r="K125" s="714"/>
      <c r="L125" s="714"/>
      <c r="M125" s="714"/>
      <c r="N125" s="714"/>
      <c r="O125" s="714"/>
      <c r="P125" s="714"/>
      <c r="Q125" s="714"/>
    </row>
    <row r="126" spans="3:17">
      <c r="C126" s="714"/>
      <c r="D126" s="714"/>
      <c r="E126" s="714"/>
      <c r="F126" s="714"/>
      <c r="G126" s="714"/>
      <c r="H126" s="714"/>
      <c r="I126" s="714"/>
      <c r="J126" s="714"/>
      <c r="K126" s="714"/>
      <c r="L126" s="714"/>
      <c r="M126" s="714"/>
      <c r="N126" s="714"/>
      <c r="O126" s="714"/>
      <c r="P126" s="714"/>
      <c r="Q126" s="714"/>
    </row>
    <row r="127" spans="3:17">
      <c r="C127" s="714"/>
      <c r="D127" s="714"/>
      <c r="E127" s="714"/>
      <c r="F127" s="714"/>
      <c r="G127" s="714"/>
      <c r="H127" s="714"/>
      <c r="I127" s="714"/>
      <c r="J127" s="714"/>
      <c r="K127" s="714"/>
      <c r="L127" s="714"/>
      <c r="M127" s="714"/>
      <c r="N127" s="714"/>
      <c r="O127" s="714"/>
      <c r="P127" s="714"/>
      <c r="Q127" s="714"/>
    </row>
    <row r="128" spans="3:17">
      <c r="C128" s="714"/>
      <c r="D128" s="714"/>
      <c r="E128" s="714"/>
      <c r="F128" s="714"/>
      <c r="G128" s="714"/>
      <c r="H128" s="714"/>
      <c r="I128" s="714"/>
      <c r="J128" s="714"/>
      <c r="K128" s="714"/>
      <c r="L128" s="714"/>
      <c r="M128" s="714"/>
      <c r="N128" s="714"/>
      <c r="O128" s="714"/>
      <c r="P128" s="714"/>
      <c r="Q128" s="714"/>
    </row>
    <row r="129" spans="3:17">
      <c r="C129" s="714"/>
      <c r="D129" s="714"/>
      <c r="E129" s="714"/>
      <c r="F129" s="714"/>
      <c r="G129" s="714"/>
      <c r="H129" s="714"/>
      <c r="I129" s="714"/>
      <c r="J129" s="714"/>
      <c r="K129" s="714"/>
      <c r="L129" s="714"/>
      <c r="M129" s="714"/>
      <c r="N129" s="714"/>
      <c r="O129" s="714"/>
      <c r="P129" s="714"/>
      <c r="Q129" s="714"/>
    </row>
    <row r="130" spans="3:17">
      <c r="C130" s="714"/>
      <c r="D130" s="714"/>
      <c r="E130" s="714"/>
      <c r="F130" s="714"/>
      <c r="G130" s="714"/>
      <c r="H130" s="714"/>
      <c r="I130" s="714"/>
      <c r="J130" s="714"/>
      <c r="K130" s="714"/>
      <c r="L130" s="714"/>
      <c r="M130" s="714"/>
      <c r="N130" s="714"/>
      <c r="O130" s="714"/>
      <c r="P130" s="714"/>
      <c r="Q130" s="714"/>
    </row>
    <row r="131" spans="3:17">
      <c r="C131" s="714"/>
      <c r="D131" s="714"/>
      <c r="E131" s="714"/>
      <c r="F131" s="714"/>
      <c r="G131" s="714"/>
      <c r="H131" s="714"/>
      <c r="I131" s="714"/>
      <c r="J131" s="714"/>
      <c r="K131" s="714"/>
      <c r="L131" s="714"/>
      <c r="M131" s="714"/>
      <c r="N131" s="714"/>
      <c r="O131" s="714"/>
      <c r="P131" s="714"/>
      <c r="Q131" s="714"/>
    </row>
    <row r="132" spans="3:17">
      <c r="C132" s="714"/>
      <c r="D132" s="714"/>
      <c r="E132" s="714"/>
      <c r="F132" s="714"/>
      <c r="G132" s="714"/>
      <c r="H132" s="714"/>
      <c r="I132" s="714"/>
      <c r="J132" s="714"/>
      <c r="K132" s="714"/>
      <c r="L132" s="714"/>
      <c r="M132" s="714"/>
      <c r="N132" s="714"/>
      <c r="O132" s="714"/>
      <c r="P132" s="714"/>
      <c r="Q132" s="714"/>
    </row>
    <row r="133" spans="3:17">
      <c r="C133" s="714"/>
      <c r="D133" s="714"/>
      <c r="E133" s="714"/>
      <c r="F133" s="714"/>
      <c r="G133" s="714"/>
      <c r="H133" s="714"/>
      <c r="I133" s="714"/>
      <c r="J133" s="714"/>
      <c r="K133" s="714"/>
      <c r="L133" s="714"/>
      <c r="M133" s="714"/>
      <c r="N133" s="714"/>
      <c r="O133" s="714"/>
      <c r="P133" s="714"/>
      <c r="Q133" s="714"/>
    </row>
    <row r="134" spans="3:17">
      <c r="C134" s="714"/>
      <c r="D134" s="714"/>
      <c r="E134" s="714"/>
      <c r="F134" s="714"/>
      <c r="G134" s="714"/>
      <c r="H134" s="714"/>
      <c r="I134" s="714"/>
      <c r="J134" s="714"/>
      <c r="K134" s="714"/>
      <c r="L134" s="714"/>
      <c r="M134" s="714"/>
      <c r="N134" s="714"/>
      <c r="O134" s="714"/>
      <c r="P134" s="714"/>
      <c r="Q134" s="714"/>
    </row>
    <row r="135" spans="3:17">
      <c r="C135" s="714"/>
      <c r="D135" s="714"/>
      <c r="E135" s="714"/>
      <c r="F135" s="714"/>
      <c r="G135" s="714"/>
      <c r="H135" s="714"/>
      <c r="I135" s="714"/>
      <c r="J135" s="714"/>
      <c r="K135" s="714"/>
      <c r="L135" s="714"/>
      <c r="M135" s="714"/>
      <c r="N135" s="714"/>
      <c r="O135" s="714"/>
      <c r="P135" s="714"/>
      <c r="Q135" s="714"/>
    </row>
    <row r="136" spans="3:17">
      <c r="C136" s="714"/>
      <c r="D136" s="714"/>
      <c r="E136" s="714"/>
      <c r="F136" s="714"/>
      <c r="G136" s="714"/>
      <c r="H136" s="714"/>
      <c r="I136" s="714"/>
      <c r="J136" s="714"/>
      <c r="K136" s="714"/>
      <c r="L136" s="714"/>
      <c r="M136" s="714"/>
      <c r="N136" s="714"/>
      <c r="O136" s="714"/>
      <c r="P136" s="714"/>
      <c r="Q136" s="714"/>
    </row>
    <row r="137" spans="3:17">
      <c r="C137" s="714"/>
      <c r="D137" s="714"/>
      <c r="E137" s="714"/>
      <c r="F137" s="714"/>
      <c r="G137" s="714"/>
      <c r="H137" s="714"/>
      <c r="I137" s="714"/>
      <c r="J137" s="714"/>
      <c r="K137" s="714"/>
      <c r="L137" s="714"/>
      <c r="M137" s="714"/>
      <c r="N137" s="714"/>
      <c r="O137" s="714"/>
      <c r="P137" s="714"/>
      <c r="Q137" s="714"/>
    </row>
    <row r="138" spans="3:17">
      <c r="C138" s="714"/>
      <c r="D138" s="714"/>
      <c r="E138" s="714"/>
      <c r="F138" s="714"/>
      <c r="G138" s="714"/>
      <c r="H138" s="714"/>
      <c r="I138" s="714"/>
      <c r="J138" s="714"/>
      <c r="K138" s="714"/>
      <c r="L138" s="714"/>
      <c r="M138" s="714"/>
      <c r="N138" s="714"/>
      <c r="O138" s="714"/>
      <c r="P138" s="714"/>
      <c r="Q138" s="714"/>
    </row>
    <row r="139" spans="3:17">
      <c r="C139" s="714"/>
      <c r="D139" s="714"/>
      <c r="E139" s="714"/>
      <c r="F139" s="714"/>
      <c r="G139" s="714"/>
      <c r="H139" s="714"/>
      <c r="I139" s="714"/>
      <c r="J139" s="714"/>
      <c r="K139" s="714"/>
      <c r="L139" s="714"/>
      <c r="M139" s="714"/>
      <c r="N139" s="714"/>
      <c r="O139" s="714"/>
      <c r="P139" s="714"/>
      <c r="Q139" s="714"/>
    </row>
    <row r="140" spans="3:17">
      <c r="C140" s="714"/>
      <c r="D140" s="714"/>
      <c r="E140" s="714"/>
      <c r="F140" s="714"/>
      <c r="G140" s="714"/>
      <c r="H140" s="714"/>
      <c r="I140" s="714"/>
      <c r="J140" s="714"/>
      <c r="K140" s="714"/>
      <c r="L140" s="714"/>
      <c r="M140" s="714"/>
      <c r="N140" s="714"/>
      <c r="O140" s="714"/>
      <c r="P140" s="714"/>
      <c r="Q140" s="714"/>
    </row>
    <row r="141" spans="3:17">
      <c r="C141" s="714"/>
      <c r="D141" s="714"/>
      <c r="E141" s="714"/>
      <c r="F141" s="714"/>
      <c r="G141" s="714"/>
      <c r="H141" s="714"/>
      <c r="I141" s="714"/>
      <c r="J141" s="714"/>
      <c r="K141" s="714"/>
      <c r="L141" s="714"/>
      <c r="M141" s="714"/>
      <c r="N141" s="714"/>
      <c r="O141" s="714"/>
      <c r="P141" s="714"/>
      <c r="Q141" s="714"/>
    </row>
    <row r="142" spans="3:17">
      <c r="C142" s="714"/>
      <c r="D142" s="714"/>
      <c r="E142" s="714"/>
      <c r="F142" s="714"/>
      <c r="G142" s="714"/>
      <c r="H142" s="714"/>
      <c r="I142" s="714"/>
      <c r="J142" s="714"/>
      <c r="K142" s="714"/>
      <c r="L142" s="714"/>
      <c r="M142" s="714"/>
      <c r="N142" s="714"/>
      <c r="O142" s="714"/>
      <c r="P142" s="714"/>
      <c r="Q142" s="714"/>
    </row>
    <row r="143" spans="3:17">
      <c r="C143" s="714"/>
      <c r="D143" s="714"/>
      <c r="E143" s="714"/>
      <c r="F143" s="714"/>
      <c r="G143" s="714"/>
      <c r="H143" s="714"/>
      <c r="I143" s="714"/>
      <c r="J143" s="714"/>
      <c r="K143" s="714"/>
      <c r="L143" s="714"/>
      <c r="M143" s="714"/>
      <c r="N143" s="714"/>
      <c r="O143" s="714"/>
      <c r="P143" s="714"/>
      <c r="Q143" s="714"/>
    </row>
    <row r="144" spans="3:17">
      <c r="C144" s="714"/>
      <c r="D144" s="714"/>
      <c r="E144" s="714"/>
      <c r="F144" s="714"/>
      <c r="G144" s="714"/>
      <c r="H144" s="714"/>
      <c r="I144" s="714"/>
      <c r="J144" s="714"/>
      <c r="K144" s="714"/>
      <c r="L144" s="714"/>
      <c r="M144" s="714"/>
      <c r="N144" s="714"/>
      <c r="O144" s="714"/>
      <c r="P144" s="714"/>
      <c r="Q144" s="714"/>
    </row>
    <row r="145" spans="3:17">
      <c r="C145" s="714"/>
      <c r="D145" s="714"/>
      <c r="E145" s="714"/>
      <c r="F145" s="714"/>
      <c r="G145" s="714"/>
      <c r="H145" s="714"/>
      <c r="I145" s="714"/>
      <c r="J145" s="714"/>
      <c r="K145" s="714"/>
      <c r="L145" s="714"/>
      <c r="M145" s="714"/>
      <c r="N145" s="714"/>
      <c r="O145" s="714"/>
      <c r="P145" s="714"/>
      <c r="Q145" s="714"/>
    </row>
    <row r="146" spans="3:17">
      <c r="C146" s="714"/>
      <c r="D146" s="714"/>
      <c r="E146" s="714"/>
      <c r="F146" s="714"/>
      <c r="G146" s="714"/>
      <c r="H146" s="714"/>
      <c r="I146" s="714"/>
      <c r="J146" s="714"/>
      <c r="K146" s="714"/>
      <c r="L146" s="714"/>
      <c r="M146" s="714"/>
      <c r="N146" s="714"/>
      <c r="O146" s="714"/>
      <c r="P146" s="714"/>
      <c r="Q146" s="714"/>
    </row>
    <row r="147" spans="3:17">
      <c r="C147" s="714"/>
      <c r="D147" s="714"/>
      <c r="E147" s="714"/>
      <c r="F147" s="714"/>
      <c r="G147" s="714"/>
      <c r="H147" s="714"/>
      <c r="I147" s="714"/>
      <c r="J147" s="714"/>
      <c r="K147" s="714"/>
      <c r="L147" s="714"/>
      <c r="M147" s="714"/>
      <c r="N147" s="714"/>
      <c r="O147" s="714"/>
      <c r="P147" s="714"/>
      <c r="Q147" s="714"/>
    </row>
    <row r="148" spans="3:17">
      <c r="C148" s="714"/>
      <c r="D148" s="714"/>
      <c r="E148" s="714"/>
      <c r="F148" s="714"/>
      <c r="G148" s="714"/>
      <c r="H148" s="714"/>
      <c r="I148" s="714"/>
      <c r="J148" s="714"/>
      <c r="K148" s="714"/>
      <c r="L148" s="714"/>
      <c r="M148" s="714"/>
      <c r="N148" s="714"/>
      <c r="O148" s="714"/>
      <c r="P148" s="714"/>
      <c r="Q148" s="714"/>
    </row>
    <row r="149" spans="3:17">
      <c r="C149" s="714"/>
      <c r="D149" s="714"/>
      <c r="E149" s="714"/>
      <c r="F149" s="714"/>
      <c r="G149" s="714"/>
      <c r="H149" s="714"/>
      <c r="I149" s="714"/>
      <c r="J149" s="714"/>
      <c r="K149" s="714"/>
      <c r="L149" s="714"/>
      <c r="M149" s="714"/>
      <c r="N149" s="714"/>
      <c r="O149" s="714"/>
      <c r="P149" s="714"/>
      <c r="Q149" s="714"/>
    </row>
    <row r="150" spans="3:17">
      <c r="C150" s="714"/>
      <c r="D150" s="714"/>
      <c r="E150" s="714"/>
      <c r="F150" s="714"/>
      <c r="G150" s="714"/>
      <c r="H150" s="714"/>
      <c r="I150" s="714"/>
      <c r="J150" s="714"/>
      <c r="K150" s="714"/>
      <c r="L150" s="714"/>
      <c r="M150" s="714"/>
      <c r="N150" s="714"/>
      <c r="O150" s="714"/>
      <c r="P150" s="714"/>
      <c r="Q150" s="714"/>
    </row>
    <row r="151" spans="3:17">
      <c r="C151" s="714"/>
      <c r="D151" s="714"/>
      <c r="E151" s="714"/>
      <c r="F151" s="714"/>
      <c r="G151" s="714"/>
      <c r="H151" s="714"/>
      <c r="I151" s="714"/>
      <c r="J151" s="714"/>
      <c r="K151" s="714"/>
      <c r="L151" s="714"/>
      <c r="M151" s="714"/>
      <c r="N151" s="714"/>
      <c r="O151" s="714"/>
      <c r="P151" s="714"/>
      <c r="Q151" s="714"/>
    </row>
    <row r="152" spans="3:17">
      <c r="C152" s="714"/>
      <c r="D152" s="714"/>
      <c r="E152" s="714"/>
      <c r="F152" s="714"/>
      <c r="G152" s="714"/>
      <c r="H152" s="714"/>
      <c r="I152" s="714"/>
      <c r="J152" s="714"/>
      <c r="K152" s="714"/>
      <c r="L152" s="714"/>
      <c r="M152" s="714"/>
      <c r="N152" s="714"/>
      <c r="O152" s="714"/>
      <c r="P152" s="714"/>
      <c r="Q152" s="714"/>
    </row>
    <row r="153" spans="3:17">
      <c r="C153" s="714"/>
      <c r="D153" s="714"/>
      <c r="E153" s="714"/>
      <c r="F153" s="714"/>
      <c r="G153" s="714"/>
      <c r="H153" s="714"/>
      <c r="I153" s="714"/>
      <c r="J153" s="714"/>
      <c r="K153" s="714"/>
      <c r="L153" s="714"/>
      <c r="M153" s="714"/>
      <c r="N153" s="714"/>
      <c r="O153" s="714"/>
      <c r="P153" s="714"/>
      <c r="Q153" s="714"/>
    </row>
    <row r="154" spans="3:17">
      <c r="C154" s="714"/>
      <c r="D154" s="714"/>
      <c r="E154" s="714"/>
      <c r="F154" s="714"/>
      <c r="G154" s="714"/>
      <c r="H154" s="714"/>
      <c r="I154" s="714"/>
      <c r="J154" s="714"/>
      <c r="K154" s="714"/>
      <c r="L154" s="714"/>
      <c r="M154" s="714"/>
      <c r="N154" s="714"/>
      <c r="O154" s="714"/>
      <c r="P154" s="714"/>
      <c r="Q154" s="714"/>
    </row>
    <row r="155" spans="3:17">
      <c r="C155" s="714"/>
      <c r="D155" s="714"/>
      <c r="E155" s="714"/>
      <c r="F155" s="714"/>
      <c r="G155" s="714"/>
      <c r="H155" s="714"/>
      <c r="I155" s="714"/>
      <c r="J155" s="714"/>
      <c r="K155" s="714"/>
      <c r="L155" s="714"/>
      <c r="M155" s="714"/>
      <c r="N155" s="714"/>
      <c r="O155" s="714"/>
      <c r="P155" s="714"/>
      <c r="Q155" s="714"/>
    </row>
    <row r="156" spans="3:17">
      <c r="C156" s="714"/>
      <c r="D156" s="714"/>
      <c r="E156" s="714"/>
      <c r="F156" s="714"/>
      <c r="G156" s="714"/>
      <c r="H156" s="714"/>
      <c r="I156" s="714"/>
      <c r="J156" s="714"/>
      <c r="K156" s="714"/>
      <c r="L156" s="714"/>
      <c r="M156" s="714"/>
      <c r="N156" s="714"/>
      <c r="O156" s="714"/>
      <c r="P156" s="714"/>
      <c r="Q156" s="714"/>
    </row>
    <row r="157" spans="3:17">
      <c r="C157" s="714"/>
      <c r="D157" s="714"/>
      <c r="E157" s="714"/>
      <c r="F157" s="714"/>
      <c r="G157" s="714"/>
      <c r="H157" s="714"/>
      <c r="I157" s="714"/>
      <c r="J157" s="714"/>
      <c r="K157" s="714"/>
      <c r="L157" s="714"/>
      <c r="M157" s="714"/>
      <c r="N157" s="714"/>
      <c r="O157" s="714"/>
      <c r="P157" s="714"/>
      <c r="Q157" s="714"/>
    </row>
    <row r="158" spans="3:17">
      <c r="C158" s="714"/>
      <c r="D158" s="714"/>
      <c r="E158" s="714"/>
      <c r="F158" s="714"/>
      <c r="G158" s="714"/>
      <c r="H158" s="714"/>
      <c r="I158" s="714"/>
      <c r="J158" s="714"/>
      <c r="K158" s="714"/>
      <c r="L158" s="714"/>
      <c r="M158" s="714"/>
      <c r="N158" s="714"/>
      <c r="O158" s="714"/>
      <c r="P158" s="714"/>
      <c r="Q158" s="714"/>
    </row>
    <row r="159" spans="3:17">
      <c r="C159" s="714"/>
      <c r="D159" s="714"/>
      <c r="E159" s="714"/>
      <c r="F159" s="714"/>
      <c r="G159" s="714"/>
      <c r="H159" s="714"/>
      <c r="I159" s="714"/>
      <c r="J159" s="714"/>
      <c r="K159" s="714"/>
      <c r="L159" s="714"/>
      <c r="M159" s="714"/>
      <c r="N159" s="714"/>
      <c r="O159" s="714"/>
      <c r="P159" s="714"/>
      <c r="Q159" s="714"/>
    </row>
    <row r="160" spans="3:17">
      <c r="C160" s="714"/>
      <c r="D160" s="714"/>
      <c r="E160" s="714"/>
      <c r="F160" s="714"/>
      <c r="G160" s="714"/>
      <c r="H160" s="714"/>
      <c r="I160" s="714"/>
      <c r="J160" s="714"/>
      <c r="K160" s="714"/>
      <c r="L160" s="714"/>
      <c r="M160" s="714"/>
      <c r="N160" s="714"/>
      <c r="O160" s="714"/>
      <c r="P160" s="714"/>
      <c r="Q160" s="714"/>
    </row>
    <row r="161" spans="3:17">
      <c r="C161" s="714"/>
      <c r="D161" s="714"/>
      <c r="E161" s="714"/>
      <c r="F161" s="714"/>
      <c r="G161" s="714"/>
      <c r="H161" s="714"/>
      <c r="I161" s="714"/>
      <c r="J161" s="714"/>
      <c r="K161" s="714"/>
      <c r="L161" s="714"/>
      <c r="M161" s="714"/>
      <c r="N161" s="714"/>
      <c r="O161" s="714"/>
      <c r="P161" s="714"/>
      <c r="Q161" s="714"/>
    </row>
    <row r="162" spans="3:17">
      <c r="C162" s="714"/>
      <c r="D162" s="714"/>
      <c r="E162" s="714"/>
      <c r="F162" s="714"/>
      <c r="G162" s="714"/>
      <c r="H162" s="714"/>
      <c r="I162" s="714"/>
      <c r="J162" s="714"/>
      <c r="K162" s="714"/>
      <c r="L162" s="714"/>
      <c r="M162" s="714"/>
      <c r="N162" s="714"/>
      <c r="O162" s="714"/>
      <c r="P162" s="714"/>
      <c r="Q162" s="714"/>
    </row>
    <row r="163" spans="3:17">
      <c r="C163" s="714"/>
      <c r="D163" s="714"/>
      <c r="E163" s="714"/>
      <c r="F163" s="714"/>
      <c r="G163" s="714"/>
      <c r="H163" s="714"/>
      <c r="I163" s="714"/>
      <c r="J163" s="714"/>
      <c r="K163" s="714"/>
      <c r="L163" s="714"/>
      <c r="M163" s="714"/>
      <c r="N163" s="714"/>
      <c r="O163" s="714"/>
      <c r="P163" s="714"/>
      <c r="Q163" s="714"/>
    </row>
    <row r="164" spans="3:17">
      <c r="C164" s="714"/>
      <c r="D164" s="714"/>
      <c r="E164" s="714"/>
      <c r="F164" s="714"/>
      <c r="G164" s="714"/>
      <c r="H164" s="714"/>
      <c r="I164" s="714"/>
      <c r="J164" s="714"/>
      <c r="K164" s="714"/>
      <c r="L164" s="714"/>
      <c r="M164" s="714"/>
      <c r="N164" s="714"/>
      <c r="O164" s="714"/>
      <c r="P164" s="714"/>
      <c r="Q164" s="714"/>
    </row>
    <row r="165" spans="3:17">
      <c r="C165" s="714"/>
      <c r="D165" s="714"/>
      <c r="E165" s="714"/>
      <c r="F165" s="714"/>
      <c r="G165" s="714"/>
      <c r="H165" s="714"/>
      <c r="I165" s="714"/>
      <c r="J165" s="714"/>
      <c r="K165" s="714"/>
      <c r="L165" s="714"/>
      <c r="M165" s="714"/>
      <c r="N165" s="714"/>
      <c r="O165" s="714"/>
      <c r="P165" s="714"/>
      <c r="Q165" s="714"/>
    </row>
    <row r="166" spans="3:17">
      <c r="C166" s="714"/>
      <c r="D166" s="714"/>
      <c r="E166" s="714"/>
      <c r="F166" s="714"/>
      <c r="G166" s="714"/>
      <c r="H166" s="714"/>
      <c r="I166" s="714"/>
      <c r="J166" s="714"/>
      <c r="K166" s="714"/>
      <c r="L166" s="714"/>
      <c r="M166" s="714"/>
      <c r="N166" s="714"/>
      <c r="O166" s="714"/>
      <c r="P166" s="714"/>
      <c r="Q166" s="714"/>
    </row>
    <row r="167" spans="3:17">
      <c r="C167" s="714"/>
      <c r="D167" s="714"/>
      <c r="E167" s="714"/>
      <c r="F167" s="714"/>
      <c r="G167" s="714"/>
      <c r="H167" s="714"/>
      <c r="I167" s="714"/>
      <c r="J167" s="714"/>
      <c r="K167" s="714"/>
      <c r="L167" s="714"/>
      <c r="M167" s="714"/>
      <c r="N167" s="714"/>
      <c r="O167" s="714"/>
      <c r="P167" s="714"/>
      <c r="Q167" s="714"/>
    </row>
    <row r="168" spans="3:17">
      <c r="C168" s="714"/>
      <c r="D168" s="714"/>
      <c r="E168" s="714"/>
      <c r="F168" s="714"/>
      <c r="G168" s="714"/>
      <c r="H168" s="714"/>
      <c r="I168" s="714"/>
      <c r="J168" s="714"/>
      <c r="K168" s="714"/>
      <c r="L168" s="714"/>
      <c r="M168" s="714"/>
      <c r="N168" s="714"/>
      <c r="O168" s="714"/>
      <c r="P168" s="714"/>
      <c r="Q168" s="714"/>
    </row>
    <row r="169" spans="3:17">
      <c r="C169" s="714"/>
      <c r="D169" s="714"/>
      <c r="E169" s="714"/>
      <c r="F169" s="714"/>
      <c r="G169" s="714"/>
      <c r="H169" s="714"/>
      <c r="I169" s="714"/>
      <c r="J169" s="714"/>
      <c r="K169" s="714"/>
      <c r="L169" s="714"/>
      <c r="M169" s="714"/>
      <c r="N169" s="714"/>
      <c r="O169" s="714"/>
      <c r="P169" s="714"/>
      <c r="Q169" s="714"/>
    </row>
    <row r="170" spans="3:17">
      <c r="C170" s="714"/>
      <c r="D170" s="714"/>
      <c r="E170" s="714"/>
      <c r="F170" s="714"/>
      <c r="G170" s="714"/>
      <c r="H170" s="714"/>
      <c r="I170" s="714"/>
      <c r="J170" s="714"/>
      <c r="K170" s="714"/>
      <c r="L170" s="714"/>
      <c r="M170" s="714"/>
      <c r="N170" s="714"/>
      <c r="O170" s="714"/>
      <c r="P170" s="714"/>
      <c r="Q170" s="714"/>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Q55"/>
  <sheetViews>
    <sheetView zoomScaleNormal="100" workbookViewId="0">
      <pane xSplit="1" ySplit="5" topLeftCell="B6" activePane="bottomRight" state="frozen"/>
      <selection pane="topRight"/>
      <selection pane="bottomLeft"/>
      <selection pane="bottomRight" activeCell="B6" sqref="B6"/>
    </sheetView>
  </sheetViews>
  <sheetFormatPr defaultColWidth="9.33203125" defaultRowHeight="13.8"/>
  <cols>
    <col min="1" max="1" width="9.5546875" style="3" bestFit="1" customWidth="1"/>
    <col min="2" max="2" width="86" style="3" customWidth="1"/>
    <col min="3" max="3" width="15.33203125" style="3" bestFit="1" customWidth="1"/>
    <col min="4" max="7" width="15.33203125" style="4" bestFit="1" customWidth="1"/>
    <col min="8" max="8" width="9.33203125" style="5" customWidth="1"/>
    <col min="9" max="12" width="9.33203125" style="5"/>
    <col min="13" max="13" width="6.6640625" style="5" customWidth="1"/>
    <col min="14" max="16384" width="9.33203125" style="5"/>
  </cols>
  <sheetData>
    <row r="1" spans="1:17">
      <c r="A1" s="2" t="s">
        <v>30</v>
      </c>
      <c r="B1" s="3" t="str">
        <f>'Info '!C2</f>
        <v>JSC Bank of Georgia</v>
      </c>
    </row>
    <row r="2" spans="1:17">
      <c r="A2" s="2" t="s">
        <v>31</v>
      </c>
      <c r="B2" s="286">
        <v>46203</v>
      </c>
      <c r="C2" s="6"/>
      <c r="D2" s="7"/>
      <c r="E2" s="7"/>
      <c r="F2" s="7"/>
      <c r="G2" s="7"/>
      <c r="H2" s="8"/>
    </row>
    <row r="3" spans="1:17" ht="14.4" thickBot="1">
      <c r="A3" s="2"/>
      <c r="B3" s="6"/>
      <c r="C3" s="6"/>
      <c r="D3" s="7"/>
      <c r="E3" s="7"/>
      <c r="F3" s="7"/>
      <c r="G3" s="7"/>
      <c r="H3" s="8"/>
    </row>
    <row r="4" spans="1:17" ht="15" customHeight="1" thickBot="1">
      <c r="A4" s="9" t="s">
        <v>90</v>
      </c>
      <c r="B4" s="10" t="s">
        <v>89</v>
      </c>
      <c r="C4" s="10"/>
      <c r="D4" s="798" t="s">
        <v>660</v>
      </c>
      <c r="E4" s="799"/>
      <c r="F4" s="799"/>
      <c r="G4" s="800"/>
      <c r="H4" s="8"/>
    </row>
    <row r="5" spans="1:17">
      <c r="A5" s="11" t="s">
        <v>6</v>
      </c>
      <c r="B5" s="12"/>
      <c r="C5" s="284" t="s">
        <v>749</v>
      </c>
      <c r="D5" s="284" t="s">
        <v>750</v>
      </c>
      <c r="E5" s="284" t="s">
        <v>751</v>
      </c>
      <c r="F5" s="284" t="s">
        <v>752</v>
      </c>
      <c r="G5" s="285" t="s">
        <v>753</v>
      </c>
    </row>
    <row r="6" spans="1:17">
      <c r="B6" s="130" t="s">
        <v>88</v>
      </c>
      <c r="C6" s="287"/>
      <c r="D6" s="287"/>
      <c r="E6" s="287"/>
      <c r="F6" s="287"/>
      <c r="G6" s="288"/>
    </row>
    <row r="7" spans="1:17">
      <c r="A7" s="13"/>
      <c r="B7" s="131" t="s">
        <v>86</v>
      </c>
      <c r="C7" s="287"/>
      <c r="D7" s="287"/>
      <c r="E7" s="287"/>
      <c r="F7" s="287"/>
      <c r="G7" s="288"/>
    </row>
    <row r="8" spans="1:17">
      <c r="A8" s="289">
        <v>1</v>
      </c>
      <c r="B8" s="14" t="s">
        <v>324</v>
      </c>
      <c r="C8" s="15">
        <v>6118974557.7987156</v>
      </c>
      <c r="D8" s="16">
        <v>5889478520.6119595</v>
      </c>
      <c r="E8" s="16">
        <v>5662469020.3805637</v>
      </c>
      <c r="F8" s="16">
        <v>5378257244.8252659</v>
      </c>
      <c r="G8" s="17">
        <v>5289820785</v>
      </c>
      <c r="I8" s="634"/>
      <c r="J8" s="634"/>
      <c r="K8" s="634"/>
      <c r="L8" s="634"/>
      <c r="M8" s="634"/>
      <c r="N8" s="634"/>
      <c r="O8" s="634"/>
      <c r="P8" s="634"/>
      <c r="Q8" s="634"/>
    </row>
    <row r="9" spans="1:17">
      <c r="A9" s="289">
        <v>2</v>
      </c>
      <c r="B9" s="14" t="s">
        <v>325</v>
      </c>
      <c r="C9" s="15">
        <v>7044829557.7987156</v>
      </c>
      <c r="D9" s="16">
        <v>6834408520.6119595</v>
      </c>
      <c r="E9" s="16">
        <v>6605754020.3805637</v>
      </c>
      <c r="F9" s="16">
        <v>6326337244.8252659</v>
      </c>
      <c r="G9" s="17">
        <v>6243080785</v>
      </c>
      <c r="I9" s="634"/>
      <c r="J9" s="634"/>
      <c r="K9" s="634"/>
      <c r="L9" s="634"/>
      <c r="M9" s="634"/>
      <c r="N9" s="634"/>
      <c r="O9" s="634"/>
      <c r="P9" s="634"/>
      <c r="Q9" s="634"/>
    </row>
    <row r="10" spans="1:17">
      <c r="A10" s="289">
        <v>3</v>
      </c>
      <c r="B10" s="14" t="s">
        <v>139</v>
      </c>
      <c r="C10" s="15">
        <v>7631490426.2987156</v>
      </c>
      <c r="D10" s="16">
        <v>7321196207.6119595</v>
      </c>
      <c r="E10" s="16">
        <v>7093368164.8805637</v>
      </c>
      <c r="F10" s="16">
        <v>6820801103.8252659</v>
      </c>
      <c r="G10" s="17">
        <v>6684539393</v>
      </c>
      <c r="I10" s="634"/>
      <c r="J10" s="634"/>
      <c r="K10" s="634"/>
      <c r="L10" s="634"/>
      <c r="M10" s="634"/>
      <c r="N10" s="634"/>
      <c r="O10" s="634"/>
      <c r="P10" s="634"/>
      <c r="Q10" s="634"/>
    </row>
    <row r="11" spans="1:17">
      <c r="A11" s="289">
        <v>4</v>
      </c>
      <c r="B11" s="14" t="s">
        <v>327</v>
      </c>
      <c r="C11" s="15">
        <v>5186621115.6544027</v>
      </c>
      <c r="D11" s="16">
        <v>5077277606.9509926</v>
      </c>
      <c r="E11" s="16">
        <v>4880577384.2368355</v>
      </c>
      <c r="F11" s="16">
        <v>4719543387.329752</v>
      </c>
      <c r="G11" s="17">
        <v>4623818488</v>
      </c>
      <c r="I11" s="634"/>
      <c r="J11" s="634"/>
      <c r="K11" s="634"/>
      <c r="L11" s="634"/>
      <c r="M11" s="634"/>
      <c r="N11" s="634"/>
      <c r="O11" s="634"/>
      <c r="P11" s="634"/>
      <c r="Q11" s="634"/>
    </row>
    <row r="12" spans="1:17">
      <c r="A12" s="289">
        <v>5</v>
      </c>
      <c r="B12" s="14" t="s">
        <v>328</v>
      </c>
      <c r="C12" s="15">
        <v>5914792922.9624596</v>
      </c>
      <c r="D12" s="16">
        <v>5789127860.0187502</v>
      </c>
      <c r="E12" s="16">
        <v>5572523640.1027308</v>
      </c>
      <c r="F12" s="16">
        <v>5388099070.8538218</v>
      </c>
      <c r="G12" s="17">
        <v>5282793032</v>
      </c>
      <c r="I12" s="634"/>
      <c r="J12" s="634"/>
      <c r="K12" s="634"/>
      <c r="L12" s="634"/>
      <c r="M12" s="634"/>
      <c r="N12" s="634"/>
      <c r="O12" s="634"/>
      <c r="P12" s="634"/>
      <c r="Q12" s="634"/>
    </row>
    <row r="13" spans="1:17">
      <c r="A13" s="289">
        <v>6</v>
      </c>
      <c r="B13" s="14" t="s">
        <v>326</v>
      </c>
      <c r="C13" s="15">
        <v>6881741448.623477</v>
      </c>
      <c r="D13" s="16">
        <v>6734437128.4571304</v>
      </c>
      <c r="E13" s="16">
        <v>6491449597.219408</v>
      </c>
      <c r="F13" s="16">
        <v>6275892170.0117569</v>
      </c>
      <c r="G13" s="17">
        <v>6157922502</v>
      </c>
      <c r="I13" s="634"/>
      <c r="J13" s="634"/>
      <c r="K13" s="634"/>
      <c r="L13" s="634"/>
      <c r="M13" s="634"/>
      <c r="N13" s="634"/>
      <c r="O13" s="634"/>
      <c r="P13" s="634"/>
      <c r="Q13" s="634"/>
    </row>
    <row r="14" spans="1:17">
      <c r="A14" s="13"/>
      <c r="B14" s="130" t="s">
        <v>330</v>
      </c>
      <c r="C14" s="287"/>
      <c r="D14" s="287"/>
      <c r="E14" s="287"/>
      <c r="F14" s="287"/>
      <c r="G14" s="288"/>
      <c r="I14" s="634"/>
      <c r="J14" s="634"/>
      <c r="K14" s="634"/>
      <c r="L14" s="634"/>
      <c r="M14" s="634"/>
      <c r="N14" s="634"/>
      <c r="O14" s="634"/>
      <c r="P14" s="634"/>
      <c r="Q14" s="634"/>
    </row>
    <row r="15" spans="1:17" ht="15" customHeight="1">
      <c r="A15" s="289">
        <v>7</v>
      </c>
      <c r="B15" s="14" t="s">
        <v>329</v>
      </c>
      <c r="C15" s="196">
        <v>33545360971.577854</v>
      </c>
      <c r="D15" s="16">
        <v>32923954727.057083</v>
      </c>
      <c r="E15" s="16">
        <v>32187357713.892933</v>
      </c>
      <c r="F15" s="16">
        <v>30835359179.804451</v>
      </c>
      <c r="G15" s="17">
        <v>30619266137</v>
      </c>
      <c r="I15" s="634"/>
      <c r="J15" s="634"/>
      <c r="K15" s="634"/>
      <c r="L15" s="634"/>
      <c r="M15" s="634"/>
      <c r="N15" s="634"/>
      <c r="O15" s="634"/>
      <c r="P15" s="634"/>
      <c r="Q15" s="634"/>
    </row>
    <row r="16" spans="1:17">
      <c r="A16" s="13"/>
      <c r="B16" s="130" t="s">
        <v>331</v>
      </c>
      <c r="C16" s="287"/>
      <c r="D16" s="287"/>
      <c r="E16" s="287"/>
      <c r="F16" s="287"/>
      <c r="G16" s="288"/>
      <c r="I16" s="634"/>
      <c r="J16" s="634"/>
      <c r="K16" s="634"/>
      <c r="L16" s="634"/>
      <c r="M16" s="634"/>
      <c r="N16" s="634"/>
      <c r="O16" s="634"/>
      <c r="P16" s="634"/>
      <c r="Q16" s="634"/>
    </row>
    <row r="17" spans="1:17" s="18" customFormat="1">
      <c r="A17" s="289"/>
      <c r="B17" s="131" t="s">
        <v>710</v>
      </c>
      <c r="C17" s="785"/>
      <c r="D17" s="772"/>
      <c r="E17" s="772"/>
      <c r="F17" s="772"/>
      <c r="G17" s="773"/>
      <c r="I17" s="634"/>
      <c r="J17" s="634"/>
      <c r="K17" s="634"/>
      <c r="L17" s="634"/>
      <c r="M17" s="634"/>
      <c r="N17" s="634"/>
      <c r="O17" s="634"/>
      <c r="P17" s="634"/>
      <c r="Q17" s="634"/>
    </row>
    <row r="18" spans="1:17">
      <c r="A18" s="11">
        <v>8</v>
      </c>
      <c r="B18" s="14" t="s">
        <v>324</v>
      </c>
      <c r="C18" s="786">
        <v>0.18240896447598731</v>
      </c>
      <c r="D18" s="774">
        <v>0.17888126045113148</v>
      </c>
      <c r="E18" s="774">
        <v>0.17592214529422182</v>
      </c>
      <c r="F18" s="774">
        <v>0.17441850485554725</v>
      </c>
      <c r="G18" s="775">
        <v>0.17280000000000001</v>
      </c>
      <c r="I18" s="634"/>
      <c r="J18" s="634"/>
      <c r="K18" s="634"/>
      <c r="L18" s="634"/>
      <c r="M18" s="634"/>
      <c r="N18" s="634"/>
      <c r="O18" s="634"/>
      <c r="P18" s="634"/>
      <c r="Q18" s="634"/>
    </row>
    <row r="19" spans="1:17" ht="15" customHeight="1">
      <c r="A19" s="11">
        <v>9</v>
      </c>
      <c r="B19" s="14" t="s">
        <v>325</v>
      </c>
      <c r="C19" s="786">
        <v>0.21000905501561373</v>
      </c>
      <c r="D19" s="774">
        <v>0.20758164009366123</v>
      </c>
      <c r="E19" s="774">
        <v>0.20522821659043303</v>
      </c>
      <c r="F19" s="774">
        <v>0.20516502525349814</v>
      </c>
      <c r="G19" s="775">
        <v>0.2039</v>
      </c>
      <c r="I19" s="634"/>
      <c r="J19" s="634"/>
      <c r="K19" s="634"/>
      <c r="L19" s="634"/>
      <c r="M19" s="634"/>
      <c r="N19" s="634"/>
      <c r="O19" s="634"/>
      <c r="P19" s="634"/>
      <c r="Q19" s="634"/>
    </row>
    <row r="20" spans="1:17">
      <c r="A20" s="11">
        <v>10</v>
      </c>
      <c r="B20" s="14" t="s">
        <v>139</v>
      </c>
      <c r="C20" s="786">
        <v>0.22749763917474869</v>
      </c>
      <c r="D20" s="774">
        <v>0.22236685320173161</v>
      </c>
      <c r="E20" s="774">
        <v>0.22037746086311627</v>
      </c>
      <c r="F20" s="774">
        <v>0.22120063736090786</v>
      </c>
      <c r="G20" s="775">
        <v>0.21829999999999999</v>
      </c>
      <c r="I20" s="634"/>
      <c r="J20" s="634"/>
      <c r="K20" s="634"/>
      <c r="L20" s="634"/>
      <c r="M20" s="634"/>
      <c r="N20" s="634"/>
      <c r="O20" s="634"/>
      <c r="P20" s="634"/>
      <c r="Q20" s="634"/>
    </row>
    <row r="21" spans="1:17">
      <c r="A21" s="11">
        <v>11</v>
      </c>
      <c r="B21" s="14" t="s">
        <v>327</v>
      </c>
      <c r="C21" s="786">
        <v>0.15461515289845584</v>
      </c>
      <c r="D21" s="774">
        <v>0.15421226426297016</v>
      </c>
      <c r="E21" s="774">
        <v>0.15163025892399506</v>
      </c>
      <c r="F21" s="774">
        <v>0.15305621574924952</v>
      </c>
      <c r="G21" s="775">
        <v>0.151</v>
      </c>
      <c r="I21" s="634"/>
      <c r="J21" s="634"/>
      <c r="K21" s="634"/>
      <c r="L21" s="634"/>
      <c r="M21" s="634"/>
      <c r="N21" s="634"/>
      <c r="O21" s="634"/>
      <c r="P21" s="634"/>
      <c r="Q21" s="634"/>
    </row>
    <row r="22" spans="1:17">
      <c r="A22" s="11">
        <v>12</v>
      </c>
      <c r="B22" s="14" t="s">
        <v>328</v>
      </c>
      <c r="C22" s="786">
        <v>0.17632223209563658</v>
      </c>
      <c r="D22" s="774">
        <v>0.17583330763303515</v>
      </c>
      <c r="E22" s="774">
        <v>0.17312771335987853</v>
      </c>
      <c r="F22" s="774">
        <v>0.17473767824254</v>
      </c>
      <c r="G22" s="775">
        <v>0.17249999999999999</v>
      </c>
      <c r="I22" s="634"/>
      <c r="J22" s="634"/>
      <c r="K22" s="634"/>
      <c r="L22" s="634"/>
      <c r="M22" s="634"/>
      <c r="N22" s="634"/>
      <c r="O22" s="634"/>
      <c r="P22" s="634"/>
      <c r="Q22" s="634"/>
    </row>
    <row r="23" spans="1:17">
      <c r="A23" s="11">
        <v>13</v>
      </c>
      <c r="B23" s="14" t="s">
        <v>326</v>
      </c>
      <c r="C23" s="786">
        <v>0.20514733630245341</v>
      </c>
      <c r="D23" s="774">
        <v>0.20454520680417332</v>
      </c>
      <c r="E23" s="774">
        <v>0.20167699551235679</v>
      </c>
      <c r="F23" s="774">
        <v>0.20352907626002742</v>
      </c>
      <c r="G23" s="775">
        <v>0.2011</v>
      </c>
      <c r="I23" s="634"/>
      <c r="J23" s="634"/>
      <c r="K23" s="634"/>
      <c r="L23" s="634"/>
      <c r="M23" s="634"/>
      <c r="N23" s="634"/>
      <c r="O23" s="634"/>
      <c r="P23" s="634"/>
      <c r="Q23" s="634"/>
    </row>
    <row r="24" spans="1:17">
      <c r="A24" s="539"/>
      <c r="B24" s="130" t="s">
        <v>695</v>
      </c>
      <c r="C24" s="787"/>
      <c r="D24" s="787"/>
      <c r="E24" s="787"/>
      <c r="F24" s="787"/>
      <c r="G24" s="788"/>
      <c r="I24" s="634"/>
      <c r="J24" s="634"/>
      <c r="K24" s="634"/>
      <c r="L24" s="634"/>
      <c r="M24" s="634"/>
      <c r="N24" s="634"/>
      <c r="O24" s="634"/>
      <c r="P24" s="634"/>
      <c r="Q24" s="634"/>
    </row>
    <row r="25" spans="1:17" ht="26.4">
      <c r="A25" s="11">
        <v>14</v>
      </c>
      <c r="B25" s="14" t="s">
        <v>696</v>
      </c>
      <c r="C25" s="786">
        <v>0.22096292109974247</v>
      </c>
      <c r="D25" s="774">
        <v>0.21331361308691985</v>
      </c>
      <c r="E25" s="774">
        <v>0.20498622973682704</v>
      </c>
      <c r="F25" s="774">
        <v>0.17951679952863403</v>
      </c>
      <c r="G25" s="775">
        <v>0.18720000000000001</v>
      </c>
      <c r="H25" s="538"/>
      <c r="I25" s="634"/>
      <c r="J25" s="634"/>
      <c r="K25" s="634"/>
      <c r="L25" s="634"/>
      <c r="M25" s="634"/>
      <c r="N25" s="634"/>
      <c r="O25" s="634"/>
      <c r="P25" s="634"/>
      <c r="Q25" s="634"/>
    </row>
    <row r="26" spans="1:17">
      <c r="A26" s="13"/>
      <c r="B26" s="130" t="s">
        <v>85</v>
      </c>
      <c r="C26" s="789"/>
      <c r="D26" s="789"/>
      <c r="E26" s="789"/>
      <c r="F26" s="789"/>
      <c r="G26" s="790"/>
      <c r="I26" s="634"/>
      <c r="J26" s="634"/>
      <c r="K26" s="634"/>
      <c r="L26" s="634"/>
      <c r="M26" s="634"/>
      <c r="N26" s="634"/>
      <c r="O26" s="634"/>
      <c r="P26" s="634"/>
      <c r="Q26" s="634"/>
    </row>
    <row r="27" spans="1:17" ht="15" customHeight="1">
      <c r="A27" s="290">
        <v>15</v>
      </c>
      <c r="B27" s="14" t="s">
        <v>84</v>
      </c>
      <c r="C27" s="776">
        <v>0.10005122073135735</v>
      </c>
      <c r="D27" s="777">
        <v>9.9198675083142854E-2</v>
      </c>
      <c r="E27" s="777">
        <v>9.854528500190958E-2</v>
      </c>
      <c r="F27" s="777">
        <v>9.7796737963600097E-2</v>
      </c>
      <c r="G27" s="778">
        <v>9.64E-2</v>
      </c>
      <c r="I27" s="634"/>
      <c r="J27" s="634"/>
      <c r="K27" s="634"/>
      <c r="L27" s="634"/>
      <c r="M27" s="634"/>
      <c r="N27" s="634"/>
      <c r="O27" s="634"/>
      <c r="P27" s="634"/>
      <c r="Q27" s="634"/>
    </row>
    <row r="28" spans="1:17">
      <c r="A28" s="290">
        <v>16</v>
      </c>
      <c r="B28" s="14" t="s">
        <v>83</v>
      </c>
      <c r="C28" s="776">
        <v>4.4169252243606925E-2</v>
      </c>
      <c r="D28" s="777">
        <v>4.4982737644699615E-2</v>
      </c>
      <c r="E28" s="777">
        <v>4.5606325470640384E-2</v>
      </c>
      <c r="F28" s="777">
        <v>4.5069609947396179E-2</v>
      </c>
      <c r="G28" s="778">
        <v>4.4900000000000002E-2</v>
      </c>
      <c r="I28" s="634"/>
      <c r="J28" s="634"/>
      <c r="K28" s="634"/>
      <c r="L28" s="634"/>
      <c r="M28" s="634"/>
      <c r="N28" s="634"/>
      <c r="O28" s="634"/>
      <c r="P28" s="634"/>
      <c r="Q28" s="634"/>
    </row>
    <row r="29" spans="1:17">
      <c r="A29" s="290">
        <v>17</v>
      </c>
      <c r="B29" s="14" t="s">
        <v>82</v>
      </c>
      <c r="C29" s="776">
        <v>5.5822226040380424E-2</v>
      </c>
      <c r="D29" s="777">
        <v>5.2417028704018348E-2</v>
      </c>
      <c r="E29" s="777">
        <v>5.1191979263385035E-2</v>
      </c>
      <c r="F29" s="777">
        <v>5.16261851123586E-2</v>
      </c>
      <c r="G29" s="778">
        <v>5.0900000000000001E-2</v>
      </c>
      <c r="I29" s="634"/>
      <c r="J29" s="634"/>
      <c r="K29" s="634"/>
      <c r="L29" s="634"/>
      <c r="M29" s="634"/>
      <c r="N29" s="634"/>
      <c r="O29" s="634"/>
      <c r="P29" s="634"/>
      <c r="Q29" s="634"/>
    </row>
    <row r="30" spans="1:17">
      <c r="A30" s="290">
        <v>18</v>
      </c>
      <c r="B30" s="14" t="s">
        <v>81</v>
      </c>
      <c r="C30" s="776">
        <v>5.5881968487750414E-2</v>
      </c>
      <c r="D30" s="777">
        <v>5.4215937438443239E-2</v>
      </c>
      <c r="E30" s="777">
        <v>5.2938959531269196E-2</v>
      </c>
      <c r="F30" s="777">
        <v>5.2727128016203932E-2</v>
      </c>
      <c r="G30" s="778">
        <v>5.16E-2</v>
      </c>
      <c r="I30" s="634"/>
      <c r="J30" s="634"/>
      <c r="K30" s="634"/>
      <c r="L30" s="634"/>
      <c r="M30" s="634"/>
      <c r="N30" s="634"/>
      <c r="O30" s="634"/>
      <c r="P30" s="634"/>
      <c r="Q30" s="634"/>
    </row>
    <row r="31" spans="1:17">
      <c r="A31" s="290">
        <v>19</v>
      </c>
      <c r="B31" s="14" t="s">
        <v>151</v>
      </c>
      <c r="C31" s="776">
        <v>4.5283900501310807E-2</v>
      </c>
      <c r="D31" s="777">
        <v>4.2594504655437883E-2</v>
      </c>
      <c r="E31" s="777">
        <v>4.1149628367362835E-2</v>
      </c>
      <c r="F31" s="777">
        <v>4.1214891347367506E-2</v>
      </c>
      <c r="G31" s="778">
        <v>4.0899999999999999E-2</v>
      </c>
      <c r="I31" s="634"/>
      <c r="J31" s="634"/>
      <c r="K31" s="634"/>
      <c r="L31" s="634"/>
      <c r="M31" s="634"/>
      <c r="N31" s="634"/>
      <c r="O31" s="634"/>
      <c r="P31" s="634"/>
      <c r="Q31" s="634"/>
    </row>
    <row r="32" spans="1:17">
      <c r="A32" s="290">
        <v>20</v>
      </c>
      <c r="B32" s="14" t="s">
        <v>152</v>
      </c>
      <c r="C32" s="776">
        <v>0.31340391260903339</v>
      </c>
      <c r="D32" s="777">
        <v>0.29654268180736282</v>
      </c>
      <c r="E32" s="777">
        <v>0.29898064108959027</v>
      </c>
      <c r="F32" s="777">
        <v>0.30073936080952635</v>
      </c>
      <c r="G32" s="778">
        <v>0.29959999999999998</v>
      </c>
      <c r="I32" s="634"/>
      <c r="J32" s="634"/>
      <c r="K32" s="634"/>
      <c r="L32" s="634"/>
      <c r="M32" s="634"/>
      <c r="N32" s="634"/>
      <c r="O32" s="634"/>
      <c r="P32" s="634"/>
      <c r="Q32" s="634"/>
    </row>
    <row r="33" spans="1:17">
      <c r="A33" s="13"/>
      <c r="B33" s="130" t="s">
        <v>213</v>
      </c>
      <c r="C33" s="789"/>
      <c r="D33" s="789"/>
      <c r="E33" s="789"/>
      <c r="F33" s="789"/>
      <c r="G33" s="790"/>
      <c r="I33" s="634"/>
      <c r="J33" s="634"/>
      <c r="K33" s="634"/>
      <c r="L33" s="634"/>
      <c r="M33" s="634"/>
      <c r="N33" s="634"/>
      <c r="O33" s="634"/>
      <c r="P33" s="634"/>
      <c r="Q33" s="634"/>
    </row>
    <row r="34" spans="1:17">
      <c r="A34" s="290">
        <v>21</v>
      </c>
      <c r="B34" s="14" t="s">
        <v>80</v>
      </c>
      <c r="C34" s="776">
        <v>2.2920848870958632E-2</v>
      </c>
      <c r="D34" s="777">
        <v>2.2258315373071141E-2</v>
      </c>
      <c r="E34" s="777">
        <v>2.3392245877988882E-2</v>
      </c>
      <c r="F34" s="777">
        <v>2.5233219944435784E-2</v>
      </c>
      <c r="G34" s="778">
        <v>2.4E-2</v>
      </c>
      <c r="I34" s="634"/>
      <c r="J34" s="634"/>
      <c r="K34" s="634"/>
      <c r="L34" s="634"/>
      <c r="M34" s="634"/>
      <c r="N34" s="634"/>
      <c r="O34" s="634"/>
      <c r="P34" s="634"/>
      <c r="Q34" s="634"/>
    </row>
    <row r="35" spans="1:17" ht="15" customHeight="1">
      <c r="A35" s="290">
        <v>22</v>
      </c>
      <c r="B35" s="14" t="s">
        <v>669</v>
      </c>
      <c r="C35" s="776">
        <v>1.2303281753769336E-2</v>
      </c>
      <c r="D35" s="777">
        <v>1.2369456524291391E-2</v>
      </c>
      <c r="E35" s="777">
        <v>1.2638608691095463E-2</v>
      </c>
      <c r="F35" s="777">
        <v>1.4420946172710145E-2</v>
      </c>
      <c r="G35" s="778">
        <v>1.41E-2</v>
      </c>
      <c r="I35" s="634"/>
      <c r="J35" s="634"/>
      <c r="K35" s="634"/>
      <c r="L35" s="634"/>
      <c r="M35" s="634"/>
      <c r="N35" s="634"/>
      <c r="O35" s="634"/>
      <c r="P35" s="634"/>
      <c r="Q35" s="634"/>
    </row>
    <row r="36" spans="1:17">
      <c r="A36" s="290">
        <v>23</v>
      </c>
      <c r="B36" s="14" t="s">
        <v>79</v>
      </c>
      <c r="C36" s="776">
        <v>0.42139210005652056</v>
      </c>
      <c r="D36" s="777">
        <v>0.4237749808431483</v>
      </c>
      <c r="E36" s="777">
        <v>0.42016071280554457</v>
      </c>
      <c r="F36" s="777">
        <v>0.41802870528206826</v>
      </c>
      <c r="G36" s="778">
        <v>0.4229</v>
      </c>
      <c r="I36" s="634"/>
      <c r="J36" s="634"/>
      <c r="K36" s="634"/>
      <c r="L36" s="634"/>
      <c r="M36" s="634"/>
      <c r="N36" s="634"/>
      <c r="O36" s="634"/>
      <c r="P36" s="634"/>
      <c r="Q36" s="634"/>
    </row>
    <row r="37" spans="1:17" ht="15" customHeight="1">
      <c r="A37" s="290">
        <v>24</v>
      </c>
      <c r="B37" s="14" t="s">
        <v>78</v>
      </c>
      <c r="C37" s="776">
        <v>0.41348775883418459</v>
      </c>
      <c r="D37" s="777">
        <v>0.41510828033252961</v>
      </c>
      <c r="E37" s="777">
        <v>0.41026347135722868</v>
      </c>
      <c r="F37" s="777">
        <v>0.41799257079551549</v>
      </c>
      <c r="G37" s="778">
        <v>0.41947998084177041</v>
      </c>
      <c r="I37" s="634"/>
      <c r="J37" s="634"/>
      <c r="K37" s="634"/>
      <c r="L37" s="634"/>
      <c r="M37" s="634"/>
      <c r="N37" s="634"/>
      <c r="O37" s="634"/>
      <c r="P37" s="634"/>
      <c r="Q37" s="634"/>
    </row>
    <row r="38" spans="1:17">
      <c r="A38" s="290">
        <v>25</v>
      </c>
      <c r="B38" s="14" t="s">
        <v>77</v>
      </c>
      <c r="C38" s="776">
        <v>6.8357246041560515E-2</v>
      </c>
      <c r="D38" s="777">
        <v>3.5408717105091886E-2</v>
      </c>
      <c r="E38" s="777">
        <v>0.15797153486843366</v>
      </c>
      <c r="F38" s="777">
        <v>0.11234636426819632</v>
      </c>
      <c r="G38" s="778">
        <v>7.6499999999999999E-2</v>
      </c>
      <c r="I38" s="634"/>
      <c r="J38" s="634"/>
      <c r="K38" s="634"/>
      <c r="L38" s="634"/>
      <c r="M38" s="634"/>
      <c r="N38" s="634"/>
      <c r="O38" s="634"/>
      <c r="P38" s="634"/>
      <c r="Q38" s="634"/>
    </row>
    <row r="39" spans="1:17" ht="15" customHeight="1">
      <c r="A39" s="13"/>
      <c r="B39" s="130" t="s">
        <v>214</v>
      </c>
      <c r="C39" s="789"/>
      <c r="D39" s="789"/>
      <c r="E39" s="789"/>
      <c r="F39" s="789"/>
      <c r="G39" s="790"/>
      <c r="I39" s="634"/>
      <c r="J39" s="634"/>
      <c r="K39" s="634"/>
      <c r="L39" s="634"/>
      <c r="M39" s="634"/>
      <c r="N39" s="634"/>
      <c r="O39" s="634"/>
      <c r="P39" s="634"/>
      <c r="Q39" s="634"/>
    </row>
    <row r="40" spans="1:17" ht="15" customHeight="1">
      <c r="A40" s="290">
        <v>26</v>
      </c>
      <c r="B40" s="14" t="s">
        <v>76</v>
      </c>
      <c r="C40" s="785">
        <v>0.23414590692311005</v>
      </c>
      <c r="D40" s="772">
        <v>0.2380993742735491</v>
      </c>
      <c r="E40" s="772">
        <v>0.24976646969222607</v>
      </c>
      <c r="F40" s="772">
        <v>0.21363398996929456</v>
      </c>
      <c r="G40" s="773">
        <v>0.2031</v>
      </c>
      <c r="I40" s="634"/>
      <c r="J40" s="634"/>
      <c r="K40" s="634"/>
      <c r="L40" s="634"/>
      <c r="M40" s="634"/>
      <c r="N40" s="634"/>
      <c r="O40" s="634"/>
      <c r="P40" s="634"/>
      <c r="Q40" s="634"/>
    </row>
    <row r="41" spans="1:17" ht="15" customHeight="1">
      <c r="A41" s="290">
        <v>27</v>
      </c>
      <c r="B41" s="14" t="s">
        <v>75</v>
      </c>
      <c r="C41" s="785">
        <v>0.46861320993696959</v>
      </c>
      <c r="D41" s="772">
        <v>0.47681462881057762</v>
      </c>
      <c r="E41" s="772">
        <v>0.46943045868434596</v>
      </c>
      <c r="F41" s="772">
        <v>0.47549543332488003</v>
      </c>
      <c r="G41" s="773">
        <v>0.48139999999999999</v>
      </c>
      <c r="I41" s="634"/>
      <c r="J41" s="634"/>
      <c r="K41" s="634"/>
      <c r="L41" s="634"/>
      <c r="M41" s="634"/>
      <c r="N41" s="634"/>
      <c r="O41" s="634"/>
      <c r="P41" s="634"/>
      <c r="Q41" s="634"/>
    </row>
    <row r="42" spans="1:17" ht="15" customHeight="1">
      <c r="A42" s="290">
        <v>28</v>
      </c>
      <c r="B42" s="14" t="s">
        <v>74</v>
      </c>
      <c r="C42" s="785">
        <v>0.3457951061068163</v>
      </c>
      <c r="D42" s="772">
        <v>0.35768757763595904</v>
      </c>
      <c r="E42" s="772">
        <v>0.36306639946276564</v>
      </c>
      <c r="F42" s="772">
        <v>0.35158253443514426</v>
      </c>
      <c r="G42" s="773">
        <v>0.32929999999999998</v>
      </c>
      <c r="I42" s="634"/>
      <c r="J42" s="634"/>
      <c r="K42" s="634"/>
      <c r="L42" s="634"/>
      <c r="M42" s="634"/>
      <c r="N42" s="634"/>
      <c r="O42" s="634"/>
      <c r="P42" s="634"/>
      <c r="Q42" s="634"/>
    </row>
    <row r="43" spans="1:17" ht="15" customHeight="1">
      <c r="A43" s="291"/>
      <c r="B43" s="130" t="s">
        <v>255</v>
      </c>
      <c r="C43" s="791"/>
      <c r="D43" s="791"/>
      <c r="E43" s="791"/>
      <c r="F43" s="791"/>
      <c r="G43" s="792"/>
      <c r="I43" s="634"/>
      <c r="J43" s="634"/>
      <c r="K43" s="634"/>
      <c r="L43" s="634"/>
      <c r="M43" s="634"/>
      <c r="N43" s="634"/>
      <c r="O43" s="634"/>
      <c r="P43" s="634"/>
      <c r="Q43" s="634"/>
    </row>
    <row r="44" spans="1:17">
      <c r="A44" s="290">
        <v>29</v>
      </c>
      <c r="B44" s="14" t="s">
        <v>238</v>
      </c>
      <c r="C44" s="19">
        <v>10582198422.870806</v>
      </c>
      <c r="D44" s="20">
        <v>10712698870.813116</v>
      </c>
      <c r="E44" s="20">
        <v>9799374196.2315998</v>
      </c>
      <c r="F44" s="20">
        <v>8561041505.3283291</v>
      </c>
      <c r="G44" s="21">
        <v>8588241838</v>
      </c>
      <c r="I44" s="634"/>
      <c r="J44" s="634"/>
      <c r="K44" s="634"/>
      <c r="L44" s="634"/>
      <c r="M44" s="634"/>
      <c r="N44" s="634"/>
      <c r="O44" s="634"/>
      <c r="P44" s="634"/>
      <c r="Q44" s="634"/>
    </row>
    <row r="45" spans="1:17" ht="15" customHeight="1">
      <c r="A45" s="290">
        <v>30</v>
      </c>
      <c r="B45" s="14" t="s">
        <v>250</v>
      </c>
      <c r="C45" s="19">
        <v>7408077540.1545687</v>
      </c>
      <c r="D45" s="20">
        <v>7353336233.5084591</v>
      </c>
      <c r="E45" s="20">
        <v>7260017272.6584225</v>
      </c>
      <c r="F45" s="20">
        <v>6876255007.1587353</v>
      </c>
      <c r="G45" s="21">
        <v>6625901094</v>
      </c>
      <c r="I45" s="634"/>
      <c r="J45" s="634"/>
      <c r="K45" s="634"/>
      <c r="L45" s="634"/>
      <c r="M45" s="634"/>
      <c r="N45" s="634"/>
      <c r="O45" s="634"/>
      <c r="P45" s="634"/>
      <c r="Q45" s="634"/>
    </row>
    <row r="46" spans="1:17" ht="15" customHeight="1">
      <c r="A46" s="329">
        <v>31</v>
      </c>
      <c r="B46" s="330" t="s">
        <v>239</v>
      </c>
      <c r="C46" s="779">
        <v>1.4284675565976876</v>
      </c>
      <c r="D46" s="780">
        <v>1.4568487732134916</v>
      </c>
      <c r="E46" s="780">
        <v>1.3497728487694538</v>
      </c>
      <c r="F46" s="780">
        <v>1.2450151276262436</v>
      </c>
      <c r="G46" s="781">
        <v>1.2962</v>
      </c>
      <c r="I46" s="634"/>
      <c r="J46" s="634"/>
      <c r="K46" s="634"/>
      <c r="L46" s="634"/>
      <c r="M46" s="634"/>
      <c r="N46" s="634"/>
      <c r="O46" s="634"/>
      <c r="P46" s="634"/>
      <c r="Q46" s="634"/>
    </row>
    <row r="47" spans="1:17" ht="15" customHeight="1">
      <c r="A47" s="329"/>
      <c r="B47" s="130" t="s">
        <v>333</v>
      </c>
      <c r="C47" s="331"/>
      <c r="D47" s="332"/>
      <c r="E47" s="332"/>
      <c r="F47" s="332"/>
      <c r="G47" s="333"/>
      <c r="I47" s="634"/>
      <c r="J47" s="634"/>
      <c r="K47" s="634"/>
      <c r="L47" s="634"/>
      <c r="M47" s="634"/>
      <c r="N47" s="634"/>
      <c r="O47" s="634"/>
      <c r="P47" s="634"/>
      <c r="Q47" s="634"/>
    </row>
    <row r="48" spans="1:17" ht="15" customHeight="1">
      <c r="A48" s="329">
        <v>32</v>
      </c>
      <c r="B48" s="330" t="s">
        <v>340</v>
      </c>
      <c r="C48" s="331">
        <v>30303747799.383083</v>
      </c>
      <c r="D48" s="332">
        <v>28770139011.818951</v>
      </c>
      <c r="E48" s="332">
        <v>28811371356.078419</v>
      </c>
      <c r="F48" s="332">
        <v>26360595648.209251</v>
      </c>
      <c r="G48" s="333">
        <v>25567773952</v>
      </c>
      <c r="I48" s="634"/>
      <c r="J48" s="634"/>
      <c r="K48" s="634"/>
      <c r="L48" s="634"/>
      <c r="M48" s="634"/>
      <c r="N48" s="634"/>
      <c r="O48" s="634"/>
      <c r="P48" s="634"/>
      <c r="Q48" s="634"/>
    </row>
    <row r="49" spans="1:17" ht="15" customHeight="1">
      <c r="A49" s="329">
        <v>33</v>
      </c>
      <c r="B49" s="330" t="s">
        <v>355</v>
      </c>
      <c r="C49" s="331">
        <v>22804134111.170841</v>
      </c>
      <c r="D49" s="332">
        <v>22077978364.258545</v>
      </c>
      <c r="E49" s="332">
        <v>21490596685.656895</v>
      </c>
      <c r="F49" s="332">
        <v>20694212005.303524</v>
      </c>
      <c r="G49" s="333">
        <v>20072583365</v>
      </c>
      <c r="I49" s="634"/>
      <c r="J49" s="634"/>
      <c r="K49" s="634"/>
      <c r="L49" s="634"/>
      <c r="M49" s="634"/>
      <c r="N49" s="634"/>
      <c r="O49" s="634"/>
      <c r="P49" s="634"/>
      <c r="Q49" s="634"/>
    </row>
    <row r="50" spans="1:17" ht="14.4" thickBot="1">
      <c r="A50" s="292">
        <v>34</v>
      </c>
      <c r="B50" s="132" t="s">
        <v>373</v>
      </c>
      <c r="C50" s="782">
        <v>1.3288707938504221</v>
      </c>
      <c r="D50" s="783">
        <v>1.3031147389107949</v>
      </c>
      <c r="E50" s="783">
        <v>1.3406501353825837</v>
      </c>
      <c r="F50" s="783">
        <v>1.2738149025173582</v>
      </c>
      <c r="G50" s="784">
        <v>1.2738</v>
      </c>
      <c r="I50" s="634"/>
      <c r="J50" s="634"/>
      <c r="K50" s="634"/>
      <c r="L50" s="634"/>
      <c r="M50" s="634"/>
      <c r="N50" s="634"/>
      <c r="O50" s="634"/>
      <c r="P50" s="634"/>
      <c r="Q50" s="634"/>
    </row>
    <row r="51" spans="1:17">
      <c r="A51" s="22"/>
    </row>
    <row r="52" spans="1:17">
      <c r="B52" s="198"/>
    </row>
    <row r="53" spans="1:17" ht="52.8">
      <c r="B53" s="198" t="s">
        <v>254</v>
      </c>
    </row>
    <row r="55" spans="1:17" ht="14.4">
      <c r="B55" s="197"/>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D37"/>
  <sheetViews>
    <sheetView zoomScaleNormal="100" workbookViewId="0"/>
  </sheetViews>
  <sheetFormatPr defaultColWidth="8.6640625" defaultRowHeight="13.8"/>
  <cols>
    <col min="1" max="1" width="11.44140625" style="543" customWidth="1"/>
    <col min="2" max="2" width="76.6640625" style="630" customWidth="1"/>
    <col min="3" max="3" width="22.6640625" style="543" customWidth="1"/>
    <col min="4" max="16384" width="8.6640625" style="543"/>
  </cols>
  <sheetData>
    <row r="1" spans="1:4">
      <c r="A1" s="226" t="s">
        <v>30</v>
      </c>
      <c r="B1" s="542" t="str">
        <f>'Info '!C2</f>
        <v>JSC Bank of Georgia</v>
      </c>
    </row>
    <row r="2" spans="1:4">
      <c r="A2" s="226" t="s">
        <v>31</v>
      </c>
      <c r="B2" s="544">
        <f>'1. key ratios '!B2</f>
        <v>46203</v>
      </c>
    </row>
    <row r="3" spans="1:4">
      <c r="B3" s="543"/>
    </row>
    <row r="4" spans="1:4">
      <c r="A4" s="543" t="s">
        <v>292</v>
      </c>
      <c r="B4" s="543" t="s">
        <v>293</v>
      </c>
    </row>
    <row r="5" spans="1:4">
      <c r="A5" s="612" t="s">
        <v>294</v>
      </c>
      <c r="B5" s="613"/>
      <c r="C5" s="614"/>
    </row>
    <row r="6" spans="1:4" ht="27.6">
      <c r="A6" s="618">
        <v>1</v>
      </c>
      <c r="B6" s="619" t="s">
        <v>746</v>
      </c>
      <c r="C6" s="620">
        <v>44782967558.013252</v>
      </c>
      <c r="D6" s="720"/>
    </row>
    <row r="7" spans="1:4">
      <c r="A7" s="618">
        <v>2</v>
      </c>
      <c r="B7" s="619" t="s">
        <v>295</v>
      </c>
      <c r="C7" s="620">
        <v>-305264098.54350007</v>
      </c>
      <c r="D7" s="720"/>
    </row>
    <row r="8" spans="1:4" ht="27.6">
      <c r="A8" s="621">
        <v>3</v>
      </c>
      <c r="B8" s="622" t="s">
        <v>296</v>
      </c>
      <c r="C8" s="620">
        <v>44477703459.469749</v>
      </c>
      <c r="D8" s="720"/>
    </row>
    <row r="9" spans="1:4">
      <c r="A9" s="612" t="s">
        <v>297</v>
      </c>
      <c r="B9" s="613"/>
      <c r="C9" s="615"/>
      <c r="D9" s="720"/>
    </row>
    <row r="10" spans="1:4" ht="25.95" customHeight="1">
      <c r="A10" s="618">
        <v>4</v>
      </c>
      <c r="B10" s="623" t="s">
        <v>744</v>
      </c>
      <c r="C10" s="620">
        <v>55464784.745708153</v>
      </c>
      <c r="D10" s="720"/>
    </row>
    <row r="11" spans="1:4" ht="25.95" customHeight="1">
      <c r="A11" s="618">
        <v>5</v>
      </c>
      <c r="B11" s="624" t="s">
        <v>745</v>
      </c>
      <c r="C11" s="620">
        <v>16845092.195200451</v>
      </c>
      <c r="D11" s="720"/>
    </row>
    <row r="12" spans="1:4" ht="25.95" customHeight="1">
      <c r="A12" s="618">
        <v>6</v>
      </c>
      <c r="B12" s="624" t="s">
        <v>738</v>
      </c>
      <c r="C12" s="625">
        <v>101233827.71727204</v>
      </c>
      <c r="D12" s="720"/>
    </row>
    <row r="13" spans="1:4" ht="25.95" customHeight="1">
      <c r="A13" s="626">
        <v>7</v>
      </c>
      <c r="B13" s="623" t="s">
        <v>739</v>
      </c>
      <c r="C13" s="620">
        <v>0</v>
      </c>
      <c r="D13" s="720"/>
    </row>
    <row r="14" spans="1:4" ht="25.95" customHeight="1">
      <c r="A14" s="621">
        <v>8</v>
      </c>
      <c r="B14" s="616" t="s">
        <v>298</v>
      </c>
      <c r="C14" s="627">
        <v>101233827.71727204</v>
      </c>
      <c r="D14" s="720"/>
    </row>
    <row r="15" spans="1:4">
      <c r="A15" s="612" t="s">
        <v>299</v>
      </c>
      <c r="B15" s="613"/>
      <c r="C15" s="615"/>
      <c r="D15" s="720"/>
    </row>
    <row r="16" spans="1:4" ht="27.6">
      <c r="A16" s="626">
        <v>9</v>
      </c>
      <c r="B16" s="623" t="s">
        <v>300</v>
      </c>
      <c r="C16" s="620"/>
      <c r="D16" s="720"/>
    </row>
    <row r="17" spans="1:4">
      <c r="A17" s="626">
        <v>10</v>
      </c>
      <c r="B17" s="623" t="s">
        <v>301</v>
      </c>
      <c r="C17" s="620"/>
      <c r="D17" s="720"/>
    </row>
    <row r="18" spans="1:4">
      <c r="A18" s="626">
        <v>11</v>
      </c>
      <c r="B18" s="623" t="s">
        <v>302</v>
      </c>
      <c r="C18" s="620">
        <v>0</v>
      </c>
      <c r="D18" s="720"/>
    </row>
    <row r="19" spans="1:4" ht="27.6">
      <c r="A19" s="626">
        <v>12</v>
      </c>
      <c r="B19" s="623" t="s">
        <v>303</v>
      </c>
      <c r="C19" s="620"/>
      <c r="D19" s="720"/>
    </row>
    <row r="20" spans="1:4">
      <c r="A20" s="626">
        <v>14</v>
      </c>
      <c r="B20" s="623" t="s">
        <v>304</v>
      </c>
      <c r="C20" s="620"/>
      <c r="D20" s="720"/>
    </row>
    <row r="21" spans="1:4">
      <c r="A21" s="626">
        <v>14</v>
      </c>
      <c r="B21" s="623" t="s">
        <v>305</v>
      </c>
      <c r="C21" s="620"/>
      <c r="D21" s="720"/>
    </row>
    <row r="22" spans="1:4">
      <c r="A22" s="621">
        <v>15</v>
      </c>
      <c r="B22" s="616" t="s">
        <v>306</v>
      </c>
      <c r="C22" s="627">
        <v>0</v>
      </c>
      <c r="D22" s="720"/>
    </row>
    <row r="23" spans="1:4">
      <c r="A23" s="612" t="s">
        <v>307</v>
      </c>
      <c r="B23" s="613"/>
      <c r="C23" s="615"/>
      <c r="D23" s="720"/>
    </row>
    <row r="24" spans="1:4">
      <c r="A24" s="631">
        <v>16</v>
      </c>
      <c r="B24" s="624" t="s">
        <v>308</v>
      </c>
      <c r="C24" s="620">
        <v>3269521113.4758</v>
      </c>
      <c r="D24" s="720"/>
    </row>
    <row r="25" spans="1:4">
      <c r="A25" s="631">
        <v>17</v>
      </c>
      <c r="B25" s="624" t="s">
        <v>309</v>
      </c>
      <c r="C25" s="620">
        <v>-1869144695.6012003</v>
      </c>
      <c r="D25" s="720"/>
    </row>
    <row r="26" spans="1:4">
      <c r="A26" s="632">
        <v>18</v>
      </c>
      <c r="B26" s="616" t="s">
        <v>310</v>
      </c>
      <c r="C26" s="627">
        <v>1400376417.8745997</v>
      </c>
      <c r="D26" s="720"/>
    </row>
    <row r="27" spans="1:4">
      <c r="A27" s="612" t="s">
        <v>311</v>
      </c>
      <c r="B27" s="613"/>
      <c r="C27" s="615"/>
      <c r="D27" s="720"/>
    </row>
    <row r="28" spans="1:4" ht="27.6">
      <c r="A28" s="631">
        <v>19</v>
      </c>
      <c r="B28" s="623" t="s">
        <v>312</v>
      </c>
      <c r="C28" s="628"/>
      <c r="D28" s="720"/>
    </row>
    <row r="29" spans="1:4">
      <c r="A29" s="631">
        <v>20</v>
      </c>
      <c r="B29" s="624" t="s">
        <v>313</v>
      </c>
      <c r="C29" s="628"/>
      <c r="D29" s="720"/>
    </row>
    <row r="30" spans="1:4">
      <c r="A30" s="612" t="s">
        <v>743</v>
      </c>
      <c r="B30" s="613"/>
      <c r="C30" s="615"/>
      <c r="D30" s="720"/>
    </row>
    <row r="31" spans="1:4">
      <c r="A31" s="632">
        <v>21</v>
      </c>
      <c r="B31" s="617" t="s">
        <v>314</v>
      </c>
      <c r="C31" s="627">
        <v>7044829557.7987156</v>
      </c>
      <c r="D31" s="720"/>
    </row>
    <row r="32" spans="1:4">
      <c r="A32" s="632">
        <v>22</v>
      </c>
      <c r="B32" s="616" t="s">
        <v>315</v>
      </c>
      <c r="C32" s="627">
        <v>45979313705.061623</v>
      </c>
      <c r="D32" s="720"/>
    </row>
    <row r="33" spans="1:4">
      <c r="A33" s="612" t="s">
        <v>316</v>
      </c>
      <c r="B33" s="613"/>
      <c r="C33" s="615"/>
      <c r="D33" s="720"/>
    </row>
    <row r="34" spans="1:4">
      <c r="A34" s="621">
        <v>23</v>
      </c>
      <c r="B34" s="616" t="s">
        <v>316</v>
      </c>
      <c r="C34" s="795">
        <v>0.15321737081567591</v>
      </c>
      <c r="D34" s="720"/>
    </row>
    <row r="35" spans="1:4">
      <c r="A35" s="612" t="s">
        <v>317</v>
      </c>
      <c r="B35" s="613"/>
      <c r="C35" s="615"/>
      <c r="D35" s="720"/>
    </row>
    <row r="36" spans="1:4">
      <c r="A36" s="629" t="s">
        <v>318</v>
      </c>
      <c r="B36" s="623" t="s">
        <v>319</v>
      </c>
      <c r="C36" s="628"/>
      <c r="D36" s="720"/>
    </row>
    <row r="37" spans="1:4" ht="27.6">
      <c r="A37" s="629" t="s">
        <v>320</v>
      </c>
      <c r="B37" s="619" t="s">
        <v>321</v>
      </c>
      <c r="C37" s="628"/>
      <c r="D37" s="72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20"/>
  <sheetViews>
    <sheetView zoomScaleNormal="100" workbookViewId="0"/>
  </sheetViews>
  <sheetFormatPr defaultColWidth="8.88671875" defaultRowHeight="14.4"/>
  <cols>
    <col min="1" max="1" width="11.44140625" style="541" customWidth="1"/>
    <col min="2" max="2" width="76.6640625" style="251" customWidth="1"/>
    <col min="3" max="6" width="25.33203125" style="541" customWidth="1"/>
    <col min="7" max="16384" width="8.88671875" style="541"/>
  </cols>
  <sheetData>
    <row r="1" spans="1:6">
      <c r="A1" s="2" t="s">
        <v>30</v>
      </c>
      <c r="B1" s="3" t="str">
        <f>'Info '!C2</f>
        <v>JSC Bank of Georgia</v>
      </c>
    </row>
    <row r="2" spans="1:6">
      <c r="A2" s="2" t="s">
        <v>31</v>
      </c>
      <c r="B2" s="286">
        <f>'1. key ratios '!B2</f>
        <v>46203</v>
      </c>
    </row>
    <row r="3" spans="1:6">
      <c r="A3" s="4"/>
      <c r="B3" s="541"/>
    </row>
    <row r="4" spans="1:6">
      <c r="A4" s="607" t="s">
        <v>733</v>
      </c>
    </row>
    <row r="5" spans="1:6" ht="43.2">
      <c r="B5" s="608"/>
      <c r="C5" s="609" t="s">
        <v>734</v>
      </c>
      <c r="D5" s="609" t="s">
        <v>736</v>
      </c>
      <c r="E5" s="609" t="s">
        <v>735</v>
      </c>
      <c r="F5" s="609" t="s">
        <v>737</v>
      </c>
    </row>
    <row r="6" spans="1:6">
      <c r="B6" s="610" t="s">
        <v>711</v>
      </c>
      <c r="C6" s="601">
        <v>6252400.00622229</v>
      </c>
      <c r="D6" s="601">
        <v>0</v>
      </c>
      <c r="E6" s="601">
        <v>0</v>
      </c>
      <c r="F6" s="601">
        <v>6252400.00622229</v>
      </c>
    </row>
    <row r="7" spans="1:6">
      <c r="B7" s="602" t="s">
        <v>724</v>
      </c>
      <c r="C7" s="611">
        <v>6252400.00622229</v>
      </c>
      <c r="D7" s="611">
        <v>0</v>
      </c>
      <c r="E7" s="611">
        <v>0</v>
      </c>
      <c r="F7" s="611">
        <v>6252400.00622229</v>
      </c>
    </row>
    <row r="8" spans="1:6">
      <c r="B8" s="602" t="s">
        <v>725</v>
      </c>
      <c r="C8" s="611">
        <v>6168392.3232077155</v>
      </c>
      <c r="D8" s="611">
        <v>0</v>
      </c>
      <c r="E8" s="611">
        <v>0</v>
      </c>
      <c r="F8" s="611">
        <v>6168392.3232077155</v>
      </c>
    </row>
    <row r="9" spans="1:6">
      <c r="B9" s="602" t="s">
        <v>732</v>
      </c>
      <c r="C9" s="611">
        <v>7436377.8433700353</v>
      </c>
      <c r="D9" s="611">
        <v>0</v>
      </c>
      <c r="E9" s="611">
        <v>0</v>
      </c>
      <c r="F9" s="611">
        <v>7436377.8433700353</v>
      </c>
    </row>
    <row r="11" spans="1:6">
      <c r="C11" s="641"/>
      <c r="D11" s="641"/>
      <c r="E11" s="641"/>
      <c r="F11" s="641"/>
    </row>
    <row r="12" spans="1:6">
      <c r="C12" s="641"/>
      <c r="D12" s="641"/>
      <c r="E12" s="641"/>
      <c r="F12" s="641"/>
    </row>
    <row r="13" spans="1:6">
      <c r="C13" s="641"/>
      <c r="D13" s="641"/>
      <c r="E13" s="641"/>
      <c r="F13" s="641"/>
    </row>
    <row r="14" spans="1:6">
      <c r="C14" s="641"/>
      <c r="D14" s="641"/>
      <c r="E14" s="641"/>
      <c r="F14" s="641"/>
    </row>
    <row r="15" spans="1:6">
      <c r="C15" s="641"/>
      <c r="D15" s="641"/>
      <c r="E15" s="641"/>
      <c r="F15" s="641"/>
    </row>
    <row r="16" spans="1:6">
      <c r="C16" s="641"/>
      <c r="D16" s="641"/>
      <c r="E16" s="641"/>
      <c r="F16" s="641"/>
    </row>
    <row r="17" spans="3:6">
      <c r="C17" s="641"/>
      <c r="D17" s="641"/>
      <c r="E17" s="641"/>
      <c r="F17" s="641"/>
    </row>
    <row r="18" spans="3:6">
      <c r="C18" s="641"/>
      <c r="D18" s="641"/>
      <c r="E18" s="641"/>
      <c r="F18" s="641"/>
    </row>
    <row r="19" spans="3:6">
      <c r="C19" s="641"/>
      <c r="D19" s="641"/>
      <c r="E19" s="641"/>
      <c r="F19" s="641"/>
    </row>
    <row r="20" spans="3:6">
      <c r="C20" s="641"/>
      <c r="D20" s="641"/>
      <c r="E20" s="641"/>
      <c r="F20" s="64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N42"/>
  <sheetViews>
    <sheetView zoomScaleNormal="100" workbookViewId="0">
      <pane xSplit="2" ySplit="6" topLeftCell="C7" activePane="bottomRight" state="frozen"/>
      <selection pane="topRight"/>
      <selection pane="bottomLeft"/>
      <selection pane="bottomRight" activeCell="C7" sqref="C7"/>
    </sheetView>
  </sheetViews>
  <sheetFormatPr defaultRowHeight="14.4"/>
  <cols>
    <col min="1" max="1" width="8.6640625" style="176"/>
    <col min="2" max="2" width="82.6640625" style="293" customWidth="1"/>
    <col min="3" max="7" width="17.5546875" style="176" customWidth="1"/>
  </cols>
  <sheetData>
    <row r="1" spans="1:14">
      <c r="A1" s="176" t="s">
        <v>30</v>
      </c>
      <c r="B1" s="3" t="str">
        <f>'Info '!C2</f>
        <v>JSC Bank of Georgia</v>
      </c>
    </row>
    <row r="2" spans="1:14">
      <c r="A2" s="176" t="s">
        <v>31</v>
      </c>
      <c r="B2" s="286">
        <f>'1. key ratios '!B2</f>
        <v>46203</v>
      </c>
    </row>
    <row r="4" spans="1:14" ht="15" thickBot="1">
      <c r="A4" s="176" t="s">
        <v>372</v>
      </c>
      <c r="B4" s="294" t="s">
        <v>333</v>
      </c>
    </row>
    <row r="5" spans="1:14">
      <c r="A5" s="295"/>
      <c r="B5" s="296"/>
      <c r="C5" s="869" t="s">
        <v>334</v>
      </c>
      <c r="D5" s="869"/>
      <c r="E5" s="869"/>
      <c r="F5" s="869"/>
      <c r="G5" s="870" t="s">
        <v>335</v>
      </c>
    </row>
    <row r="6" spans="1:14">
      <c r="A6" s="297"/>
      <c r="B6" s="298"/>
      <c r="C6" s="299" t="s">
        <v>336</v>
      </c>
      <c r="D6" s="300" t="s">
        <v>337</v>
      </c>
      <c r="E6" s="300" t="s">
        <v>338</v>
      </c>
      <c r="F6" s="300" t="s">
        <v>339</v>
      </c>
      <c r="G6" s="871"/>
    </row>
    <row r="7" spans="1:14">
      <c r="A7" s="301"/>
      <c r="B7" s="302" t="s">
        <v>340</v>
      </c>
      <c r="C7" s="303"/>
      <c r="D7" s="303"/>
      <c r="E7" s="303"/>
      <c r="F7" s="303"/>
      <c r="G7" s="304"/>
    </row>
    <row r="8" spans="1:14">
      <c r="A8" s="305">
        <v>1</v>
      </c>
      <c r="B8" s="306" t="s">
        <v>341</v>
      </c>
      <c r="C8" s="307">
        <v>7044829557.7987156</v>
      </c>
      <c r="D8" s="307">
        <v>0</v>
      </c>
      <c r="E8" s="307">
        <v>0</v>
      </c>
      <c r="F8" s="307">
        <v>5343118831.1571674</v>
      </c>
      <c r="G8" s="308">
        <v>12387948388.955883</v>
      </c>
      <c r="I8" s="721"/>
      <c r="J8" s="721"/>
      <c r="K8" s="721"/>
      <c r="L8" s="721"/>
      <c r="M8" s="721"/>
      <c r="N8" s="721"/>
    </row>
    <row r="9" spans="1:14">
      <c r="A9" s="305">
        <v>2</v>
      </c>
      <c r="B9" s="309" t="s">
        <v>342</v>
      </c>
      <c r="C9" s="307">
        <v>7044829557.7987156</v>
      </c>
      <c r="D9" s="307"/>
      <c r="E9" s="307"/>
      <c r="F9" s="307">
        <v>586660868.5</v>
      </c>
      <c r="G9" s="308">
        <v>7631490426.2987156</v>
      </c>
      <c r="I9" s="721"/>
      <c r="J9" s="721"/>
      <c r="K9" s="721"/>
      <c r="L9" s="721"/>
      <c r="M9" s="721"/>
      <c r="N9" s="721"/>
    </row>
    <row r="10" spans="1:14" ht="27.6">
      <c r="A10" s="305">
        <v>3</v>
      </c>
      <c r="B10" s="309" t="s">
        <v>343</v>
      </c>
      <c r="C10" s="310"/>
      <c r="D10" s="310"/>
      <c r="E10" s="310"/>
      <c r="F10" s="307">
        <v>4756457962.6571674</v>
      </c>
      <c r="G10" s="308">
        <v>4756457962.6571674</v>
      </c>
      <c r="I10" s="721"/>
      <c r="J10" s="721"/>
      <c r="K10" s="721"/>
      <c r="L10" s="721"/>
      <c r="M10" s="721"/>
      <c r="N10" s="721"/>
    </row>
    <row r="11" spans="1:14" ht="14.7" customHeight="1">
      <c r="A11" s="305">
        <v>4</v>
      </c>
      <c r="B11" s="306" t="s">
        <v>344</v>
      </c>
      <c r="C11" s="307">
        <v>8067441638.0548</v>
      </c>
      <c r="D11" s="307">
        <v>6085458092.7400055</v>
      </c>
      <c r="E11" s="307">
        <v>2194957134.54</v>
      </c>
      <c r="F11" s="307">
        <v>590939345.88999999</v>
      </c>
      <c r="G11" s="308">
        <v>13670707201.759563</v>
      </c>
      <c r="I11" s="721"/>
      <c r="J11" s="721"/>
      <c r="K11" s="721"/>
      <c r="L11" s="721"/>
      <c r="M11" s="721"/>
      <c r="N11" s="721"/>
    </row>
    <row r="12" spans="1:14">
      <c r="A12" s="305">
        <v>5</v>
      </c>
      <c r="B12" s="309" t="s">
        <v>345</v>
      </c>
      <c r="C12" s="307">
        <v>5042760760.4748001</v>
      </c>
      <c r="D12" s="311">
        <v>4451232611.6400051</v>
      </c>
      <c r="E12" s="307">
        <v>1605562484.24</v>
      </c>
      <c r="F12" s="307">
        <v>458908801.75</v>
      </c>
      <c r="G12" s="308">
        <v>10980541425.199564</v>
      </c>
      <c r="I12" s="721"/>
      <c r="J12" s="721"/>
      <c r="K12" s="721"/>
      <c r="L12" s="721"/>
      <c r="M12" s="721"/>
      <c r="N12" s="721"/>
    </row>
    <row r="13" spans="1:14">
      <c r="A13" s="305">
        <v>6</v>
      </c>
      <c r="B13" s="309" t="s">
        <v>346</v>
      </c>
      <c r="C13" s="307">
        <v>3024680877.5799999</v>
      </c>
      <c r="D13" s="311">
        <v>1634225481.0999999</v>
      </c>
      <c r="E13" s="307">
        <v>589394650.29999995</v>
      </c>
      <c r="F13" s="307">
        <v>132030544.14</v>
      </c>
      <c r="G13" s="308">
        <v>2690165776.5599999</v>
      </c>
      <c r="I13" s="721"/>
      <c r="J13" s="721"/>
      <c r="K13" s="721"/>
      <c r="L13" s="721"/>
      <c r="M13" s="721"/>
      <c r="N13" s="721"/>
    </row>
    <row r="14" spans="1:14">
      <c r="A14" s="305">
        <v>7</v>
      </c>
      <c r="B14" s="306" t="s">
        <v>347</v>
      </c>
      <c r="C14" s="307">
        <v>7763623100.6864996</v>
      </c>
      <c r="D14" s="307">
        <v>5666692098.0111217</v>
      </c>
      <c r="E14" s="307">
        <v>625003606.13</v>
      </c>
      <c r="F14" s="307">
        <v>14926698.199999999</v>
      </c>
      <c r="G14" s="308">
        <v>4245092208.6676364</v>
      </c>
      <c r="I14" s="721"/>
      <c r="J14" s="721"/>
      <c r="K14" s="721"/>
      <c r="L14" s="721"/>
      <c r="M14" s="721"/>
      <c r="N14" s="721"/>
    </row>
    <row r="15" spans="1:14" ht="41.4">
      <c r="A15" s="305">
        <v>8</v>
      </c>
      <c r="B15" s="309" t="s">
        <v>348</v>
      </c>
      <c r="C15" s="307">
        <v>7035950205.1999998</v>
      </c>
      <c r="D15" s="311">
        <v>816583975.85527229</v>
      </c>
      <c r="E15" s="307">
        <v>102655488.31999999</v>
      </c>
      <c r="F15" s="307">
        <v>14851464.199999999</v>
      </c>
      <c r="G15" s="308">
        <v>3985020567.9626365</v>
      </c>
      <c r="I15" s="721"/>
      <c r="J15" s="721"/>
      <c r="K15" s="721"/>
      <c r="L15" s="721"/>
      <c r="M15" s="721"/>
      <c r="N15" s="721"/>
    </row>
    <row r="16" spans="1:14" ht="27.6">
      <c r="A16" s="305">
        <v>9</v>
      </c>
      <c r="B16" s="309" t="s">
        <v>349</v>
      </c>
      <c r="C16" s="307">
        <v>727672895.48650002</v>
      </c>
      <c r="D16" s="311">
        <v>4850108122.1558495</v>
      </c>
      <c r="E16" s="307">
        <v>522348117.81</v>
      </c>
      <c r="F16" s="307">
        <v>75234</v>
      </c>
      <c r="G16" s="308">
        <v>260071640.70500001</v>
      </c>
      <c r="I16" s="721"/>
      <c r="J16" s="721"/>
      <c r="K16" s="721"/>
      <c r="L16" s="721"/>
      <c r="M16" s="721"/>
      <c r="N16" s="721"/>
    </row>
    <row r="17" spans="1:14">
      <c r="A17" s="305">
        <v>10</v>
      </c>
      <c r="B17" s="306" t="s">
        <v>350</v>
      </c>
      <c r="C17" s="307"/>
      <c r="D17" s="311"/>
      <c r="E17" s="307"/>
      <c r="F17" s="307"/>
      <c r="G17" s="308"/>
      <c r="I17" s="721"/>
      <c r="J17" s="721"/>
      <c r="K17" s="721"/>
      <c r="L17" s="721"/>
      <c r="M17" s="721"/>
      <c r="N17" s="721"/>
    </row>
    <row r="18" spans="1:14">
      <c r="A18" s="305">
        <v>11</v>
      </c>
      <c r="B18" s="306" t="s">
        <v>351</v>
      </c>
      <c r="C18" s="307">
        <v>0</v>
      </c>
      <c r="D18" s="311">
        <v>1072569092.1573138</v>
      </c>
      <c r="E18" s="307">
        <v>0</v>
      </c>
      <c r="F18" s="307">
        <v>5474122.2300000004</v>
      </c>
      <c r="G18" s="308">
        <v>0</v>
      </c>
      <c r="I18" s="721"/>
      <c r="J18" s="721"/>
      <c r="K18" s="721"/>
      <c r="L18" s="721"/>
      <c r="M18" s="721"/>
      <c r="N18" s="721"/>
    </row>
    <row r="19" spans="1:14">
      <c r="A19" s="305">
        <v>12</v>
      </c>
      <c r="B19" s="309" t="s">
        <v>352</v>
      </c>
      <c r="C19" s="310"/>
      <c r="D19" s="311">
        <v>14858631.400000002</v>
      </c>
      <c r="E19" s="307">
        <v>0</v>
      </c>
      <c r="F19" s="307">
        <v>5474122.2300000004</v>
      </c>
      <c r="G19" s="308">
        <v>0</v>
      </c>
      <c r="I19" s="721"/>
      <c r="J19" s="721"/>
      <c r="K19" s="721"/>
      <c r="L19" s="721"/>
      <c r="M19" s="721"/>
      <c r="N19" s="721"/>
    </row>
    <row r="20" spans="1:14">
      <c r="A20" s="305">
        <v>13</v>
      </c>
      <c r="B20" s="309" t="s">
        <v>353</v>
      </c>
      <c r="C20" s="307"/>
      <c r="D20" s="307">
        <v>1057710460.7573138</v>
      </c>
      <c r="E20" s="307">
        <v>0</v>
      </c>
      <c r="F20" s="307">
        <v>0</v>
      </c>
      <c r="G20" s="308">
        <v>0</v>
      </c>
      <c r="I20" s="721"/>
      <c r="J20" s="721"/>
      <c r="K20" s="721"/>
      <c r="L20" s="721"/>
      <c r="M20" s="721"/>
      <c r="N20" s="721"/>
    </row>
    <row r="21" spans="1:14">
      <c r="A21" s="312">
        <v>14</v>
      </c>
      <c r="B21" s="313" t="s">
        <v>354</v>
      </c>
      <c r="C21" s="310"/>
      <c r="D21" s="310"/>
      <c r="E21" s="310"/>
      <c r="F21" s="310"/>
      <c r="G21" s="314">
        <v>30303747799.383083</v>
      </c>
      <c r="I21" s="721"/>
      <c r="J21" s="721"/>
      <c r="K21" s="721"/>
      <c r="L21" s="721"/>
      <c r="M21" s="721"/>
      <c r="N21" s="721"/>
    </row>
    <row r="22" spans="1:14">
      <c r="A22" s="315"/>
      <c r="B22" s="316" t="s">
        <v>355</v>
      </c>
      <c r="C22" s="317"/>
      <c r="D22" s="318"/>
      <c r="E22" s="317"/>
      <c r="F22" s="317"/>
      <c r="G22" s="319"/>
      <c r="I22" s="721"/>
      <c r="J22" s="721"/>
      <c r="K22" s="721"/>
      <c r="L22" s="721"/>
      <c r="M22" s="721"/>
      <c r="N22" s="721"/>
    </row>
    <row r="23" spans="1:14">
      <c r="A23" s="305">
        <v>15</v>
      </c>
      <c r="B23" s="306" t="s">
        <v>356</v>
      </c>
      <c r="C23" s="320">
        <v>5270365086.1687927</v>
      </c>
      <c r="D23" s="321">
        <v>9301632874.7000008</v>
      </c>
      <c r="E23" s="320"/>
      <c r="F23" s="320"/>
      <c r="G23" s="308">
        <v>543840701.81145465</v>
      </c>
      <c r="I23" s="721"/>
      <c r="J23" s="721"/>
      <c r="K23" s="721"/>
      <c r="L23" s="721"/>
      <c r="M23" s="721"/>
      <c r="N23" s="721"/>
    </row>
    <row r="24" spans="1:14">
      <c r="A24" s="305">
        <v>16</v>
      </c>
      <c r="B24" s="306" t="s">
        <v>357</v>
      </c>
      <c r="C24" s="307">
        <v>0</v>
      </c>
      <c r="D24" s="311">
        <v>4836750759.4442396</v>
      </c>
      <c r="E24" s="307">
        <v>3542410204.3480802</v>
      </c>
      <c r="F24" s="307">
        <v>17688870012.255039</v>
      </c>
      <c r="G24" s="308">
        <v>18478793918.736904</v>
      </c>
      <c r="I24" s="721"/>
      <c r="J24" s="721"/>
      <c r="K24" s="721"/>
      <c r="L24" s="721"/>
      <c r="M24" s="721"/>
      <c r="N24" s="721"/>
    </row>
    <row r="25" spans="1:14">
      <c r="A25" s="305">
        <v>17</v>
      </c>
      <c r="B25" s="309" t="s">
        <v>358</v>
      </c>
      <c r="C25" s="307"/>
      <c r="D25" s="311"/>
      <c r="E25" s="307"/>
      <c r="F25" s="307"/>
      <c r="G25" s="308"/>
      <c r="I25" s="721"/>
      <c r="J25" s="721"/>
      <c r="K25" s="721"/>
      <c r="L25" s="721"/>
      <c r="M25" s="721"/>
      <c r="N25" s="721"/>
    </row>
    <row r="26" spans="1:14" ht="27.6">
      <c r="A26" s="305">
        <v>18</v>
      </c>
      <c r="B26" s="309" t="s">
        <v>359</v>
      </c>
      <c r="C26" s="307"/>
      <c r="D26" s="311">
        <v>153695378.68000001</v>
      </c>
      <c r="E26" s="307">
        <v>77333431.730000004</v>
      </c>
      <c r="F26" s="307">
        <v>193137772.38</v>
      </c>
      <c r="G26" s="308">
        <v>254858795.04699999</v>
      </c>
      <c r="I26" s="721"/>
      <c r="J26" s="721"/>
      <c r="K26" s="721"/>
      <c r="L26" s="721"/>
      <c r="M26" s="721"/>
      <c r="N26" s="721"/>
    </row>
    <row r="27" spans="1:14">
      <c r="A27" s="305">
        <v>19</v>
      </c>
      <c r="B27" s="309" t="s">
        <v>360</v>
      </c>
      <c r="C27" s="307"/>
      <c r="D27" s="311">
        <v>4058236558.1935997</v>
      </c>
      <c r="E27" s="307">
        <v>3044122536.3276801</v>
      </c>
      <c r="F27" s="307">
        <v>11600290936.95656</v>
      </c>
      <c r="G27" s="308">
        <v>13411426843.673716</v>
      </c>
      <c r="I27" s="721"/>
      <c r="J27" s="721"/>
      <c r="K27" s="721"/>
      <c r="L27" s="721"/>
      <c r="M27" s="721"/>
      <c r="N27" s="721"/>
    </row>
    <row r="28" spans="1:14">
      <c r="A28" s="305">
        <v>20</v>
      </c>
      <c r="B28" s="322" t="s">
        <v>361</v>
      </c>
      <c r="C28" s="307"/>
      <c r="D28" s="311"/>
      <c r="E28" s="307"/>
      <c r="F28" s="307"/>
      <c r="G28" s="308"/>
      <c r="I28" s="721"/>
      <c r="J28" s="721"/>
      <c r="K28" s="721"/>
      <c r="L28" s="721"/>
      <c r="M28" s="721"/>
      <c r="N28" s="721"/>
    </row>
    <row r="29" spans="1:14">
      <c r="A29" s="305">
        <v>21</v>
      </c>
      <c r="B29" s="309" t="s">
        <v>362</v>
      </c>
      <c r="C29" s="307"/>
      <c r="D29" s="311">
        <v>457676092.28064001</v>
      </c>
      <c r="E29" s="307">
        <v>409356436.29039997</v>
      </c>
      <c r="F29" s="307">
        <v>5517891335.6184807</v>
      </c>
      <c r="G29" s="308">
        <v>4402220542.6661882</v>
      </c>
      <c r="I29" s="721"/>
      <c r="J29" s="721"/>
      <c r="K29" s="721"/>
      <c r="L29" s="721"/>
      <c r="M29" s="721"/>
      <c r="N29" s="721"/>
    </row>
    <row r="30" spans="1:14">
      <c r="A30" s="305">
        <v>22</v>
      </c>
      <c r="B30" s="322" t="s">
        <v>361</v>
      </c>
      <c r="C30" s="307"/>
      <c r="D30" s="311">
        <v>312996159.39528</v>
      </c>
      <c r="E30" s="307">
        <v>284942473.55176002</v>
      </c>
      <c r="F30" s="307">
        <v>3607516784.4751997</v>
      </c>
      <c r="G30" s="308">
        <v>2643855226.3823996</v>
      </c>
      <c r="I30" s="721"/>
      <c r="J30" s="721"/>
      <c r="K30" s="721"/>
      <c r="L30" s="721"/>
      <c r="M30" s="721"/>
      <c r="N30" s="721"/>
    </row>
    <row r="31" spans="1:14">
      <c r="A31" s="305">
        <v>23</v>
      </c>
      <c r="B31" s="309" t="s">
        <v>363</v>
      </c>
      <c r="C31" s="307"/>
      <c r="D31" s="311">
        <v>167142730.29000002</v>
      </c>
      <c r="E31" s="307">
        <v>11597800</v>
      </c>
      <c r="F31" s="307">
        <v>377549967.30000001</v>
      </c>
      <c r="G31" s="308">
        <v>410287737.35000002</v>
      </c>
      <c r="I31" s="721"/>
      <c r="J31" s="721"/>
      <c r="K31" s="721"/>
      <c r="L31" s="721"/>
      <c r="M31" s="721"/>
      <c r="N31" s="721"/>
    </row>
    <row r="32" spans="1:14">
      <c r="A32" s="305">
        <v>24</v>
      </c>
      <c r="B32" s="306" t="s">
        <v>364</v>
      </c>
      <c r="C32" s="307"/>
      <c r="D32" s="311"/>
      <c r="E32" s="307"/>
      <c r="F32" s="307"/>
      <c r="G32" s="308"/>
      <c r="I32" s="721"/>
      <c r="J32" s="721"/>
      <c r="K32" s="721"/>
      <c r="L32" s="721"/>
      <c r="M32" s="721"/>
      <c r="N32" s="721"/>
    </row>
    <row r="33" spans="1:14">
      <c r="A33" s="305">
        <v>25</v>
      </c>
      <c r="B33" s="306" t="s">
        <v>365</v>
      </c>
      <c r="C33" s="307">
        <v>492490507.56000006</v>
      </c>
      <c r="D33" s="307">
        <v>1802226558.7736576</v>
      </c>
      <c r="E33" s="307">
        <v>193981109.02575999</v>
      </c>
      <c r="F33" s="307">
        <v>1382590072.96328</v>
      </c>
      <c r="G33" s="308">
        <v>3464880343.8548293</v>
      </c>
      <c r="I33" s="721"/>
      <c r="J33" s="721"/>
      <c r="K33" s="721"/>
      <c r="L33" s="721"/>
      <c r="M33" s="721"/>
      <c r="N33" s="721"/>
    </row>
    <row r="34" spans="1:14">
      <c r="A34" s="305">
        <v>26</v>
      </c>
      <c r="B34" s="309" t="s">
        <v>366</v>
      </c>
      <c r="C34" s="310"/>
      <c r="D34" s="311">
        <v>20141013.650000002</v>
      </c>
      <c r="E34" s="307">
        <v>0</v>
      </c>
      <c r="F34" s="307">
        <v>2512765.1800000002</v>
      </c>
      <c r="G34" s="308">
        <v>22653778.830000002</v>
      </c>
      <c r="I34" s="721"/>
      <c r="J34" s="721"/>
      <c r="K34" s="721"/>
      <c r="L34" s="721"/>
      <c r="M34" s="721"/>
      <c r="N34" s="721"/>
    </row>
    <row r="35" spans="1:14">
      <c r="A35" s="305">
        <v>27</v>
      </c>
      <c r="B35" s="309" t="s">
        <v>367</v>
      </c>
      <c r="C35" s="307">
        <v>492490507.56000006</v>
      </c>
      <c r="D35" s="311">
        <v>1782085545.1236575</v>
      </c>
      <c r="E35" s="307">
        <v>193981109.02575999</v>
      </c>
      <c r="F35" s="307">
        <v>1380077307.7832799</v>
      </c>
      <c r="G35" s="308">
        <v>3442226565.0248294</v>
      </c>
      <c r="I35" s="721"/>
      <c r="J35" s="721"/>
      <c r="K35" s="721"/>
      <c r="L35" s="721"/>
      <c r="M35" s="721"/>
      <c r="N35" s="721"/>
    </row>
    <row r="36" spans="1:14">
      <c r="A36" s="305">
        <v>28</v>
      </c>
      <c r="B36" s="306" t="s">
        <v>368</v>
      </c>
      <c r="C36" s="307">
        <v>1155707695.5876</v>
      </c>
      <c r="D36" s="311">
        <v>688538699.49989986</v>
      </c>
      <c r="E36" s="307">
        <v>476226314.39889997</v>
      </c>
      <c r="F36" s="307">
        <v>949048403.98930001</v>
      </c>
      <c r="G36" s="308">
        <v>316619146.76765501</v>
      </c>
      <c r="I36" s="721"/>
      <c r="J36" s="721"/>
      <c r="K36" s="721"/>
      <c r="L36" s="721"/>
      <c r="M36" s="721"/>
      <c r="N36" s="721"/>
    </row>
    <row r="37" spans="1:14">
      <c r="A37" s="312">
        <v>29</v>
      </c>
      <c r="B37" s="313" t="s">
        <v>369</v>
      </c>
      <c r="C37" s="310"/>
      <c r="D37" s="310"/>
      <c r="E37" s="310"/>
      <c r="F37" s="310"/>
      <c r="G37" s="314">
        <v>22804134111.170841</v>
      </c>
      <c r="I37" s="721"/>
      <c r="J37" s="721"/>
      <c r="K37" s="721"/>
      <c r="L37" s="721"/>
      <c r="M37" s="721"/>
      <c r="N37" s="721"/>
    </row>
    <row r="38" spans="1:14">
      <c r="A38" s="301"/>
      <c r="B38" s="323"/>
      <c r="C38" s="324"/>
      <c r="D38" s="324"/>
      <c r="E38" s="324"/>
      <c r="F38" s="324"/>
      <c r="G38" s="325"/>
      <c r="I38" s="721"/>
      <c r="J38" s="721"/>
      <c r="K38" s="721"/>
      <c r="L38" s="721"/>
      <c r="M38" s="721"/>
      <c r="N38" s="721"/>
    </row>
    <row r="39" spans="1:14" ht="15" thickBot="1">
      <c r="A39" s="326">
        <v>30</v>
      </c>
      <c r="B39" s="327" t="s">
        <v>370</v>
      </c>
      <c r="C39" s="218"/>
      <c r="D39" s="219"/>
      <c r="E39" s="219"/>
      <c r="F39" s="220"/>
      <c r="G39" s="328">
        <f>IFERROR(G21/G37,0)</f>
        <v>1.3288707938504221</v>
      </c>
      <c r="I39" s="721"/>
      <c r="J39" s="721"/>
      <c r="K39" s="721"/>
      <c r="L39" s="721"/>
      <c r="M39" s="721"/>
      <c r="N39" s="721"/>
    </row>
    <row r="42" spans="1:14" ht="41.4">
      <c r="B42" s="293" t="s">
        <v>371</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H37"/>
  <sheetViews>
    <sheetView showGridLines="0" zoomScaleNormal="100" workbookViewId="0"/>
  </sheetViews>
  <sheetFormatPr defaultColWidth="9.33203125" defaultRowHeight="12"/>
  <cols>
    <col min="1" max="1" width="11.6640625" style="405" bestFit="1" customWidth="1"/>
    <col min="2" max="2" width="105.33203125" style="405" bestFit="1" customWidth="1"/>
    <col min="3" max="4" width="21.33203125" style="405" bestFit="1" customWidth="1"/>
    <col min="5" max="6" width="21.6640625" style="405" bestFit="1" customWidth="1"/>
    <col min="7" max="7" width="20.5546875" style="405" bestFit="1" customWidth="1"/>
    <col min="8" max="8" width="22.44140625" style="405" bestFit="1" customWidth="1"/>
    <col min="9" max="16384" width="9.33203125" style="405"/>
  </cols>
  <sheetData>
    <row r="1" spans="1:8" ht="13.8">
      <c r="A1" s="334" t="s">
        <v>30</v>
      </c>
      <c r="B1" s="415" t="str">
        <f>'Info '!C2</f>
        <v>JSC Bank of Georgia</v>
      </c>
    </row>
    <row r="2" spans="1:8">
      <c r="A2" s="335" t="s">
        <v>31</v>
      </c>
      <c r="B2" s="414">
        <f>'1. key ratios '!B2</f>
        <v>46203</v>
      </c>
    </row>
    <row r="3" spans="1:8">
      <c r="A3" s="336" t="s">
        <v>376</v>
      </c>
    </row>
    <row r="5" spans="1:8" ht="12" customHeight="1">
      <c r="A5" s="872" t="s">
        <v>377</v>
      </c>
      <c r="B5" s="873"/>
      <c r="C5" s="878" t="s">
        <v>378</v>
      </c>
      <c r="D5" s="879"/>
      <c r="E5" s="879"/>
      <c r="F5" s="879"/>
      <c r="G5" s="879"/>
      <c r="H5" s="880"/>
    </row>
    <row r="6" spans="1:8">
      <c r="A6" s="874"/>
      <c r="B6" s="875"/>
      <c r="C6" s="881"/>
      <c r="D6" s="882"/>
      <c r="E6" s="882"/>
      <c r="F6" s="882"/>
      <c r="G6" s="882"/>
      <c r="H6" s="883"/>
    </row>
    <row r="7" spans="1:8">
      <c r="A7" s="876"/>
      <c r="B7" s="877"/>
      <c r="C7" s="413" t="s">
        <v>379</v>
      </c>
      <c r="D7" s="413" t="s">
        <v>380</v>
      </c>
      <c r="E7" s="413" t="s">
        <v>381</v>
      </c>
      <c r="F7" s="413" t="s">
        <v>382</v>
      </c>
      <c r="G7" s="413" t="s">
        <v>383</v>
      </c>
      <c r="H7" s="413" t="s">
        <v>61</v>
      </c>
    </row>
    <row r="8" spans="1:8">
      <c r="A8" s="409">
        <v>1</v>
      </c>
      <c r="B8" s="408" t="s">
        <v>48</v>
      </c>
      <c r="C8" s="722">
        <v>1848557099.8201351</v>
      </c>
      <c r="D8" s="722">
        <v>2890898473.1969643</v>
      </c>
      <c r="E8" s="722">
        <v>3572965256.8234</v>
      </c>
      <c r="F8" s="722">
        <v>1727982857.3636</v>
      </c>
      <c r="G8" s="722"/>
      <c r="H8" s="722">
        <f t="shared" ref="H8:H21" si="0">SUM(C8:G8)</f>
        <v>10040403687.2041</v>
      </c>
    </row>
    <row r="9" spans="1:8">
      <c r="A9" s="409">
        <v>2</v>
      </c>
      <c r="B9" s="408" t="s">
        <v>49</v>
      </c>
      <c r="C9" s="722"/>
      <c r="D9" s="722"/>
      <c r="E9" s="722"/>
      <c r="F9" s="722"/>
      <c r="G9" s="722"/>
      <c r="H9" s="722">
        <f t="shared" si="0"/>
        <v>0</v>
      </c>
    </row>
    <row r="10" spans="1:8">
      <c r="A10" s="409">
        <v>3</v>
      </c>
      <c r="B10" s="408" t="s">
        <v>149</v>
      </c>
      <c r="C10" s="722"/>
      <c r="D10" s="722"/>
      <c r="E10" s="722"/>
      <c r="F10" s="722"/>
      <c r="G10" s="722"/>
      <c r="H10" s="722">
        <f t="shared" si="0"/>
        <v>0</v>
      </c>
    </row>
    <row r="11" spans="1:8">
      <c r="A11" s="409">
        <v>4</v>
      </c>
      <c r="B11" s="408" t="s">
        <v>50</v>
      </c>
      <c r="C11" s="722"/>
      <c r="D11" s="722">
        <v>103654714.34999999</v>
      </c>
      <c r="E11" s="722">
        <v>867424560.78999996</v>
      </c>
      <c r="F11" s="722">
        <v>0</v>
      </c>
      <c r="G11" s="722"/>
      <c r="H11" s="722">
        <f t="shared" si="0"/>
        <v>971079275.13999999</v>
      </c>
    </row>
    <row r="12" spans="1:8">
      <c r="A12" s="409">
        <v>5</v>
      </c>
      <c r="B12" s="408" t="s">
        <v>51</v>
      </c>
      <c r="C12" s="722"/>
      <c r="D12" s="722"/>
      <c r="E12" s="722"/>
      <c r="F12" s="722"/>
      <c r="G12" s="722"/>
      <c r="H12" s="722">
        <f t="shared" si="0"/>
        <v>0</v>
      </c>
    </row>
    <row r="13" spans="1:8">
      <c r="A13" s="409">
        <v>6</v>
      </c>
      <c r="B13" s="408" t="s">
        <v>52</v>
      </c>
      <c r="C13" s="722">
        <v>760713550.6690948</v>
      </c>
      <c r="D13" s="722">
        <v>590611564.86090517</v>
      </c>
      <c r="E13" s="722">
        <v>2267698.3199999998</v>
      </c>
      <c r="F13" s="722">
        <v>0</v>
      </c>
      <c r="G13" s="722"/>
      <c r="H13" s="722">
        <f t="shared" si="0"/>
        <v>1353592813.8499999</v>
      </c>
    </row>
    <row r="14" spans="1:8">
      <c r="A14" s="409">
        <v>7</v>
      </c>
      <c r="B14" s="408" t="s">
        <v>53</v>
      </c>
      <c r="C14" s="722"/>
      <c r="D14" s="722">
        <v>3399365732.5782018</v>
      </c>
      <c r="E14" s="722">
        <v>4431495026.2833996</v>
      </c>
      <c r="F14" s="722">
        <v>4616458589.8213997</v>
      </c>
      <c r="G14" s="722">
        <v>38416388.026000001</v>
      </c>
      <c r="H14" s="722">
        <f t="shared" si="0"/>
        <v>12485735736.709</v>
      </c>
    </row>
    <row r="15" spans="1:8">
      <c r="A15" s="409">
        <v>8</v>
      </c>
      <c r="B15" s="410" t="s">
        <v>54</v>
      </c>
      <c r="C15" s="722"/>
      <c r="D15" s="722">
        <v>1177762268.3625</v>
      </c>
      <c r="E15" s="722">
        <v>5472263795.6162004</v>
      </c>
      <c r="F15" s="722">
        <v>4185388350.7097001</v>
      </c>
      <c r="G15" s="722">
        <v>50728397.343099996</v>
      </c>
      <c r="H15" s="722">
        <f t="shared" si="0"/>
        <v>10886142812.0315</v>
      </c>
    </row>
    <row r="16" spans="1:8">
      <c r="A16" s="409">
        <v>9</v>
      </c>
      <c r="B16" s="408" t="s">
        <v>55</v>
      </c>
      <c r="C16" s="722"/>
      <c r="D16" s="722">
        <v>143703515.83309999</v>
      </c>
      <c r="E16" s="722">
        <v>1465003320.2972</v>
      </c>
      <c r="F16" s="722">
        <v>4221441145.8578</v>
      </c>
      <c r="G16" s="722">
        <v>8895074.2916999999</v>
      </c>
      <c r="H16" s="722">
        <f t="shared" si="0"/>
        <v>5839043056.2798004</v>
      </c>
    </row>
    <row r="17" spans="1:8">
      <c r="A17" s="409">
        <v>10</v>
      </c>
      <c r="B17" s="412" t="s">
        <v>391</v>
      </c>
      <c r="C17" s="722"/>
      <c r="D17" s="722">
        <v>13722956.7094</v>
      </c>
      <c r="E17" s="722">
        <v>60075995.959899999</v>
      </c>
      <c r="F17" s="722">
        <v>59255388.253200002</v>
      </c>
      <c r="G17" s="722">
        <v>79920527.5273</v>
      </c>
      <c r="H17" s="722">
        <f t="shared" si="0"/>
        <v>212974868.44980001</v>
      </c>
    </row>
    <row r="18" spans="1:8">
      <c r="A18" s="409">
        <v>11</v>
      </c>
      <c r="B18" s="408" t="s">
        <v>57</v>
      </c>
      <c r="C18" s="722"/>
      <c r="D18" s="722">
        <v>2688682.1383000002</v>
      </c>
      <c r="E18" s="722">
        <v>28644448.8171</v>
      </c>
      <c r="F18" s="722">
        <v>173535348.08829999</v>
      </c>
      <c r="G18" s="722">
        <v>98379766.966720209</v>
      </c>
      <c r="H18" s="722">
        <f t="shared" si="0"/>
        <v>303248246.0104202</v>
      </c>
    </row>
    <row r="19" spans="1:8">
      <c r="A19" s="409">
        <v>12</v>
      </c>
      <c r="B19" s="408" t="s">
        <v>58</v>
      </c>
      <c r="C19" s="722"/>
      <c r="D19" s="722"/>
      <c r="E19" s="722"/>
      <c r="F19" s="722"/>
      <c r="G19" s="722"/>
      <c r="H19" s="722">
        <f t="shared" si="0"/>
        <v>0</v>
      </c>
    </row>
    <row r="20" spans="1:8">
      <c r="A20" s="411">
        <v>13</v>
      </c>
      <c r="B20" s="410" t="s">
        <v>141</v>
      </c>
      <c r="C20" s="722"/>
      <c r="D20" s="722"/>
      <c r="E20" s="722"/>
      <c r="F20" s="722"/>
      <c r="G20" s="722"/>
      <c r="H20" s="722">
        <f t="shared" si="0"/>
        <v>0</v>
      </c>
    </row>
    <row r="21" spans="1:8">
      <c r="A21" s="409">
        <v>14</v>
      </c>
      <c r="B21" s="408" t="s">
        <v>60</v>
      </c>
      <c r="C21" s="722">
        <v>886134589.17999983</v>
      </c>
      <c r="D21" s="722">
        <v>223228942.49843264</v>
      </c>
      <c r="E21" s="722"/>
      <c r="F21" s="722"/>
      <c r="G21" s="722">
        <v>1576098641.8800001</v>
      </c>
      <c r="H21" s="722">
        <f t="shared" si="0"/>
        <v>2685462173.5584326</v>
      </c>
    </row>
    <row r="22" spans="1:8">
      <c r="A22" s="407">
        <v>15</v>
      </c>
      <c r="B22" s="406" t="s">
        <v>61</v>
      </c>
      <c r="C22" s="722">
        <f>SUM(C18:C21)+SUM(C8:C16)</f>
        <v>3495405239.66923</v>
      </c>
      <c r="D22" s="722">
        <f t="shared" ref="D22:H22" si="1">SUM(D18:D21)+SUM(D8:D16)</f>
        <v>8531913893.8184042</v>
      </c>
      <c r="E22" s="722">
        <f t="shared" si="1"/>
        <v>15840064106.9473</v>
      </c>
      <c r="F22" s="722">
        <f t="shared" si="1"/>
        <v>14924806291.840799</v>
      </c>
      <c r="G22" s="722">
        <f t="shared" si="1"/>
        <v>1772518268.5075202</v>
      </c>
      <c r="H22" s="722">
        <f t="shared" si="1"/>
        <v>44564707800.783257</v>
      </c>
    </row>
    <row r="23" spans="1:8">
      <c r="C23" s="723"/>
      <c r="D23" s="723"/>
      <c r="E23" s="723"/>
      <c r="F23" s="723"/>
      <c r="G23" s="723"/>
      <c r="H23" s="723"/>
    </row>
    <row r="24" spans="1:8">
      <c r="C24" s="724"/>
      <c r="D24" s="724"/>
      <c r="E24" s="724"/>
      <c r="F24" s="724"/>
      <c r="G24" s="724"/>
      <c r="H24" s="724"/>
    </row>
    <row r="25" spans="1:8">
      <c r="C25" s="724"/>
      <c r="D25" s="724"/>
      <c r="E25" s="724"/>
      <c r="F25" s="724"/>
      <c r="G25" s="724"/>
      <c r="H25" s="724"/>
    </row>
    <row r="26" spans="1:8" ht="24">
      <c r="B26" s="340" t="s">
        <v>478</v>
      </c>
      <c r="C26" s="724"/>
      <c r="D26" s="724"/>
      <c r="E26" s="724"/>
      <c r="F26" s="724"/>
      <c r="G26" s="724"/>
      <c r="H26" s="724"/>
    </row>
    <row r="27" spans="1:8">
      <c r="C27" s="724"/>
      <c r="D27" s="724"/>
      <c r="E27" s="724"/>
      <c r="F27" s="724"/>
      <c r="G27" s="724"/>
      <c r="H27" s="724"/>
    </row>
    <row r="28" spans="1:8">
      <c r="C28" s="724"/>
      <c r="D28" s="724"/>
      <c r="E28" s="724"/>
      <c r="F28" s="724"/>
      <c r="G28" s="724"/>
      <c r="H28" s="724"/>
    </row>
    <row r="29" spans="1:8">
      <c r="C29" s="724"/>
      <c r="D29" s="724"/>
      <c r="E29" s="724"/>
      <c r="F29" s="724"/>
      <c r="G29" s="724"/>
      <c r="H29" s="724"/>
    </row>
    <row r="30" spans="1:8">
      <c r="C30" s="724"/>
      <c r="D30" s="724"/>
      <c r="E30" s="724"/>
      <c r="F30" s="724"/>
      <c r="G30" s="724"/>
      <c r="H30" s="724"/>
    </row>
    <row r="31" spans="1:8">
      <c r="C31" s="724"/>
      <c r="D31" s="724"/>
      <c r="E31" s="724"/>
      <c r="F31" s="724"/>
      <c r="G31" s="724"/>
      <c r="H31" s="724"/>
    </row>
    <row r="32" spans="1:8">
      <c r="C32" s="724"/>
      <c r="D32" s="724"/>
      <c r="E32" s="724"/>
      <c r="F32" s="724"/>
      <c r="G32" s="724"/>
      <c r="H32" s="724"/>
    </row>
    <row r="33" spans="3:8">
      <c r="C33" s="724"/>
      <c r="D33" s="724"/>
      <c r="E33" s="724"/>
      <c r="F33" s="724"/>
      <c r="G33" s="724"/>
      <c r="H33" s="724"/>
    </row>
    <row r="34" spans="3:8">
      <c r="C34" s="724"/>
      <c r="D34" s="724"/>
      <c r="E34" s="724"/>
      <c r="F34" s="724"/>
      <c r="G34" s="724"/>
      <c r="H34" s="724"/>
    </row>
    <row r="35" spans="3:8">
      <c r="C35" s="724"/>
      <c r="D35" s="724"/>
      <c r="E35" s="724"/>
      <c r="F35" s="724"/>
      <c r="G35" s="724"/>
      <c r="H35" s="724"/>
    </row>
    <row r="36" spans="3:8">
      <c r="C36" s="724"/>
      <c r="D36" s="724"/>
      <c r="E36" s="724"/>
      <c r="F36" s="724"/>
      <c r="G36" s="724"/>
      <c r="H36" s="724"/>
    </row>
    <row r="37" spans="3:8">
      <c r="C37" s="724"/>
      <c r="D37" s="724"/>
      <c r="E37" s="724"/>
      <c r="F37" s="724"/>
      <c r="G37" s="724"/>
      <c r="H37" s="724"/>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57"/>
  <sheetViews>
    <sheetView showGridLines="0" zoomScaleNormal="100" workbookViewId="0"/>
  </sheetViews>
  <sheetFormatPr defaultColWidth="9.33203125" defaultRowHeight="12"/>
  <cols>
    <col min="1" max="1" width="11.6640625" style="416" bestFit="1" customWidth="1"/>
    <col min="2" max="2" width="86.6640625" style="405" customWidth="1"/>
    <col min="3" max="4" width="31.5546875" style="405" customWidth="1"/>
    <col min="5" max="5" width="15.109375" style="337" bestFit="1" customWidth="1"/>
    <col min="6" max="6" width="11.6640625" style="337" bestFit="1" customWidth="1"/>
    <col min="7" max="7" width="21.5546875" style="405" bestFit="1" customWidth="1"/>
    <col min="8" max="8" width="41.44140625" style="405" customWidth="1"/>
    <col min="9" max="16384" width="9.33203125" style="405"/>
  </cols>
  <sheetData>
    <row r="1" spans="1:8" ht="13.8">
      <c r="A1" s="334" t="s">
        <v>30</v>
      </c>
      <c r="B1" s="415" t="str">
        <f>'Info '!C2</f>
        <v>JSC Bank of Georgia</v>
      </c>
      <c r="C1" s="429"/>
      <c r="D1" s="429"/>
      <c r="E1" s="429"/>
      <c r="F1" s="429"/>
      <c r="G1" s="429"/>
      <c r="H1" s="429"/>
    </row>
    <row r="2" spans="1:8">
      <c r="A2" s="335" t="s">
        <v>31</v>
      </c>
      <c r="B2" s="414">
        <f>'1. key ratios '!B2</f>
        <v>46203</v>
      </c>
      <c r="C2" s="429"/>
      <c r="D2" s="429"/>
      <c r="E2" s="429"/>
      <c r="F2" s="429"/>
      <c r="G2" s="429"/>
      <c r="H2" s="429"/>
    </row>
    <row r="3" spans="1:8">
      <c r="A3" s="336" t="s">
        <v>384</v>
      </c>
      <c r="B3" s="429"/>
      <c r="C3" s="429"/>
      <c r="D3" s="429"/>
      <c r="E3" s="429"/>
      <c r="F3" s="429"/>
      <c r="G3" s="429"/>
      <c r="H3" s="429"/>
    </row>
    <row r="4" spans="1:8">
      <c r="A4" s="430"/>
      <c r="B4" s="429"/>
      <c r="C4" s="428" t="s">
        <v>0</v>
      </c>
      <c r="D4" s="428" t="s">
        <v>1</v>
      </c>
      <c r="E4" s="428" t="s">
        <v>2</v>
      </c>
      <c r="F4" s="428" t="s">
        <v>3</v>
      </c>
      <c r="G4" s="428" t="s">
        <v>4</v>
      </c>
      <c r="H4" s="428" t="s">
        <v>5</v>
      </c>
    </row>
    <row r="5" spans="1:8" ht="34.200000000000003" customHeight="1">
      <c r="A5" s="872" t="s">
        <v>385</v>
      </c>
      <c r="B5" s="873"/>
      <c r="C5" s="886" t="s">
        <v>386</v>
      </c>
      <c r="D5" s="886"/>
      <c r="E5" s="886" t="s">
        <v>623</v>
      </c>
      <c r="F5" s="884" t="s">
        <v>387</v>
      </c>
      <c r="G5" s="884" t="s">
        <v>388</v>
      </c>
      <c r="H5" s="426" t="s">
        <v>622</v>
      </c>
    </row>
    <row r="6" spans="1:8" ht="24">
      <c r="A6" s="876"/>
      <c r="B6" s="877"/>
      <c r="C6" s="427" t="s">
        <v>389</v>
      </c>
      <c r="D6" s="427" t="s">
        <v>390</v>
      </c>
      <c r="E6" s="886"/>
      <c r="F6" s="885"/>
      <c r="G6" s="885"/>
      <c r="H6" s="426" t="s">
        <v>621</v>
      </c>
    </row>
    <row r="7" spans="1:8">
      <c r="A7" s="424">
        <v>1</v>
      </c>
      <c r="B7" s="408" t="s">
        <v>48</v>
      </c>
      <c r="C7" s="725"/>
      <c r="D7" s="725">
        <v>10049555348.2341</v>
      </c>
      <c r="E7" s="726">
        <v>9151661.0299999993</v>
      </c>
      <c r="F7" s="726"/>
      <c r="G7" s="725"/>
      <c r="H7" s="727">
        <v>10040403687.2041</v>
      </c>
    </row>
    <row r="8" spans="1:8">
      <c r="A8" s="424">
        <v>2</v>
      </c>
      <c r="B8" s="408" t="s">
        <v>49</v>
      </c>
      <c r="C8" s="725"/>
      <c r="D8" s="725"/>
      <c r="E8" s="726"/>
      <c r="F8" s="726"/>
      <c r="G8" s="725"/>
      <c r="H8" s="727">
        <v>0</v>
      </c>
    </row>
    <row r="9" spans="1:8">
      <c r="A9" s="424">
        <v>3</v>
      </c>
      <c r="B9" s="408" t="s">
        <v>149</v>
      </c>
      <c r="C9" s="725"/>
      <c r="D9" s="725"/>
      <c r="E9" s="726"/>
      <c r="F9" s="726"/>
      <c r="G9" s="725"/>
      <c r="H9" s="727">
        <v>0</v>
      </c>
    </row>
    <row r="10" spans="1:8">
      <c r="A10" s="424">
        <v>4</v>
      </c>
      <c r="B10" s="408" t="s">
        <v>50</v>
      </c>
      <c r="C10" s="725"/>
      <c r="D10" s="725">
        <v>971079275.13999999</v>
      </c>
      <c r="E10" s="726">
        <v>0</v>
      </c>
      <c r="F10" s="726"/>
      <c r="G10" s="725"/>
      <c r="H10" s="727">
        <v>971079275.13999999</v>
      </c>
    </row>
    <row r="11" spans="1:8">
      <c r="A11" s="424">
        <v>5</v>
      </c>
      <c r="B11" s="408" t="s">
        <v>51</v>
      </c>
      <c r="C11" s="725"/>
      <c r="D11" s="725"/>
      <c r="E11" s="726"/>
      <c r="F11" s="726"/>
      <c r="G11" s="725"/>
      <c r="H11" s="727">
        <v>0</v>
      </c>
    </row>
    <row r="12" spans="1:8">
      <c r="A12" s="424">
        <v>6</v>
      </c>
      <c r="B12" s="408" t="s">
        <v>52</v>
      </c>
      <c r="C12" s="725"/>
      <c r="D12" s="725">
        <v>1353666887.3499999</v>
      </c>
      <c r="E12" s="726">
        <v>74073.5</v>
      </c>
      <c r="F12" s="726"/>
      <c r="G12" s="725"/>
      <c r="H12" s="727">
        <v>1353592813.8499999</v>
      </c>
    </row>
    <row r="13" spans="1:8">
      <c r="A13" s="424">
        <v>7</v>
      </c>
      <c r="B13" s="408" t="s">
        <v>53</v>
      </c>
      <c r="C13" s="725">
        <v>296704322.67000002</v>
      </c>
      <c r="D13" s="725">
        <v>12344848716.5576</v>
      </c>
      <c r="E13" s="726">
        <v>155817302.51859999</v>
      </c>
      <c r="F13" s="726"/>
      <c r="G13" s="725">
        <v>1770627.62</v>
      </c>
      <c r="H13" s="727">
        <v>12485735736.709</v>
      </c>
    </row>
    <row r="14" spans="1:8">
      <c r="A14" s="424">
        <v>8</v>
      </c>
      <c r="B14" s="410" t="s">
        <v>54</v>
      </c>
      <c r="C14" s="725">
        <v>297607421.75</v>
      </c>
      <c r="D14" s="725">
        <v>10788261871.93</v>
      </c>
      <c r="E14" s="726">
        <v>199726481.64480001</v>
      </c>
      <c r="F14" s="726"/>
      <c r="G14" s="725">
        <v>42682042.840000004</v>
      </c>
      <c r="H14" s="727">
        <v>10886142812.0352</v>
      </c>
    </row>
    <row r="15" spans="1:8">
      <c r="A15" s="424">
        <v>9</v>
      </c>
      <c r="B15" s="408" t="s">
        <v>55</v>
      </c>
      <c r="C15" s="725">
        <v>83797144.379999995</v>
      </c>
      <c r="D15" s="725">
        <v>5762866185.4300003</v>
      </c>
      <c r="E15" s="726">
        <v>7620273.5404000003</v>
      </c>
      <c r="F15" s="726"/>
      <c r="G15" s="725">
        <v>1023780.89</v>
      </c>
      <c r="H15" s="727">
        <v>5839043056.2696009</v>
      </c>
    </row>
    <row r="16" spans="1:8">
      <c r="A16" s="424">
        <v>10</v>
      </c>
      <c r="B16" s="412" t="s">
        <v>391</v>
      </c>
      <c r="C16" s="725">
        <v>320119356.19</v>
      </c>
      <c r="D16" s="725">
        <v>899815.45</v>
      </c>
      <c r="E16" s="726">
        <v>108044303.1956</v>
      </c>
      <c r="F16" s="726"/>
      <c r="G16" s="725">
        <v>0</v>
      </c>
      <c r="H16" s="727">
        <v>212974868.44439998</v>
      </c>
    </row>
    <row r="17" spans="1:8">
      <c r="A17" s="424">
        <v>11</v>
      </c>
      <c r="B17" s="408" t="s">
        <v>57</v>
      </c>
      <c r="C17" s="725">
        <v>1075961.58</v>
      </c>
      <c r="D17" s="725">
        <v>300722088.7367202</v>
      </c>
      <c r="E17" s="726">
        <v>-1450195.7011000002</v>
      </c>
      <c r="F17" s="726"/>
      <c r="G17" s="725">
        <v>84349.54</v>
      </c>
      <c r="H17" s="727">
        <v>303248246.01782018</v>
      </c>
    </row>
    <row r="18" spans="1:8">
      <c r="A18" s="424">
        <v>12</v>
      </c>
      <c r="B18" s="408" t="s">
        <v>58</v>
      </c>
      <c r="C18" s="725"/>
      <c r="D18" s="725"/>
      <c r="E18" s="726"/>
      <c r="F18" s="726"/>
      <c r="G18" s="725"/>
      <c r="H18" s="727">
        <v>0</v>
      </c>
    </row>
    <row r="19" spans="1:8">
      <c r="A19" s="425">
        <v>13</v>
      </c>
      <c r="B19" s="410" t="s">
        <v>141</v>
      </c>
      <c r="C19" s="725"/>
      <c r="D19" s="725"/>
      <c r="E19" s="726"/>
      <c r="F19" s="726"/>
      <c r="G19" s="725"/>
      <c r="H19" s="727">
        <v>0</v>
      </c>
    </row>
    <row r="20" spans="1:8">
      <c r="A20" s="424">
        <v>14</v>
      </c>
      <c r="B20" s="408" t="s">
        <v>60</v>
      </c>
      <c r="C20" s="725">
        <v>22582560.143468998</v>
      </c>
      <c r="D20" s="725">
        <v>2903841217.4462757</v>
      </c>
      <c r="E20" s="726">
        <v>22701846.801312</v>
      </c>
      <c r="F20" s="726"/>
      <c r="G20" s="725">
        <v>1334315.6200000003</v>
      </c>
      <c r="H20" s="727">
        <v>2903721930.7884326</v>
      </c>
    </row>
    <row r="21" spans="1:8" s="421" customFormat="1">
      <c r="A21" s="423">
        <v>15</v>
      </c>
      <c r="B21" s="422" t="s">
        <v>61</v>
      </c>
      <c r="C21" s="728">
        <v>701767410.52346909</v>
      </c>
      <c r="D21" s="728">
        <v>44474841590.824699</v>
      </c>
      <c r="E21" s="728">
        <v>393641443.33401203</v>
      </c>
      <c r="F21" s="728">
        <v>0</v>
      </c>
      <c r="G21" s="728">
        <v>46895116.510000005</v>
      </c>
      <c r="H21" s="727">
        <v>44782967558.014153</v>
      </c>
    </row>
    <row r="22" spans="1:8">
      <c r="A22" s="420">
        <v>16</v>
      </c>
      <c r="B22" s="419" t="s">
        <v>392</v>
      </c>
      <c r="C22" s="725">
        <v>676748267.49514997</v>
      </c>
      <c r="D22" s="725">
        <v>28848696920.421047</v>
      </c>
      <c r="E22" s="726">
        <v>361427158.7827</v>
      </c>
      <c r="F22" s="726"/>
      <c r="G22" s="725">
        <v>45560800.890000008</v>
      </c>
      <c r="H22" s="727">
        <v>29164018029.133499</v>
      </c>
    </row>
    <row r="23" spans="1:8">
      <c r="A23" s="420">
        <v>17</v>
      </c>
      <c r="B23" s="419" t="s">
        <v>393</v>
      </c>
      <c r="C23" s="725">
        <v>0</v>
      </c>
      <c r="D23" s="725">
        <v>8456230989.7526989</v>
      </c>
      <c r="E23" s="726">
        <v>8950757.9799999986</v>
      </c>
      <c r="F23" s="726"/>
      <c r="G23" s="725"/>
      <c r="H23" s="727">
        <v>8447280231.7726994</v>
      </c>
    </row>
    <row r="24" spans="1:8">
      <c r="C24" s="723"/>
      <c r="D24" s="723"/>
      <c r="E24" s="729"/>
      <c r="F24" s="729"/>
      <c r="G24" s="723"/>
      <c r="H24" s="723"/>
    </row>
    <row r="25" spans="1:8">
      <c r="C25" s="723"/>
      <c r="D25" s="723"/>
      <c r="E25" s="723"/>
      <c r="F25" s="723"/>
      <c r="G25" s="723"/>
      <c r="H25" s="723"/>
    </row>
    <row r="26" spans="1:8" ht="42.45" customHeight="1">
      <c r="B26" s="340" t="s">
        <v>478</v>
      </c>
      <c r="C26" s="724"/>
      <c r="D26" s="724"/>
      <c r="E26" s="724"/>
      <c r="F26" s="724"/>
      <c r="G26" s="724"/>
      <c r="H26" s="724"/>
    </row>
    <row r="27" spans="1:8">
      <c r="C27" s="724"/>
      <c r="D27" s="724"/>
      <c r="E27" s="724"/>
      <c r="F27" s="724"/>
      <c r="G27" s="724"/>
      <c r="H27" s="724"/>
    </row>
    <row r="28" spans="1:8">
      <c r="C28" s="724"/>
      <c r="D28" s="724"/>
      <c r="E28" s="724"/>
      <c r="F28" s="724"/>
      <c r="G28" s="724"/>
      <c r="H28" s="724"/>
    </row>
    <row r="29" spans="1:8">
      <c r="C29" s="724"/>
      <c r="D29" s="724"/>
      <c r="E29" s="724"/>
      <c r="F29" s="724"/>
      <c r="G29" s="724"/>
      <c r="H29" s="724"/>
    </row>
    <row r="30" spans="1:8">
      <c r="C30" s="724"/>
      <c r="D30" s="724"/>
      <c r="E30" s="724"/>
      <c r="F30" s="724"/>
      <c r="G30" s="724"/>
      <c r="H30" s="724"/>
    </row>
    <row r="31" spans="1:8">
      <c r="C31" s="724"/>
      <c r="D31" s="724"/>
      <c r="E31" s="724"/>
      <c r="F31" s="724"/>
      <c r="G31" s="724"/>
      <c r="H31" s="724"/>
    </row>
    <row r="32" spans="1:8">
      <c r="C32" s="724"/>
      <c r="D32" s="724"/>
      <c r="E32" s="724"/>
      <c r="F32" s="724"/>
      <c r="G32" s="724"/>
      <c r="H32" s="724"/>
    </row>
    <row r="33" spans="3:8">
      <c r="C33" s="724"/>
      <c r="D33" s="724"/>
      <c r="E33" s="724"/>
      <c r="F33" s="724"/>
      <c r="G33" s="724"/>
      <c r="H33" s="724"/>
    </row>
    <row r="34" spans="3:8">
      <c r="C34" s="724"/>
      <c r="D34" s="724"/>
      <c r="E34" s="724"/>
      <c r="F34" s="724"/>
      <c r="G34" s="724"/>
      <c r="H34" s="724"/>
    </row>
    <row r="35" spans="3:8">
      <c r="C35" s="724"/>
      <c r="D35" s="724"/>
      <c r="E35" s="724"/>
      <c r="F35" s="724"/>
      <c r="G35" s="724"/>
      <c r="H35" s="724"/>
    </row>
    <row r="36" spans="3:8">
      <c r="C36" s="724"/>
      <c r="D36" s="724"/>
      <c r="E36" s="724"/>
      <c r="F36" s="724"/>
      <c r="G36" s="724"/>
      <c r="H36" s="724"/>
    </row>
    <row r="37" spans="3:8">
      <c r="C37" s="724"/>
      <c r="D37" s="724"/>
      <c r="E37" s="724"/>
      <c r="F37" s="724"/>
      <c r="G37" s="724"/>
      <c r="H37" s="724"/>
    </row>
    <row r="38" spans="3:8">
      <c r="C38" s="724"/>
      <c r="D38" s="724"/>
      <c r="E38" s="724"/>
      <c r="F38" s="724"/>
      <c r="G38" s="724"/>
      <c r="H38" s="724"/>
    </row>
    <row r="39" spans="3:8">
      <c r="C39" s="724"/>
      <c r="D39" s="724"/>
      <c r="E39" s="724"/>
      <c r="F39" s="724"/>
      <c r="G39" s="724"/>
      <c r="H39" s="724"/>
    </row>
    <row r="40" spans="3:8">
      <c r="C40" s="724"/>
      <c r="D40" s="724"/>
      <c r="E40" s="724"/>
      <c r="F40" s="724"/>
      <c r="G40" s="724"/>
      <c r="H40" s="724"/>
    </row>
    <row r="41" spans="3:8">
      <c r="C41" s="724"/>
      <c r="D41" s="724"/>
      <c r="E41" s="724"/>
      <c r="F41" s="724"/>
      <c r="G41" s="724"/>
      <c r="H41" s="724"/>
    </row>
    <row r="42" spans="3:8">
      <c r="C42" s="724"/>
      <c r="D42" s="724"/>
      <c r="E42" s="724"/>
      <c r="F42" s="724"/>
      <c r="G42" s="724"/>
      <c r="H42" s="724"/>
    </row>
    <row r="43" spans="3:8">
      <c r="C43" s="724"/>
      <c r="D43" s="724"/>
      <c r="E43" s="724"/>
      <c r="F43" s="724"/>
      <c r="G43" s="724"/>
      <c r="H43" s="724"/>
    </row>
    <row r="44" spans="3:8">
      <c r="C44" s="724"/>
      <c r="D44" s="724"/>
      <c r="E44" s="724"/>
      <c r="F44" s="724"/>
      <c r="G44" s="724"/>
      <c r="H44" s="724"/>
    </row>
    <row r="45" spans="3:8">
      <c r="C45" s="724"/>
      <c r="D45" s="724"/>
      <c r="E45" s="724"/>
      <c r="F45" s="724"/>
      <c r="G45" s="724"/>
      <c r="H45" s="724"/>
    </row>
    <row r="46" spans="3:8">
      <c r="C46" s="724"/>
      <c r="D46" s="724"/>
      <c r="E46" s="724"/>
      <c r="F46" s="724"/>
      <c r="G46" s="724"/>
      <c r="H46" s="724"/>
    </row>
    <row r="47" spans="3:8">
      <c r="C47" s="724"/>
      <c r="D47" s="724"/>
      <c r="E47" s="724"/>
      <c r="F47" s="724"/>
      <c r="G47" s="724"/>
      <c r="H47" s="724"/>
    </row>
    <row r="48" spans="3:8">
      <c r="C48" s="724"/>
      <c r="D48" s="724"/>
      <c r="E48" s="724"/>
      <c r="F48" s="724"/>
      <c r="G48" s="724"/>
      <c r="H48" s="724"/>
    </row>
    <row r="49" spans="3:8">
      <c r="C49" s="724"/>
      <c r="D49" s="724"/>
      <c r="E49" s="724"/>
      <c r="F49" s="724"/>
      <c r="G49" s="724"/>
      <c r="H49" s="724"/>
    </row>
    <row r="50" spans="3:8">
      <c r="C50" s="724"/>
      <c r="D50" s="724"/>
      <c r="E50" s="724"/>
      <c r="F50" s="724"/>
      <c r="G50" s="724"/>
      <c r="H50" s="724"/>
    </row>
    <row r="51" spans="3:8">
      <c r="C51" s="724"/>
      <c r="D51" s="724"/>
      <c r="E51" s="724"/>
      <c r="F51" s="724"/>
      <c r="G51" s="724"/>
      <c r="H51" s="724"/>
    </row>
    <row r="52" spans="3:8">
      <c r="C52" s="724"/>
      <c r="D52" s="724"/>
      <c r="E52" s="724"/>
      <c r="F52" s="724"/>
      <c r="G52" s="724"/>
      <c r="H52" s="724"/>
    </row>
    <row r="53" spans="3:8">
      <c r="C53" s="724"/>
      <c r="D53" s="724"/>
      <c r="E53" s="724"/>
      <c r="F53" s="724"/>
      <c r="G53" s="724"/>
      <c r="H53" s="724"/>
    </row>
    <row r="54" spans="3:8">
      <c r="C54" s="724"/>
      <c r="D54" s="724"/>
      <c r="E54" s="724"/>
      <c r="F54" s="724"/>
      <c r="G54" s="724"/>
      <c r="H54" s="724"/>
    </row>
    <row r="55" spans="3:8">
      <c r="C55" s="724"/>
      <c r="D55" s="724"/>
      <c r="E55" s="724"/>
      <c r="F55" s="724"/>
      <c r="G55" s="724"/>
      <c r="H55" s="724"/>
    </row>
    <row r="56" spans="3:8">
      <c r="C56" s="724"/>
      <c r="D56" s="724"/>
      <c r="E56" s="724"/>
      <c r="F56" s="724"/>
      <c r="G56" s="724"/>
      <c r="H56" s="724"/>
    </row>
    <row r="57" spans="3:8">
      <c r="C57" s="724"/>
      <c r="D57" s="724"/>
      <c r="E57" s="724"/>
      <c r="F57" s="724"/>
      <c r="G57" s="724"/>
      <c r="H57" s="724"/>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J107"/>
  <sheetViews>
    <sheetView showGridLines="0" zoomScaleNormal="100" workbookViewId="0"/>
  </sheetViews>
  <sheetFormatPr defaultColWidth="9.33203125" defaultRowHeight="12"/>
  <cols>
    <col min="1" max="1" width="11" style="405" bestFit="1" customWidth="1"/>
    <col min="2" max="2" width="93.44140625" style="405" customWidth="1"/>
    <col min="3" max="4" width="35" style="405" customWidth="1"/>
    <col min="5" max="5" width="15.109375" style="405" bestFit="1" customWidth="1"/>
    <col min="6" max="6" width="11.6640625" style="405" bestFit="1" customWidth="1"/>
    <col min="7" max="7" width="22" style="405" customWidth="1"/>
    <col min="8" max="8" width="19.88671875" style="405" customWidth="1"/>
    <col min="9" max="16384" width="9.33203125" style="405"/>
  </cols>
  <sheetData>
    <row r="1" spans="1:10" ht="13.8">
      <c r="A1" s="334" t="s">
        <v>30</v>
      </c>
      <c r="B1" s="415" t="str">
        <f>'Info '!C2</f>
        <v>JSC Bank of Georgia</v>
      </c>
      <c r="C1" s="429"/>
      <c r="D1" s="429"/>
      <c r="E1" s="429"/>
      <c r="F1" s="429"/>
      <c r="G1" s="429"/>
      <c r="H1" s="429"/>
    </row>
    <row r="2" spans="1:10">
      <c r="A2" s="335" t="s">
        <v>31</v>
      </c>
      <c r="B2" s="414">
        <f>'1. key ratios '!B2</f>
        <v>46203</v>
      </c>
      <c r="C2" s="429"/>
      <c r="D2" s="429"/>
      <c r="E2" s="429"/>
      <c r="F2" s="429"/>
      <c r="G2" s="429"/>
      <c r="H2" s="429"/>
    </row>
    <row r="3" spans="1:10">
      <c r="A3" s="336" t="s">
        <v>394</v>
      </c>
      <c r="B3" s="429"/>
      <c r="C3" s="429"/>
      <c r="D3" s="429"/>
      <c r="E3" s="429"/>
      <c r="F3" s="429"/>
      <c r="G3" s="429"/>
      <c r="H3" s="429"/>
    </row>
    <row r="4" spans="1:10">
      <c r="A4" s="430"/>
      <c r="B4" s="429"/>
      <c r="C4" s="428" t="s">
        <v>0</v>
      </c>
      <c r="D4" s="428" t="s">
        <v>1</v>
      </c>
      <c r="E4" s="428" t="s">
        <v>2</v>
      </c>
      <c r="F4" s="428" t="s">
        <v>3</v>
      </c>
      <c r="G4" s="428" t="s">
        <v>4</v>
      </c>
      <c r="H4" s="428" t="s">
        <v>5</v>
      </c>
    </row>
    <row r="5" spans="1:10" ht="41.7" customHeight="1">
      <c r="A5" s="872" t="s">
        <v>385</v>
      </c>
      <c r="B5" s="873"/>
      <c r="C5" s="886" t="s">
        <v>386</v>
      </c>
      <c r="D5" s="886"/>
      <c r="E5" s="886" t="s">
        <v>623</v>
      </c>
      <c r="F5" s="884" t="s">
        <v>387</v>
      </c>
      <c r="G5" s="884" t="s">
        <v>388</v>
      </c>
      <c r="H5" s="426" t="s">
        <v>622</v>
      </c>
    </row>
    <row r="6" spans="1:10" ht="24">
      <c r="A6" s="876"/>
      <c r="B6" s="877"/>
      <c r="C6" s="427" t="s">
        <v>389</v>
      </c>
      <c r="D6" s="427" t="s">
        <v>390</v>
      </c>
      <c r="E6" s="886"/>
      <c r="F6" s="885"/>
      <c r="G6" s="885"/>
      <c r="H6" s="426" t="s">
        <v>621</v>
      </c>
    </row>
    <row r="7" spans="1:10">
      <c r="A7" s="417">
        <v>1</v>
      </c>
      <c r="B7" s="435" t="s">
        <v>482</v>
      </c>
      <c r="C7" s="725">
        <v>8619735.9478999991</v>
      </c>
      <c r="D7" s="725">
        <v>10963589668.4618</v>
      </c>
      <c r="E7" s="725">
        <v>18431825.5964</v>
      </c>
      <c r="F7" s="725"/>
      <c r="G7" s="725">
        <v>1283100.19</v>
      </c>
      <c r="H7" s="727">
        <v>10953777578.813301</v>
      </c>
      <c r="I7" s="723"/>
      <c r="J7" s="723"/>
    </row>
    <row r="8" spans="1:10">
      <c r="A8" s="417">
        <v>2</v>
      </c>
      <c r="B8" s="435" t="s">
        <v>395</v>
      </c>
      <c r="C8" s="725">
        <v>7046126.1601999998</v>
      </c>
      <c r="D8" s="725">
        <v>3869562836.6999998</v>
      </c>
      <c r="E8" s="725">
        <v>7763940.2487000003</v>
      </c>
      <c r="F8" s="725"/>
      <c r="G8" s="725">
        <v>1462563.01</v>
      </c>
      <c r="H8" s="727">
        <v>3868845022.6114998</v>
      </c>
      <c r="I8" s="723"/>
      <c r="J8" s="723"/>
    </row>
    <row r="9" spans="1:10">
      <c r="A9" s="417">
        <v>3</v>
      </c>
      <c r="B9" s="435" t="s">
        <v>396</v>
      </c>
      <c r="C9" s="725">
        <v>0</v>
      </c>
      <c r="D9" s="725">
        <v>2669137.16</v>
      </c>
      <c r="E9" s="725">
        <v>0</v>
      </c>
      <c r="F9" s="725"/>
      <c r="G9" s="725">
        <v>0</v>
      </c>
      <c r="H9" s="727">
        <v>2669137.16</v>
      </c>
      <c r="I9" s="723"/>
      <c r="J9" s="723"/>
    </row>
    <row r="10" spans="1:10">
      <c r="A10" s="417">
        <v>4</v>
      </c>
      <c r="B10" s="435" t="s">
        <v>483</v>
      </c>
      <c r="C10" s="725">
        <v>29050687.734099999</v>
      </c>
      <c r="D10" s="725">
        <v>2052384042.4505</v>
      </c>
      <c r="E10" s="725">
        <v>6638571.9129999997</v>
      </c>
      <c r="F10" s="725"/>
      <c r="G10" s="725">
        <v>796446.83739999996</v>
      </c>
      <c r="H10" s="727">
        <v>2074796158.2716</v>
      </c>
      <c r="I10" s="723"/>
      <c r="J10" s="723"/>
    </row>
    <row r="11" spans="1:10">
      <c r="A11" s="417">
        <v>5</v>
      </c>
      <c r="B11" s="435" t="s">
        <v>397</v>
      </c>
      <c r="C11" s="725">
        <v>38233901.442299999</v>
      </c>
      <c r="D11" s="725">
        <v>2072907201.1762002</v>
      </c>
      <c r="E11" s="725">
        <v>15713168.800099999</v>
      </c>
      <c r="F11" s="725"/>
      <c r="G11" s="725">
        <v>475531.11</v>
      </c>
      <c r="H11" s="727">
        <v>2095427933.8184001</v>
      </c>
      <c r="I11" s="723"/>
      <c r="J11" s="723"/>
    </row>
    <row r="12" spans="1:10">
      <c r="A12" s="417">
        <v>6</v>
      </c>
      <c r="B12" s="435" t="s">
        <v>398</v>
      </c>
      <c r="C12" s="725">
        <v>25405693.360599998</v>
      </c>
      <c r="D12" s="725">
        <v>1071298133.7096</v>
      </c>
      <c r="E12" s="725">
        <v>17464806.404100001</v>
      </c>
      <c r="F12" s="725"/>
      <c r="G12" s="725">
        <v>4774395.8600000003</v>
      </c>
      <c r="H12" s="727">
        <v>1079239020.6661</v>
      </c>
      <c r="I12" s="723"/>
      <c r="J12" s="723"/>
    </row>
    <row r="13" spans="1:10">
      <c r="A13" s="417">
        <v>7</v>
      </c>
      <c r="B13" s="435" t="s">
        <v>399</v>
      </c>
      <c r="C13" s="725">
        <v>22632762.273699999</v>
      </c>
      <c r="D13" s="725">
        <v>1063874893.707</v>
      </c>
      <c r="E13" s="725">
        <v>14312400.8166</v>
      </c>
      <c r="F13" s="725"/>
      <c r="G13" s="725">
        <v>978961.64260000002</v>
      </c>
      <c r="H13" s="727">
        <v>1072195255.1641001</v>
      </c>
      <c r="I13" s="723"/>
      <c r="J13" s="723"/>
    </row>
    <row r="14" spans="1:10">
      <c r="A14" s="417">
        <v>8</v>
      </c>
      <c r="B14" s="435" t="s">
        <v>400</v>
      </c>
      <c r="C14" s="725">
        <v>19490896.332400002</v>
      </c>
      <c r="D14" s="725">
        <v>1393007221.9244998</v>
      </c>
      <c r="E14" s="725">
        <v>15050045.3279</v>
      </c>
      <c r="F14" s="725"/>
      <c r="G14" s="725">
        <v>1945125.27</v>
      </c>
      <c r="H14" s="727">
        <v>1397448072.9289999</v>
      </c>
      <c r="I14" s="723"/>
      <c r="J14" s="723"/>
    </row>
    <row r="15" spans="1:10">
      <c r="A15" s="417">
        <v>9</v>
      </c>
      <c r="B15" s="435" t="s">
        <v>401</v>
      </c>
      <c r="C15" s="725">
        <v>81251297.140900001</v>
      </c>
      <c r="D15" s="725">
        <v>934669811.59490001</v>
      </c>
      <c r="E15" s="725">
        <v>50059794.344599999</v>
      </c>
      <c r="F15" s="725"/>
      <c r="G15" s="725">
        <v>1002383.93</v>
      </c>
      <c r="H15" s="727">
        <v>965861314.39120007</v>
      </c>
      <c r="I15" s="723"/>
      <c r="J15" s="723"/>
    </row>
    <row r="16" spans="1:10">
      <c r="A16" s="417">
        <v>10</v>
      </c>
      <c r="B16" s="435" t="s">
        <v>402</v>
      </c>
      <c r="C16" s="725">
        <v>8092816.9266999997</v>
      </c>
      <c r="D16" s="725">
        <v>566312612.87699997</v>
      </c>
      <c r="E16" s="725">
        <v>7172843.3563000001</v>
      </c>
      <c r="F16" s="725"/>
      <c r="G16" s="725">
        <v>924302.3</v>
      </c>
      <c r="H16" s="727">
        <v>567232586.44739997</v>
      </c>
      <c r="I16" s="723"/>
      <c r="J16" s="723"/>
    </row>
    <row r="17" spans="1:10">
      <c r="A17" s="417">
        <v>11</v>
      </c>
      <c r="B17" s="435" t="s">
        <v>403</v>
      </c>
      <c r="C17" s="725">
        <v>4551176.2851999998</v>
      </c>
      <c r="D17" s="725">
        <v>524121001.50840002</v>
      </c>
      <c r="E17" s="725">
        <v>3304336.3717999998</v>
      </c>
      <c r="F17" s="725"/>
      <c r="G17" s="725">
        <v>969896.62639999995</v>
      </c>
      <c r="H17" s="727">
        <v>525367841.42180002</v>
      </c>
      <c r="I17" s="723"/>
      <c r="J17" s="723"/>
    </row>
    <row r="18" spans="1:10">
      <c r="A18" s="417">
        <v>12</v>
      </c>
      <c r="B18" s="435" t="s">
        <v>404</v>
      </c>
      <c r="C18" s="725">
        <v>24128385.5856</v>
      </c>
      <c r="D18" s="725">
        <v>1059319836.4125</v>
      </c>
      <c r="E18" s="725">
        <v>10250780.3215</v>
      </c>
      <c r="F18" s="725"/>
      <c r="G18" s="725">
        <v>2831698.77</v>
      </c>
      <c r="H18" s="727">
        <v>1073197441.6766001</v>
      </c>
      <c r="I18" s="723"/>
      <c r="J18" s="723"/>
    </row>
    <row r="19" spans="1:10">
      <c r="A19" s="417">
        <v>13</v>
      </c>
      <c r="B19" s="435" t="s">
        <v>405</v>
      </c>
      <c r="C19" s="725">
        <v>4403902.4956</v>
      </c>
      <c r="D19" s="725">
        <v>473898519.81629997</v>
      </c>
      <c r="E19" s="725">
        <v>10260935.828</v>
      </c>
      <c r="F19" s="725"/>
      <c r="G19" s="725">
        <v>304240.96999999997</v>
      </c>
      <c r="H19" s="727">
        <v>468041486.48389995</v>
      </c>
      <c r="I19" s="723"/>
      <c r="J19" s="723"/>
    </row>
    <row r="20" spans="1:10">
      <c r="A20" s="417">
        <v>14</v>
      </c>
      <c r="B20" s="435" t="s">
        <v>406</v>
      </c>
      <c r="C20" s="725">
        <v>71385898.608099997</v>
      </c>
      <c r="D20" s="725">
        <v>1114518281.5576</v>
      </c>
      <c r="E20" s="725">
        <v>23479339.701400001</v>
      </c>
      <c r="F20" s="725"/>
      <c r="G20" s="725">
        <v>812329.96</v>
      </c>
      <c r="H20" s="727">
        <v>1162424840.4642999</v>
      </c>
      <c r="I20" s="723"/>
      <c r="J20" s="723"/>
    </row>
    <row r="21" spans="1:10">
      <c r="A21" s="417">
        <v>15</v>
      </c>
      <c r="B21" s="435" t="s">
        <v>407</v>
      </c>
      <c r="C21" s="725">
        <v>8920585.7062999997</v>
      </c>
      <c r="D21" s="725">
        <v>474064712.31959999</v>
      </c>
      <c r="E21" s="725">
        <v>5054349.7918999996</v>
      </c>
      <c r="F21" s="725"/>
      <c r="G21" s="725">
        <v>1754460.4583999999</v>
      </c>
      <c r="H21" s="727">
        <v>477930948.23400003</v>
      </c>
      <c r="I21" s="723"/>
      <c r="J21" s="723"/>
    </row>
    <row r="22" spans="1:10">
      <c r="A22" s="417">
        <v>16</v>
      </c>
      <c r="B22" s="435" t="s">
        <v>408</v>
      </c>
      <c r="C22" s="725">
        <v>72240202.7984</v>
      </c>
      <c r="D22" s="725">
        <v>538511701.90530002</v>
      </c>
      <c r="E22" s="725">
        <v>20096013.567299999</v>
      </c>
      <c r="F22" s="725"/>
      <c r="G22" s="725">
        <v>1784117.89</v>
      </c>
      <c r="H22" s="727">
        <v>590655891.1364001</v>
      </c>
      <c r="I22" s="723"/>
      <c r="J22" s="723"/>
    </row>
    <row r="23" spans="1:10">
      <c r="A23" s="417">
        <v>17</v>
      </c>
      <c r="B23" s="435" t="s">
        <v>486</v>
      </c>
      <c r="C23" s="725">
        <v>2885824.3955000001</v>
      </c>
      <c r="D23" s="725">
        <v>289561046.01810002</v>
      </c>
      <c r="E23" s="725">
        <v>1835173.679</v>
      </c>
      <c r="F23" s="725"/>
      <c r="G23" s="725">
        <v>107495.56</v>
      </c>
      <c r="H23" s="727">
        <v>290611696.73460001</v>
      </c>
      <c r="I23" s="723"/>
      <c r="J23" s="723"/>
    </row>
    <row r="24" spans="1:10">
      <c r="A24" s="417">
        <v>18</v>
      </c>
      <c r="B24" s="435" t="s">
        <v>409</v>
      </c>
      <c r="C24" s="725">
        <v>2678344.0531000001</v>
      </c>
      <c r="D24" s="725">
        <v>1519284256.3845999</v>
      </c>
      <c r="E24" s="725">
        <v>5144234.1217</v>
      </c>
      <c r="F24" s="725"/>
      <c r="G24" s="725">
        <v>262673.05</v>
      </c>
      <c r="H24" s="727">
        <v>1516818366.316</v>
      </c>
      <c r="I24" s="723"/>
      <c r="J24" s="723"/>
    </row>
    <row r="25" spans="1:10">
      <c r="A25" s="417">
        <v>19</v>
      </c>
      <c r="B25" s="435" t="s">
        <v>410</v>
      </c>
      <c r="C25" s="725">
        <v>1195760.0153000001</v>
      </c>
      <c r="D25" s="725">
        <v>131177716.74079999</v>
      </c>
      <c r="E25" s="725">
        <v>964866.88639999996</v>
      </c>
      <c r="F25" s="725"/>
      <c r="G25" s="725">
        <v>633788.48</v>
      </c>
      <c r="H25" s="727">
        <v>131408609.8697</v>
      </c>
      <c r="I25" s="723"/>
      <c r="J25" s="723"/>
    </row>
    <row r="26" spans="1:10">
      <c r="A26" s="417">
        <v>20</v>
      </c>
      <c r="B26" s="435" t="s">
        <v>485</v>
      </c>
      <c r="C26" s="725">
        <v>19070632.546399999</v>
      </c>
      <c r="D26" s="725">
        <v>789508096.01719999</v>
      </c>
      <c r="E26" s="725">
        <v>6357814.8742000004</v>
      </c>
      <c r="F26" s="725"/>
      <c r="G26" s="725">
        <v>773011.13</v>
      </c>
      <c r="H26" s="727">
        <v>802220913.68939996</v>
      </c>
      <c r="I26" s="730"/>
      <c r="J26" s="723"/>
    </row>
    <row r="27" spans="1:10">
      <c r="A27" s="417">
        <v>21</v>
      </c>
      <c r="B27" s="435" t="s">
        <v>411</v>
      </c>
      <c r="C27" s="725">
        <v>1616836.9565000001</v>
      </c>
      <c r="D27" s="725">
        <v>156501522.1805</v>
      </c>
      <c r="E27" s="725">
        <v>1364089.3443</v>
      </c>
      <c r="F27" s="725"/>
      <c r="G27" s="725">
        <v>305447.03000000003</v>
      </c>
      <c r="H27" s="727">
        <v>156754269.79269999</v>
      </c>
      <c r="I27" s="730"/>
      <c r="J27" s="723"/>
    </row>
    <row r="28" spans="1:10">
      <c r="A28" s="417">
        <v>22</v>
      </c>
      <c r="B28" s="435" t="s">
        <v>412</v>
      </c>
      <c r="C28" s="725">
        <v>2568508.1693000002</v>
      </c>
      <c r="D28" s="725">
        <v>361503566.64110005</v>
      </c>
      <c r="E28" s="725">
        <v>1934309.8245999999</v>
      </c>
      <c r="F28" s="725"/>
      <c r="G28" s="725">
        <v>348029.82</v>
      </c>
      <c r="H28" s="727">
        <v>362137764.98580009</v>
      </c>
      <c r="I28" s="730"/>
      <c r="J28" s="723"/>
    </row>
    <row r="29" spans="1:10">
      <c r="A29" s="417">
        <v>23</v>
      </c>
      <c r="B29" s="435" t="s">
        <v>413</v>
      </c>
      <c r="C29" s="725">
        <v>68971192.3222</v>
      </c>
      <c r="D29" s="725">
        <v>4712535818.6848001</v>
      </c>
      <c r="E29" s="725">
        <v>46562800.636500001</v>
      </c>
      <c r="F29" s="725"/>
      <c r="G29" s="725">
        <v>7495506.9417000003</v>
      </c>
      <c r="H29" s="727">
        <v>4734944210.3704996</v>
      </c>
      <c r="I29" s="730"/>
      <c r="J29" s="723"/>
    </row>
    <row r="30" spans="1:10">
      <c r="A30" s="417">
        <v>24</v>
      </c>
      <c r="B30" s="435" t="s">
        <v>484</v>
      </c>
      <c r="C30" s="725">
        <v>52101487.051700003</v>
      </c>
      <c r="D30" s="725">
        <v>1418486579.6221001</v>
      </c>
      <c r="E30" s="725">
        <v>34441801.800499998</v>
      </c>
      <c r="F30" s="725"/>
      <c r="G30" s="725">
        <v>2408133.8291000002</v>
      </c>
      <c r="H30" s="727">
        <v>1436146264.8733003</v>
      </c>
      <c r="I30" s="730"/>
      <c r="J30" s="723"/>
    </row>
    <row r="31" spans="1:10">
      <c r="A31" s="417">
        <v>25</v>
      </c>
      <c r="B31" s="435" t="s">
        <v>414</v>
      </c>
      <c r="C31" s="725">
        <v>95933434.742800102</v>
      </c>
      <c r="D31" s="725">
        <v>4267668623.8909159</v>
      </c>
      <c r="E31" s="725">
        <v>42930146.727926314</v>
      </c>
      <c r="F31" s="725"/>
      <c r="G31" s="725">
        <v>11127160.221004002</v>
      </c>
      <c r="H31" s="727">
        <v>4320671911.9057894</v>
      </c>
      <c r="I31" s="730"/>
      <c r="J31" s="723"/>
    </row>
    <row r="32" spans="1:10">
      <c r="A32" s="417">
        <v>26</v>
      </c>
      <c r="B32" s="435" t="s">
        <v>481</v>
      </c>
      <c r="C32" s="725">
        <v>4272178.4491999997</v>
      </c>
      <c r="D32" s="725">
        <v>22416765.823100001</v>
      </c>
      <c r="E32" s="725">
        <v>4351206.2274000002</v>
      </c>
      <c r="F32" s="725">
        <v>0</v>
      </c>
      <c r="G32" s="725">
        <v>0</v>
      </c>
      <c r="H32" s="727">
        <v>22337738.0449</v>
      </c>
      <c r="I32" s="730"/>
      <c r="J32" s="723"/>
    </row>
    <row r="33" spans="1:10">
      <c r="A33" s="417">
        <v>27</v>
      </c>
      <c r="B33" s="418" t="s">
        <v>415</v>
      </c>
      <c r="C33" s="725">
        <v>25019143.023468997</v>
      </c>
      <c r="D33" s="725">
        <v>2631487985.5187845</v>
      </c>
      <c r="E33" s="725">
        <v>22701846.8013</v>
      </c>
      <c r="F33" s="725">
        <v>0</v>
      </c>
      <c r="G33" s="725">
        <v>1334315.6200000003</v>
      </c>
      <c r="H33" s="727">
        <v>2633805281.7409534</v>
      </c>
      <c r="I33" s="730"/>
      <c r="J33" s="723"/>
    </row>
    <row r="34" spans="1:10">
      <c r="A34" s="417">
        <v>28</v>
      </c>
      <c r="B34" s="434" t="s">
        <v>61</v>
      </c>
      <c r="C34" s="728">
        <f>SUM(C7:C33)</f>
        <v>701767410.52346909</v>
      </c>
      <c r="D34" s="728">
        <f>SUM(D7:D33)</f>
        <v>44474841590.8032</v>
      </c>
      <c r="E34" s="728">
        <f>SUM(E7:E33)</f>
        <v>393641443.31342626</v>
      </c>
      <c r="F34" s="728">
        <f>SUM(F7:F33)</f>
        <v>0</v>
      </c>
      <c r="G34" s="728">
        <f>SUM(G7:G33)</f>
        <v>46895116.506604001</v>
      </c>
      <c r="H34" s="727">
        <f t="shared" ref="H34" si="0">C34+D34-E34-F34</f>
        <v>44782967558.013245</v>
      </c>
      <c r="I34" s="730"/>
      <c r="J34" s="723"/>
    </row>
    <row r="35" spans="1:10">
      <c r="A35" s="432"/>
      <c r="B35" s="432"/>
      <c r="C35" s="730"/>
      <c r="D35" s="730"/>
      <c r="E35" s="730"/>
      <c r="F35" s="730"/>
      <c r="G35" s="730"/>
      <c r="H35" s="730"/>
      <c r="I35" s="730"/>
      <c r="J35" s="723"/>
    </row>
    <row r="36" spans="1:10">
      <c r="A36" s="432"/>
      <c r="B36" s="433"/>
      <c r="C36" s="730"/>
      <c r="D36" s="730"/>
      <c r="E36" s="730"/>
      <c r="F36" s="730"/>
      <c r="G36" s="730"/>
      <c r="H36" s="730"/>
      <c r="I36" s="730"/>
      <c r="J36" s="723"/>
    </row>
    <row r="37" spans="1:10">
      <c r="C37" s="723"/>
      <c r="D37" s="723"/>
      <c r="E37" s="723"/>
      <c r="F37" s="723"/>
      <c r="G37" s="723"/>
      <c r="H37" s="723"/>
      <c r="I37" s="723"/>
      <c r="J37" s="723"/>
    </row>
    <row r="38" spans="1:10">
      <c r="C38" s="723"/>
      <c r="D38" s="723"/>
      <c r="E38" s="723"/>
      <c r="F38" s="723"/>
      <c r="G38" s="723"/>
      <c r="H38" s="723"/>
      <c r="I38" s="723"/>
      <c r="J38" s="723"/>
    </row>
    <row r="39" spans="1:10">
      <c r="C39" s="723"/>
      <c r="D39" s="723"/>
      <c r="E39" s="723"/>
      <c r="F39" s="723"/>
      <c r="G39" s="723"/>
      <c r="H39" s="723"/>
      <c r="I39" s="723"/>
      <c r="J39" s="723"/>
    </row>
    <row r="40" spans="1:10">
      <c r="C40" s="723"/>
      <c r="D40" s="723"/>
      <c r="E40" s="723"/>
      <c r="F40" s="723"/>
      <c r="G40" s="723"/>
      <c r="H40" s="723"/>
    </row>
    <row r="41" spans="1:10">
      <c r="C41" s="723"/>
      <c r="D41" s="723"/>
      <c r="E41" s="723"/>
      <c r="F41" s="723"/>
      <c r="G41" s="723"/>
      <c r="H41" s="723"/>
    </row>
    <row r="42" spans="1:10">
      <c r="C42" s="723"/>
      <c r="D42" s="723"/>
      <c r="E42" s="723"/>
      <c r="F42" s="723"/>
      <c r="G42" s="723"/>
      <c r="H42" s="723"/>
    </row>
    <row r="43" spans="1:10">
      <c r="C43" s="723"/>
      <c r="D43" s="723"/>
      <c r="E43" s="723"/>
      <c r="F43" s="723"/>
      <c r="G43" s="723"/>
      <c r="H43" s="723"/>
    </row>
    <row r="44" spans="1:10">
      <c r="C44" s="723"/>
      <c r="D44" s="723"/>
      <c r="E44" s="723"/>
      <c r="F44" s="723"/>
      <c r="G44" s="723"/>
      <c r="H44" s="723"/>
    </row>
    <row r="45" spans="1:10">
      <c r="C45" s="723"/>
      <c r="D45" s="723"/>
      <c r="E45" s="723"/>
      <c r="F45" s="723"/>
      <c r="G45" s="723"/>
      <c r="H45" s="723"/>
    </row>
    <row r="46" spans="1:10">
      <c r="C46" s="723"/>
      <c r="D46" s="723"/>
      <c r="E46" s="723"/>
      <c r="F46" s="723"/>
      <c r="G46" s="723"/>
      <c r="H46" s="723"/>
    </row>
    <row r="47" spans="1:10">
      <c r="C47" s="723"/>
      <c r="D47" s="723"/>
      <c r="E47" s="723"/>
      <c r="F47" s="723"/>
      <c r="G47" s="723"/>
      <c r="H47" s="723"/>
    </row>
    <row r="48" spans="1:10">
      <c r="C48" s="723"/>
      <c r="D48" s="723"/>
      <c r="E48" s="723"/>
      <c r="F48" s="723"/>
      <c r="G48" s="723"/>
      <c r="H48" s="723"/>
    </row>
    <row r="49" spans="3:8">
      <c r="C49" s="723"/>
      <c r="D49" s="723"/>
      <c r="E49" s="723"/>
      <c r="F49" s="723"/>
      <c r="G49" s="723"/>
      <c r="H49" s="723"/>
    </row>
    <row r="50" spans="3:8">
      <c r="C50" s="723"/>
      <c r="D50" s="723"/>
      <c r="E50" s="723"/>
      <c r="F50" s="723"/>
      <c r="G50" s="723"/>
      <c r="H50" s="723"/>
    </row>
    <row r="51" spans="3:8">
      <c r="C51" s="723"/>
      <c r="D51" s="723"/>
      <c r="E51" s="723"/>
      <c r="F51" s="723"/>
      <c r="G51" s="723"/>
      <c r="H51" s="723"/>
    </row>
    <row r="52" spans="3:8">
      <c r="C52" s="723"/>
      <c r="D52" s="723"/>
      <c r="E52" s="723"/>
      <c r="F52" s="723"/>
      <c r="G52" s="723"/>
      <c r="H52" s="723"/>
    </row>
    <row r="53" spans="3:8">
      <c r="C53" s="723"/>
      <c r="D53" s="723"/>
      <c r="E53" s="723"/>
      <c r="F53" s="723"/>
      <c r="G53" s="723"/>
      <c r="H53" s="723"/>
    </row>
    <row r="54" spans="3:8">
      <c r="C54" s="723"/>
      <c r="D54" s="723"/>
      <c r="E54" s="723"/>
      <c r="F54" s="723"/>
      <c r="G54" s="723"/>
      <c r="H54" s="723"/>
    </row>
    <row r="55" spans="3:8">
      <c r="C55" s="723"/>
      <c r="D55" s="723"/>
      <c r="E55" s="723"/>
      <c r="F55" s="723"/>
      <c r="G55" s="723"/>
      <c r="H55" s="723"/>
    </row>
    <row r="56" spans="3:8">
      <c r="C56" s="723"/>
      <c r="D56" s="723"/>
      <c r="E56" s="723"/>
      <c r="F56" s="723"/>
      <c r="G56" s="723"/>
      <c r="H56" s="723"/>
    </row>
    <row r="57" spans="3:8">
      <c r="C57" s="723"/>
      <c r="D57" s="723"/>
      <c r="E57" s="723"/>
      <c r="F57" s="723"/>
      <c r="G57" s="723"/>
      <c r="H57" s="723"/>
    </row>
    <row r="58" spans="3:8">
      <c r="C58" s="723"/>
      <c r="D58" s="723"/>
      <c r="E58" s="723"/>
      <c r="F58" s="723"/>
      <c r="G58" s="723"/>
      <c r="H58" s="723"/>
    </row>
    <row r="59" spans="3:8">
      <c r="C59" s="723"/>
      <c r="D59" s="723"/>
      <c r="E59" s="723"/>
      <c r="F59" s="723"/>
      <c r="G59" s="723"/>
      <c r="H59" s="723"/>
    </row>
    <row r="60" spans="3:8">
      <c r="C60" s="723"/>
      <c r="D60" s="723"/>
      <c r="E60" s="723"/>
      <c r="F60" s="723"/>
      <c r="G60" s="723"/>
      <c r="H60" s="723"/>
    </row>
    <row r="61" spans="3:8">
      <c r="C61" s="723"/>
      <c r="D61" s="723"/>
      <c r="E61" s="723"/>
      <c r="F61" s="723"/>
      <c r="G61" s="723"/>
      <c r="H61" s="723"/>
    </row>
    <row r="62" spans="3:8">
      <c r="C62" s="723"/>
      <c r="D62" s="723"/>
      <c r="E62" s="723"/>
      <c r="F62" s="723"/>
      <c r="G62" s="723"/>
      <c r="H62" s="723"/>
    </row>
    <row r="63" spans="3:8">
      <c r="C63" s="723"/>
      <c r="D63" s="723"/>
      <c r="E63" s="723"/>
      <c r="F63" s="723"/>
      <c r="G63" s="723"/>
      <c r="H63" s="723"/>
    </row>
    <row r="64" spans="3:8">
      <c r="C64" s="723"/>
      <c r="D64" s="723"/>
      <c r="E64" s="723"/>
      <c r="F64" s="723"/>
      <c r="G64" s="723"/>
      <c r="H64" s="723"/>
    </row>
    <row r="65" spans="3:8">
      <c r="C65" s="723"/>
      <c r="D65" s="723"/>
      <c r="E65" s="723"/>
      <c r="F65" s="723"/>
      <c r="G65" s="723"/>
      <c r="H65" s="723"/>
    </row>
    <row r="66" spans="3:8">
      <c r="C66" s="723"/>
      <c r="D66" s="723"/>
      <c r="E66" s="723"/>
      <c r="F66" s="723"/>
      <c r="G66" s="723"/>
      <c r="H66" s="723"/>
    </row>
    <row r="67" spans="3:8">
      <c r="C67" s="723"/>
      <c r="D67" s="723"/>
      <c r="E67" s="723"/>
      <c r="F67" s="723"/>
      <c r="G67" s="723"/>
      <c r="H67" s="723"/>
    </row>
    <row r="68" spans="3:8">
      <c r="C68" s="723"/>
      <c r="D68" s="723"/>
      <c r="E68" s="723"/>
      <c r="F68" s="723"/>
      <c r="G68" s="723"/>
      <c r="H68" s="723"/>
    </row>
    <row r="69" spans="3:8">
      <c r="C69" s="723"/>
      <c r="D69" s="723"/>
      <c r="E69" s="723"/>
      <c r="F69" s="723"/>
      <c r="G69" s="723"/>
      <c r="H69" s="723"/>
    </row>
    <row r="70" spans="3:8">
      <c r="C70" s="723"/>
      <c r="D70" s="723"/>
      <c r="E70" s="723"/>
      <c r="F70" s="723"/>
      <c r="G70" s="723"/>
      <c r="H70" s="723"/>
    </row>
    <row r="71" spans="3:8">
      <c r="C71" s="723"/>
      <c r="D71" s="723"/>
      <c r="E71" s="723"/>
      <c r="F71" s="723"/>
      <c r="G71" s="723"/>
      <c r="H71" s="723"/>
    </row>
    <row r="72" spans="3:8">
      <c r="C72" s="723"/>
      <c r="D72" s="723"/>
      <c r="E72" s="723"/>
      <c r="F72" s="723"/>
      <c r="G72" s="723"/>
      <c r="H72" s="723"/>
    </row>
    <row r="73" spans="3:8">
      <c r="C73" s="723"/>
      <c r="D73" s="723"/>
      <c r="E73" s="723"/>
      <c r="F73" s="723"/>
      <c r="G73" s="723"/>
      <c r="H73" s="723"/>
    </row>
    <row r="74" spans="3:8">
      <c r="C74" s="723"/>
      <c r="D74" s="723"/>
      <c r="E74" s="723"/>
      <c r="F74" s="723"/>
      <c r="G74" s="723"/>
      <c r="H74" s="723"/>
    </row>
    <row r="75" spans="3:8">
      <c r="C75" s="723"/>
      <c r="D75" s="723"/>
      <c r="E75" s="723"/>
      <c r="F75" s="723"/>
      <c r="G75" s="723"/>
      <c r="H75" s="723"/>
    </row>
    <row r="76" spans="3:8">
      <c r="C76" s="723"/>
      <c r="D76" s="723"/>
      <c r="E76" s="723"/>
      <c r="F76" s="723"/>
      <c r="G76" s="723"/>
      <c r="H76" s="723"/>
    </row>
    <row r="77" spans="3:8">
      <c r="C77" s="723"/>
      <c r="D77" s="723"/>
      <c r="E77" s="723"/>
      <c r="F77" s="723"/>
      <c r="G77" s="723"/>
      <c r="H77" s="723"/>
    </row>
    <row r="78" spans="3:8">
      <c r="C78" s="723"/>
      <c r="D78" s="723"/>
      <c r="E78" s="723"/>
      <c r="F78" s="723"/>
      <c r="G78" s="723"/>
      <c r="H78" s="723"/>
    </row>
    <row r="79" spans="3:8">
      <c r="C79" s="723"/>
      <c r="D79" s="723"/>
      <c r="E79" s="723"/>
      <c r="F79" s="723"/>
      <c r="G79" s="723"/>
      <c r="H79" s="723"/>
    </row>
    <row r="80" spans="3:8">
      <c r="C80" s="723"/>
      <c r="D80" s="723"/>
      <c r="E80" s="723"/>
      <c r="F80" s="723"/>
      <c r="G80" s="723"/>
      <c r="H80" s="723"/>
    </row>
    <row r="81" spans="3:8">
      <c r="C81" s="723"/>
      <c r="D81" s="723"/>
      <c r="E81" s="723"/>
      <c r="F81" s="723"/>
      <c r="G81" s="723"/>
      <c r="H81" s="723"/>
    </row>
    <row r="82" spans="3:8">
      <c r="C82" s="723"/>
      <c r="D82" s="723"/>
      <c r="E82" s="723"/>
      <c r="F82" s="723"/>
      <c r="G82" s="723"/>
      <c r="H82" s="723"/>
    </row>
    <row r="83" spans="3:8">
      <c r="C83" s="723"/>
      <c r="D83" s="723"/>
      <c r="E83" s="723"/>
      <c r="F83" s="723"/>
      <c r="G83" s="723"/>
      <c r="H83" s="723"/>
    </row>
    <row r="84" spans="3:8">
      <c r="C84" s="723"/>
      <c r="D84" s="723"/>
      <c r="E84" s="723"/>
      <c r="F84" s="723"/>
      <c r="G84" s="723"/>
      <c r="H84" s="723"/>
    </row>
    <row r="85" spans="3:8">
      <c r="C85" s="723"/>
      <c r="D85" s="723"/>
      <c r="E85" s="723"/>
      <c r="F85" s="723"/>
      <c r="G85" s="723"/>
      <c r="H85" s="723"/>
    </row>
    <row r="86" spans="3:8">
      <c r="C86" s="723"/>
      <c r="D86" s="723"/>
      <c r="E86" s="723"/>
      <c r="F86" s="723"/>
      <c r="G86" s="723"/>
      <c r="H86" s="723"/>
    </row>
    <row r="87" spans="3:8">
      <c r="C87" s="723"/>
      <c r="D87" s="723"/>
      <c r="E87" s="723"/>
      <c r="F87" s="723"/>
      <c r="G87" s="723"/>
      <c r="H87" s="723"/>
    </row>
    <row r="88" spans="3:8">
      <c r="C88" s="723"/>
      <c r="D88" s="723"/>
      <c r="E88" s="723"/>
      <c r="F88" s="723"/>
      <c r="G88" s="723"/>
      <c r="H88" s="723"/>
    </row>
    <row r="89" spans="3:8">
      <c r="C89" s="723"/>
      <c r="D89" s="723"/>
      <c r="E89" s="723"/>
      <c r="F89" s="723"/>
      <c r="G89" s="723"/>
      <c r="H89" s="723"/>
    </row>
    <row r="90" spans="3:8">
      <c r="C90" s="723"/>
      <c r="D90" s="723"/>
      <c r="E90" s="723"/>
      <c r="F90" s="723"/>
      <c r="G90" s="723"/>
      <c r="H90" s="723"/>
    </row>
    <row r="91" spans="3:8">
      <c r="C91" s="723"/>
      <c r="D91" s="723"/>
      <c r="E91" s="723"/>
      <c r="F91" s="723"/>
      <c r="G91" s="723"/>
      <c r="H91" s="723"/>
    </row>
    <row r="92" spans="3:8">
      <c r="C92" s="723"/>
      <c r="D92" s="723"/>
      <c r="E92" s="723"/>
      <c r="F92" s="723"/>
      <c r="G92" s="723"/>
      <c r="H92" s="723"/>
    </row>
    <row r="93" spans="3:8">
      <c r="C93" s="723"/>
      <c r="D93" s="723"/>
      <c r="E93" s="723"/>
      <c r="F93" s="723"/>
      <c r="G93" s="723"/>
      <c r="H93" s="723"/>
    </row>
    <row r="94" spans="3:8">
      <c r="C94" s="723"/>
      <c r="D94" s="723"/>
      <c r="E94" s="723"/>
      <c r="F94" s="723"/>
      <c r="G94" s="723"/>
      <c r="H94" s="723"/>
    </row>
    <row r="95" spans="3:8">
      <c r="C95" s="723"/>
      <c r="D95" s="723"/>
      <c r="E95" s="723"/>
      <c r="F95" s="723"/>
      <c r="G95" s="723"/>
      <c r="H95" s="723"/>
    </row>
    <row r="96" spans="3:8">
      <c r="C96" s="723"/>
      <c r="D96" s="723"/>
      <c r="E96" s="723"/>
      <c r="F96" s="723"/>
      <c r="G96" s="723"/>
      <c r="H96" s="723"/>
    </row>
    <row r="97" spans="3:8">
      <c r="C97" s="723"/>
      <c r="D97" s="723"/>
      <c r="E97" s="723"/>
      <c r="F97" s="723"/>
      <c r="G97" s="723"/>
      <c r="H97" s="723"/>
    </row>
    <row r="98" spans="3:8">
      <c r="C98" s="723"/>
      <c r="D98" s="723"/>
      <c r="E98" s="723"/>
      <c r="F98" s="723"/>
      <c r="G98" s="723"/>
      <c r="H98" s="723"/>
    </row>
    <row r="99" spans="3:8">
      <c r="C99" s="723"/>
      <c r="D99" s="723"/>
      <c r="E99" s="723"/>
      <c r="F99" s="723"/>
      <c r="G99" s="723"/>
      <c r="H99" s="723"/>
    </row>
    <row r="100" spans="3:8">
      <c r="C100" s="723"/>
      <c r="D100" s="723"/>
      <c r="E100" s="723"/>
      <c r="F100" s="723"/>
      <c r="G100" s="723"/>
      <c r="H100" s="723"/>
    </row>
    <row r="101" spans="3:8">
      <c r="C101" s="723"/>
      <c r="D101" s="723"/>
      <c r="E101" s="723"/>
      <c r="F101" s="723"/>
      <c r="G101" s="723"/>
      <c r="H101" s="723"/>
    </row>
    <row r="102" spans="3:8">
      <c r="C102" s="723"/>
      <c r="D102" s="723"/>
      <c r="E102" s="723"/>
      <c r="F102" s="723"/>
      <c r="G102" s="723"/>
      <c r="H102" s="723"/>
    </row>
    <row r="103" spans="3:8">
      <c r="C103" s="723"/>
      <c r="D103" s="723"/>
      <c r="E103" s="723"/>
      <c r="F103" s="723"/>
      <c r="G103" s="723"/>
      <c r="H103" s="723"/>
    </row>
    <row r="104" spans="3:8">
      <c r="C104" s="723"/>
      <c r="D104" s="723"/>
      <c r="E104" s="723"/>
      <c r="F104" s="723"/>
      <c r="G104" s="723"/>
      <c r="H104" s="723"/>
    </row>
    <row r="105" spans="3:8">
      <c r="C105" s="723"/>
      <c r="D105" s="723"/>
      <c r="E105" s="723"/>
      <c r="F105" s="723"/>
      <c r="G105" s="723"/>
      <c r="H105" s="723"/>
    </row>
    <row r="106" spans="3:8">
      <c r="C106" s="723"/>
      <c r="D106" s="723"/>
      <c r="E106" s="723"/>
      <c r="F106" s="723"/>
      <c r="G106" s="723"/>
      <c r="H106" s="723"/>
    </row>
    <row r="107" spans="3:8">
      <c r="C107" s="723"/>
      <c r="D107" s="723"/>
      <c r="E107" s="723"/>
      <c r="F107" s="723"/>
      <c r="G107" s="723"/>
      <c r="H107" s="723"/>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29"/>
  <sheetViews>
    <sheetView showGridLines="0" zoomScaleNormal="100" workbookViewId="0"/>
  </sheetViews>
  <sheetFormatPr defaultColWidth="9.33203125" defaultRowHeight="12"/>
  <cols>
    <col min="1" max="1" width="11.6640625" style="405" bestFit="1" customWidth="1"/>
    <col min="2" max="2" width="108" style="405" bestFit="1" customWidth="1"/>
    <col min="3" max="3" width="35.5546875" style="405" customWidth="1"/>
    <col min="4" max="4" width="38.44140625" style="337" customWidth="1"/>
    <col min="5" max="16384" width="9.33203125" style="405"/>
  </cols>
  <sheetData>
    <row r="1" spans="1:4" ht="13.8">
      <c r="A1" s="334" t="s">
        <v>30</v>
      </c>
      <c r="B1" s="415" t="str">
        <f>'Info '!C2</f>
        <v>JSC Bank of Georgia</v>
      </c>
      <c r="D1" s="405"/>
    </row>
    <row r="2" spans="1:4">
      <c r="A2" s="335" t="s">
        <v>31</v>
      </c>
      <c r="B2" s="414">
        <f>'1. key ratios '!B2</f>
        <v>46203</v>
      </c>
      <c r="D2" s="405"/>
    </row>
    <row r="3" spans="1:4">
      <c r="A3" s="336" t="s">
        <v>416</v>
      </c>
      <c r="D3" s="405"/>
    </row>
    <row r="5" spans="1:4">
      <c r="A5" s="887" t="s">
        <v>630</v>
      </c>
      <c r="B5" s="887"/>
      <c r="C5" s="413" t="s">
        <v>433</v>
      </c>
      <c r="D5" s="413" t="s">
        <v>474</v>
      </c>
    </row>
    <row r="6" spans="1:4">
      <c r="A6" s="442">
        <v>1</v>
      </c>
      <c r="B6" s="436" t="s">
        <v>629</v>
      </c>
      <c r="C6" s="731">
        <v>352831871</v>
      </c>
      <c r="D6" s="731">
        <v>381970</v>
      </c>
    </row>
    <row r="7" spans="1:4">
      <c r="A7" s="439">
        <v>2</v>
      </c>
      <c r="B7" s="436" t="s">
        <v>628</v>
      </c>
      <c r="C7" s="731">
        <v>206862875</v>
      </c>
      <c r="D7" s="731">
        <v>7847</v>
      </c>
    </row>
    <row r="8" spans="1:4">
      <c r="A8" s="441">
        <v>2.1</v>
      </c>
      <c r="B8" s="440" t="s">
        <v>489</v>
      </c>
      <c r="C8" s="731">
        <v>29231754</v>
      </c>
      <c r="D8" s="731">
        <v>6170</v>
      </c>
    </row>
    <row r="9" spans="1:4">
      <c r="A9" s="441">
        <v>2.2000000000000002</v>
      </c>
      <c r="B9" s="440" t="s">
        <v>487</v>
      </c>
      <c r="C9" s="731">
        <v>177631121</v>
      </c>
      <c r="D9" s="731">
        <v>1677</v>
      </c>
    </row>
    <row r="10" spans="1:4">
      <c r="A10" s="442">
        <v>3</v>
      </c>
      <c r="B10" s="436" t="s">
        <v>627</v>
      </c>
      <c r="C10" s="731">
        <v>194642586</v>
      </c>
      <c r="D10" s="731">
        <v>89678</v>
      </c>
    </row>
    <row r="11" spans="1:4">
      <c r="A11" s="441">
        <v>3.1</v>
      </c>
      <c r="B11" s="440" t="s">
        <v>418</v>
      </c>
      <c r="C11" s="731">
        <v>45560801</v>
      </c>
      <c r="D11" s="731" t="s">
        <v>754</v>
      </c>
    </row>
    <row r="12" spans="1:4">
      <c r="A12" s="441">
        <v>3.2</v>
      </c>
      <c r="B12" s="440" t="s">
        <v>626</v>
      </c>
      <c r="C12" s="731">
        <v>62541240</v>
      </c>
      <c r="D12" s="731" t="s">
        <v>754</v>
      </c>
    </row>
    <row r="13" spans="1:4">
      <c r="A13" s="441">
        <v>3.3</v>
      </c>
      <c r="B13" s="440" t="s">
        <v>488</v>
      </c>
      <c r="C13" s="731">
        <v>86540545</v>
      </c>
      <c r="D13" s="731">
        <v>89678</v>
      </c>
    </row>
    <row r="14" spans="1:4">
      <c r="A14" s="439">
        <v>4</v>
      </c>
      <c r="B14" s="438" t="s">
        <v>625</v>
      </c>
      <c r="C14" s="731">
        <v>-3625001</v>
      </c>
      <c r="D14" s="731">
        <v>-13436</v>
      </c>
    </row>
    <row r="15" spans="1:4">
      <c r="A15" s="437">
        <v>5</v>
      </c>
      <c r="B15" s="436" t="s">
        <v>624</v>
      </c>
      <c r="C15" s="722">
        <v>361427159</v>
      </c>
      <c r="D15" s="722">
        <v>286703</v>
      </c>
    </row>
    <row r="16" spans="1:4">
      <c r="C16" s="723"/>
      <c r="D16" s="729"/>
    </row>
    <row r="18" spans="3:4">
      <c r="C18" s="724"/>
      <c r="D18" s="724"/>
    </row>
    <row r="19" spans="3:4">
      <c r="C19" s="724"/>
      <c r="D19" s="724"/>
    </row>
    <row r="20" spans="3:4">
      <c r="C20" s="724"/>
      <c r="D20" s="724"/>
    </row>
    <row r="21" spans="3:4">
      <c r="C21" s="724"/>
      <c r="D21" s="724"/>
    </row>
    <row r="22" spans="3:4">
      <c r="C22" s="724"/>
      <c r="D22" s="724"/>
    </row>
    <row r="23" spans="3:4">
      <c r="C23" s="724"/>
      <c r="D23" s="724"/>
    </row>
    <row r="24" spans="3:4">
      <c r="C24" s="724"/>
      <c r="D24" s="724"/>
    </row>
    <row r="25" spans="3:4">
      <c r="C25" s="724"/>
      <c r="D25" s="724"/>
    </row>
    <row r="26" spans="3:4">
      <c r="C26" s="724"/>
      <c r="D26" s="724"/>
    </row>
    <row r="27" spans="3:4">
      <c r="C27" s="724"/>
      <c r="D27" s="724"/>
    </row>
    <row r="28" spans="3:4">
      <c r="C28" s="724"/>
      <c r="D28" s="724"/>
    </row>
    <row r="29" spans="3:4">
      <c r="C29" s="724"/>
      <c r="D29" s="724"/>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33"/>
  <sheetViews>
    <sheetView showGridLines="0" zoomScaleNormal="100" workbookViewId="0"/>
  </sheetViews>
  <sheetFormatPr defaultColWidth="9.33203125" defaultRowHeight="12"/>
  <cols>
    <col min="1" max="1" width="11.6640625" style="405" bestFit="1" customWidth="1"/>
    <col min="2" max="2" width="128.88671875" style="405" bestFit="1" customWidth="1"/>
    <col min="3" max="3" width="37" style="405" customWidth="1"/>
    <col min="4" max="4" width="50.5546875" style="405" customWidth="1"/>
    <col min="5" max="16384" width="9.33203125" style="405"/>
  </cols>
  <sheetData>
    <row r="1" spans="1:4" ht="13.8">
      <c r="A1" s="334" t="s">
        <v>30</v>
      </c>
      <c r="B1" s="415" t="str">
        <f>'Info '!C2</f>
        <v>JSC Bank of Georgia</v>
      </c>
    </row>
    <row r="2" spans="1:4">
      <c r="A2" s="335" t="s">
        <v>31</v>
      </c>
      <c r="B2" s="414">
        <f>'1. key ratios '!B2</f>
        <v>46203</v>
      </c>
    </row>
    <row r="3" spans="1:4">
      <c r="A3" s="336" t="s">
        <v>420</v>
      </c>
    </row>
    <row r="4" spans="1:4">
      <c r="A4" s="336"/>
    </row>
    <row r="5" spans="1:4" ht="15" customHeight="1">
      <c r="A5" s="888" t="s">
        <v>490</v>
      </c>
      <c r="B5" s="889"/>
      <c r="C5" s="892" t="s">
        <v>421</v>
      </c>
      <c r="D5" s="892" t="s">
        <v>422</v>
      </c>
    </row>
    <row r="6" spans="1:4">
      <c r="A6" s="890"/>
      <c r="B6" s="891"/>
      <c r="C6" s="892"/>
      <c r="D6" s="892"/>
    </row>
    <row r="7" spans="1:4">
      <c r="A7" s="445">
        <v>1</v>
      </c>
      <c r="B7" s="406" t="s">
        <v>417</v>
      </c>
      <c r="C7" s="731">
        <v>636901388.05041385</v>
      </c>
      <c r="D7" s="443"/>
    </row>
    <row r="8" spans="1:4">
      <c r="A8" s="447">
        <v>2</v>
      </c>
      <c r="B8" s="447" t="s">
        <v>423</v>
      </c>
      <c r="C8" s="731">
        <v>159678681.88</v>
      </c>
      <c r="D8" s="443"/>
    </row>
    <row r="9" spans="1:4">
      <c r="A9" s="447">
        <v>3</v>
      </c>
      <c r="B9" s="448" t="s">
        <v>633</v>
      </c>
      <c r="C9" s="731">
        <v>8.3000000000000007</v>
      </c>
      <c r="D9" s="443"/>
    </row>
    <row r="10" spans="1:4">
      <c r="A10" s="447">
        <v>4</v>
      </c>
      <c r="B10" s="447" t="s">
        <v>424</v>
      </c>
      <c r="C10" s="731">
        <f>SUM(C11:C17)</f>
        <v>119831811.23041379</v>
      </c>
      <c r="D10" s="443"/>
    </row>
    <row r="11" spans="1:4">
      <c r="A11" s="447">
        <v>5</v>
      </c>
      <c r="B11" s="446" t="s">
        <v>632</v>
      </c>
      <c r="C11" s="731">
        <v>14315557.482799999</v>
      </c>
      <c r="D11" s="443"/>
    </row>
    <row r="12" spans="1:4">
      <c r="A12" s="447">
        <v>6</v>
      </c>
      <c r="B12" s="446" t="s">
        <v>425</v>
      </c>
      <c r="C12" s="731">
        <v>55428915.696113765</v>
      </c>
      <c r="D12" s="443"/>
    </row>
    <row r="13" spans="1:4">
      <c r="A13" s="447">
        <v>7</v>
      </c>
      <c r="B13" s="446" t="s">
        <v>428</v>
      </c>
      <c r="C13" s="731">
        <v>32468018.630800001</v>
      </c>
      <c r="D13" s="443"/>
    </row>
    <row r="14" spans="1:4">
      <c r="A14" s="447">
        <v>8</v>
      </c>
      <c r="B14" s="446" t="s">
        <v>426</v>
      </c>
      <c r="C14" s="731">
        <v>10513033.8507</v>
      </c>
      <c r="D14" s="447"/>
    </row>
    <row r="15" spans="1:4">
      <c r="A15" s="447">
        <v>9</v>
      </c>
      <c r="B15" s="446" t="s">
        <v>427</v>
      </c>
      <c r="C15" s="731">
        <v>0</v>
      </c>
      <c r="D15" s="447"/>
    </row>
    <row r="16" spans="1:4">
      <c r="A16" s="447">
        <v>10</v>
      </c>
      <c r="B16" s="446" t="s">
        <v>429</v>
      </c>
      <c r="C16" s="731"/>
      <c r="D16" s="447"/>
    </row>
    <row r="17" spans="1:4">
      <c r="A17" s="447">
        <v>11</v>
      </c>
      <c r="B17" s="446" t="s">
        <v>631</v>
      </c>
      <c r="C17" s="731">
        <v>7106285.5700000003</v>
      </c>
      <c r="D17" s="443"/>
    </row>
    <row r="18" spans="1:4">
      <c r="A18" s="445">
        <v>12</v>
      </c>
      <c r="B18" s="444" t="s">
        <v>419</v>
      </c>
      <c r="C18" s="722">
        <v>676748267</v>
      </c>
      <c r="D18" s="443"/>
    </row>
    <row r="19" spans="1:4">
      <c r="C19" s="723"/>
    </row>
    <row r="20" spans="1:4">
      <c r="C20" s="723"/>
    </row>
    <row r="21" spans="1:4">
      <c r="B21" s="334"/>
      <c r="C21" s="723"/>
    </row>
    <row r="22" spans="1:4">
      <c r="B22" s="335"/>
      <c r="C22" s="723"/>
    </row>
    <row r="23" spans="1:4">
      <c r="B23" s="336"/>
      <c r="C23" s="723"/>
    </row>
    <row r="24" spans="1:4">
      <c r="C24" s="723"/>
    </row>
    <row r="25" spans="1:4">
      <c r="C25" s="723"/>
    </row>
    <row r="26" spans="1:4">
      <c r="C26" s="723"/>
    </row>
    <row r="27" spans="1:4">
      <c r="C27" s="723"/>
    </row>
    <row r="28" spans="1:4">
      <c r="C28" s="723"/>
    </row>
    <row r="29" spans="1:4">
      <c r="C29" s="723"/>
    </row>
    <row r="30" spans="1:4">
      <c r="C30" s="723"/>
    </row>
    <row r="31" spans="1:4">
      <c r="C31" s="723"/>
    </row>
    <row r="32" spans="1:4">
      <c r="C32" s="723"/>
    </row>
    <row r="33" spans="3:3">
      <c r="C33" s="723"/>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53"/>
  <sheetViews>
    <sheetView showGridLines="0" zoomScaleNormal="100" workbookViewId="0"/>
  </sheetViews>
  <sheetFormatPr defaultColWidth="9.33203125" defaultRowHeight="12"/>
  <cols>
    <col min="1" max="1" width="11.6640625" style="429" bestFit="1" customWidth="1"/>
    <col min="2" max="2" width="63.88671875" style="429" customWidth="1"/>
    <col min="3" max="3" width="18.88671875" style="429" bestFit="1" customWidth="1"/>
    <col min="4" max="18" width="22.33203125" style="429" customWidth="1"/>
    <col min="19" max="19" width="23.33203125" style="429" bestFit="1" customWidth="1"/>
    <col min="20" max="26" width="22.33203125" style="429" customWidth="1"/>
    <col min="27" max="27" width="23.33203125" style="429" bestFit="1" customWidth="1"/>
    <col min="28" max="28" width="20" style="429" customWidth="1"/>
    <col min="29" max="16384" width="9.33203125" style="429"/>
  </cols>
  <sheetData>
    <row r="1" spans="1:28" ht="13.8">
      <c r="A1" s="334" t="s">
        <v>30</v>
      </c>
      <c r="B1" s="415" t="str">
        <f>'Info '!C2</f>
        <v>JSC Bank of Georgia</v>
      </c>
    </row>
    <row r="2" spans="1:28">
      <c r="A2" s="335" t="s">
        <v>31</v>
      </c>
      <c r="B2" s="414">
        <f>'1. key ratios '!B2</f>
        <v>46203</v>
      </c>
      <c r="C2" s="430"/>
    </row>
    <row r="3" spans="1:28">
      <c r="A3" s="336" t="s">
        <v>430</v>
      </c>
    </row>
    <row r="5" spans="1:28" ht="15" customHeight="1">
      <c r="A5" s="894" t="s">
        <v>645</v>
      </c>
      <c r="B5" s="895"/>
      <c r="C5" s="900" t="s">
        <v>431</v>
      </c>
      <c r="D5" s="901"/>
      <c r="E5" s="901"/>
      <c r="F5" s="901"/>
      <c r="G5" s="901"/>
      <c r="H5" s="901"/>
      <c r="I5" s="901"/>
      <c r="J5" s="901"/>
      <c r="K5" s="901"/>
      <c r="L5" s="901"/>
      <c r="M5" s="901"/>
      <c r="N5" s="901"/>
      <c r="O5" s="901"/>
      <c r="P5" s="901"/>
      <c r="Q5" s="901"/>
      <c r="R5" s="901"/>
      <c r="S5" s="901"/>
      <c r="T5" s="460"/>
      <c r="U5" s="460"/>
      <c r="V5" s="460"/>
      <c r="W5" s="460"/>
      <c r="X5" s="460"/>
      <c r="Y5" s="460"/>
      <c r="Z5" s="460"/>
      <c r="AA5" s="459"/>
      <c r="AB5" s="452"/>
    </row>
    <row r="6" spans="1:28" ht="12" customHeight="1">
      <c r="A6" s="896"/>
      <c r="B6" s="897"/>
      <c r="C6" s="902" t="s">
        <v>61</v>
      </c>
      <c r="D6" s="904" t="s">
        <v>644</v>
      </c>
      <c r="E6" s="904"/>
      <c r="F6" s="904"/>
      <c r="G6" s="904"/>
      <c r="H6" s="904" t="s">
        <v>643</v>
      </c>
      <c r="I6" s="904"/>
      <c r="J6" s="904"/>
      <c r="K6" s="904"/>
      <c r="L6" s="458"/>
      <c r="M6" s="905" t="s">
        <v>642</v>
      </c>
      <c r="N6" s="905"/>
      <c r="O6" s="905"/>
      <c r="P6" s="905"/>
      <c r="Q6" s="905"/>
      <c r="R6" s="905"/>
      <c r="S6" s="885"/>
      <c r="T6" s="457"/>
      <c r="U6" s="893" t="s">
        <v>641</v>
      </c>
      <c r="V6" s="893"/>
      <c r="W6" s="893"/>
      <c r="X6" s="893"/>
      <c r="Y6" s="893"/>
      <c r="Z6" s="893"/>
      <c r="AA6" s="886"/>
      <c r="AB6" s="456"/>
    </row>
    <row r="7" spans="1:28" ht="24">
      <c r="A7" s="898"/>
      <c r="B7" s="899"/>
      <c r="C7" s="903"/>
      <c r="D7" s="455"/>
      <c r="E7" s="453" t="s">
        <v>432</v>
      </c>
      <c r="F7" s="426" t="s">
        <v>639</v>
      </c>
      <c r="G7" s="428" t="s">
        <v>640</v>
      </c>
      <c r="H7" s="430"/>
      <c r="I7" s="453" t="s">
        <v>432</v>
      </c>
      <c r="J7" s="426" t="s">
        <v>639</v>
      </c>
      <c r="K7" s="428" t="s">
        <v>640</v>
      </c>
      <c r="L7" s="454"/>
      <c r="M7" s="453" t="s">
        <v>432</v>
      </c>
      <c r="N7" s="453" t="s">
        <v>639</v>
      </c>
      <c r="O7" s="453" t="s">
        <v>638</v>
      </c>
      <c r="P7" s="453" t="s">
        <v>637</v>
      </c>
      <c r="Q7" s="453" t="s">
        <v>636</v>
      </c>
      <c r="R7" s="426" t="s">
        <v>635</v>
      </c>
      <c r="S7" s="453" t="s">
        <v>634</v>
      </c>
      <c r="T7" s="454"/>
      <c r="U7" s="453" t="s">
        <v>432</v>
      </c>
      <c r="V7" s="453" t="s">
        <v>639</v>
      </c>
      <c r="W7" s="453" t="s">
        <v>638</v>
      </c>
      <c r="X7" s="453" t="s">
        <v>637</v>
      </c>
      <c r="Y7" s="453" t="s">
        <v>636</v>
      </c>
      <c r="Z7" s="426" t="s">
        <v>635</v>
      </c>
      <c r="AA7" s="453" t="s">
        <v>634</v>
      </c>
      <c r="AB7" s="452"/>
    </row>
    <row r="8" spans="1:28" s="733" customFormat="1">
      <c r="A8" s="451">
        <v>1</v>
      </c>
      <c r="B8" s="422" t="s">
        <v>433</v>
      </c>
      <c r="C8" s="728">
        <v>29525445187.905899</v>
      </c>
      <c r="D8" s="725">
        <v>27361588079.250801</v>
      </c>
      <c r="E8" s="725">
        <v>168801795.7053</v>
      </c>
      <c r="F8" s="725">
        <v>479.32499999999999</v>
      </c>
      <c r="G8" s="725">
        <v>0</v>
      </c>
      <c r="H8" s="725">
        <v>1487108841.1585</v>
      </c>
      <c r="I8" s="725">
        <v>184494328.99250001</v>
      </c>
      <c r="J8" s="725">
        <v>69331564.462500006</v>
      </c>
      <c r="K8" s="725">
        <v>764201.78250000009</v>
      </c>
      <c r="L8" s="725">
        <v>584192920.71829998</v>
      </c>
      <c r="M8" s="725">
        <v>48981524.871600002</v>
      </c>
      <c r="N8" s="725">
        <v>22199146.9353</v>
      </c>
      <c r="O8" s="725">
        <v>68537289.275800005</v>
      </c>
      <c r="P8" s="725">
        <v>36675242.746199995</v>
      </c>
      <c r="Q8" s="725">
        <v>59130808.275399998</v>
      </c>
      <c r="R8" s="725">
        <v>112080466.5425</v>
      </c>
      <c r="S8" s="725">
        <v>5975807.1859999998</v>
      </c>
      <c r="T8" s="725">
        <v>92555346.778299987</v>
      </c>
      <c r="U8" s="725">
        <v>10047796.4659</v>
      </c>
      <c r="V8" s="738">
        <f t="shared" ref="V8:AA8" si="0">SUM(V9:V14)</f>
        <v>3028558.4358999999</v>
      </c>
      <c r="W8" s="738">
        <f t="shared" si="0"/>
        <v>5155225.1274999995</v>
      </c>
      <c r="X8" s="738">
        <f t="shared" si="0"/>
        <v>6434856.7858999996</v>
      </c>
      <c r="Y8" s="738">
        <f t="shared" si="0"/>
        <v>10038774.8221</v>
      </c>
      <c r="Z8" s="738">
        <f t="shared" si="0"/>
        <v>3569388.9271999998</v>
      </c>
      <c r="AA8" s="738">
        <f t="shared" si="0"/>
        <v>0</v>
      </c>
      <c r="AB8" s="732"/>
    </row>
    <row r="9" spans="1:28" s="733" customFormat="1">
      <c r="A9" s="417">
        <v>1.1000000000000001</v>
      </c>
      <c r="B9" s="450" t="s">
        <v>434</v>
      </c>
      <c r="C9" s="734">
        <v>0</v>
      </c>
      <c r="D9" s="725"/>
      <c r="E9" s="725"/>
      <c r="F9" s="725"/>
      <c r="G9" s="725"/>
      <c r="H9" s="725"/>
      <c r="I9" s="725"/>
      <c r="J9" s="725"/>
      <c r="K9" s="725"/>
      <c r="L9" s="725"/>
      <c r="M9" s="725"/>
      <c r="N9" s="725"/>
      <c r="O9" s="725"/>
      <c r="P9" s="725"/>
      <c r="Q9" s="725"/>
      <c r="R9" s="725"/>
      <c r="S9" s="725"/>
      <c r="T9" s="725"/>
      <c r="U9" s="725"/>
      <c r="V9" s="725"/>
      <c r="W9" s="725"/>
      <c r="X9" s="725"/>
      <c r="Y9" s="725"/>
      <c r="Z9" s="725"/>
      <c r="AA9" s="725"/>
      <c r="AB9" s="732"/>
    </row>
    <row r="10" spans="1:28" s="733" customFormat="1">
      <c r="A10" s="417">
        <v>1.2</v>
      </c>
      <c r="B10" s="450" t="s">
        <v>435</v>
      </c>
      <c r="C10" s="734">
        <v>0</v>
      </c>
      <c r="D10" s="725"/>
      <c r="E10" s="725"/>
      <c r="F10" s="725"/>
      <c r="G10" s="725"/>
      <c r="H10" s="725"/>
      <c r="I10" s="725"/>
      <c r="J10" s="725"/>
      <c r="K10" s="725"/>
      <c r="L10" s="725"/>
      <c r="M10" s="725"/>
      <c r="N10" s="725"/>
      <c r="O10" s="725"/>
      <c r="P10" s="725"/>
      <c r="Q10" s="725"/>
      <c r="R10" s="725"/>
      <c r="S10" s="725"/>
      <c r="T10" s="725"/>
      <c r="U10" s="725"/>
      <c r="V10" s="725"/>
      <c r="W10" s="725"/>
      <c r="X10" s="725"/>
      <c r="Y10" s="725"/>
      <c r="Z10" s="725"/>
      <c r="AA10" s="725"/>
      <c r="AB10" s="732"/>
    </row>
    <row r="11" spans="1:28" s="733" customFormat="1">
      <c r="A11" s="417">
        <v>1.3</v>
      </c>
      <c r="B11" s="450" t="s">
        <v>436</v>
      </c>
      <c r="C11" s="734">
        <v>0</v>
      </c>
      <c r="D11" s="725"/>
      <c r="E11" s="725"/>
      <c r="F11" s="725"/>
      <c r="G11" s="725"/>
      <c r="H11" s="725"/>
      <c r="I11" s="725"/>
      <c r="J11" s="725"/>
      <c r="K11" s="725"/>
      <c r="L11" s="725"/>
      <c r="M11" s="725"/>
      <c r="N11" s="725"/>
      <c r="O11" s="725"/>
      <c r="P11" s="725"/>
      <c r="Q11" s="725"/>
      <c r="R11" s="725"/>
      <c r="S11" s="725"/>
      <c r="T11" s="725"/>
      <c r="U11" s="725"/>
      <c r="V11" s="725"/>
      <c r="W11" s="725"/>
      <c r="X11" s="725"/>
      <c r="Y11" s="725"/>
      <c r="Z11" s="725"/>
      <c r="AA11" s="725"/>
      <c r="AB11" s="732"/>
    </row>
    <row r="12" spans="1:28" s="733" customFormat="1">
      <c r="A12" s="417">
        <v>1.4</v>
      </c>
      <c r="B12" s="450" t="s">
        <v>437</v>
      </c>
      <c r="C12" s="734">
        <v>398497676.58070004</v>
      </c>
      <c r="D12" s="725">
        <v>397411252.83090001</v>
      </c>
      <c r="E12" s="725">
        <v>0</v>
      </c>
      <c r="F12" s="725">
        <v>0</v>
      </c>
      <c r="G12" s="725">
        <v>0</v>
      </c>
      <c r="H12" s="725">
        <v>178137.4307</v>
      </c>
      <c r="I12" s="725">
        <v>40762.433900000004</v>
      </c>
      <c r="J12" s="725">
        <v>137374.99679999999</v>
      </c>
      <c r="K12" s="725">
        <v>0</v>
      </c>
      <c r="L12" s="725">
        <v>679929.53090000001</v>
      </c>
      <c r="M12" s="725">
        <v>0</v>
      </c>
      <c r="N12" s="725">
        <v>0</v>
      </c>
      <c r="O12" s="725">
        <v>0</v>
      </c>
      <c r="P12" s="725">
        <v>0</v>
      </c>
      <c r="Q12" s="725">
        <v>0</v>
      </c>
      <c r="R12" s="725">
        <v>0</v>
      </c>
      <c r="S12" s="725">
        <v>0</v>
      </c>
      <c r="T12" s="725">
        <v>228356.78820000001</v>
      </c>
      <c r="U12" s="725">
        <v>0</v>
      </c>
      <c r="V12" s="725"/>
      <c r="W12" s="725"/>
      <c r="X12" s="725"/>
      <c r="Y12" s="725"/>
      <c r="Z12" s="725"/>
      <c r="AA12" s="725"/>
      <c r="AB12" s="732"/>
    </row>
    <row r="13" spans="1:28" s="733" customFormat="1">
      <c r="A13" s="417">
        <v>1.5</v>
      </c>
      <c r="B13" s="450" t="s">
        <v>438</v>
      </c>
      <c r="C13" s="734">
        <v>13500655670.309601</v>
      </c>
      <c r="D13" s="725">
        <v>12225137823.7101</v>
      </c>
      <c r="E13" s="725">
        <v>36985346.040700004</v>
      </c>
      <c r="F13" s="725">
        <v>0.18</v>
      </c>
      <c r="G13" s="725">
        <v>0</v>
      </c>
      <c r="H13" s="725">
        <v>875306156.65079999</v>
      </c>
      <c r="I13" s="725">
        <v>61014332.7478</v>
      </c>
      <c r="J13" s="725">
        <v>5351356.3317999998</v>
      </c>
      <c r="K13" s="725">
        <v>82170.912599999996</v>
      </c>
      <c r="L13" s="725">
        <v>368440792.71899998</v>
      </c>
      <c r="M13" s="725">
        <v>29911900.762200002</v>
      </c>
      <c r="N13" s="725">
        <v>8386333.3709000004</v>
      </c>
      <c r="O13" s="725">
        <v>33202060.6512</v>
      </c>
      <c r="P13" s="725">
        <v>22866909.864999998</v>
      </c>
      <c r="Q13" s="725">
        <v>35394596.3112</v>
      </c>
      <c r="R13" s="725">
        <v>79826425.274599999</v>
      </c>
      <c r="S13" s="725">
        <v>1118997.1732999999</v>
      </c>
      <c r="T13" s="725">
        <v>31770897.229699999</v>
      </c>
      <c r="U13" s="725">
        <v>940294.16440000001</v>
      </c>
      <c r="V13" s="737">
        <v>0</v>
      </c>
      <c r="W13" s="737">
        <v>3625689.8188999998</v>
      </c>
      <c r="X13" s="737">
        <v>5081115.8450999996</v>
      </c>
      <c r="Y13" s="737">
        <v>8073743.0168000003</v>
      </c>
      <c r="Z13" s="737">
        <v>1700103.9949</v>
      </c>
      <c r="AA13" s="737">
        <v>0</v>
      </c>
      <c r="AB13" s="732"/>
    </row>
    <row r="14" spans="1:28" s="733" customFormat="1">
      <c r="A14" s="417">
        <v>1.6</v>
      </c>
      <c r="B14" s="450" t="s">
        <v>439</v>
      </c>
      <c r="C14" s="734">
        <v>15626291841.0156</v>
      </c>
      <c r="D14" s="725">
        <v>14739039002.709801</v>
      </c>
      <c r="E14" s="725">
        <v>131816449.6646</v>
      </c>
      <c r="F14" s="725">
        <v>479.14499999999998</v>
      </c>
      <c r="G14" s="725">
        <v>0</v>
      </c>
      <c r="H14" s="725">
        <v>611624547.07700002</v>
      </c>
      <c r="I14" s="725">
        <v>123439233.8108</v>
      </c>
      <c r="J14" s="725">
        <v>63842833.133900002</v>
      </c>
      <c r="K14" s="725">
        <v>682030.86990000005</v>
      </c>
      <c r="L14" s="725">
        <v>215072198.4684</v>
      </c>
      <c r="M14" s="725">
        <v>19069624.1094</v>
      </c>
      <c r="N14" s="725">
        <v>13812813.5644</v>
      </c>
      <c r="O14" s="725">
        <v>35335228.624600001</v>
      </c>
      <c r="P14" s="725">
        <v>13808332.881200001</v>
      </c>
      <c r="Q14" s="725">
        <v>23736211.964200001</v>
      </c>
      <c r="R14" s="725">
        <v>32254041.267900001</v>
      </c>
      <c r="S14" s="725">
        <v>4856810.0126999998</v>
      </c>
      <c r="T14" s="725">
        <v>60556092.760399997</v>
      </c>
      <c r="U14" s="725">
        <v>9107502.3015000001</v>
      </c>
      <c r="V14" s="737">
        <v>3028558.4358999999</v>
      </c>
      <c r="W14" s="737">
        <v>1529535.3086000001</v>
      </c>
      <c r="X14" s="737">
        <v>1353740.9408</v>
      </c>
      <c r="Y14" s="737">
        <v>1965031.8052999999</v>
      </c>
      <c r="Z14" s="737">
        <v>1869284.9323</v>
      </c>
      <c r="AA14" s="737">
        <v>0</v>
      </c>
      <c r="AB14" s="732"/>
    </row>
    <row r="15" spans="1:28" s="733" customFormat="1">
      <c r="A15" s="451">
        <v>2</v>
      </c>
      <c r="B15" s="434" t="s">
        <v>440</v>
      </c>
      <c r="C15" s="728">
        <v>8456230989.7526999</v>
      </c>
      <c r="D15" s="725">
        <v>8456230989.7526999</v>
      </c>
      <c r="E15" s="725"/>
      <c r="F15" s="725"/>
      <c r="G15" s="725"/>
      <c r="H15" s="725"/>
      <c r="I15" s="725"/>
      <c r="J15" s="725"/>
      <c r="K15" s="725"/>
      <c r="L15" s="725"/>
      <c r="M15" s="725"/>
      <c r="N15" s="725"/>
      <c r="O15" s="725"/>
      <c r="P15" s="725"/>
      <c r="Q15" s="725"/>
      <c r="R15" s="725"/>
      <c r="S15" s="725"/>
      <c r="T15" s="725"/>
      <c r="U15" s="725"/>
      <c r="V15" s="725"/>
      <c r="W15" s="725"/>
      <c r="X15" s="725"/>
      <c r="Y15" s="725"/>
      <c r="Z15" s="725"/>
      <c r="AA15" s="725"/>
      <c r="AB15" s="732"/>
    </row>
    <row r="16" spans="1:28" s="733" customFormat="1">
      <c r="A16" s="417">
        <v>2.1</v>
      </c>
      <c r="B16" s="450" t="s">
        <v>434</v>
      </c>
      <c r="C16" s="734">
        <v>19725616.798999999</v>
      </c>
      <c r="D16" s="725">
        <v>19725616.798999999</v>
      </c>
      <c r="E16" s="725"/>
      <c r="F16" s="725"/>
      <c r="G16" s="725"/>
      <c r="H16" s="725"/>
      <c r="I16" s="725"/>
      <c r="J16" s="725"/>
      <c r="K16" s="725"/>
      <c r="L16" s="725"/>
      <c r="M16" s="725"/>
      <c r="N16" s="725"/>
      <c r="O16" s="725"/>
      <c r="P16" s="725"/>
      <c r="Q16" s="725"/>
      <c r="R16" s="725"/>
      <c r="S16" s="725"/>
      <c r="T16" s="725"/>
      <c r="U16" s="725"/>
      <c r="V16" s="725"/>
      <c r="W16" s="725"/>
      <c r="X16" s="725"/>
      <c r="Y16" s="725"/>
      <c r="Z16" s="725"/>
      <c r="AA16" s="725"/>
      <c r="AB16" s="732"/>
    </row>
    <row r="17" spans="1:28" s="733" customFormat="1">
      <c r="A17" s="417">
        <v>2.2000000000000002</v>
      </c>
      <c r="B17" s="450" t="s">
        <v>435</v>
      </c>
      <c r="C17" s="734">
        <v>7220780395.8954</v>
      </c>
      <c r="D17" s="725">
        <v>7220780395.8954</v>
      </c>
      <c r="E17" s="725"/>
      <c r="F17" s="725"/>
      <c r="G17" s="725"/>
      <c r="H17" s="725"/>
      <c r="I17" s="725"/>
      <c r="J17" s="725"/>
      <c r="K17" s="725"/>
      <c r="L17" s="725"/>
      <c r="M17" s="725"/>
      <c r="N17" s="725"/>
      <c r="O17" s="725"/>
      <c r="P17" s="725"/>
      <c r="Q17" s="725"/>
      <c r="R17" s="725"/>
      <c r="S17" s="725"/>
      <c r="T17" s="725"/>
      <c r="U17" s="725"/>
      <c r="V17" s="725"/>
      <c r="W17" s="725"/>
      <c r="X17" s="725"/>
      <c r="Y17" s="725"/>
      <c r="Z17" s="725"/>
      <c r="AA17" s="725"/>
      <c r="AB17" s="732"/>
    </row>
    <row r="18" spans="1:28" s="733" customFormat="1">
      <c r="A18" s="417">
        <v>2.2999999999999998</v>
      </c>
      <c r="B18" s="450" t="s">
        <v>436</v>
      </c>
      <c r="C18" s="734">
        <v>966674501.66999996</v>
      </c>
      <c r="D18" s="725">
        <v>966674501.66999996</v>
      </c>
      <c r="E18" s="725"/>
      <c r="F18" s="725"/>
      <c r="G18" s="725"/>
      <c r="H18" s="725"/>
      <c r="I18" s="725"/>
      <c r="J18" s="725"/>
      <c r="K18" s="725"/>
      <c r="L18" s="725"/>
      <c r="M18" s="725"/>
      <c r="N18" s="725"/>
      <c r="O18" s="725"/>
      <c r="P18" s="725"/>
      <c r="Q18" s="725"/>
      <c r="R18" s="725"/>
      <c r="S18" s="725"/>
      <c r="T18" s="725"/>
      <c r="U18" s="725"/>
      <c r="V18" s="725"/>
      <c r="W18" s="725"/>
      <c r="X18" s="725"/>
      <c r="Y18" s="725"/>
      <c r="Z18" s="725"/>
      <c r="AA18" s="725"/>
      <c r="AB18" s="732"/>
    </row>
    <row r="19" spans="1:28" s="733" customFormat="1">
      <c r="A19" s="417">
        <v>2.4</v>
      </c>
      <c r="B19" s="450" t="s">
        <v>437</v>
      </c>
      <c r="C19" s="734">
        <v>0</v>
      </c>
      <c r="D19" s="725">
        <v>0</v>
      </c>
      <c r="E19" s="725"/>
      <c r="F19" s="725"/>
      <c r="G19" s="725"/>
      <c r="H19" s="725"/>
      <c r="I19" s="725"/>
      <c r="J19" s="725"/>
      <c r="K19" s="725"/>
      <c r="L19" s="725"/>
      <c r="M19" s="725"/>
      <c r="N19" s="725"/>
      <c r="O19" s="725"/>
      <c r="P19" s="725"/>
      <c r="Q19" s="725"/>
      <c r="R19" s="725"/>
      <c r="S19" s="725"/>
      <c r="T19" s="725"/>
      <c r="U19" s="725"/>
      <c r="V19" s="725"/>
      <c r="W19" s="725"/>
      <c r="X19" s="725"/>
      <c r="Y19" s="725"/>
      <c r="Z19" s="725"/>
      <c r="AA19" s="725"/>
      <c r="AB19" s="732"/>
    </row>
    <row r="20" spans="1:28" s="733" customFormat="1">
      <c r="A20" s="417">
        <v>2.5</v>
      </c>
      <c r="B20" s="450" t="s">
        <v>438</v>
      </c>
      <c r="C20" s="734">
        <v>249050475.3883</v>
      </c>
      <c r="D20" s="725">
        <v>249050475.3883</v>
      </c>
      <c r="E20" s="725"/>
      <c r="F20" s="725"/>
      <c r="G20" s="725"/>
      <c r="H20" s="725"/>
      <c r="I20" s="725"/>
      <c r="J20" s="725"/>
      <c r="K20" s="725"/>
      <c r="L20" s="725"/>
      <c r="M20" s="725"/>
      <c r="N20" s="725"/>
      <c r="O20" s="725"/>
      <c r="P20" s="725"/>
      <c r="Q20" s="725"/>
      <c r="R20" s="725"/>
      <c r="S20" s="725"/>
      <c r="T20" s="725"/>
      <c r="U20" s="725"/>
      <c r="V20" s="725"/>
      <c r="W20" s="725"/>
      <c r="X20" s="725"/>
      <c r="Y20" s="725"/>
      <c r="Z20" s="725"/>
      <c r="AA20" s="725"/>
      <c r="AB20" s="732"/>
    </row>
    <row r="21" spans="1:28" s="733" customFormat="1">
      <c r="A21" s="417">
        <v>2.6</v>
      </c>
      <c r="B21" s="450" t="s">
        <v>439</v>
      </c>
      <c r="C21" s="734">
        <v>0</v>
      </c>
      <c r="D21" s="725">
        <v>0</v>
      </c>
      <c r="E21" s="725"/>
      <c r="F21" s="725"/>
      <c r="G21" s="725"/>
      <c r="H21" s="725"/>
      <c r="I21" s="725"/>
      <c r="J21" s="725"/>
      <c r="K21" s="725"/>
      <c r="L21" s="725"/>
      <c r="M21" s="725"/>
      <c r="N21" s="725"/>
      <c r="O21" s="725"/>
      <c r="P21" s="725"/>
      <c r="Q21" s="725"/>
      <c r="R21" s="725"/>
      <c r="S21" s="725"/>
      <c r="T21" s="725"/>
      <c r="U21" s="725"/>
      <c r="V21" s="725"/>
      <c r="W21" s="725"/>
      <c r="X21" s="725"/>
      <c r="Y21" s="725"/>
      <c r="Z21" s="725"/>
      <c r="AA21" s="725"/>
      <c r="AB21" s="732"/>
    </row>
    <row r="22" spans="1:28" s="733" customFormat="1">
      <c r="A22" s="451">
        <v>3</v>
      </c>
      <c r="B22" s="422" t="s">
        <v>480</v>
      </c>
      <c r="C22" s="728">
        <v>3270780415.5708699</v>
      </c>
      <c r="D22" s="728">
        <v>3151794314.333806</v>
      </c>
      <c r="E22" s="735"/>
      <c r="F22" s="735"/>
      <c r="G22" s="735"/>
      <c r="H22" s="728">
        <v>110784221.29620001</v>
      </c>
      <c r="I22" s="735"/>
      <c r="J22" s="735"/>
      <c r="K22" s="735"/>
      <c r="L22" s="728">
        <v>8195035.9408639995</v>
      </c>
      <c r="M22" s="735"/>
      <c r="N22" s="735"/>
      <c r="O22" s="735"/>
      <c r="P22" s="735"/>
      <c r="Q22" s="735"/>
      <c r="R22" s="735"/>
      <c r="S22" s="735"/>
      <c r="T22" s="728">
        <v>6844</v>
      </c>
      <c r="U22" s="735"/>
      <c r="V22" s="735"/>
      <c r="W22" s="735"/>
      <c r="X22" s="735"/>
      <c r="Y22" s="735"/>
      <c r="Z22" s="735"/>
      <c r="AA22" s="735"/>
      <c r="AB22" s="732"/>
    </row>
    <row r="23" spans="1:28" s="733" customFormat="1">
      <c r="A23" s="417">
        <v>3.1</v>
      </c>
      <c r="B23" s="450" t="s">
        <v>434</v>
      </c>
      <c r="C23" s="734">
        <v>0</v>
      </c>
      <c r="D23" s="728"/>
      <c r="E23" s="735"/>
      <c r="F23" s="735"/>
      <c r="G23" s="735"/>
      <c r="H23" s="728"/>
      <c r="I23" s="735"/>
      <c r="J23" s="735"/>
      <c r="K23" s="735"/>
      <c r="L23" s="728"/>
      <c r="M23" s="735"/>
      <c r="N23" s="735"/>
      <c r="O23" s="735"/>
      <c r="P23" s="735"/>
      <c r="Q23" s="735"/>
      <c r="R23" s="735"/>
      <c r="S23" s="735"/>
      <c r="T23" s="728"/>
      <c r="U23" s="735"/>
      <c r="V23" s="735"/>
      <c r="W23" s="735"/>
      <c r="X23" s="735"/>
      <c r="Y23" s="735"/>
      <c r="Z23" s="735"/>
      <c r="AA23" s="735"/>
      <c r="AB23" s="732"/>
    </row>
    <row r="24" spans="1:28" s="733" customFormat="1">
      <c r="A24" s="417">
        <v>3.2</v>
      </c>
      <c r="B24" s="450" t="s">
        <v>435</v>
      </c>
      <c r="C24" s="734">
        <v>2171200.77</v>
      </c>
      <c r="D24" s="728">
        <v>2171200.77</v>
      </c>
      <c r="E24" s="735"/>
      <c r="F24" s="735"/>
      <c r="G24" s="735"/>
      <c r="H24" s="728">
        <v>0</v>
      </c>
      <c r="I24" s="735"/>
      <c r="J24" s="735"/>
      <c r="K24" s="735"/>
      <c r="L24" s="728">
        <v>0</v>
      </c>
      <c r="M24" s="735"/>
      <c r="N24" s="735"/>
      <c r="O24" s="735"/>
      <c r="P24" s="735"/>
      <c r="Q24" s="735"/>
      <c r="R24" s="735"/>
      <c r="S24" s="735"/>
      <c r="T24" s="728">
        <v>0</v>
      </c>
      <c r="U24" s="735"/>
      <c r="V24" s="735"/>
      <c r="W24" s="735"/>
      <c r="X24" s="735"/>
      <c r="Y24" s="735"/>
      <c r="Z24" s="735"/>
      <c r="AA24" s="735"/>
      <c r="AB24" s="732"/>
    </row>
    <row r="25" spans="1:28" s="733" customFormat="1">
      <c r="A25" s="417">
        <v>3.3</v>
      </c>
      <c r="B25" s="450" t="s">
        <v>436</v>
      </c>
      <c r="C25" s="734">
        <v>0</v>
      </c>
      <c r="D25" s="728">
        <v>0</v>
      </c>
      <c r="E25" s="735"/>
      <c r="F25" s="735"/>
      <c r="G25" s="735"/>
      <c r="H25" s="728"/>
      <c r="I25" s="735"/>
      <c r="J25" s="735"/>
      <c r="K25" s="735"/>
      <c r="L25" s="728"/>
      <c r="M25" s="735"/>
      <c r="N25" s="735"/>
      <c r="O25" s="735"/>
      <c r="P25" s="735"/>
      <c r="Q25" s="735"/>
      <c r="R25" s="735"/>
      <c r="S25" s="735"/>
      <c r="T25" s="728"/>
      <c r="U25" s="735"/>
      <c r="V25" s="735"/>
      <c r="W25" s="735"/>
      <c r="X25" s="735"/>
      <c r="Y25" s="735"/>
      <c r="Z25" s="735"/>
      <c r="AA25" s="735"/>
      <c r="AB25" s="732"/>
    </row>
    <row r="26" spans="1:28" s="733" customFormat="1">
      <c r="A26" s="417">
        <v>3.4</v>
      </c>
      <c r="B26" s="450" t="s">
        <v>437</v>
      </c>
      <c r="C26" s="734">
        <v>12548404.3751</v>
      </c>
      <c r="D26" s="728">
        <v>12548404.3751</v>
      </c>
      <c r="E26" s="735"/>
      <c r="F26" s="735"/>
      <c r="G26" s="735"/>
      <c r="H26" s="728">
        <v>0</v>
      </c>
      <c r="I26" s="735"/>
      <c r="J26" s="735"/>
      <c r="K26" s="735"/>
      <c r="L26" s="728">
        <v>0</v>
      </c>
      <c r="M26" s="735"/>
      <c r="N26" s="735"/>
      <c r="O26" s="735"/>
      <c r="P26" s="735"/>
      <c r="Q26" s="735"/>
      <c r="R26" s="735"/>
      <c r="S26" s="735"/>
      <c r="T26" s="728">
        <v>0</v>
      </c>
      <c r="U26" s="735"/>
      <c r="V26" s="735"/>
      <c r="W26" s="735"/>
      <c r="X26" s="735"/>
      <c r="Y26" s="735"/>
      <c r="Z26" s="735"/>
      <c r="AA26" s="735"/>
      <c r="AB26" s="732"/>
    </row>
    <row r="27" spans="1:28" s="733" customFormat="1">
      <c r="A27" s="417">
        <v>3.5</v>
      </c>
      <c r="B27" s="450" t="s">
        <v>438</v>
      </c>
      <c r="C27" s="734">
        <v>2897808682.2372699</v>
      </c>
      <c r="D27" s="728">
        <v>2801514083.1401057</v>
      </c>
      <c r="E27" s="735"/>
      <c r="F27" s="735"/>
      <c r="G27" s="735"/>
      <c r="H27" s="728">
        <v>88486546.200900003</v>
      </c>
      <c r="I27" s="735"/>
      <c r="J27" s="735"/>
      <c r="K27" s="735"/>
      <c r="L27" s="728">
        <v>7808052.8962639999</v>
      </c>
      <c r="M27" s="735"/>
      <c r="N27" s="735"/>
      <c r="O27" s="735"/>
      <c r="P27" s="735"/>
      <c r="Q27" s="735"/>
      <c r="R27" s="735"/>
      <c r="S27" s="735"/>
      <c r="T27" s="728">
        <v>0</v>
      </c>
      <c r="U27" s="735"/>
      <c r="V27" s="735"/>
      <c r="W27" s="735"/>
      <c r="X27" s="735"/>
      <c r="Y27" s="735"/>
      <c r="Z27" s="735"/>
      <c r="AA27" s="735"/>
      <c r="AB27" s="732"/>
    </row>
    <row r="28" spans="1:28" s="733" customFormat="1">
      <c r="A28" s="417">
        <v>3.6</v>
      </c>
      <c r="B28" s="450" t="s">
        <v>439</v>
      </c>
      <c r="C28" s="734">
        <v>358252128.18850005</v>
      </c>
      <c r="D28" s="728">
        <v>335560626.04860002</v>
      </c>
      <c r="E28" s="735"/>
      <c r="F28" s="735"/>
      <c r="G28" s="735"/>
      <c r="H28" s="728">
        <v>22297675.0953</v>
      </c>
      <c r="I28" s="735"/>
      <c r="J28" s="735"/>
      <c r="K28" s="735"/>
      <c r="L28" s="728">
        <v>386983.04460000002</v>
      </c>
      <c r="M28" s="735"/>
      <c r="N28" s="735"/>
      <c r="O28" s="735"/>
      <c r="P28" s="735"/>
      <c r="Q28" s="735"/>
      <c r="R28" s="735"/>
      <c r="S28" s="735"/>
      <c r="T28" s="728">
        <v>6844</v>
      </c>
      <c r="U28" s="735"/>
      <c r="V28" s="735"/>
      <c r="W28" s="735"/>
      <c r="X28" s="735"/>
      <c r="Y28" s="735"/>
      <c r="Z28" s="735"/>
      <c r="AA28" s="735"/>
      <c r="AB28" s="732"/>
    </row>
    <row r="31" spans="1:28">
      <c r="C31" s="736"/>
      <c r="D31" s="736"/>
      <c r="E31" s="736"/>
      <c r="F31" s="736"/>
      <c r="G31" s="736"/>
      <c r="H31" s="736"/>
      <c r="I31" s="736"/>
      <c r="J31" s="736"/>
      <c r="K31" s="736"/>
      <c r="L31" s="736"/>
      <c r="M31" s="736"/>
      <c r="N31" s="736"/>
      <c r="O31" s="736"/>
      <c r="P31" s="736"/>
      <c r="Q31" s="736"/>
      <c r="R31" s="736"/>
      <c r="S31" s="736"/>
      <c r="T31" s="736"/>
      <c r="U31" s="736"/>
      <c r="V31" s="736"/>
      <c r="W31" s="736"/>
      <c r="X31" s="736"/>
      <c r="Y31" s="736"/>
      <c r="Z31" s="736"/>
      <c r="AA31" s="736"/>
      <c r="AB31" s="736"/>
    </row>
    <row r="32" spans="1:28">
      <c r="C32" s="736"/>
      <c r="D32" s="736"/>
      <c r="E32" s="736"/>
      <c r="F32" s="736"/>
      <c r="G32" s="736"/>
      <c r="H32" s="736"/>
      <c r="I32" s="736"/>
      <c r="J32" s="736"/>
      <c r="K32" s="736"/>
      <c r="L32" s="736"/>
      <c r="M32" s="736"/>
      <c r="N32" s="736"/>
      <c r="O32" s="736"/>
      <c r="P32" s="736"/>
      <c r="Q32" s="736"/>
      <c r="R32" s="736"/>
      <c r="S32" s="736"/>
      <c r="T32" s="736"/>
      <c r="U32" s="736"/>
      <c r="V32" s="736"/>
      <c r="W32" s="736"/>
      <c r="X32" s="736"/>
      <c r="Y32" s="736"/>
      <c r="Z32" s="736"/>
      <c r="AA32" s="736"/>
      <c r="AB32" s="736"/>
    </row>
    <row r="33" spans="3:28">
      <c r="C33" s="736"/>
      <c r="D33" s="736"/>
      <c r="E33" s="736"/>
      <c r="F33" s="736"/>
      <c r="G33" s="736"/>
      <c r="H33" s="736"/>
      <c r="I33" s="736"/>
      <c r="J33" s="736"/>
      <c r="K33" s="736"/>
      <c r="L33" s="736"/>
      <c r="M33" s="736"/>
      <c r="N33" s="736"/>
      <c r="O33" s="736"/>
      <c r="P33" s="736"/>
      <c r="Q33" s="736"/>
      <c r="R33" s="736"/>
      <c r="S33" s="736"/>
      <c r="T33" s="736"/>
      <c r="U33" s="736"/>
      <c r="V33" s="736"/>
      <c r="W33" s="736"/>
      <c r="X33" s="736"/>
      <c r="Y33" s="736"/>
      <c r="Z33" s="736"/>
      <c r="AA33" s="736"/>
      <c r="AB33" s="736"/>
    </row>
    <row r="34" spans="3:28">
      <c r="C34" s="736"/>
      <c r="D34" s="736"/>
      <c r="E34" s="736"/>
      <c r="F34" s="736"/>
      <c r="G34" s="736"/>
      <c r="H34" s="736"/>
      <c r="I34" s="736"/>
      <c r="J34" s="736"/>
      <c r="K34" s="736"/>
      <c r="L34" s="736"/>
      <c r="M34" s="736"/>
      <c r="N34" s="736"/>
      <c r="O34" s="736"/>
      <c r="P34" s="736"/>
      <c r="Q34" s="736"/>
      <c r="R34" s="736"/>
      <c r="S34" s="736"/>
      <c r="T34" s="736"/>
      <c r="U34" s="736"/>
      <c r="V34" s="736"/>
      <c r="W34" s="736"/>
      <c r="X34" s="736"/>
      <c r="Y34" s="736"/>
      <c r="Z34" s="736"/>
      <c r="AA34" s="736"/>
      <c r="AB34" s="736"/>
    </row>
    <row r="35" spans="3:28">
      <c r="C35" s="736"/>
      <c r="D35" s="736"/>
      <c r="E35" s="736"/>
      <c r="F35" s="736"/>
      <c r="G35" s="736"/>
      <c r="H35" s="736"/>
      <c r="I35" s="736"/>
      <c r="J35" s="736"/>
      <c r="K35" s="736"/>
      <c r="L35" s="736"/>
      <c r="M35" s="736"/>
      <c r="N35" s="736"/>
      <c r="O35" s="736"/>
      <c r="P35" s="736"/>
      <c r="Q35" s="736"/>
      <c r="R35" s="736"/>
      <c r="S35" s="736"/>
      <c r="T35" s="736"/>
      <c r="U35" s="736"/>
      <c r="V35" s="736"/>
      <c r="W35" s="736"/>
      <c r="X35" s="736"/>
      <c r="Y35" s="736"/>
      <c r="Z35" s="736"/>
      <c r="AA35" s="736"/>
      <c r="AB35" s="736"/>
    </row>
    <row r="36" spans="3:28">
      <c r="C36" s="736"/>
      <c r="D36" s="736"/>
      <c r="E36" s="736"/>
      <c r="F36" s="736"/>
      <c r="G36" s="736"/>
      <c r="H36" s="736"/>
      <c r="I36" s="736"/>
      <c r="J36" s="736"/>
      <c r="K36" s="736"/>
      <c r="L36" s="736"/>
      <c r="M36" s="736"/>
      <c r="N36" s="736"/>
      <c r="O36" s="736"/>
      <c r="P36" s="736"/>
      <c r="Q36" s="736"/>
      <c r="R36" s="736"/>
      <c r="S36" s="736"/>
      <c r="T36" s="736"/>
      <c r="U36" s="736"/>
      <c r="V36" s="736"/>
      <c r="W36" s="736"/>
      <c r="X36" s="736"/>
      <c r="Y36" s="736"/>
      <c r="Z36" s="736"/>
      <c r="AA36" s="736"/>
      <c r="AB36" s="736"/>
    </row>
    <row r="37" spans="3:28">
      <c r="C37" s="736"/>
      <c r="D37" s="736"/>
      <c r="E37" s="736"/>
      <c r="F37" s="736"/>
      <c r="G37" s="736"/>
      <c r="H37" s="736"/>
      <c r="I37" s="736"/>
      <c r="J37" s="736"/>
      <c r="K37" s="736"/>
      <c r="L37" s="736"/>
      <c r="M37" s="736"/>
      <c r="N37" s="736"/>
      <c r="O37" s="736"/>
      <c r="P37" s="736"/>
      <c r="Q37" s="736"/>
      <c r="R37" s="736"/>
      <c r="S37" s="736"/>
      <c r="T37" s="736"/>
      <c r="U37" s="736"/>
      <c r="V37" s="736"/>
      <c r="W37" s="736"/>
      <c r="X37" s="736"/>
      <c r="Y37" s="736"/>
      <c r="Z37" s="736"/>
      <c r="AA37" s="736"/>
      <c r="AB37" s="736"/>
    </row>
    <row r="38" spans="3:28">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row>
    <row r="39" spans="3:28">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row>
    <row r="40" spans="3:28">
      <c r="C40" s="736"/>
      <c r="D40" s="736"/>
      <c r="E40" s="736"/>
      <c r="F40" s="736"/>
      <c r="G40" s="736"/>
      <c r="H40" s="736"/>
      <c r="I40" s="736"/>
      <c r="J40" s="736"/>
      <c r="K40" s="736"/>
      <c r="L40" s="736"/>
      <c r="M40" s="736"/>
      <c r="N40" s="736"/>
      <c r="O40" s="736"/>
      <c r="P40" s="736"/>
      <c r="Q40" s="736"/>
      <c r="R40" s="736"/>
      <c r="S40" s="736"/>
      <c r="T40" s="736"/>
      <c r="U40" s="736"/>
      <c r="V40" s="736"/>
      <c r="W40" s="736"/>
      <c r="X40" s="736"/>
      <c r="Y40" s="736"/>
      <c r="Z40" s="736"/>
      <c r="AA40" s="736"/>
      <c r="AB40" s="736"/>
    </row>
    <row r="41" spans="3:28">
      <c r="C41" s="736"/>
      <c r="D41" s="736"/>
      <c r="E41" s="736"/>
      <c r="F41" s="736"/>
      <c r="G41" s="736"/>
      <c r="H41" s="736"/>
      <c r="I41" s="736"/>
      <c r="J41" s="736"/>
      <c r="K41" s="736"/>
      <c r="L41" s="736"/>
      <c r="M41" s="736"/>
      <c r="N41" s="736"/>
      <c r="O41" s="736"/>
      <c r="P41" s="736"/>
      <c r="Q41" s="736"/>
      <c r="R41" s="736"/>
      <c r="S41" s="736"/>
      <c r="T41" s="736"/>
      <c r="U41" s="736"/>
      <c r="V41" s="736"/>
      <c r="W41" s="736"/>
      <c r="X41" s="736"/>
      <c r="Y41" s="736"/>
      <c r="Z41" s="736"/>
      <c r="AA41" s="736"/>
      <c r="AB41" s="736"/>
    </row>
    <row r="42" spans="3:28">
      <c r="C42" s="736"/>
      <c r="D42" s="736"/>
      <c r="E42" s="736"/>
      <c r="F42" s="736"/>
      <c r="G42" s="736"/>
      <c r="H42" s="736"/>
      <c r="I42" s="736"/>
      <c r="J42" s="736"/>
      <c r="K42" s="736"/>
      <c r="L42" s="736"/>
      <c r="M42" s="736"/>
      <c r="N42" s="736"/>
      <c r="O42" s="736"/>
      <c r="P42" s="736"/>
      <c r="Q42" s="736"/>
      <c r="R42" s="736"/>
      <c r="S42" s="736"/>
      <c r="T42" s="736"/>
      <c r="U42" s="736"/>
      <c r="V42" s="736"/>
      <c r="W42" s="736"/>
      <c r="X42" s="736"/>
      <c r="Y42" s="736"/>
      <c r="Z42" s="736"/>
      <c r="AA42" s="736"/>
      <c r="AB42" s="736"/>
    </row>
    <row r="43" spans="3:28">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row>
    <row r="44" spans="3:28">
      <c r="C44" s="736"/>
      <c r="D44" s="736"/>
      <c r="E44" s="736"/>
      <c r="F44" s="736"/>
      <c r="G44" s="736"/>
      <c r="H44" s="736"/>
      <c r="I44" s="736"/>
      <c r="J44" s="736"/>
      <c r="K44" s="736"/>
      <c r="L44" s="736"/>
      <c r="M44" s="736"/>
      <c r="N44" s="736"/>
      <c r="O44" s="736"/>
      <c r="P44" s="736"/>
      <c r="Q44" s="736"/>
      <c r="R44" s="736"/>
      <c r="S44" s="736"/>
      <c r="T44" s="736"/>
      <c r="U44" s="736"/>
      <c r="V44" s="736"/>
      <c r="W44" s="736"/>
      <c r="X44" s="736"/>
      <c r="Y44" s="736"/>
      <c r="Z44" s="736"/>
      <c r="AA44" s="736"/>
      <c r="AB44" s="736"/>
    </row>
    <row r="45" spans="3:28">
      <c r="C45" s="736"/>
      <c r="D45" s="736"/>
      <c r="E45" s="736"/>
      <c r="F45" s="736"/>
      <c r="G45" s="736"/>
      <c r="H45" s="736"/>
      <c r="I45" s="736"/>
      <c r="J45" s="736"/>
      <c r="K45" s="736"/>
      <c r="L45" s="736"/>
      <c r="M45" s="736"/>
      <c r="N45" s="736"/>
      <c r="O45" s="736"/>
      <c r="P45" s="736"/>
      <c r="Q45" s="736"/>
      <c r="R45" s="736"/>
      <c r="S45" s="736"/>
      <c r="T45" s="736"/>
      <c r="U45" s="736"/>
      <c r="V45" s="736"/>
      <c r="W45" s="736"/>
      <c r="X45" s="736"/>
      <c r="Y45" s="736"/>
      <c r="Z45" s="736"/>
      <c r="AA45" s="736"/>
      <c r="AB45" s="736"/>
    </row>
    <row r="46" spans="3:28">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row>
    <row r="47" spans="3:28">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row>
    <row r="48" spans="3:28">
      <c r="C48" s="736"/>
      <c r="D48" s="736"/>
      <c r="E48" s="736"/>
      <c r="F48" s="736"/>
      <c r="G48" s="736"/>
      <c r="H48" s="736"/>
      <c r="I48" s="736"/>
      <c r="J48" s="736"/>
      <c r="K48" s="736"/>
      <c r="L48" s="736"/>
      <c r="M48" s="736"/>
      <c r="N48" s="736"/>
      <c r="O48" s="736"/>
      <c r="P48" s="736"/>
      <c r="Q48" s="736"/>
      <c r="R48" s="736"/>
      <c r="S48" s="736"/>
      <c r="T48" s="736"/>
      <c r="U48" s="736"/>
      <c r="V48" s="736"/>
      <c r="W48" s="736"/>
      <c r="X48" s="736"/>
      <c r="Y48" s="736"/>
      <c r="Z48" s="736"/>
      <c r="AA48" s="736"/>
      <c r="AB48" s="736"/>
    </row>
    <row r="49" spans="3:28">
      <c r="C49" s="736"/>
      <c r="D49" s="736"/>
      <c r="E49" s="736"/>
      <c r="F49" s="736"/>
      <c r="G49" s="736"/>
      <c r="H49" s="736"/>
      <c r="I49" s="736"/>
      <c r="J49" s="736"/>
      <c r="K49" s="736"/>
      <c r="L49" s="736"/>
      <c r="M49" s="736"/>
      <c r="N49" s="736"/>
      <c r="O49" s="736"/>
      <c r="P49" s="736"/>
      <c r="Q49" s="736"/>
      <c r="R49" s="736"/>
      <c r="S49" s="736"/>
      <c r="T49" s="736"/>
      <c r="U49" s="736"/>
      <c r="V49" s="736"/>
      <c r="W49" s="736"/>
      <c r="X49" s="736"/>
      <c r="Y49" s="736"/>
      <c r="Z49" s="736"/>
      <c r="AA49" s="736"/>
      <c r="AB49" s="736"/>
    </row>
    <row r="50" spans="3:28">
      <c r="C50" s="736"/>
      <c r="D50" s="736"/>
      <c r="E50" s="736"/>
      <c r="F50" s="736"/>
      <c r="G50" s="736"/>
      <c r="H50" s="736"/>
      <c r="I50" s="736"/>
      <c r="J50" s="736"/>
      <c r="K50" s="736"/>
      <c r="L50" s="736"/>
      <c r="M50" s="736"/>
      <c r="N50" s="736"/>
      <c r="O50" s="736"/>
      <c r="P50" s="736"/>
      <c r="Q50" s="736"/>
      <c r="R50" s="736"/>
      <c r="S50" s="736"/>
      <c r="T50" s="736"/>
      <c r="U50" s="736"/>
      <c r="V50" s="736"/>
      <c r="W50" s="736"/>
      <c r="X50" s="736"/>
      <c r="Y50" s="736"/>
      <c r="Z50" s="736"/>
      <c r="AA50" s="736"/>
      <c r="AB50" s="736"/>
    </row>
    <row r="51" spans="3:28">
      <c r="C51" s="736"/>
      <c r="D51" s="736"/>
      <c r="E51" s="736"/>
      <c r="F51" s="736"/>
      <c r="G51" s="736"/>
      <c r="H51" s="736"/>
      <c r="I51" s="736"/>
      <c r="J51" s="736"/>
      <c r="K51" s="736"/>
      <c r="L51" s="736"/>
      <c r="M51" s="736"/>
      <c r="N51" s="736"/>
      <c r="O51" s="736"/>
      <c r="P51" s="736"/>
      <c r="Q51" s="736"/>
      <c r="R51" s="736"/>
      <c r="S51" s="736"/>
      <c r="T51" s="736"/>
      <c r="U51" s="736"/>
      <c r="V51" s="736"/>
      <c r="W51" s="736"/>
      <c r="X51" s="736"/>
      <c r="Y51" s="736"/>
      <c r="Z51" s="736"/>
      <c r="AA51" s="736"/>
      <c r="AB51" s="736"/>
    </row>
    <row r="52" spans="3:28">
      <c r="C52" s="736"/>
    </row>
    <row r="53" spans="3:28">
      <c r="C53" s="736"/>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43"/>
  <sheetViews>
    <sheetView showGridLines="0" zoomScaleNormal="100" workbookViewId="0"/>
  </sheetViews>
  <sheetFormatPr defaultColWidth="9.33203125" defaultRowHeight="12"/>
  <cols>
    <col min="1" max="1" width="11.6640625" style="429" bestFit="1" customWidth="1"/>
    <col min="2" max="2" width="90.33203125" style="429" bestFit="1" customWidth="1"/>
    <col min="3" max="3" width="20.33203125" style="429" customWidth="1"/>
    <col min="4" max="4" width="22.33203125" style="429" customWidth="1"/>
    <col min="5" max="7" width="17.109375" style="429" customWidth="1"/>
    <col min="8" max="8" width="22.33203125" style="429" customWidth="1"/>
    <col min="9" max="10" width="17.109375" style="429" customWidth="1"/>
    <col min="11" max="27" width="22.33203125" style="429" customWidth="1"/>
    <col min="28" max="16384" width="9.33203125" style="429"/>
  </cols>
  <sheetData>
    <row r="1" spans="1:27" ht="13.8">
      <c r="A1" s="334" t="s">
        <v>30</v>
      </c>
      <c r="B1" s="415" t="str">
        <f>'Info '!C2</f>
        <v>JSC Bank of Georgia</v>
      </c>
    </row>
    <row r="2" spans="1:27">
      <c r="A2" s="335" t="s">
        <v>31</v>
      </c>
      <c r="B2" s="414">
        <f>'1. key ratios '!B2</f>
        <v>46203</v>
      </c>
    </row>
    <row r="3" spans="1:27">
      <c r="A3" s="336" t="s">
        <v>442</v>
      </c>
      <c r="C3" s="431"/>
    </row>
    <row r="4" spans="1:27" ht="12.6" thickBot="1">
      <c r="A4" s="336"/>
      <c r="B4" s="485"/>
      <c r="C4" s="431"/>
    </row>
    <row r="5" spans="1:27" s="461" customFormat="1" ht="13.5" customHeight="1">
      <c r="A5" s="906" t="s">
        <v>648</v>
      </c>
      <c r="B5" s="907"/>
      <c r="C5" s="915" t="s">
        <v>647</v>
      </c>
      <c r="D5" s="916"/>
      <c r="E5" s="916"/>
      <c r="F5" s="916"/>
      <c r="G5" s="916"/>
      <c r="H5" s="916"/>
      <c r="I5" s="916"/>
      <c r="J5" s="916"/>
      <c r="K5" s="916"/>
      <c r="L5" s="916"/>
      <c r="M5" s="916"/>
      <c r="N5" s="916"/>
      <c r="O5" s="916"/>
      <c r="P5" s="916"/>
      <c r="Q5" s="916"/>
      <c r="R5" s="916"/>
      <c r="S5" s="917"/>
      <c r="T5" s="460"/>
      <c r="U5" s="460"/>
      <c r="V5" s="460"/>
      <c r="W5" s="460"/>
      <c r="X5" s="460"/>
      <c r="Y5" s="460"/>
      <c r="Z5" s="460"/>
      <c r="AA5" s="459"/>
    </row>
    <row r="6" spans="1:27" s="461" customFormat="1" ht="12" customHeight="1">
      <c r="A6" s="908"/>
      <c r="B6" s="909"/>
      <c r="C6" s="912" t="s">
        <v>61</v>
      </c>
      <c r="D6" s="904" t="s">
        <v>644</v>
      </c>
      <c r="E6" s="904"/>
      <c r="F6" s="904"/>
      <c r="G6" s="904"/>
      <c r="H6" s="904" t="s">
        <v>643</v>
      </c>
      <c r="I6" s="904"/>
      <c r="J6" s="904"/>
      <c r="K6" s="904"/>
      <c r="L6" s="458"/>
      <c r="M6" s="905" t="s">
        <v>642</v>
      </c>
      <c r="N6" s="905"/>
      <c r="O6" s="905"/>
      <c r="P6" s="905"/>
      <c r="Q6" s="905"/>
      <c r="R6" s="905"/>
      <c r="S6" s="914"/>
      <c r="T6" s="460"/>
      <c r="U6" s="893" t="s">
        <v>641</v>
      </c>
      <c r="V6" s="893"/>
      <c r="W6" s="893"/>
      <c r="X6" s="893"/>
      <c r="Y6" s="893"/>
      <c r="Z6" s="893"/>
      <c r="AA6" s="886"/>
    </row>
    <row r="7" spans="1:27" s="461" customFormat="1" ht="24">
      <c r="A7" s="910"/>
      <c r="B7" s="911"/>
      <c r="C7" s="913"/>
      <c r="D7" s="455"/>
      <c r="E7" s="453" t="s">
        <v>432</v>
      </c>
      <c r="F7" s="426" t="s">
        <v>639</v>
      </c>
      <c r="G7" s="428" t="s">
        <v>640</v>
      </c>
      <c r="H7" s="484"/>
      <c r="I7" s="453" t="s">
        <v>432</v>
      </c>
      <c r="J7" s="426" t="s">
        <v>639</v>
      </c>
      <c r="K7" s="428" t="s">
        <v>640</v>
      </c>
      <c r="L7" s="454"/>
      <c r="M7" s="453" t="s">
        <v>432</v>
      </c>
      <c r="N7" s="426" t="s">
        <v>639</v>
      </c>
      <c r="O7" s="426" t="s">
        <v>638</v>
      </c>
      <c r="P7" s="426" t="s">
        <v>637</v>
      </c>
      <c r="Q7" s="426" t="s">
        <v>636</v>
      </c>
      <c r="R7" s="426" t="s">
        <v>635</v>
      </c>
      <c r="S7" s="483" t="s">
        <v>634</v>
      </c>
      <c r="T7" s="482"/>
      <c r="U7" s="453" t="s">
        <v>432</v>
      </c>
      <c r="V7" s="453" t="s">
        <v>639</v>
      </c>
      <c r="W7" s="453" t="s">
        <v>638</v>
      </c>
      <c r="X7" s="453" t="s">
        <v>637</v>
      </c>
      <c r="Y7" s="453" t="s">
        <v>636</v>
      </c>
      <c r="Z7" s="426" t="s">
        <v>635</v>
      </c>
      <c r="AA7" s="453" t="s">
        <v>634</v>
      </c>
    </row>
    <row r="8" spans="1:27">
      <c r="A8" s="481">
        <v>1</v>
      </c>
      <c r="B8" s="480" t="s">
        <v>433</v>
      </c>
      <c r="C8" s="739">
        <v>29525445187.916203</v>
      </c>
      <c r="D8" s="725">
        <v>27361588079.257</v>
      </c>
      <c r="E8" s="725">
        <v>168801795.7069</v>
      </c>
      <c r="F8" s="725">
        <v>479.32510000000002</v>
      </c>
      <c r="G8" s="725">
        <v>0</v>
      </c>
      <c r="H8" s="725">
        <v>1487108841.164</v>
      </c>
      <c r="I8" s="725">
        <v>184494328.9928</v>
      </c>
      <c r="J8" s="725">
        <v>69331564.463300005</v>
      </c>
      <c r="K8" s="725">
        <v>764201.78760000004</v>
      </c>
      <c r="L8" s="725">
        <v>584192920.71619999</v>
      </c>
      <c r="M8" s="725">
        <v>48981524.871600002</v>
      </c>
      <c r="N8" s="725">
        <v>22199146.9353</v>
      </c>
      <c r="O8" s="725">
        <v>68537289.2755</v>
      </c>
      <c r="P8" s="725">
        <v>36675273.946099997</v>
      </c>
      <c r="Q8" s="725">
        <v>59130809.467900001</v>
      </c>
      <c r="R8" s="725">
        <v>112080466.5425</v>
      </c>
      <c r="S8" s="740">
        <v>5975807.1859999998</v>
      </c>
      <c r="T8" s="741">
        <v>92555346.778999999</v>
      </c>
      <c r="U8" s="725">
        <v>10047796.4658</v>
      </c>
      <c r="V8" s="725">
        <v>3028558.4358999999</v>
      </c>
      <c r="W8" s="725">
        <v>5155225.1275000004</v>
      </c>
      <c r="X8" s="725">
        <v>6434856.7858999996</v>
      </c>
      <c r="Y8" s="725">
        <v>10038774.822000001</v>
      </c>
      <c r="Z8" s="725">
        <v>3569388.9271</v>
      </c>
      <c r="AA8" s="740">
        <v>0</v>
      </c>
    </row>
    <row r="9" spans="1:27">
      <c r="A9" s="478">
        <v>1.1000000000000001</v>
      </c>
      <c r="B9" s="479" t="s">
        <v>443</v>
      </c>
      <c r="C9" s="742">
        <v>23336485157.407997</v>
      </c>
      <c r="D9" s="725">
        <v>21557721589.535999</v>
      </c>
      <c r="E9" s="725">
        <v>102394651.1759</v>
      </c>
      <c r="F9" s="725">
        <v>0</v>
      </c>
      <c r="G9" s="725">
        <v>0</v>
      </c>
      <c r="H9" s="725">
        <v>1187330826.5920999</v>
      </c>
      <c r="I9" s="725">
        <v>113604004.1081</v>
      </c>
      <c r="J9" s="725">
        <v>30767327.224599998</v>
      </c>
      <c r="K9" s="725">
        <v>167410.6574</v>
      </c>
      <c r="L9" s="725">
        <v>499784045.22829998</v>
      </c>
      <c r="M9" s="725">
        <v>38303279.599600002</v>
      </c>
      <c r="N9" s="725">
        <v>14004055.421399999</v>
      </c>
      <c r="O9" s="725">
        <v>43858639.386200003</v>
      </c>
      <c r="P9" s="725">
        <v>36270729.086800002</v>
      </c>
      <c r="Q9" s="725">
        <v>58282869.878700003</v>
      </c>
      <c r="R9" s="725">
        <v>110217730.62729999</v>
      </c>
      <c r="S9" s="740">
        <v>34737.967199999999</v>
      </c>
      <c r="T9" s="741">
        <v>91648696.051599994</v>
      </c>
      <c r="U9" s="725">
        <v>9893578.3258999996</v>
      </c>
      <c r="V9" s="725">
        <v>3002108.2618</v>
      </c>
      <c r="W9" s="725">
        <v>5152791.4496999998</v>
      </c>
      <c r="X9" s="725">
        <v>6434856.7858999996</v>
      </c>
      <c r="Y9" s="725">
        <v>10038774.822000001</v>
      </c>
      <c r="Z9" s="725">
        <v>3569388.9271</v>
      </c>
      <c r="AA9" s="740">
        <v>0</v>
      </c>
    </row>
    <row r="10" spans="1:27">
      <c r="A10" s="476" t="s">
        <v>14</v>
      </c>
      <c r="B10" s="477" t="s">
        <v>444</v>
      </c>
      <c r="C10" s="743">
        <v>22558493559.413403</v>
      </c>
      <c r="D10" s="725">
        <v>20807587589.6012</v>
      </c>
      <c r="E10" s="725">
        <v>96687377.920200005</v>
      </c>
      <c r="F10" s="725">
        <v>0</v>
      </c>
      <c r="G10" s="725">
        <v>0</v>
      </c>
      <c r="H10" s="725">
        <v>1169057395.8815</v>
      </c>
      <c r="I10" s="725">
        <v>111483367.4117</v>
      </c>
      <c r="J10" s="725">
        <v>28722306.749600001</v>
      </c>
      <c r="K10" s="725">
        <v>167410.6574</v>
      </c>
      <c r="L10" s="725">
        <v>490215152.46719998</v>
      </c>
      <c r="M10" s="725">
        <v>37780808.2403</v>
      </c>
      <c r="N10" s="725">
        <v>11228950.024700001</v>
      </c>
      <c r="O10" s="725">
        <v>42820429.737000003</v>
      </c>
      <c r="P10" s="725">
        <v>35458547.016800001</v>
      </c>
      <c r="Q10" s="725">
        <v>58171335.918700002</v>
      </c>
      <c r="R10" s="725">
        <v>108517420.12729999</v>
      </c>
      <c r="S10" s="740">
        <v>0</v>
      </c>
      <c r="T10" s="741">
        <v>91633421.463499993</v>
      </c>
      <c r="U10" s="725">
        <v>9878303.7378000002</v>
      </c>
      <c r="V10" s="725">
        <v>3002108.2618</v>
      </c>
      <c r="W10" s="725">
        <v>5152791.4496999998</v>
      </c>
      <c r="X10" s="725">
        <v>6434856.7858999996</v>
      </c>
      <c r="Y10" s="725">
        <v>10038774.822000001</v>
      </c>
      <c r="Z10" s="725">
        <v>3569388.9271</v>
      </c>
      <c r="AA10" s="740">
        <v>0</v>
      </c>
    </row>
    <row r="11" spans="1:27">
      <c r="A11" s="475" t="s">
        <v>445</v>
      </c>
      <c r="B11" s="474" t="s">
        <v>446</v>
      </c>
      <c r="C11" s="744">
        <v>13042841431.8951</v>
      </c>
      <c r="D11" s="725">
        <v>12225149970.9872</v>
      </c>
      <c r="E11" s="725">
        <v>61378309.584299996</v>
      </c>
      <c r="F11" s="725">
        <v>0</v>
      </c>
      <c r="G11" s="725">
        <v>0</v>
      </c>
      <c r="H11" s="725">
        <v>569771907.45200002</v>
      </c>
      <c r="I11" s="725">
        <v>60962141.122699998</v>
      </c>
      <c r="J11" s="725">
        <v>17381506.2676</v>
      </c>
      <c r="K11" s="725">
        <v>130344.11810000001</v>
      </c>
      <c r="L11" s="725">
        <v>172763443.12740001</v>
      </c>
      <c r="M11" s="725">
        <v>8289959.7133999998</v>
      </c>
      <c r="N11" s="725">
        <v>5272096.3569</v>
      </c>
      <c r="O11" s="725">
        <v>19948808.608600002</v>
      </c>
      <c r="P11" s="725">
        <v>23041841.452199999</v>
      </c>
      <c r="Q11" s="725">
        <v>23815262.147300001</v>
      </c>
      <c r="R11" s="725">
        <v>25617080.775800001</v>
      </c>
      <c r="S11" s="740">
        <v>0</v>
      </c>
      <c r="T11" s="741">
        <v>75156110.328500003</v>
      </c>
      <c r="U11" s="725">
        <v>8937759.5031000003</v>
      </c>
      <c r="V11" s="725">
        <v>2500838.3437000001</v>
      </c>
      <c r="W11" s="725">
        <v>4564822.5415000003</v>
      </c>
      <c r="X11" s="725">
        <v>6118792.6460999995</v>
      </c>
      <c r="Y11" s="725">
        <v>4512775.2434999999</v>
      </c>
      <c r="Z11" s="725">
        <v>2433488.0232000002</v>
      </c>
      <c r="AA11" s="740">
        <v>0</v>
      </c>
    </row>
    <row r="12" spans="1:27">
      <c r="A12" s="475" t="s">
        <v>447</v>
      </c>
      <c r="B12" s="474" t="s">
        <v>448</v>
      </c>
      <c r="C12" s="744">
        <v>3315901119.1342001</v>
      </c>
      <c r="D12" s="725">
        <v>2918770910.6209002</v>
      </c>
      <c r="E12" s="725">
        <v>15221510.311100001</v>
      </c>
      <c r="F12" s="725">
        <v>0</v>
      </c>
      <c r="G12" s="725">
        <v>0</v>
      </c>
      <c r="H12" s="725">
        <v>324744335.33740002</v>
      </c>
      <c r="I12" s="725">
        <v>14043501.284499999</v>
      </c>
      <c r="J12" s="725">
        <v>6767219.9093000004</v>
      </c>
      <c r="K12" s="725">
        <v>0</v>
      </c>
      <c r="L12" s="725">
        <v>62827257.032899998</v>
      </c>
      <c r="M12" s="725">
        <v>1175666.5989999999</v>
      </c>
      <c r="N12" s="725">
        <v>1508237.514</v>
      </c>
      <c r="O12" s="725">
        <v>10917506.282099999</v>
      </c>
      <c r="P12" s="725">
        <v>2864984.0536000002</v>
      </c>
      <c r="Q12" s="725">
        <v>5713941.7040999997</v>
      </c>
      <c r="R12" s="725">
        <v>27224591.507199999</v>
      </c>
      <c r="S12" s="740">
        <v>0</v>
      </c>
      <c r="T12" s="741">
        <v>9558616.1429999992</v>
      </c>
      <c r="U12" s="725">
        <v>350556.63150000002</v>
      </c>
      <c r="V12" s="725">
        <v>448209.81809999997</v>
      </c>
      <c r="W12" s="725">
        <v>523074.05729999999</v>
      </c>
      <c r="X12" s="725">
        <v>164859.7898</v>
      </c>
      <c r="Y12" s="725">
        <v>955287.84450000001</v>
      </c>
      <c r="Z12" s="725">
        <v>1062536.9132999999</v>
      </c>
      <c r="AA12" s="740">
        <v>0</v>
      </c>
    </row>
    <row r="13" spans="1:27">
      <c r="A13" s="475" t="s">
        <v>449</v>
      </c>
      <c r="B13" s="474" t="s">
        <v>450</v>
      </c>
      <c r="C13" s="744">
        <v>1859372282.1547003</v>
      </c>
      <c r="D13" s="725">
        <v>1682422316.6298001</v>
      </c>
      <c r="E13" s="725">
        <v>6102763.8898</v>
      </c>
      <c r="F13" s="725">
        <v>0</v>
      </c>
      <c r="G13" s="725">
        <v>0</v>
      </c>
      <c r="H13" s="725">
        <v>71020393.544599995</v>
      </c>
      <c r="I13" s="725">
        <v>9935002.8848999999</v>
      </c>
      <c r="J13" s="725">
        <v>3587115.0586000001</v>
      </c>
      <c r="K13" s="725">
        <v>0</v>
      </c>
      <c r="L13" s="725">
        <v>100723332.29170001</v>
      </c>
      <c r="M13" s="725">
        <v>2071076.9439999999</v>
      </c>
      <c r="N13" s="725">
        <v>547313.57770000002</v>
      </c>
      <c r="O13" s="725">
        <v>3342505.9290999998</v>
      </c>
      <c r="P13" s="725">
        <v>4785095.5571999997</v>
      </c>
      <c r="Q13" s="725">
        <v>15389631.711999999</v>
      </c>
      <c r="R13" s="725">
        <v>11052489.5568</v>
      </c>
      <c r="S13" s="740">
        <v>0</v>
      </c>
      <c r="T13" s="741">
        <v>5206239.6886</v>
      </c>
      <c r="U13" s="725">
        <v>120085.8175</v>
      </c>
      <c r="V13" s="725">
        <v>53060.1</v>
      </c>
      <c r="W13" s="725">
        <v>64894.850899999998</v>
      </c>
      <c r="X13" s="725">
        <v>0</v>
      </c>
      <c r="Y13" s="725">
        <v>4198207.0564000001</v>
      </c>
      <c r="Z13" s="725">
        <v>73363.990600000005</v>
      </c>
      <c r="AA13" s="740">
        <v>0</v>
      </c>
    </row>
    <row r="14" spans="1:27">
      <c r="A14" s="475" t="s">
        <v>451</v>
      </c>
      <c r="B14" s="474" t="s">
        <v>452</v>
      </c>
      <c r="C14" s="744">
        <v>4340378726.2293997</v>
      </c>
      <c r="D14" s="725">
        <v>3981244391.3632998</v>
      </c>
      <c r="E14" s="725">
        <v>13984794.135</v>
      </c>
      <c r="F14" s="725">
        <v>0</v>
      </c>
      <c r="G14" s="725">
        <v>0</v>
      </c>
      <c r="H14" s="725">
        <v>203520759.54750001</v>
      </c>
      <c r="I14" s="725">
        <v>26542722.119600002</v>
      </c>
      <c r="J14" s="725">
        <v>986465.51410000003</v>
      </c>
      <c r="K14" s="725">
        <v>37066.539299999997</v>
      </c>
      <c r="L14" s="725">
        <v>153901120.01519999</v>
      </c>
      <c r="M14" s="725">
        <v>26244104.983899999</v>
      </c>
      <c r="N14" s="725">
        <v>3901302.5761000002</v>
      </c>
      <c r="O14" s="725">
        <v>8611608.9171999991</v>
      </c>
      <c r="P14" s="725">
        <v>4766625.9538000003</v>
      </c>
      <c r="Q14" s="725">
        <v>13252500.3553</v>
      </c>
      <c r="R14" s="725">
        <v>44623258.287500001</v>
      </c>
      <c r="S14" s="740">
        <v>0</v>
      </c>
      <c r="T14" s="741">
        <v>1712455.3034000001</v>
      </c>
      <c r="U14" s="725">
        <v>469901.78570000001</v>
      </c>
      <c r="V14" s="725">
        <v>0</v>
      </c>
      <c r="W14" s="725">
        <v>0</v>
      </c>
      <c r="X14" s="725">
        <v>151204.35</v>
      </c>
      <c r="Y14" s="725">
        <v>372504.6776</v>
      </c>
      <c r="Z14" s="725">
        <v>0</v>
      </c>
      <c r="AA14" s="740">
        <v>0</v>
      </c>
    </row>
    <row r="15" spans="1:27">
      <c r="A15" s="473">
        <v>1.2</v>
      </c>
      <c r="B15" s="471" t="s">
        <v>646</v>
      </c>
      <c r="C15" s="745">
        <v>203916134.0077</v>
      </c>
      <c r="D15" s="725">
        <v>30787510.41</v>
      </c>
      <c r="E15" s="725">
        <v>376630.15</v>
      </c>
      <c r="F15" s="725">
        <v>0</v>
      </c>
      <c r="G15" s="725">
        <v>0</v>
      </c>
      <c r="H15" s="725">
        <v>33124767.41</v>
      </c>
      <c r="I15" s="725">
        <v>5692727.21</v>
      </c>
      <c r="J15" s="725">
        <v>716060.48</v>
      </c>
      <c r="K15" s="725">
        <v>2709.29</v>
      </c>
      <c r="L15" s="725">
        <v>146845263.6918</v>
      </c>
      <c r="M15" s="725">
        <v>18836175.995999999</v>
      </c>
      <c r="N15" s="725">
        <v>3183433.4078000002</v>
      </c>
      <c r="O15" s="725">
        <v>9134956.4299999997</v>
      </c>
      <c r="P15" s="725">
        <v>5693431.6130999997</v>
      </c>
      <c r="Q15" s="725">
        <v>16787482.3358</v>
      </c>
      <c r="R15" s="725">
        <v>46269568.219800003</v>
      </c>
      <c r="S15" s="740">
        <v>0</v>
      </c>
      <c r="T15" s="741">
        <v>-6841407.5040999996</v>
      </c>
      <c r="U15" s="725">
        <v>-622295.08109999995</v>
      </c>
      <c r="V15" s="725">
        <v>-130804.33839999999</v>
      </c>
      <c r="W15" s="725">
        <v>355.80540000000002</v>
      </c>
      <c r="X15" s="725">
        <v>185254.79070000001</v>
      </c>
      <c r="Y15" s="725">
        <v>1636713.0933000001</v>
      </c>
      <c r="Z15" s="725">
        <v>1129603.7171</v>
      </c>
      <c r="AA15" s="740">
        <v>0</v>
      </c>
    </row>
    <row r="16" spans="1:27">
      <c r="A16" s="472">
        <v>1.3</v>
      </c>
      <c r="B16" s="471" t="s">
        <v>491</v>
      </c>
      <c r="C16" s="746"/>
      <c r="D16" s="747"/>
      <c r="E16" s="747"/>
      <c r="F16" s="747"/>
      <c r="G16" s="747"/>
      <c r="H16" s="747"/>
      <c r="I16" s="747"/>
      <c r="J16" s="747"/>
      <c r="K16" s="747"/>
      <c r="L16" s="747"/>
      <c r="M16" s="747"/>
      <c r="N16" s="747"/>
      <c r="O16" s="747"/>
      <c r="P16" s="747"/>
      <c r="Q16" s="747"/>
      <c r="R16" s="747"/>
      <c r="S16" s="748"/>
      <c r="T16" s="749"/>
      <c r="U16" s="747"/>
      <c r="V16" s="747"/>
      <c r="W16" s="747"/>
      <c r="X16" s="747"/>
      <c r="Y16" s="747"/>
      <c r="Z16" s="747"/>
      <c r="AA16" s="748"/>
    </row>
    <row r="17" spans="1:27" s="461" customFormat="1">
      <c r="A17" s="469" t="s">
        <v>453</v>
      </c>
      <c r="B17" s="470" t="s">
        <v>454</v>
      </c>
      <c r="C17" s="750">
        <v>21868781746.393799</v>
      </c>
      <c r="D17" s="726">
        <v>20169921048.725601</v>
      </c>
      <c r="E17" s="726">
        <v>98248060.533299997</v>
      </c>
      <c r="F17" s="726">
        <v>0</v>
      </c>
      <c r="G17" s="726">
        <v>0</v>
      </c>
      <c r="H17" s="726">
        <v>1143503360.2514</v>
      </c>
      <c r="I17" s="726">
        <v>111540769.4901</v>
      </c>
      <c r="J17" s="726">
        <v>30513481.970899999</v>
      </c>
      <c r="K17" s="726">
        <v>166222.85810000001</v>
      </c>
      <c r="L17" s="726">
        <v>464525631.27249998</v>
      </c>
      <c r="M17" s="726">
        <v>33031781.744600002</v>
      </c>
      <c r="N17" s="726">
        <v>13546724.637700001</v>
      </c>
      <c r="O17" s="726">
        <v>41069664.033799998</v>
      </c>
      <c r="P17" s="726">
        <v>35117820.5722</v>
      </c>
      <c r="Q17" s="726">
        <v>55276392.582199998</v>
      </c>
      <c r="R17" s="726">
        <v>98783595.745800003</v>
      </c>
      <c r="S17" s="751">
        <v>29065.39</v>
      </c>
      <c r="T17" s="752">
        <v>90831706.144299999</v>
      </c>
      <c r="U17" s="726">
        <v>9664553.2728000004</v>
      </c>
      <c r="V17" s="726">
        <v>3002108.2618</v>
      </c>
      <c r="W17" s="726">
        <v>5152791.4496999998</v>
      </c>
      <c r="X17" s="726">
        <v>6400045.6359000001</v>
      </c>
      <c r="Y17" s="726">
        <v>9948084.0719000008</v>
      </c>
      <c r="Z17" s="726">
        <v>3569388.9271</v>
      </c>
      <c r="AA17" s="751">
        <v>0</v>
      </c>
    </row>
    <row r="18" spans="1:27" s="461" customFormat="1">
      <c r="A18" s="466" t="s">
        <v>455</v>
      </c>
      <c r="B18" s="467" t="s">
        <v>456</v>
      </c>
      <c r="C18" s="753">
        <v>20834112595.208397</v>
      </c>
      <c r="D18" s="726">
        <v>19227216777.670898</v>
      </c>
      <c r="E18" s="726">
        <v>92585315.685200006</v>
      </c>
      <c r="F18" s="726">
        <v>0</v>
      </c>
      <c r="G18" s="726">
        <v>0</v>
      </c>
      <c r="H18" s="726">
        <v>1083870769.8854001</v>
      </c>
      <c r="I18" s="726">
        <v>98642792.802100003</v>
      </c>
      <c r="J18" s="726">
        <v>28500782.245499998</v>
      </c>
      <c r="K18" s="726">
        <v>166222.85810000001</v>
      </c>
      <c r="L18" s="726">
        <v>432227756.80199999</v>
      </c>
      <c r="M18" s="726">
        <v>26715227.8464</v>
      </c>
      <c r="N18" s="726">
        <v>10824614.3686</v>
      </c>
      <c r="O18" s="726">
        <v>39815356.889799997</v>
      </c>
      <c r="P18" s="726">
        <v>34335446.642999999</v>
      </c>
      <c r="Q18" s="726">
        <v>54865190.833400004</v>
      </c>
      <c r="R18" s="726">
        <v>91266174.679800004</v>
      </c>
      <c r="S18" s="751">
        <v>0</v>
      </c>
      <c r="T18" s="752">
        <v>90797290.850099996</v>
      </c>
      <c r="U18" s="726">
        <v>9649278.6820999999</v>
      </c>
      <c r="V18" s="726">
        <v>3002108.2618</v>
      </c>
      <c r="W18" s="726">
        <v>5152791.4496999998</v>
      </c>
      <c r="X18" s="726">
        <v>6400045.6359000001</v>
      </c>
      <c r="Y18" s="726">
        <v>9937634.8944000006</v>
      </c>
      <c r="Z18" s="726">
        <v>3569388.9271</v>
      </c>
      <c r="AA18" s="751">
        <v>0</v>
      </c>
    </row>
    <row r="19" spans="1:27" s="461" customFormat="1">
      <c r="A19" s="469" t="s">
        <v>457</v>
      </c>
      <c r="B19" s="468" t="s">
        <v>458</v>
      </c>
      <c r="C19" s="754">
        <v>28345292826.5117</v>
      </c>
      <c r="D19" s="726">
        <v>26695685465.7453</v>
      </c>
      <c r="E19" s="726">
        <v>113180340.60600001</v>
      </c>
      <c r="F19" s="726">
        <v>0</v>
      </c>
      <c r="G19" s="726">
        <v>0</v>
      </c>
      <c r="H19" s="726">
        <v>1116831131.0123</v>
      </c>
      <c r="I19" s="726">
        <v>101723431.85609999</v>
      </c>
      <c r="J19" s="726">
        <v>30923469.3873</v>
      </c>
      <c r="K19" s="726">
        <v>123604.6819</v>
      </c>
      <c r="L19" s="726">
        <v>390622270.84240001</v>
      </c>
      <c r="M19" s="726">
        <v>14257221.5031</v>
      </c>
      <c r="N19" s="726">
        <v>16818781.682500001</v>
      </c>
      <c r="O19" s="726">
        <v>30571242.3565</v>
      </c>
      <c r="P19" s="726">
        <v>27874913.7938</v>
      </c>
      <c r="Q19" s="726">
        <v>46961028.990400001</v>
      </c>
      <c r="R19" s="726">
        <v>74389563.196400002</v>
      </c>
      <c r="S19" s="751">
        <v>20.34</v>
      </c>
      <c r="T19" s="752">
        <v>142153958.91170001</v>
      </c>
      <c r="U19" s="726">
        <v>15141615.122500001</v>
      </c>
      <c r="V19" s="726">
        <v>5292474.6765000001</v>
      </c>
      <c r="W19" s="726">
        <v>4761360.9072000002</v>
      </c>
      <c r="X19" s="726">
        <v>6323673.7751000002</v>
      </c>
      <c r="Y19" s="726">
        <v>7936337.8880000003</v>
      </c>
      <c r="Z19" s="726">
        <v>2208117.9262000001</v>
      </c>
      <c r="AA19" s="751">
        <v>0</v>
      </c>
    </row>
    <row r="20" spans="1:27" s="461" customFormat="1">
      <c r="A20" s="466" t="s">
        <v>459</v>
      </c>
      <c r="B20" s="467" t="s">
        <v>456</v>
      </c>
      <c r="C20" s="753">
        <v>27031806887.2351</v>
      </c>
      <c r="D20" s="726">
        <v>25510780525.944801</v>
      </c>
      <c r="E20" s="726">
        <v>110967240.5948</v>
      </c>
      <c r="F20" s="726">
        <v>0</v>
      </c>
      <c r="G20" s="726">
        <v>0</v>
      </c>
      <c r="H20" s="726">
        <v>1014841995.5324</v>
      </c>
      <c r="I20" s="726">
        <v>99582305.887899995</v>
      </c>
      <c r="J20" s="726">
        <v>29919043.204500001</v>
      </c>
      <c r="K20" s="726">
        <v>123604.6819</v>
      </c>
      <c r="L20" s="726">
        <v>369370737.68800002</v>
      </c>
      <c r="M20" s="726">
        <v>13932507.123600001</v>
      </c>
      <c r="N20" s="726">
        <v>16039905.8214</v>
      </c>
      <c r="O20" s="726">
        <v>29491665.350200001</v>
      </c>
      <c r="P20" s="726">
        <v>27300574.497000001</v>
      </c>
      <c r="Q20" s="726">
        <v>42428626.866599999</v>
      </c>
      <c r="R20" s="726">
        <v>56078510.220200002</v>
      </c>
      <c r="S20" s="751">
        <v>0</v>
      </c>
      <c r="T20" s="752">
        <v>136813628.06990001</v>
      </c>
      <c r="U20" s="726">
        <v>14932661.6579</v>
      </c>
      <c r="V20" s="726">
        <v>5292290.2482000003</v>
      </c>
      <c r="W20" s="726">
        <v>4761360.9002999999</v>
      </c>
      <c r="X20" s="726">
        <v>6298521.9140999997</v>
      </c>
      <c r="Y20" s="726">
        <v>7138310.6456000004</v>
      </c>
      <c r="Z20" s="726">
        <v>2208117.9229000001</v>
      </c>
      <c r="AA20" s="751">
        <v>0</v>
      </c>
    </row>
    <row r="21" spans="1:27" s="461" customFormat="1">
      <c r="A21" s="465">
        <v>1.4</v>
      </c>
      <c r="B21" s="464" t="s">
        <v>460</v>
      </c>
      <c r="C21" s="755">
        <v>166333183.3581</v>
      </c>
      <c r="D21" s="726">
        <v>145715993.09</v>
      </c>
      <c r="E21" s="726">
        <v>228702.7</v>
      </c>
      <c r="F21" s="726">
        <v>0</v>
      </c>
      <c r="G21" s="726">
        <v>0</v>
      </c>
      <c r="H21" s="726">
        <v>15396081.93</v>
      </c>
      <c r="I21" s="726">
        <v>2440377.79</v>
      </c>
      <c r="J21" s="726">
        <v>57132.06</v>
      </c>
      <c r="K21" s="726">
        <v>0</v>
      </c>
      <c r="L21" s="726">
        <v>5221108.3381000003</v>
      </c>
      <c r="M21" s="726">
        <v>0</v>
      </c>
      <c r="N21" s="726">
        <v>0</v>
      </c>
      <c r="O21" s="726">
        <v>2267279.79</v>
      </c>
      <c r="P21" s="726">
        <v>256000</v>
      </c>
      <c r="Q21" s="726">
        <v>196136.91810000001</v>
      </c>
      <c r="R21" s="726">
        <v>1175515.26</v>
      </c>
      <c r="S21" s="751">
        <v>0</v>
      </c>
      <c r="T21" s="752">
        <v>0</v>
      </c>
      <c r="U21" s="726">
        <v>0</v>
      </c>
      <c r="V21" s="726">
        <v>0</v>
      </c>
      <c r="W21" s="726">
        <v>0</v>
      </c>
      <c r="X21" s="726">
        <v>0</v>
      </c>
      <c r="Y21" s="726">
        <v>0</v>
      </c>
      <c r="Z21" s="726">
        <v>0</v>
      </c>
      <c r="AA21" s="751">
        <v>0</v>
      </c>
    </row>
    <row r="22" spans="1:27" s="461" customFormat="1" ht="12.6" thickBot="1">
      <c r="A22" s="463">
        <v>1.5</v>
      </c>
      <c r="B22" s="462" t="s">
        <v>461</v>
      </c>
      <c r="C22" s="756">
        <v>32280881.099800002</v>
      </c>
      <c r="D22" s="757">
        <v>25585327.495900001</v>
      </c>
      <c r="E22" s="757">
        <v>0</v>
      </c>
      <c r="F22" s="757">
        <v>0</v>
      </c>
      <c r="G22" s="757">
        <v>0</v>
      </c>
      <c r="H22" s="757">
        <v>4355916.0822000001</v>
      </c>
      <c r="I22" s="757">
        <v>1923561.7973</v>
      </c>
      <c r="J22" s="757">
        <v>0</v>
      </c>
      <c r="K22" s="757">
        <v>0</v>
      </c>
      <c r="L22" s="757">
        <v>2339637.5216999999</v>
      </c>
      <c r="M22" s="757">
        <v>0</v>
      </c>
      <c r="N22" s="757">
        <v>0</v>
      </c>
      <c r="O22" s="757">
        <v>355698.41</v>
      </c>
      <c r="P22" s="757">
        <v>0</v>
      </c>
      <c r="Q22" s="757">
        <v>0</v>
      </c>
      <c r="R22" s="757">
        <v>0</v>
      </c>
      <c r="S22" s="758">
        <v>0</v>
      </c>
      <c r="T22" s="759">
        <v>0</v>
      </c>
      <c r="U22" s="757">
        <v>0</v>
      </c>
      <c r="V22" s="757">
        <v>0</v>
      </c>
      <c r="W22" s="757">
        <v>0</v>
      </c>
      <c r="X22" s="757">
        <v>0</v>
      </c>
      <c r="Y22" s="757">
        <v>0</v>
      </c>
      <c r="Z22" s="757">
        <v>0</v>
      </c>
      <c r="AA22" s="758">
        <v>0</v>
      </c>
    </row>
    <row r="23" spans="1:27">
      <c r="A23" s="449"/>
    </row>
    <row r="24" spans="1:27">
      <c r="C24" s="736"/>
      <c r="D24" s="736"/>
      <c r="E24" s="736"/>
      <c r="F24" s="736"/>
      <c r="G24" s="736"/>
      <c r="H24" s="736"/>
      <c r="I24" s="736"/>
      <c r="J24" s="736"/>
      <c r="K24" s="736"/>
      <c r="L24" s="736"/>
      <c r="M24" s="736"/>
      <c r="N24" s="736"/>
      <c r="O24" s="736"/>
      <c r="P24" s="736"/>
      <c r="Q24" s="736"/>
      <c r="R24" s="736"/>
      <c r="S24" s="736"/>
      <c r="T24" s="736"/>
      <c r="U24" s="736"/>
      <c r="V24" s="736"/>
      <c r="W24" s="736"/>
      <c r="X24" s="736"/>
      <c r="Y24" s="736"/>
      <c r="Z24" s="736"/>
      <c r="AA24" s="736"/>
    </row>
    <row r="25" spans="1:27">
      <c r="C25" s="736"/>
      <c r="D25" s="736"/>
      <c r="E25" s="736"/>
      <c r="F25" s="736"/>
      <c r="G25" s="736"/>
      <c r="H25" s="736"/>
      <c r="I25" s="736"/>
      <c r="J25" s="736"/>
      <c r="K25" s="736"/>
      <c r="L25" s="736"/>
      <c r="M25" s="736"/>
      <c r="N25" s="736"/>
      <c r="O25" s="736"/>
      <c r="P25" s="736"/>
      <c r="Q25" s="736"/>
      <c r="R25" s="736"/>
      <c r="S25" s="736"/>
      <c r="T25" s="736"/>
      <c r="U25" s="736"/>
      <c r="V25" s="736"/>
      <c r="W25" s="736"/>
      <c r="X25" s="736"/>
      <c r="Y25" s="736"/>
      <c r="Z25" s="736"/>
      <c r="AA25" s="736"/>
    </row>
    <row r="26" spans="1:27">
      <c r="C26" s="736"/>
      <c r="D26" s="736"/>
      <c r="E26" s="736"/>
      <c r="F26" s="736"/>
      <c r="G26" s="736"/>
      <c r="H26" s="736"/>
      <c r="I26" s="736"/>
      <c r="J26" s="736"/>
      <c r="K26" s="736"/>
      <c r="L26" s="736"/>
      <c r="M26" s="736"/>
      <c r="N26" s="736"/>
      <c r="O26" s="736"/>
      <c r="P26" s="736"/>
      <c r="Q26" s="736"/>
      <c r="R26" s="736"/>
      <c r="S26" s="736"/>
      <c r="T26" s="736"/>
      <c r="U26" s="736"/>
      <c r="V26" s="736"/>
      <c r="W26" s="736"/>
      <c r="X26" s="736"/>
      <c r="Y26" s="736"/>
      <c r="Z26" s="736"/>
      <c r="AA26" s="736"/>
    </row>
    <row r="27" spans="1:27">
      <c r="C27" s="736"/>
      <c r="D27" s="736"/>
      <c r="E27" s="736"/>
      <c r="F27" s="736"/>
      <c r="G27" s="736"/>
      <c r="H27" s="736"/>
      <c r="I27" s="736"/>
      <c r="J27" s="736"/>
      <c r="K27" s="736"/>
      <c r="L27" s="736"/>
      <c r="M27" s="736"/>
      <c r="N27" s="736"/>
      <c r="O27" s="736"/>
      <c r="P27" s="736"/>
      <c r="Q27" s="736"/>
      <c r="R27" s="736"/>
      <c r="S27" s="736"/>
      <c r="T27" s="736"/>
      <c r="U27" s="736"/>
      <c r="V27" s="736"/>
      <c r="W27" s="736"/>
      <c r="X27" s="736"/>
      <c r="Y27" s="736"/>
      <c r="Z27" s="736"/>
      <c r="AA27" s="736"/>
    </row>
    <row r="28" spans="1:27">
      <c r="C28" s="736"/>
      <c r="D28" s="736"/>
      <c r="E28" s="736"/>
      <c r="F28" s="736"/>
      <c r="G28" s="736"/>
      <c r="H28" s="736"/>
      <c r="I28" s="736"/>
      <c r="J28" s="736"/>
      <c r="K28" s="736"/>
      <c r="L28" s="736"/>
      <c r="M28" s="736"/>
      <c r="N28" s="736"/>
      <c r="O28" s="736"/>
      <c r="P28" s="736"/>
      <c r="Q28" s="736"/>
      <c r="R28" s="736"/>
      <c r="S28" s="736"/>
      <c r="T28" s="736"/>
      <c r="U28" s="736"/>
      <c r="V28" s="736"/>
      <c r="W28" s="736"/>
      <c r="X28" s="736"/>
      <c r="Y28" s="736"/>
      <c r="Z28" s="736"/>
      <c r="AA28" s="736"/>
    </row>
    <row r="29" spans="1:27">
      <c r="C29" s="736"/>
      <c r="D29" s="736"/>
      <c r="E29" s="736"/>
      <c r="F29" s="736"/>
      <c r="G29" s="736"/>
      <c r="H29" s="736"/>
      <c r="I29" s="736"/>
      <c r="J29" s="736"/>
      <c r="K29" s="736"/>
      <c r="L29" s="736"/>
      <c r="M29" s="736"/>
      <c r="N29" s="736"/>
      <c r="O29" s="736"/>
      <c r="P29" s="736"/>
      <c r="Q29" s="736"/>
      <c r="R29" s="736"/>
      <c r="S29" s="736"/>
      <c r="T29" s="736"/>
      <c r="U29" s="736"/>
      <c r="V29" s="736"/>
      <c r="W29" s="736"/>
      <c r="X29" s="736"/>
      <c r="Y29" s="736"/>
      <c r="Z29" s="736"/>
      <c r="AA29" s="736"/>
    </row>
    <row r="30" spans="1:27">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736"/>
    </row>
    <row r="31" spans="1:27">
      <c r="C31" s="736"/>
      <c r="D31" s="736"/>
      <c r="E31" s="736"/>
      <c r="F31" s="736"/>
      <c r="G31" s="736"/>
      <c r="H31" s="736"/>
      <c r="I31" s="736"/>
      <c r="J31" s="736"/>
      <c r="K31" s="736"/>
      <c r="L31" s="736"/>
      <c r="M31" s="736"/>
      <c r="N31" s="736"/>
      <c r="O31" s="736"/>
      <c r="P31" s="736"/>
      <c r="Q31" s="736"/>
      <c r="R31" s="736"/>
      <c r="S31" s="736"/>
      <c r="T31" s="736"/>
      <c r="U31" s="736"/>
      <c r="V31" s="736"/>
      <c r="W31" s="736"/>
      <c r="X31" s="736"/>
      <c r="Y31" s="736"/>
      <c r="Z31" s="736"/>
      <c r="AA31" s="736"/>
    </row>
    <row r="32" spans="1:27">
      <c r="C32" s="736"/>
      <c r="D32" s="736"/>
      <c r="E32" s="736"/>
      <c r="F32" s="736"/>
      <c r="G32" s="736"/>
      <c r="H32" s="736"/>
      <c r="I32" s="736"/>
      <c r="J32" s="736"/>
      <c r="K32" s="736"/>
      <c r="L32" s="736"/>
      <c r="M32" s="736"/>
      <c r="N32" s="736"/>
      <c r="O32" s="736"/>
      <c r="P32" s="736"/>
      <c r="Q32" s="736"/>
      <c r="R32" s="736"/>
      <c r="S32" s="736"/>
      <c r="T32" s="736"/>
      <c r="U32" s="736"/>
      <c r="V32" s="736"/>
      <c r="W32" s="736"/>
      <c r="X32" s="736"/>
      <c r="Y32" s="736"/>
      <c r="Z32" s="736"/>
      <c r="AA32" s="736"/>
    </row>
    <row r="33" spans="3:27">
      <c r="C33" s="736"/>
      <c r="D33" s="736"/>
      <c r="E33" s="736"/>
      <c r="F33" s="736"/>
      <c r="G33" s="736"/>
      <c r="H33" s="736"/>
      <c r="I33" s="736"/>
      <c r="J33" s="736"/>
      <c r="K33" s="736"/>
      <c r="L33" s="736"/>
      <c r="M33" s="736"/>
      <c r="N33" s="736"/>
      <c r="O33" s="736"/>
      <c r="P33" s="736"/>
      <c r="Q33" s="736"/>
      <c r="R33" s="736"/>
      <c r="S33" s="736"/>
      <c r="T33" s="736"/>
      <c r="U33" s="736"/>
      <c r="V33" s="736"/>
      <c r="W33" s="736"/>
      <c r="X33" s="736"/>
      <c r="Y33" s="736"/>
      <c r="Z33" s="736"/>
      <c r="AA33" s="736"/>
    </row>
    <row r="34" spans="3:27">
      <c r="C34" s="736"/>
      <c r="D34" s="736"/>
      <c r="E34" s="736"/>
      <c r="F34" s="736"/>
      <c r="G34" s="736"/>
      <c r="H34" s="736"/>
      <c r="I34" s="736"/>
      <c r="J34" s="736"/>
      <c r="K34" s="736"/>
      <c r="L34" s="736"/>
      <c r="M34" s="736"/>
      <c r="N34" s="736"/>
      <c r="O34" s="736"/>
      <c r="P34" s="736"/>
      <c r="Q34" s="736"/>
      <c r="R34" s="736"/>
      <c r="S34" s="736"/>
      <c r="T34" s="736"/>
      <c r="U34" s="736"/>
      <c r="V34" s="736"/>
      <c r="W34" s="736"/>
      <c r="X34" s="736"/>
      <c r="Y34" s="736"/>
      <c r="Z34" s="736"/>
      <c r="AA34" s="736"/>
    </row>
    <row r="35" spans="3:27">
      <c r="C35" s="736"/>
      <c r="D35" s="736"/>
      <c r="E35" s="736"/>
      <c r="F35" s="736"/>
      <c r="G35" s="736"/>
      <c r="H35" s="736"/>
      <c r="I35" s="736"/>
      <c r="J35" s="736"/>
      <c r="K35" s="736"/>
      <c r="L35" s="736"/>
      <c r="M35" s="736"/>
      <c r="N35" s="736"/>
      <c r="O35" s="736"/>
      <c r="P35" s="736"/>
      <c r="Q35" s="736"/>
      <c r="R35" s="736"/>
      <c r="S35" s="736"/>
      <c r="T35" s="736"/>
      <c r="U35" s="736"/>
      <c r="V35" s="736"/>
      <c r="W35" s="736"/>
      <c r="X35" s="736"/>
      <c r="Y35" s="736"/>
      <c r="Z35" s="736"/>
      <c r="AA35" s="736"/>
    </row>
    <row r="36" spans="3:27">
      <c r="C36" s="736"/>
      <c r="D36" s="736"/>
      <c r="E36" s="736"/>
      <c r="F36" s="736"/>
      <c r="G36" s="736"/>
      <c r="H36" s="736"/>
      <c r="I36" s="736"/>
      <c r="J36" s="736"/>
      <c r="K36" s="736"/>
      <c r="L36" s="736"/>
      <c r="M36" s="736"/>
      <c r="N36" s="736"/>
      <c r="O36" s="736"/>
      <c r="P36" s="736"/>
      <c r="Q36" s="736"/>
      <c r="R36" s="736"/>
      <c r="S36" s="736"/>
      <c r="T36" s="736"/>
      <c r="U36" s="736"/>
      <c r="V36" s="736"/>
      <c r="W36" s="736"/>
      <c r="X36" s="736"/>
      <c r="Y36" s="736"/>
      <c r="Z36" s="736"/>
      <c r="AA36" s="736"/>
    </row>
    <row r="37" spans="3:27">
      <c r="C37" s="736"/>
      <c r="D37" s="736"/>
      <c r="E37" s="736"/>
      <c r="F37" s="736"/>
      <c r="G37" s="736"/>
      <c r="H37" s="736"/>
      <c r="I37" s="736"/>
      <c r="J37" s="736"/>
      <c r="K37" s="736"/>
      <c r="L37" s="736"/>
      <c r="M37" s="736"/>
      <c r="N37" s="736"/>
      <c r="O37" s="736"/>
      <c r="P37" s="736"/>
      <c r="Q37" s="736"/>
      <c r="R37" s="736"/>
      <c r="S37" s="736"/>
      <c r="T37" s="736"/>
      <c r="U37" s="736"/>
      <c r="V37" s="736"/>
      <c r="W37" s="736"/>
      <c r="X37" s="736"/>
      <c r="Y37" s="736"/>
      <c r="Z37" s="736"/>
      <c r="AA37" s="736"/>
    </row>
    <row r="38" spans="3:27">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row>
    <row r="39" spans="3:27">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row>
    <row r="40" spans="3:27">
      <c r="C40" s="736"/>
    </row>
    <row r="41" spans="3:27">
      <c r="C41" s="736"/>
    </row>
    <row r="42" spans="3:27">
      <c r="C42" s="736"/>
    </row>
    <row r="43" spans="3:27">
      <c r="C43" s="736"/>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N72"/>
  <sheetViews>
    <sheetView zoomScaleNormal="100" workbookViewId="0"/>
  </sheetViews>
  <sheetFormatPr defaultColWidth="8.6640625" defaultRowHeight="13.8"/>
  <cols>
    <col min="1" max="1" width="8.6640625" style="578"/>
    <col min="2" max="2" width="69.33203125" style="579" customWidth="1"/>
    <col min="3" max="8" width="16.33203125" style="543" bestFit="1" customWidth="1"/>
    <col min="9" max="16384" width="8.6640625" style="543"/>
  </cols>
  <sheetData>
    <row r="1" spans="1:14">
      <c r="A1" s="226" t="s">
        <v>30</v>
      </c>
      <c r="B1" s="542" t="str">
        <f>'Info '!C2</f>
        <v>JSC Bank of Georgia</v>
      </c>
      <c r="C1" s="542"/>
    </row>
    <row r="2" spans="1:14">
      <c r="A2" s="226" t="s">
        <v>31</v>
      </c>
      <c r="B2" s="544">
        <f>'1. key ratios '!B2</f>
        <v>46203</v>
      </c>
      <c r="C2" s="545"/>
      <c r="D2" s="546"/>
      <c r="E2" s="546"/>
      <c r="F2" s="546"/>
      <c r="G2" s="546"/>
      <c r="H2" s="546"/>
    </row>
    <row r="3" spans="1:14">
      <c r="A3" s="226"/>
      <c r="B3" s="545"/>
      <c r="C3" s="545"/>
      <c r="D3" s="546"/>
      <c r="E3" s="546"/>
      <c r="F3" s="546"/>
      <c r="G3" s="546"/>
      <c r="H3" s="546"/>
    </row>
    <row r="4" spans="1:14" ht="21" customHeight="1">
      <c r="A4" s="804" t="s">
        <v>6</v>
      </c>
      <c r="B4" s="805" t="s">
        <v>517</v>
      </c>
      <c r="C4" s="807" t="s">
        <v>518</v>
      </c>
      <c r="D4" s="807"/>
      <c r="E4" s="807"/>
      <c r="F4" s="807" t="s">
        <v>519</v>
      </c>
      <c r="G4" s="807"/>
      <c r="H4" s="808"/>
    </row>
    <row r="5" spans="1:14" ht="21" customHeight="1">
      <c r="A5" s="804"/>
      <c r="B5" s="806"/>
      <c r="C5" s="547" t="s">
        <v>32</v>
      </c>
      <c r="D5" s="547" t="s">
        <v>33</v>
      </c>
      <c r="E5" s="547" t="s">
        <v>34</v>
      </c>
      <c r="F5" s="547" t="s">
        <v>32</v>
      </c>
      <c r="G5" s="547" t="s">
        <v>33</v>
      </c>
      <c r="H5" s="547" t="s">
        <v>34</v>
      </c>
    </row>
    <row r="6" spans="1:14" ht="26.7" customHeight="1">
      <c r="A6" s="804"/>
      <c r="B6" s="548" t="s">
        <v>520</v>
      </c>
      <c r="C6" s="809"/>
      <c r="D6" s="810"/>
      <c r="E6" s="810"/>
      <c r="F6" s="810"/>
      <c r="G6" s="810"/>
      <c r="H6" s="811"/>
    </row>
    <row r="7" spans="1:14" ht="22.95" customHeight="1">
      <c r="A7" s="549">
        <v>1</v>
      </c>
      <c r="B7" s="550" t="s">
        <v>521</v>
      </c>
      <c r="C7" s="636">
        <v>1421098364.3700001</v>
      </c>
      <c r="D7" s="636">
        <v>3611479948.1787953</v>
      </c>
      <c r="E7" s="637">
        <f>C7+D7</f>
        <v>5032578312.5487957</v>
      </c>
      <c r="F7" s="636">
        <v>403312746.36000001</v>
      </c>
      <c r="G7" s="636">
        <v>3980620832.5199995</v>
      </c>
      <c r="H7" s="637">
        <f>F7+G7</f>
        <v>4383933578.8799992</v>
      </c>
      <c r="I7" s="635"/>
      <c r="J7" s="635"/>
      <c r="K7" s="635"/>
      <c r="L7" s="635"/>
      <c r="M7" s="635"/>
      <c r="N7" s="635"/>
    </row>
    <row r="8" spans="1:14">
      <c r="A8" s="549">
        <v>1.1000000000000001</v>
      </c>
      <c r="B8" s="551" t="s">
        <v>522</v>
      </c>
      <c r="C8" s="636">
        <v>303468265.65999997</v>
      </c>
      <c r="D8" s="636">
        <v>582666323.5200001</v>
      </c>
      <c r="E8" s="637">
        <f t="shared" ref="E8:E69" si="0">C8+D8</f>
        <v>886134589.18000007</v>
      </c>
      <c r="F8" s="636">
        <v>285767053.63999999</v>
      </c>
      <c r="G8" s="636">
        <v>529929480.16999996</v>
      </c>
      <c r="H8" s="637">
        <f t="shared" ref="H8:H69" si="1">F8+G8</f>
        <v>815696533.80999994</v>
      </c>
      <c r="I8" s="635"/>
      <c r="J8" s="635"/>
      <c r="K8" s="635"/>
      <c r="L8" s="635"/>
      <c r="M8" s="635"/>
      <c r="N8" s="635"/>
    </row>
    <row r="9" spans="1:14">
      <c r="A9" s="549">
        <v>1.2</v>
      </c>
      <c r="B9" s="551" t="s">
        <v>523</v>
      </c>
      <c r="C9" s="636">
        <v>1043600003.97</v>
      </c>
      <c r="D9" s="636">
        <v>1764957095.9197004</v>
      </c>
      <c r="E9" s="637">
        <f t="shared" si="0"/>
        <v>2808557099.8897004</v>
      </c>
      <c r="F9" s="636">
        <v>88714886.590000004</v>
      </c>
      <c r="G9" s="636">
        <v>2282660196.3499994</v>
      </c>
      <c r="H9" s="637">
        <f t="shared" si="1"/>
        <v>2371375082.9399996</v>
      </c>
      <c r="I9" s="635"/>
      <c r="J9" s="635"/>
      <c r="K9" s="635"/>
      <c r="L9" s="635"/>
      <c r="M9" s="635"/>
      <c r="N9" s="635"/>
    </row>
    <row r="10" spans="1:14">
      <c r="A10" s="549">
        <v>1.3</v>
      </c>
      <c r="B10" s="551" t="s">
        <v>524</v>
      </c>
      <c r="C10" s="636">
        <v>74030094.74000001</v>
      </c>
      <c r="D10" s="636">
        <v>1263856528.7390947</v>
      </c>
      <c r="E10" s="637">
        <f t="shared" si="0"/>
        <v>1337886623.4790947</v>
      </c>
      <c r="F10" s="636">
        <v>28830806.130000003</v>
      </c>
      <c r="G10" s="636">
        <v>1168031155.9999998</v>
      </c>
      <c r="H10" s="637">
        <f t="shared" si="1"/>
        <v>1196861962.1299999</v>
      </c>
      <c r="I10" s="635"/>
      <c r="J10" s="635"/>
      <c r="K10" s="635"/>
      <c r="L10" s="635"/>
      <c r="M10" s="635"/>
      <c r="N10" s="635"/>
    </row>
    <row r="11" spans="1:14">
      <c r="A11" s="549">
        <v>2</v>
      </c>
      <c r="B11" s="552" t="s">
        <v>525</v>
      </c>
      <c r="C11" s="636">
        <v>22643968.66</v>
      </c>
      <c r="D11" s="636">
        <v>9810.1700000017881</v>
      </c>
      <c r="E11" s="637">
        <f t="shared" si="0"/>
        <v>22653778.830000002</v>
      </c>
      <c r="F11" s="636">
        <v>5347278.67</v>
      </c>
      <c r="G11" s="636">
        <v>10100.549999999814</v>
      </c>
      <c r="H11" s="637">
        <f t="shared" si="1"/>
        <v>5357379.22</v>
      </c>
      <c r="I11" s="635"/>
      <c r="J11" s="635"/>
      <c r="K11" s="635"/>
      <c r="L11" s="635"/>
      <c r="M11" s="635"/>
      <c r="N11" s="635"/>
    </row>
    <row r="12" spans="1:14">
      <c r="A12" s="549">
        <v>2.1</v>
      </c>
      <c r="B12" s="553" t="s">
        <v>526</v>
      </c>
      <c r="C12" s="636">
        <v>22643968.66</v>
      </c>
      <c r="D12" s="636">
        <v>9810.1700000017881</v>
      </c>
      <c r="E12" s="637">
        <f t="shared" si="0"/>
        <v>22653778.830000002</v>
      </c>
      <c r="F12" s="636">
        <v>5347278.67</v>
      </c>
      <c r="G12" s="636">
        <v>10100.549999999814</v>
      </c>
      <c r="H12" s="637">
        <f t="shared" si="1"/>
        <v>5357379.22</v>
      </c>
      <c r="I12" s="635"/>
      <c r="J12" s="635"/>
      <c r="K12" s="635"/>
      <c r="L12" s="635"/>
      <c r="M12" s="635"/>
      <c r="N12" s="635"/>
    </row>
    <row r="13" spans="1:14" ht="26.7" customHeight="1">
      <c r="A13" s="549">
        <v>3</v>
      </c>
      <c r="B13" s="554" t="s">
        <v>527</v>
      </c>
      <c r="C13" s="636"/>
      <c r="D13" s="636"/>
      <c r="E13" s="637">
        <f t="shared" si="0"/>
        <v>0</v>
      </c>
      <c r="F13" s="636"/>
      <c r="G13" s="636"/>
      <c r="H13" s="637">
        <f t="shared" si="1"/>
        <v>0</v>
      </c>
      <c r="I13" s="635"/>
      <c r="J13" s="635"/>
      <c r="K13" s="635"/>
      <c r="L13" s="635"/>
      <c r="M13" s="635"/>
      <c r="N13" s="635"/>
    </row>
    <row r="14" spans="1:14" ht="26.7" customHeight="1">
      <c r="A14" s="549">
        <v>4</v>
      </c>
      <c r="B14" s="555" t="s">
        <v>528</v>
      </c>
      <c r="C14" s="636"/>
      <c r="D14" s="636"/>
      <c r="E14" s="637">
        <f t="shared" si="0"/>
        <v>0</v>
      </c>
      <c r="F14" s="636"/>
      <c r="G14" s="636"/>
      <c r="H14" s="637">
        <f t="shared" si="1"/>
        <v>0</v>
      </c>
      <c r="I14" s="635"/>
      <c r="J14" s="635"/>
      <c r="K14" s="635"/>
      <c r="L14" s="635"/>
      <c r="M14" s="635"/>
      <c r="N14" s="635"/>
    </row>
    <row r="15" spans="1:14" ht="24.45" customHeight="1">
      <c r="A15" s="549">
        <v>5</v>
      </c>
      <c r="B15" s="556" t="s">
        <v>529</v>
      </c>
      <c r="C15" s="638">
        <v>4476559685.5455999</v>
      </c>
      <c r="D15" s="638">
        <v>1620062955.7320993</v>
      </c>
      <c r="E15" s="639">
        <f t="shared" si="0"/>
        <v>6096622641.2776995</v>
      </c>
      <c r="F15" s="638">
        <v>4300674674.9783001</v>
      </c>
      <c r="G15" s="638">
        <v>1320533091.5267987</v>
      </c>
      <c r="H15" s="639">
        <f t="shared" si="1"/>
        <v>5621207766.5050983</v>
      </c>
      <c r="I15" s="635"/>
      <c r="J15" s="635"/>
      <c r="K15" s="635"/>
      <c r="L15" s="635"/>
      <c r="M15" s="635"/>
      <c r="N15" s="635"/>
    </row>
    <row r="16" spans="1:14">
      <c r="A16" s="549">
        <v>5.0999999999999996</v>
      </c>
      <c r="B16" s="557" t="s">
        <v>530</v>
      </c>
      <c r="C16" s="636">
        <v>108303.24</v>
      </c>
      <c r="D16" s="636">
        <v>1329125.97</v>
      </c>
      <c r="E16" s="637">
        <f t="shared" si="0"/>
        <v>1437429.21</v>
      </c>
      <c r="F16" s="636">
        <v>108303.24</v>
      </c>
      <c r="G16" s="636">
        <v>1405199.4400000002</v>
      </c>
      <c r="H16" s="637">
        <f t="shared" si="1"/>
        <v>1513502.6800000002</v>
      </c>
      <c r="I16" s="635"/>
      <c r="J16" s="635"/>
      <c r="K16" s="635"/>
      <c r="L16" s="635"/>
      <c r="M16" s="635"/>
      <c r="N16" s="635"/>
    </row>
    <row r="17" spans="1:14">
      <c r="A17" s="549">
        <v>5.2</v>
      </c>
      <c r="B17" s="557" t="s">
        <v>531</v>
      </c>
      <c r="C17" s="636">
        <v>4476451382.3056002</v>
      </c>
      <c r="D17" s="636">
        <v>1618733829.7620993</v>
      </c>
      <c r="E17" s="637">
        <f t="shared" si="0"/>
        <v>6095185212.0676994</v>
      </c>
      <c r="F17" s="636">
        <v>4300566371.7383003</v>
      </c>
      <c r="G17" s="636">
        <v>1319127892.0867987</v>
      </c>
      <c r="H17" s="637">
        <f t="shared" si="1"/>
        <v>5619694263.825099</v>
      </c>
      <c r="I17" s="635"/>
      <c r="J17" s="635"/>
      <c r="K17" s="635"/>
      <c r="L17" s="635"/>
      <c r="M17" s="635"/>
      <c r="N17" s="635"/>
    </row>
    <row r="18" spans="1:14">
      <c r="A18" s="549">
        <v>5.3</v>
      </c>
      <c r="B18" s="558" t="s">
        <v>532</v>
      </c>
      <c r="C18" s="636"/>
      <c r="D18" s="636"/>
      <c r="E18" s="637">
        <f t="shared" si="0"/>
        <v>0</v>
      </c>
      <c r="F18" s="636"/>
      <c r="G18" s="636"/>
      <c r="H18" s="637">
        <f t="shared" si="1"/>
        <v>0</v>
      </c>
      <c r="I18" s="635"/>
      <c r="J18" s="635"/>
      <c r="K18" s="635"/>
      <c r="L18" s="635"/>
      <c r="M18" s="635"/>
      <c r="N18" s="635"/>
    </row>
    <row r="19" spans="1:14">
      <c r="A19" s="549">
        <v>6</v>
      </c>
      <c r="B19" s="554" t="s">
        <v>533</v>
      </c>
      <c r="C19" s="636">
        <v>18408014059.9394</v>
      </c>
      <c r="D19" s="636">
        <v>13108098996.566399</v>
      </c>
      <c r="E19" s="637">
        <f t="shared" si="0"/>
        <v>31516113056.505798</v>
      </c>
      <c r="F19" s="636">
        <v>16209399420.213161</v>
      </c>
      <c r="G19" s="636">
        <v>11023159135.002598</v>
      </c>
      <c r="H19" s="637">
        <f t="shared" si="1"/>
        <v>27232558555.215759</v>
      </c>
      <c r="I19" s="635"/>
      <c r="J19" s="635"/>
      <c r="K19" s="635"/>
      <c r="L19" s="635"/>
      <c r="M19" s="635"/>
      <c r="N19" s="635"/>
    </row>
    <row r="20" spans="1:14">
      <c r="A20" s="549">
        <v>6.1</v>
      </c>
      <c r="B20" s="557" t="s">
        <v>531</v>
      </c>
      <c r="C20" s="636">
        <v>1549663199.5799999</v>
      </c>
      <c r="D20" s="636">
        <v>802431827.79229975</v>
      </c>
      <c r="E20" s="637">
        <f t="shared" si="0"/>
        <v>2352095027.3722997</v>
      </c>
      <c r="F20" s="636">
        <v>1588652856.23</v>
      </c>
      <c r="G20" s="636">
        <v>312338944.2565999</v>
      </c>
      <c r="H20" s="637">
        <f t="shared" si="1"/>
        <v>1900991800.4865999</v>
      </c>
      <c r="I20" s="635"/>
      <c r="J20" s="635"/>
      <c r="K20" s="635"/>
      <c r="L20" s="635"/>
      <c r="M20" s="635"/>
      <c r="N20" s="635"/>
    </row>
    <row r="21" spans="1:14">
      <c r="A21" s="549">
        <v>6.2</v>
      </c>
      <c r="B21" s="558" t="s">
        <v>532</v>
      </c>
      <c r="C21" s="636">
        <v>16858350860.3594</v>
      </c>
      <c r="D21" s="636">
        <v>12305667168.774099</v>
      </c>
      <c r="E21" s="637">
        <f t="shared" si="0"/>
        <v>29164018029.133499</v>
      </c>
      <c r="F21" s="636">
        <v>14620746563.983162</v>
      </c>
      <c r="G21" s="636">
        <v>10710820190.745998</v>
      </c>
      <c r="H21" s="637">
        <f t="shared" si="1"/>
        <v>25331566754.72916</v>
      </c>
      <c r="I21" s="635"/>
      <c r="J21" s="635"/>
      <c r="K21" s="635"/>
      <c r="L21" s="635"/>
      <c r="M21" s="635"/>
      <c r="N21" s="635"/>
    </row>
    <row r="22" spans="1:14">
      <c r="A22" s="549">
        <v>7</v>
      </c>
      <c r="B22" s="552" t="s">
        <v>534</v>
      </c>
      <c r="C22" s="636">
        <v>391420284.33000004</v>
      </c>
      <c r="D22" s="636"/>
      <c r="E22" s="637">
        <f t="shared" si="0"/>
        <v>391420284.33000004</v>
      </c>
      <c r="F22" s="636">
        <v>391420284.33000004</v>
      </c>
      <c r="G22" s="636"/>
      <c r="H22" s="637">
        <f t="shared" si="1"/>
        <v>391420284.33000004</v>
      </c>
      <c r="I22" s="635"/>
      <c r="J22" s="635"/>
      <c r="K22" s="635"/>
      <c r="L22" s="635"/>
      <c r="M22" s="635"/>
      <c r="N22" s="635"/>
    </row>
    <row r="23" spans="1:14">
      <c r="A23" s="549">
        <v>8</v>
      </c>
      <c r="B23" s="559" t="s">
        <v>535</v>
      </c>
      <c r="C23" s="636">
        <v>8770240.6699999999</v>
      </c>
      <c r="D23" s="636"/>
      <c r="E23" s="637">
        <f t="shared" si="0"/>
        <v>8770240.6699999999</v>
      </c>
      <c r="F23" s="636">
        <v>12804638.77</v>
      </c>
      <c r="G23" s="636"/>
      <c r="H23" s="637">
        <f t="shared" si="1"/>
        <v>12804638.77</v>
      </c>
      <c r="I23" s="635"/>
      <c r="J23" s="635"/>
      <c r="K23" s="635"/>
      <c r="L23" s="635"/>
      <c r="M23" s="635"/>
      <c r="N23" s="635"/>
    </row>
    <row r="24" spans="1:14">
      <c r="A24" s="549">
        <v>9</v>
      </c>
      <c r="B24" s="555" t="s">
        <v>536</v>
      </c>
      <c r="C24" s="636">
        <v>791237300.12</v>
      </c>
      <c r="D24" s="636">
        <v>0</v>
      </c>
      <c r="E24" s="637">
        <f t="shared" si="0"/>
        <v>791237300.12</v>
      </c>
      <c r="F24" s="636">
        <v>754617521.13</v>
      </c>
      <c r="G24" s="636">
        <v>0</v>
      </c>
      <c r="H24" s="637">
        <f t="shared" si="1"/>
        <v>754617521.13</v>
      </c>
      <c r="I24" s="635"/>
      <c r="J24" s="635"/>
      <c r="K24" s="635"/>
      <c r="L24" s="635"/>
      <c r="M24" s="635"/>
      <c r="N24" s="635"/>
    </row>
    <row r="25" spans="1:14">
      <c r="A25" s="549">
        <v>9.1</v>
      </c>
      <c r="B25" s="557" t="s">
        <v>537</v>
      </c>
      <c r="C25" s="636">
        <v>692187849.99000001</v>
      </c>
      <c r="D25" s="636"/>
      <c r="E25" s="637">
        <f t="shared" si="0"/>
        <v>692187849.99000001</v>
      </c>
      <c r="F25" s="636">
        <v>627470650.99000001</v>
      </c>
      <c r="G25" s="636"/>
      <c r="H25" s="637">
        <f t="shared" si="1"/>
        <v>627470650.99000001</v>
      </c>
      <c r="I25" s="635"/>
      <c r="J25" s="635"/>
      <c r="K25" s="635"/>
      <c r="L25" s="635"/>
      <c r="M25" s="635"/>
      <c r="N25" s="635"/>
    </row>
    <row r="26" spans="1:14">
      <c r="A26" s="549">
        <v>9.1999999999999993</v>
      </c>
      <c r="B26" s="557" t="s">
        <v>538</v>
      </c>
      <c r="C26" s="636">
        <v>99049450.129999995</v>
      </c>
      <c r="D26" s="636"/>
      <c r="E26" s="637">
        <f t="shared" si="0"/>
        <v>99049450.129999995</v>
      </c>
      <c r="F26" s="636">
        <v>127146870.14</v>
      </c>
      <c r="G26" s="636"/>
      <c r="H26" s="637">
        <f t="shared" si="1"/>
        <v>127146870.14</v>
      </c>
      <c r="I26" s="635"/>
      <c r="J26" s="635"/>
      <c r="K26" s="635"/>
      <c r="L26" s="635"/>
      <c r="M26" s="635"/>
      <c r="N26" s="635"/>
    </row>
    <row r="27" spans="1:14">
      <c r="A27" s="549">
        <v>10</v>
      </c>
      <c r="B27" s="555" t="s">
        <v>539</v>
      </c>
      <c r="C27" s="636">
        <v>205218404.33000004</v>
      </c>
      <c r="D27" s="636">
        <v>0</v>
      </c>
      <c r="E27" s="637">
        <f t="shared" si="0"/>
        <v>205218404.33000004</v>
      </c>
      <c r="F27" s="636">
        <v>195156455.32999998</v>
      </c>
      <c r="G27" s="636">
        <v>0</v>
      </c>
      <c r="H27" s="637">
        <f t="shared" si="1"/>
        <v>195156455.32999998</v>
      </c>
      <c r="I27" s="635"/>
      <c r="J27" s="635"/>
      <c r="K27" s="635"/>
      <c r="L27" s="635"/>
      <c r="M27" s="635"/>
      <c r="N27" s="635"/>
    </row>
    <row r="28" spans="1:14">
      <c r="A28" s="549">
        <v>10.1</v>
      </c>
      <c r="B28" s="557" t="s">
        <v>540</v>
      </c>
      <c r="C28" s="636">
        <v>33453342.84</v>
      </c>
      <c r="D28" s="636"/>
      <c r="E28" s="637">
        <f t="shared" si="0"/>
        <v>33453342.84</v>
      </c>
      <c r="F28" s="636">
        <v>33453342.84</v>
      </c>
      <c r="G28" s="636"/>
      <c r="H28" s="637">
        <f t="shared" si="1"/>
        <v>33453342.84</v>
      </c>
      <c r="I28" s="635"/>
      <c r="J28" s="635"/>
      <c r="K28" s="635"/>
      <c r="L28" s="635"/>
      <c r="M28" s="635"/>
      <c r="N28" s="635"/>
    </row>
    <row r="29" spans="1:14">
      <c r="A29" s="549">
        <v>10.199999999999999</v>
      </c>
      <c r="B29" s="557" t="s">
        <v>541</v>
      </c>
      <c r="C29" s="636">
        <v>171765061.49000004</v>
      </c>
      <c r="D29" s="636"/>
      <c r="E29" s="637">
        <f t="shared" si="0"/>
        <v>171765061.49000004</v>
      </c>
      <c r="F29" s="636">
        <v>161703112.48999998</v>
      </c>
      <c r="G29" s="636"/>
      <c r="H29" s="637">
        <f t="shared" si="1"/>
        <v>161703112.48999998</v>
      </c>
      <c r="I29" s="635"/>
      <c r="J29" s="635"/>
      <c r="K29" s="635"/>
      <c r="L29" s="635"/>
      <c r="M29" s="635"/>
      <c r="N29" s="635"/>
    </row>
    <row r="30" spans="1:14">
      <c r="A30" s="549">
        <v>11</v>
      </c>
      <c r="B30" s="555" t="s">
        <v>542</v>
      </c>
      <c r="C30" s="636">
        <v>0</v>
      </c>
      <c r="D30" s="636">
        <v>0</v>
      </c>
      <c r="E30" s="637">
        <f t="shared" si="0"/>
        <v>0</v>
      </c>
      <c r="F30" s="636">
        <v>0</v>
      </c>
      <c r="G30" s="636">
        <v>0</v>
      </c>
      <c r="H30" s="637">
        <f t="shared" si="1"/>
        <v>0</v>
      </c>
      <c r="I30" s="635"/>
      <c r="J30" s="635"/>
      <c r="K30" s="635"/>
      <c r="L30" s="635"/>
      <c r="M30" s="635"/>
      <c r="N30" s="635"/>
    </row>
    <row r="31" spans="1:14">
      <c r="A31" s="549">
        <v>11.1</v>
      </c>
      <c r="B31" s="557" t="s">
        <v>543</v>
      </c>
      <c r="C31" s="636"/>
      <c r="D31" s="636"/>
      <c r="E31" s="637">
        <f t="shared" si="0"/>
        <v>0</v>
      </c>
      <c r="F31" s="636"/>
      <c r="G31" s="636"/>
      <c r="H31" s="637">
        <f t="shared" si="1"/>
        <v>0</v>
      </c>
      <c r="I31" s="635"/>
      <c r="J31" s="635"/>
      <c r="K31" s="635"/>
      <c r="L31" s="635"/>
      <c r="M31" s="635"/>
      <c r="N31" s="635"/>
    </row>
    <row r="32" spans="1:14">
      <c r="A32" s="549">
        <v>11.2</v>
      </c>
      <c r="B32" s="557" t="s">
        <v>544</v>
      </c>
      <c r="C32" s="636"/>
      <c r="D32" s="636"/>
      <c r="E32" s="637">
        <f t="shared" si="0"/>
        <v>0</v>
      </c>
      <c r="F32" s="636"/>
      <c r="G32" s="636"/>
      <c r="H32" s="637">
        <f t="shared" si="1"/>
        <v>0</v>
      </c>
      <c r="I32" s="635"/>
      <c r="J32" s="635"/>
      <c r="K32" s="635"/>
      <c r="L32" s="635"/>
      <c r="M32" s="635"/>
      <c r="N32" s="635"/>
    </row>
    <row r="33" spans="1:14">
      <c r="A33" s="549">
        <v>13</v>
      </c>
      <c r="B33" s="555" t="s">
        <v>545</v>
      </c>
      <c r="C33" s="636">
        <v>540796360.54135311</v>
      </c>
      <c r="D33" s="636">
        <v>177557178.85960007</v>
      </c>
      <c r="E33" s="637">
        <f t="shared" si="0"/>
        <v>718353539.40095317</v>
      </c>
      <c r="F33" s="636">
        <v>514578660.23000008</v>
      </c>
      <c r="G33" s="636">
        <v>141639686.6556291</v>
      </c>
      <c r="H33" s="637">
        <f t="shared" si="1"/>
        <v>656218346.88562918</v>
      </c>
      <c r="I33" s="635"/>
      <c r="J33" s="635"/>
      <c r="K33" s="635"/>
      <c r="L33" s="635"/>
      <c r="M33" s="635"/>
      <c r="N33" s="635"/>
    </row>
    <row r="34" spans="1:14">
      <c r="A34" s="549">
        <v>13.1</v>
      </c>
      <c r="B34" s="560" t="s">
        <v>546</v>
      </c>
      <c r="C34" s="636">
        <v>397712169.66000003</v>
      </c>
      <c r="D34" s="636">
        <v>0</v>
      </c>
      <c r="E34" s="637">
        <f t="shared" si="0"/>
        <v>397712169.66000003</v>
      </c>
      <c r="F34" s="636">
        <v>333667397.89999998</v>
      </c>
      <c r="G34" s="636">
        <v>0</v>
      </c>
      <c r="H34" s="637">
        <f t="shared" si="1"/>
        <v>333667397.89999998</v>
      </c>
      <c r="I34" s="635"/>
      <c r="J34" s="635"/>
      <c r="K34" s="635"/>
      <c r="L34" s="635"/>
      <c r="M34" s="635"/>
      <c r="N34" s="635"/>
    </row>
    <row r="35" spans="1:14">
      <c r="A35" s="549">
        <v>13.2</v>
      </c>
      <c r="B35" s="560" t="s">
        <v>547</v>
      </c>
      <c r="C35" s="636">
        <v>0</v>
      </c>
      <c r="D35" s="636">
        <v>0</v>
      </c>
      <c r="E35" s="637">
        <f t="shared" si="0"/>
        <v>0</v>
      </c>
      <c r="F35" s="636">
        <v>0</v>
      </c>
      <c r="G35" s="636">
        <v>0</v>
      </c>
      <c r="H35" s="637">
        <f t="shared" si="1"/>
        <v>0</v>
      </c>
      <c r="I35" s="635"/>
      <c r="J35" s="635"/>
      <c r="K35" s="635"/>
      <c r="L35" s="635"/>
      <c r="M35" s="635"/>
      <c r="N35" s="635"/>
    </row>
    <row r="36" spans="1:14">
      <c r="A36" s="549">
        <v>14</v>
      </c>
      <c r="B36" s="561" t="s">
        <v>548</v>
      </c>
      <c r="C36" s="636">
        <v>26265758668.506351</v>
      </c>
      <c r="D36" s="636">
        <v>18517208889.506893</v>
      </c>
      <c r="E36" s="637">
        <f t="shared" si="0"/>
        <v>44782967558.013245</v>
      </c>
      <c r="F36" s="636">
        <v>22787311680.011467</v>
      </c>
      <c r="G36" s="636">
        <v>16465962846.255024</v>
      </c>
      <c r="H36" s="637">
        <f t="shared" si="1"/>
        <v>39253274526.266495</v>
      </c>
      <c r="I36" s="635"/>
      <c r="J36" s="635"/>
      <c r="K36" s="635"/>
      <c r="L36" s="635"/>
      <c r="M36" s="635"/>
      <c r="N36" s="635"/>
    </row>
    <row r="37" spans="1:14" ht="22.5" customHeight="1">
      <c r="A37" s="549"/>
      <c r="B37" s="562" t="s">
        <v>549</v>
      </c>
      <c r="C37" s="812"/>
      <c r="D37" s="813"/>
      <c r="E37" s="813"/>
      <c r="F37" s="813"/>
      <c r="G37" s="813"/>
      <c r="H37" s="814"/>
      <c r="I37" s="635"/>
      <c r="J37" s="635"/>
      <c r="K37" s="635"/>
      <c r="L37" s="635"/>
      <c r="M37" s="635"/>
      <c r="N37" s="635"/>
    </row>
    <row r="38" spans="1:14">
      <c r="A38" s="549">
        <v>15</v>
      </c>
      <c r="B38" s="563" t="s">
        <v>550</v>
      </c>
      <c r="C38" s="640">
        <v>20332753.630000003</v>
      </c>
      <c r="D38" s="640">
        <v>0</v>
      </c>
      <c r="E38" s="637">
        <f t="shared" si="0"/>
        <v>20332753.630000003</v>
      </c>
      <c r="F38" s="640">
        <v>17160017.02</v>
      </c>
      <c r="G38" s="640">
        <v>272360</v>
      </c>
      <c r="H38" s="637">
        <f t="shared" si="1"/>
        <v>17432377.02</v>
      </c>
      <c r="I38" s="635"/>
      <c r="J38" s="635"/>
      <c r="K38" s="635"/>
      <c r="L38" s="635"/>
      <c r="M38" s="635"/>
      <c r="N38" s="635"/>
    </row>
    <row r="39" spans="1:14">
      <c r="A39" s="564">
        <v>15.1</v>
      </c>
      <c r="B39" s="565" t="s">
        <v>526</v>
      </c>
      <c r="C39" s="640">
        <v>20332753.630000003</v>
      </c>
      <c r="D39" s="640">
        <v>0</v>
      </c>
      <c r="E39" s="637">
        <f t="shared" si="0"/>
        <v>20332753.630000003</v>
      </c>
      <c r="F39" s="640">
        <v>17160017.02</v>
      </c>
      <c r="G39" s="640">
        <v>272360</v>
      </c>
      <c r="H39" s="637">
        <f t="shared" si="1"/>
        <v>17432377.02</v>
      </c>
      <c r="I39" s="635"/>
      <c r="J39" s="635"/>
      <c r="K39" s="635"/>
      <c r="L39" s="635"/>
      <c r="M39" s="635"/>
      <c r="N39" s="635"/>
    </row>
    <row r="40" spans="1:14" ht="24" customHeight="1">
      <c r="A40" s="564">
        <v>16</v>
      </c>
      <c r="B40" s="552" t="s">
        <v>551</v>
      </c>
      <c r="C40" s="640"/>
      <c r="D40" s="640"/>
      <c r="E40" s="637">
        <f t="shared" si="0"/>
        <v>0</v>
      </c>
      <c r="F40" s="640"/>
      <c r="G40" s="640"/>
      <c r="H40" s="637">
        <f t="shared" si="1"/>
        <v>0</v>
      </c>
      <c r="I40" s="635"/>
      <c r="J40" s="635"/>
      <c r="K40" s="635"/>
      <c r="L40" s="635"/>
      <c r="M40" s="635"/>
      <c r="N40" s="635"/>
    </row>
    <row r="41" spans="1:14">
      <c r="A41" s="564">
        <v>17</v>
      </c>
      <c r="B41" s="552" t="s">
        <v>552</v>
      </c>
      <c r="C41" s="640">
        <v>19809238824.661297</v>
      </c>
      <c r="D41" s="640">
        <v>16364999487.497303</v>
      </c>
      <c r="E41" s="637">
        <f t="shared" si="0"/>
        <v>36174238312.1586</v>
      </c>
      <c r="F41" s="640">
        <v>16889728829.917002</v>
      </c>
      <c r="G41" s="640">
        <v>14703022751.807978</v>
      </c>
      <c r="H41" s="637">
        <f t="shared" si="1"/>
        <v>31592751581.724979</v>
      </c>
      <c r="I41" s="635"/>
      <c r="J41" s="635"/>
      <c r="K41" s="635"/>
      <c r="L41" s="635"/>
      <c r="M41" s="635"/>
      <c r="N41" s="635"/>
    </row>
    <row r="42" spans="1:14">
      <c r="A42" s="564">
        <v>17.100000000000001</v>
      </c>
      <c r="B42" s="566" t="s">
        <v>553</v>
      </c>
      <c r="C42" s="640">
        <v>18113695611.291298</v>
      </c>
      <c r="D42" s="640">
        <v>13233898193.920002</v>
      </c>
      <c r="E42" s="637">
        <f t="shared" si="0"/>
        <v>31347593805.2113</v>
      </c>
      <c r="F42" s="640">
        <v>12895480711.317001</v>
      </c>
      <c r="G42" s="640">
        <v>12870171557.929996</v>
      </c>
      <c r="H42" s="637">
        <f t="shared" si="1"/>
        <v>25765652269.246998</v>
      </c>
      <c r="I42" s="635"/>
      <c r="J42" s="635"/>
      <c r="K42" s="635"/>
      <c r="L42" s="635"/>
      <c r="M42" s="635"/>
      <c r="N42" s="635"/>
    </row>
    <row r="43" spans="1:14">
      <c r="A43" s="564">
        <v>17.2</v>
      </c>
      <c r="B43" s="567" t="s">
        <v>554</v>
      </c>
      <c r="C43" s="640">
        <v>1241325541.3900001</v>
      </c>
      <c r="D43" s="640">
        <v>1726213196.8372996</v>
      </c>
      <c r="E43" s="637">
        <f t="shared" si="0"/>
        <v>2967538738.2272997</v>
      </c>
      <c r="F43" s="640">
        <v>3990609367.04</v>
      </c>
      <c r="G43" s="640">
        <v>1414556632.7079802</v>
      </c>
      <c r="H43" s="637">
        <f t="shared" si="1"/>
        <v>5405165999.7479801</v>
      </c>
      <c r="I43" s="635"/>
      <c r="J43" s="635"/>
      <c r="K43" s="635"/>
      <c r="L43" s="635"/>
      <c r="M43" s="635"/>
      <c r="N43" s="635"/>
    </row>
    <row r="44" spans="1:14">
      <c r="A44" s="564">
        <v>17.3</v>
      </c>
      <c r="B44" s="566" t="s">
        <v>555</v>
      </c>
      <c r="C44" s="640">
        <v>450130749.11000001</v>
      </c>
      <c r="D44" s="640">
        <v>1191904028.0500007</v>
      </c>
      <c r="E44" s="637">
        <f t="shared" si="0"/>
        <v>1642034777.1600008</v>
      </c>
      <c r="F44" s="640">
        <v>0</v>
      </c>
      <c r="G44" s="640">
        <v>227517761.76999998</v>
      </c>
      <c r="H44" s="637">
        <f t="shared" si="1"/>
        <v>227517761.76999998</v>
      </c>
      <c r="I44" s="635"/>
      <c r="J44" s="635"/>
      <c r="K44" s="635"/>
      <c r="L44" s="635"/>
      <c r="M44" s="635"/>
      <c r="N44" s="635"/>
    </row>
    <row r="45" spans="1:14">
      <c r="A45" s="564">
        <v>17.399999999999999</v>
      </c>
      <c r="B45" s="566" t="s">
        <v>556</v>
      </c>
      <c r="C45" s="640">
        <v>4086922.87</v>
      </c>
      <c r="D45" s="640">
        <v>212984068.69</v>
      </c>
      <c r="E45" s="637">
        <f t="shared" si="0"/>
        <v>217070991.56</v>
      </c>
      <c r="F45" s="640">
        <v>3638751.56</v>
      </c>
      <c r="G45" s="640">
        <v>190776799.40000001</v>
      </c>
      <c r="H45" s="637">
        <f t="shared" si="1"/>
        <v>194415550.96000001</v>
      </c>
      <c r="I45" s="635"/>
      <c r="J45" s="635"/>
      <c r="K45" s="635"/>
      <c r="L45" s="635"/>
      <c r="M45" s="635"/>
      <c r="N45" s="635"/>
    </row>
    <row r="46" spans="1:14">
      <c r="A46" s="564">
        <v>18</v>
      </c>
      <c r="B46" s="568" t="s">
        <v>557</v>
      </c>
      <c r="C46" s="640">
        <v>843047.4</v>
      </c>
      <c r="D46" s="640">
        <v>1838460.5344999996</v>
      </c>
      <c r="E46" s="637">
        <f t="shared" si="0"/>
        <v>2681507.9344999995</v>
      </c>
      <c r="F46" s="640">
        <v>1458556.94</v>
      </c>
      <c r="G46" s="640">
        <v>1671566.8449999997</v>
      </c>
      <c r="H46" s="637">
        <f t="shared" si="1"/>
        <v>3130123.7849999997</v>
      </c>
      <c r="I46" s="635"/>
      <c r="J46" s="635"/>
      <c r="K46" s="635"/>
      <c r="L46" s="635"/>
      <c r="M46" s="635"/>
      <c r="N46" s="635"/>
    </row>
    <row r="47" spans="1:14">
      <c r="A47" s="564">
        <v>19</v>
      </c>
      <c r="B47" s="568" t="s">
        <v>558</v>
      </c>
      <c r="C47" s="640">
        <v>95055822.180000007</v>
      </c>
      <c r="D47" s="640">
        <v>0</v>
      </c>
      <c r="E47" s="637">
        <f t="shared" si="0"/>
        <v>95055822.180000007</v>
      </c>
      <c r="F47" s="640">
        <v>73654416.480000004</v>
      </c>
      <c r="G47" s="640">
        <v>0</v>
      </c>
      <c r="H47" s="637">
        <f t="shared" si="1"/>
        <v>73654416.480000004</v>
      </c>
      <c r="I47" s="635"/>
      <c r="J47" s="635"/>
      <c r="K47" s="635"/>
      <c r="L47" s="635"/>
      <c r="M47" s="635"/>
      <c r="N47" s="635"/>
    </row>
    <row r="48" spans="1:14">
      <c r="A48" s="564">
        <v>19.100000000000001</v>
      </c>
      <c r="B48" s="569" t="s">
        <v>559</v>
      </c>
      <c r="C48" s="640">
        <v>74121488.5</v>
      </c>
      <c r="D48" s="640">
        <v>0</v>
      </c>
      <c r="E48" s="637">
        <f t="shared" si="0"/>
        <v>74121488.5</v>
      </c>
      <c r="F48" s="640">
        <v>45318767</v>
      </c>
      <c r="G48" s="640">
        <v>0</v>
      </c>
      <c r="H48" s="637">
        <f t="shared" si="1"/>
        <v>45318767</v>
      </c>
      <c r="I48" s="635"/>
      <c r="J48" s="635"/>
      <c r="K48" s="635"/>
      <c r="L48" s="635"/>
      <c r="M48" s="635"/>
      <c r="N48" s="635"/>
    </row>
    <row r="49" spans="1:14">
      <c r="A49" s="564">
        <v>19.2</v>
      </c>
      <c r="B49" s="570" t="s">
        <v>560</v>
      </c>
      <c r="C49" s="640">
        <v>20934333.68</v>
      </c>
      <c r="D49" s="640">
        <v>0</v>
      </c>
      <c r="E49" s="637">
        <f t="shared" si="0"/>
        <v>20934333.68</v>
      </c>
      <c r="F49" s="640">
        <v>28335649.48</v>
      </c>
      <c r="G49" s="640">
        <v>0</v>
      </c>
      <c r="H49" s="637">
        <f t="shared" si="1"/>
        <v>28335649.48</v>
      </c>
      <c r="I49" s="635"/>
      <c r="J49" s="635"/>
      <c r="K49" s="635"/>
      <c r="L49" s="635"/>
      <c r="M49" s="635"/>
      <c r="N49" s="635"/>
    </row>
    <row r="50" spans="1:14">
      <c r="A50" s="564">
        <v>20</v>
      </c>
      <c r="B50" s="571" t="s">
        <v>561</v>
      </c>
      <c r="C50" s="640">
        <v>0</v>
      </c>
      <c r="D50" s="640">
        <v>1544076140.6700001</v>
      </c>
      <c r="E50" s="637">
        <f t="shared" si="0"/>
        <v>1544076140.6700001</v>
      </c>
      <c r="F50" s="640">
        <v>0</v>
      </c>
      <c r="G50" s="640">
        <v>1424042103.0020199</v>
      </c>
      <c r="H50" s="637">
        <f t="shared" si="1"/>
        <v>1424042103.0020199</v>
      </c>
      <c r="I50" s="635"/>
      <c r="J50" s="635"/>
      <c r="K50" s="635"/>
      <c r="L50" s="635"/>
      <c r="M50" s="635"/>
      <c r="N50" s="635"/>
    </row>
    <row r="51" spans="1:14">
      <c r="A51" s="564">
        <v>21</v>
      </c>
      <c r="B51" s="559" t="s">
        <v>562</v>
      </c>
      <c r="C51" s="640">
        <v>457857413.86000001</v>
      </c>
      <c r="D51" s="640">
        <v>64498317.298299968</v>
      </c>
      <c r="E51" s="637">
        <f t="shared" si="0"/>
        <v>522355731.15829998</v>
      </c>
      <c r="F51" s="640">
        <v>515686041.12169993</v>
      </c>
      <c r="G51" s="640">
        <v>115577650.70920002</v>
      </c>
      <c r="H51" s="637">
        <f t="shared" si="1"/>
        <v>631263691.83089995</v>
      </c>
      <c r="I51" s="635"/>
      <c r="J51" s="635"/>
      <c r="K51" s="635"/>
      <c r="L51" s="635"/>
      <c r="M51" s="635"/>
      <c r="N51" s="635"/>
    </row>
    <row r="52" spans="1:14">
      <c r="A52" s="564">
        <v>21.1</v>
      </c>
      <c r="B52" s="567" t="s">
        <v>563</v>
      </c>
      <c r="C52" s="640">
        <v>257173087.16999999</v>
      </c>
      <c r="D52" s="640">
        <v>0</v>
      </c>
      <c r="E52" s="637">
        <f t="shared" si="0"/>
        <v>257173087.16999999</v>
      </c>
      <c r="F52" s="640">
        <v>304879192.06999999</v>
      </c>
      <c r="G52" s="640">
        <v>0</v>
      </c>
      <c r="H52" s="637">
        <f t="shared" si="1"/>
        <v>304879192.06999999</v>
      </c>
      <c r="I52" s="635"/>
      <c r="J52" s="635"/>
      <c r="K52" s="635"/>
      <c r="L52" s="635"/>
      <c r="M52" s="635"/>
      <c r="N52" s="635"/>
    </row>
    <row r="53" spans="1:14">
      <c r="A53" s="564">
        <v>22</v>
      </c>
      <c r="B53" s="572" t="s">
        <v>564</v>
      </c>
      <c r="C53" s="640">
        <v>20383327861.7313</v>
      </c>
      <c r="D53" s="640">
        <v>17975412406.000107</v>
      </c>
      <c r="E53" s="637">
        <f t="shared" si="0"/>
        <v>38358740267.731407</v>
      </c>
      <c r="F53" s="640">
        <v>17497687861.478703</v>
      </c>
      <c r="G53" s="640">
        <v>16244586432.364197</v>
      </c>
      <c r="H53" s="637">
        <f t="shared" si="1"/>
        <v>33742274293.842899</v>
      </c>
      <c r="I53" s="635"/>
      <c r="J53" s="635"/>
      <c r="K53" s="635"/>
      <c r="L53" s="635"/>
      <c r="M53" s="635"/>
      <c r="N53" s="635"/>
    </row>
    <row r="54" spans="1:14" ht="24" customHeight="1">
      <c r="A54" s="564"/>
      <c r="B54" s="573" t="s">
        <v>565</v>
      </c>
      <c r="C54" s="801"/>
      <c r="D54" s="802"/>
      <c r="E54" s="802"/>
      <c r="F54" s="802"/>
      <c r="G54" s="802"/>
      <c r="H54" s="803"/>
      <c r="I54" s="635"/>
      <c r="J54" s="635"/>
      <c r="K54" s="635"/>
      <c r="L54" s="635"/>
      <c r="M54" s="635"/>
      <c r="N54" s="635"/>
    </row>
    <row r="55" spans="1:14">
      <c r="A55" s="564">
        <v>23</v>
      </c>
      <c r="B55" s="587" t="s">
        <v>705</v>
      </c>
      <c r="C55" s="640">
        <v>27993660.18</v>
      </c>
      <c r="D55" s="640"/>
      <c r="E55" s="637">
        <f t="shared" si="0"/>
        <v>27993660.18</v>
      </c>
      <c r="F55" s="640">
        <v>27993660.18</v>
      </c>
      <c r="G55" s="640"/>
      <c r="H55" s="637">
        <f t="shared" si="1"/>
        <v>27993660.18</v>
      </c>
      <c r="I55" s="635"/>
      <c r="J55" s="635"/>
      <c r="K55" s="635"/>
      <c r="L55" s="635"/>
      <c r="M55" s="635"/>
      <c r="N55" s="635"/>
    </row>
    <row r="56" spans="1:14">
      <c r="A56" s="564">
        <v>24</v>
      </c>
      <c r="B56" s="571" t="s">
        <v>567</v>
      </c>
      <c r="C56" s="640"/>
      <c r="D56" s="640"/>
      <c r="E56" s="637">
        <f t="shared" si="0"/>
        <v>0</v>
      </c>
      <c r="F56" s="640"/>
      <c r="G56" s="640"/>
      <c r="H56" s="637">
        <f t="shared" si="1"/>
        <v>0</v>
      </c>
      <c r="I56" s="635"/>
      <c r="J56" s="635"/>
      <c r="K56" s="635"/>
      <c r="L56" s="635"/>
      <c r="M56" s="635"/>
      <c r="N56" s="635"/>
    </row>
    <row r="57" spans="1:14">
      <c r="A57" s="564">
        <v>25</v>
      </c>
      <c r="B57" s="568" t="s">
        <v>568</v>
      </c>
      <c r="C57" s="640">
        <v>252311118.03999999</v>
      </c>
      <c r="D57" s="640"/>
      <c r="E57" s="637">
        <f t="shared" si="0"/>
        <v>252311118.03999999</v>
      </c>
      <c r="F57" s="640">
        <v>252311118.03999999</v>
      </c>
      <c r="G57" s="640"/>
      <c r="H57" s="637">
        <f t="shared" si="1"/>
        <v>252311118.03999999</v>
      </c>
      <c r="I57" s="635"/>
      <c r="J57" s="635"/>
      <c r="K57" s="635"/>
      <c r="L57" s="635"/>
      <c r="M57" s="635"/>
      <c r="N57" s="635"/>
    </row>
    <row r="58" spans="1:14">
      <c r="A58" s="564">
        <v>26</v>
      </c>
      <c r="B58" s="568" t="s">
        <v>569</v>
      </c>
      <c r="C58" s="640">
        <v>-11366</v>
      </c>
      <c r="D58" s="640"/>
      <c r="E58" s="637">
        <f t="shared" si="0"/>
        <v>-11366</v>
      </c>
      <c r="F58" s="640">
        <v>-11366</v>
      </c>
      <c r="G58" s="640"/>
      <c r="H58" s="637">
        <f t="shared" si="1"/>
        <v>-11366</v>
      </c>
      <c r="I58" s="635"/>
      <c r="J58" s="635"/>
      <c r="K58" s="635"/>
      <c r="L58" s="635"/>
      <c r="M58" s="635"/>
      <c r="N58" s="635"/>
    </row>
    <row r="59" spans="1:14">
      <c r="A59" s="564">
        <v>27</v>
      </c>
      <c r="B59" s="568" t="s">
        <v>570</v>
      </c>
      <c r="C59" s="640">
        <v>0</v>
      </c>
      <c r="D59" s="640"/>
      <c r="E59" s="637">
        <f t="shared" si="0"/>
        <v>0</v>
      </c>
      <c r="F59" s="640">
        <v>0</v>
      </c>
      <c r="G59" s="640">
        <v>0</v>
      </c>
      <c r="H59" s="637">
        <f t="shared" si="1"/>
        <v>0</v>
      </c>
      <c r="I59" s="635"/>
      <c r="J59" s="635"/>
      <c r="K59" s="635"/>
      <c r="L59" s="635"/>
      <c r="M59" s="635"/>
      <c r="N59" s="635"/>
    </row>
    <row r="60" spans="1:14">
      <c r="A60" s="564">
        <v>27.1</v>
      </c>
      <c r="B60" s="566" t="s">
        <v>571</v>
      </c>
      <c r="C60" s="640"/>
      <c r="D60" s="640"/>
      <c r="E60" s="637">
        <f t="shared" si="0"/>
        <v>0</v>
      </c>
      <c r="F60" s="640"/>
      <c r="G60" s="640"/>
      <c r="H60" s="637">
        <f t="shared" si="1"/>
        <v>0</v>
      </c>
      <c r="I60" s="635"/>
      <c r="J60" s="635"/>
      <c r="K60" s="635"/>
      <c r="L60" s="635"/>
      <c r="M60" s="635"/>
      <c r="N60" s="635"/>
    </row>
    <row r="61" spans="1:14">
      <c r="A61" s="564">
        <v>27.2</v>
      </c>
      <c r="B61" s="566" t="s">
        <v>572</v>
      </c>
      <c r="C61" s="640"/>
      <c r="D61" s="640">
        <v>0</v>
      </c>
      <c r="E61" s="637">
        <f t="shared" si="0"/>
        <v>0</v>
      </c>
      <c r="F61" s="640"/>
      <c r="G61" s="640"/>
      <c r="H61" s="637">
        <f t="shared" si="1"/>
        <v>0</v>
      </c>
      <c r="I61" s="635"/>
      <c r="J61" s="635"/>
      <c r="K61" s="635"/>
      <c r="L61" s="635"/>
      <c r="M61" s="635"/>
      <c r="N61" s="635"/>
    </row>
    <row r="62" spans="1:14">
      <c r="A62" s="564">
        <v>28</v>
      </c>
      <c r="B62" s="574" t="s">
        <v>573</v>
      </c>
      <c r="C62" s="640">
        <v>-91418546.120000005</v>
      </c>
      <c r="D62" s="640"/>
      <c r="E62" s="637">
        <f t="shared" si="0"/>
        <v>-91418546.120000005</v>
      </c>
      <c r="F62" s="640">
        <v>-115127993.69</v>
      </c>
      <c r="G62" s="640"/>
      <c r="H62" s="637">
        <f t="shared" si="1"/>
        <v>-115127993.69</v>
      </c>
      <c r="I62" s="635"/>
      <c r="J62" s="635"/>
      <c r="K62" s="635"/>
      <c r="L62" s="635"/>
      <c r="M62" s="635"/>
      <c r="N62" s="635"/>
    </row>
    <row r="63" spans="1:14">
      <c r="A63" s="564">
        <v>29</v>
      </c>
      <c r="B63" s="568" t="s">
        <v>574</v>
      </c>
      <c r="C63" s="640">
        <v>89600462.180000007</v>
      </c>
      <c r="D63" s="640"/>
      <c r="E63" s="637">
        <f t="shared" si="0"/>
        <v>89600462.180000007</v>
      </c>
      <c r="F63" s="640">
        <v>-4357093.8199999975</v>
      </c>
      <c r="G63" s="640">
        <v>0</v>
      </c>
      <c r="H63" s="637">
        <f t="shared" si="1"/>
        <v>-4357093.8199999975</v>
      </c>
      <c r="I63" s="635"/>
      <c r="J63" s="635"/>
      <c r="K63" s="635"/>
      <c r="L63" s="635"/>
      <c r="M63" s="635"/>
      <c r="N63" s="635"/>
    </row>
    <row r="64" spans="1:14">
      <c r="A64" s="564">
        <v>29.1</v>
      </c>
      <c r="B64" s="558" t="s">
        <v>575</v>
      </c>
      <c r="C64" s="640">
        <v>3503375.9</v>
      </c>
      <c r="D64" s="640"/>
      <c r="E64" s="637">
        <f t="shared" si="0"/>
        <v>3503375.9</v>
      </c>
      <c r="F64" s="640">
        <v>3503375.9</v>
      </c>
      <c r="G64" s="640"/>
      <c r="H64" s="637">
        <f t="shared" si="1"/>
        <v>3503375.9</v>
      </c>
      <c r="I64" s="635"/>
      <c r="J64" s="635"/>
      <c r="K64" s="635"/>
      <c r="L64" s="635"/>
      <c r="M64" s="635"/>
      <c r="N64" s="635"/>
    </row>
    <row r="65" spans="1:14" ht="25.2" customHeight="1">
      <c r="A65" s="564">
        <v>29.2</v>
      </c>
      <c r="B65" s="575" t="s">
        <v>576</v>
      </c>
      <c r="C65" s="640">
        <v>214966.39999999999</v>
      </c>
      <c r="D65" s="640">
        <v>0</v>
      </c>
      <c r="E65" s="637">
        <f t="shared" si="0"/>
        <v>214966.39999999999</v>
      </c>
      <c r="F65" s="640">
        <v>214966.39999999999</v>
      </c>
      <c r="G65" s="640"/>
      <c r="H65" s="637">
        <f t="shared" si="1"/>
        <v>214966.39999999999</v>
      </c>
      <c r="I65" s="635"/>
      <c r="J65" s="635"/>
      <c r="K65" s="635"/>
      <c r="L65" s="635"/>
      <c r="M65" s="635"/>
      <c r="N65" s="635"/>
    </row>
    <row r="66" spans="1:14" ht="22.5" customHeight="1">
      <c r="A66" s="564">
        <v>29.3</v>
      </c>
      <c r="B66" s="575" t="s">
        <v>577</v>
      </c>
      <c r="C66" s="640">
        <v>85882119.88000001</v>
      </c>
      <c r="D66" s="640"/>
      <c r="E66" s="637">
        <f t="shared" si="0"/>
        <v>85882119.88000001</v>
      </c>
      <c r="F66" s="640">
        <v>-8075436.1199999973</v>
      </c>
      <c r="G66" s="640"/>
      <c r="H66" s="637">
        <f t="shared" si="1"/>
        <v>-8075436.1199999973</v>
      </c>
      <c r="I66" s="635"/>
      <c r="J66" s="635"/>
      <c r="K66" s="635"/>
      <c r="L66" s="635"/>
      <c r="M66" s="635"/>
      <c r="N66" s="635"/>
    </row>
    <row r="67" spans="1:14">
      <c r="A67" s="564">
        <v>30</v>
      </c>
      <c r="B67" s="555" t="s">
        <v>578</v>
      </c>
      <c r="C67" s="640">
        <v>6145751962.0622158</v>
      </c>
      <c r="D67" s="640"/>
      <c r="E67" s="637">
        <f t="shared" si="0"/>
        <v>6145751962.0622158</v>
      </c>
      <c r="F67" s="640">
        <v>5350191907.6929073</v>
      </c>
      <c r="G67" s="640"/>
      <c r="H67" s="637">
        <f t="shared" si="1"/>
        <v>5350191907.6929073</v>
      </c>
      <c r="I67" s="635"/>
      <c r="J67" s="635"/>
      <c r="K67" s="635"/>
      <c r="L67" s="635"/>
      <c r="M67" s="635"/>
      <c r="N67" s="635"/>
    </row>
    <row r="68" spans="1:14">
      <c r="A68" s="564">
        <v>31</v>
      </c>
      <c r="B68" s="576" t="s">
        <v>747</v>
      </c>
      <c r="C68" s="640">
        <v>6424227290.3422155</v>
      </c>
      <c r="D68" s="640"/>
      <c r="E68" s="637">
        <f t="shared" si="0"/>
        <v>6424227290.3422155</v>
      </c>
      <c r="F68" s="640">
        <v>5511000232.4029074</v>
      </c>
      <c r="G68" s="640">
        <v>0</v>
      </c>
      <c r="H68" s="637">
        <f t="shared" si="1"/>
        <v>5511000232.4029074</v>
      </c>
      <c r="I68" s="635"/>
      <c r="J68" s="635"/>
      <c r="K68" s="635"/>
      <c r="L68" s="635"/>
      <c r="M68" s="635"/>
      <c r="N68" s="635"/>
    </row>
    <row r="69" spans="1:14">
      <c r="A69" s="564">
        <v>32</v>
      </c>
      <c r="B69" s="577" t="s">
        <v>580</v>
      </c>
      <c r="C69" s="640">
        <v>26807555152.073517</v>
      </c>
      <c r="D69" s="640">
        <v>17975412406.000107</v>
      </c>
      <c r="E69" s="637">
        <f t="shared" si="0"/>
        <v>44782967558.073624</v>
      </c>
      <c r="F69" s="640">
        <v>23008688093.881611</v>
      </c>
      <c r="G69" s="640">
        <v>16244586432.364197</v>
      </c>
      <c r="H69" s="637">
        <f t="shared" si="1"/>
        <v>39253274526.245804</v>
      </c>
      <c r="I69" s="635"/>
      <c r="J69" s="635"/>
      <c r="K69" s="635"/>
      <c r="L69" s="635"/>
      <c r="M69" s="635"/>
      <c r="N69" s="635"/>
    </row>
    <row r="72" spans="1:14">
      <c r="B72" s="633" t="s">
        <v>748</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Q59"/>
  <sheetViews>
    <sheetView showGridLines="0" zoomScaleNormal="100" workbookViewId="0"/>
  </sheetViews>
  <sheetFormatPr defaultColWidth="9.33203125" defaultRowHeight="12"/>
  <cols>
    <col min="1" max="1" width="11.6640625" style="429" bestFit="1" customWidth="1"/>
    <col min="2" max="2" width="93.44140625" style="429" customWidth="1"/>
    <col min="3" max="3" width="14.6640625" style="429" customWidth="1"/>
    <col min="4" max="5" width="16.109375" style="429" customWidth="1"/>
    <col min="6" max="6" width="16.109375" style="486" customWidth="1"/>
    <col min="7" max="7" width="25.33203125" style="486" customWidth="1"/>
    <col min="8" max="8" width="16.109375" style="429" customWidth="1"/>
    <col min="9" max="11" width="16.109375" style="486" customWidth="1"/>
    <col min="12" max="12" width="26.33203125" style="486" customWidth="1"/>
    <col min="13" max="16384" width="9.33203125" style="429"/>
  </cols>
  <sheetData>
    <row r="1" spans="1:17" ht="13.8">
      <c r="A1" s="334" t="s">
        <v>30</v>
      </c>
      <c r="B1" s="415" t="str">
        <f>'Info '!C2</f>
        <v>JSC Bank of Georgia</v>
      </c>
      <c r="F1" s="429"/>
      <c r="G1" s="429"/>
      <c r="I1" s="429"/>
      <c r="J1" s="429"/>
      <c r="K1" s="429"/>
      <c r="L1" s="429"/>
    </row>
    <row r="2" spans="1:17">
      <c r="A2" s="335" t="s">
        <v>31</v>
      </c>
      <c r="B2" s="414">
        <f>'1. key ratios '!B2</f>
        <v>46203</v>
      </c>
      <c r="F2" s="429"/>
      <c r="G2" s="429"/>
      <c r="I2" s="429"/>
      <c r="J2" s="429"/>
      <c r="K2" s="429"/>
      <c r="L2" s="429"/>
    </row>
    <row r="3" spans="1:17">
      <c r="A3" s="336" t="s">
        <v>462</v>
      </c>
      <c r="F3" s="429"/>
      <c r="G3" s="429"/>
      <c r="I3" s="429"/>
      <c r="J3" s="429"/>
      <c r="K3" s="429"/>
      <c r="L3" s="429"/>
    </row>
    <row r="4" spans="1:17">
      <c r="F4" s="429"/>
      <c r="G4" s="429"/>
      <c r="I4" s="429"/>
      <c r="J4" s="429"/>
      <c r="K4" s="429"/>
      <c r="L4" s="429"/>
    </row>
    <row r="5" spans="1:17" ht="37.5" customHeight="1">
      <c r="A5" s="872" t="s">
        <v>479</v>
      </c>
      <c r="B5" s="873"/>
      <c r="C5" s="918" t="s">
        <v>463</v>
      </c>
      <c r="D5" s="919"/>
      <c r="E5" s="919"/>
      <c r="F5" s="919"/>
      <c r="G5" s="919"/>
      <c r="H5" s="920" t="s">
        <v>623</v>
      </c>
      <c r="I5" s="921"/>
      <c r="J5" s="921"/>
      <c r="K5" s="921"/>
      <c r="L5" s="922"/>
    </row>
    <row r="6" spans="1:17" ht="39.450000000000003" customHeight="1">
      <c r="A6" s="876"/>
      <c r="B6" s="877"/>
      <c r="C6" s="338"/>
      <c r="D6" s="427" t="s">
        <v>644</v>
      </c>
      <c r="E6" s="427" t="s">
        <v>643</v>
      </c>
      <c r="F6" s="427" t="s">
        <v>642</v>
      </c>
      <c r="G6" s="427" t="s">
        <v>641</v>
      </c>
      <c r="H6" s="489"/>
      <c r="I6" s="427" t="s">
        <v>644</v>
      </c>
      <c r="J6" s="427" t="s">
        <v>643</v>
      </c>
      <c r="K6" s="427" t="s">
        <v>642</v>
      </c>
      <c r="L6" s="427" t="s">
        <v>641</v>
      </c>
    </row>
    <row r="7" spans="1:17">
      <c r="A7" s="418">
        <v>1</v>
      </c>
      <c r="B7" s="435" t="s">
        <v>482</v>
      </c>
      <c r="C7" s="761">
        <v>922654056.17559993</v>
      </c>
      <c r="D7" s="725">
        <v>883205942.76900005</v>
      </c>
      <c r="E7" s="725">
        <v>30828377.458700001</v>
      </c>
      <c r="F7" s="762">
        <v>5750902.6261999998</v>
      </c>
      <c r="G7" s="762">
        <v>2868833.3217000002</v>
      </c>
      <c r="H7" s="762">
        <v>9280164.5664000008</v>
      </c>
      <c r="I7" s="762">
        <v>4381116.57</v>
      </c>
      <c r="J7" s="762">
        <v>3122536.63</v>
      </c>
      <c r="K7" s="762">
        <v>2162502.1253</v>
      </c>
      <c r="L7" s="762">
        <v>-385990.75890000002</v>
      </c>
      <c r="M7" s="760"/>
      <c r="N7" s="760"/>
      <c r="O7" s="760"/>
      <c r="P7" s="760"/>
      <c r="Q7" s="760"/>
    </row>
    <row r="8" spans="1:17">
      <c r="A8" s="418">
        <v>2</v>
      </c>
      <c r="B8" s="435" t="s">
        <v>395</v>
      </c>
      <c r="C8" s="761">
        <v>1180557178.7892001</v>
      </c>
      <c r="D8" s="725">
        <v>1154210984.0715001</v>
      </c>
      <c r="E8" s="725">
        <v>19300068.557500001</v>
      </c>
      <c r="F8" s="762">
        <v>5561439.8174999999</v>
      </c>
      <c r="G8" s="762">
        <v>1484686.3426999999</v>
      </c>
      <c r="H8" s="725">
        <v>7620422.6287000012</v>
      </c>
      <c r="I8" s="762">
        <v>3471125.32</v>
      </c>
      <c r="J8" s="762">
        <v>1936004.83</v>
      </c>
      <c r="K8" s="762">
        <v>2275190.0676000002</v>
      </c>
      <c r="L8" s="762">
        <v>-61897.588900000002</v>
      </c>
      <c r="M8" s="760"/>
      <c r="N8" s="760"/>
      <c r="O8" s="760"/>
      <c r="P8" s="760"/>
      <c r="Q8" s="760"/>
    </row>
    <row r="9" spans="1:17">
      <c r="A9" s="418">
        <v>3</v>
      </c>
      <c r="B9" s="435" t="s">
        <v>396</v>
      </c>
      <c r="C9" s="761">
        <v>2669137.16</v>
      </c>
      <c r="D9" s="725">
        <v>2669137.16</v>
      </c>
      <c r="E9" s="725">
        <v>0</v>
      </c>
      <c r="F9" s="763">
        <v>0</v>
      </c>
      <c r="G9" s="763">
        <v>0</v>
      </c>
      <c r="H9" s="725">
        <v>0</v>
      </c>
      <c r="I9" s="763">
        <v>0</v>
      </c>
      <c r="J9" s="763">
        <v>0</v>
      </c>
      <c r="K9" s="763">
        <v>0</v>
      </c>
      <c r="L9" s="763">
        <v>0</v>
      </c>
      <c r="M9" s="760"/>
      <c r="N9" s="760"/>
      <c r="O9" s="760"/>
      <c r="P9" s="760"/>
      <c r="Q9" s="760"/>
    </row>
    <row r="10" spans="1:17">
      <c r="A10" s="418">
        <v>4</v>
      </c>
      <c r="B10" s="435" t="s">
        <v>483</v>
      </c>
      <c r="C10" s="761">
        <v>2081434730.1846001</v>
      </c>
      <c r="D10" s="725">
        <v>1921828260.6077001</v>
      </c>
      <c r="E10" s="725">
        <v>130555781.84280001</v>
      </c>
      <c r="F10" s="763">
        <v>23081285.333999999</v>
      </c>
      <c r="G10" s="763">
        <v>5969402.4001000002</v>
      </c>
      <c r="H10" s="725">
        <v>6638571.9130000006</v>
      </c>
      <c r="I10" s="763">
        <v>1674890.51</v>
      </c>
      <c r="J10" s="763">
        <v>628668.62</v>
      </c>
      <c r="K10" s="763">
        <v>5639067.5469000004</v>
      </c>
      <c r="L10" s="763">
        <v>-1304054.7638999999</v>
      </c>
      <c r="M10" s="760"/>
      <c r="N10" s="760"/>
      <c r="O10" s="760"/>
      <c r="P10" s="760"/>
      <c r="Q10" s="760"/>
    </row>
    <row r="11" spans="1:17">
      <c r="A11" s="418">
        <v>5</v>
      </c>
      <c r="B11" s="435" t="s">
        <v>397</v>
      </c>
      <c r="C11" s="761">
        <v>2077241389.1101999</v>
      </c>
      <c r="D11" s="725">
        <v>1990373747.0574999</v>
      </c>
      <c r="E11" s="725">
        <v>48633740.610399999</v>
      </c>
      <c r="F11" s="763">
        <v>33797642.960299999</v>
      </c>
      <c r="G11" s="763">
        <v>4436258.4819999998</v>
      </c>
      <c r="H11" s="725">
        <v>15672566.190200001</v>
      </c>
      <c r="I11" s="763">
        <v>4090073.99</v>
      </c>
      <c r="J11" s="763">
        <v>735551.81</v>
      </c>
      <c r="K11" s="763">
        <v>10936248.8759</v>
      </c>
      <c r="L11" s="763">
        <v>-89308.485700000005</v>
      </c>
      <c r="M11" s="760"/>
      <c r="N11" s="760"/>
      <c r="O11" s="760"/>
      <c r="P11" s="760"/>
      <c r="Q11" s="760"/>
    </row>
    <row r="12" spans="1:17">
      <c r="A12" s="418">
        <v>6</v>
      </c>
      <c r="B12" s="435" t="s">
        <v>398</v>
      </c>
      <c r="C12" s="761">
        <v>1096703827.0702</v>
      </c>
      <c r="D12" s="725">
        <v>992165717.86819994</v>
      </c>
      <c r="E12" s="725">
        <v>79132415.841399997</v>
      </c>
      <c r="F12" s="763">
        <v>22282891.385899998</v>
      </c>
      <c r="G12" s="763">
        <v>3122801.9747000001</v>
      </c>
      <c r="H12" s="725">
        <v>17464806.404100001</v>
      </c>
      <c r="I12" s="763">
        <v>6558949.1299999999</v>
      </c>
      <c r="J12" s="763">
        <v>3432921.44</v>
      </c>
      <c r="K12" s="763">
        <v>7677394.8350999998</v>
      </c>
      <c r="L12" s="763">
        <v>-204459.00099999999</v>
      </c>
      <c r="M12" s="760"/>
      <c r="N12" s="760"/>
      <c r="O12" s="760"/>
      <c r="P12" s="760"/>
      <c r="Q12" s="760"/>
    </row>
    <row r="13" spans="1:17">
      <c r="A13" s="418">
        <v>7</v>
      </c>
      <c r="B13" s="435" t="s">
        <v>399</v>
      </c>
      <c r="C13" s="761">
        <v>1086507655.9807</v>
      </c>
      <c r="D13" s="725">
        <v>1042465521.2555</v>
      </c>
      <c r="E13" s="725">
        <v>21409372.451499999</v>
      </c>
      <c r="F13" s="763">
        <v>21269907.6204</v>
      </c>
      <c r="G13" s="763">
        <v>1362854.6532999999</v>
      </c>
      <c r="H13" s="725">
        <v>14312400.816500001</v>
      </c>
      <c r="I13" s="763">
        <v>2347648.9500000002</v>
      </c>
      <c r="J13" s="763">
        <v>1294281.5</v>
      </c>
      <c r="K13" s="763">
        <v>10724568.9541</v>
      </c>
      <c r="L13" s="763">
        <v>-54098.587599999999</v>
      </c>
      <c r="M13" s="760"/>
      <c r="N13" s="760"/>
      <c r="O13" s="760"/>
      <c r="P13" s="760"/>
      <c r="Q13" s="760"/>
    </row>
    <row r="14" spans="1:17">
      <c r="A14" s="418">
        <v>8</v>
      </c>
      <c r="B14" s="435" t="s">
        <v>400</v>
      </c>
      <c r="C14" s="761">
        <v>1380428366.6069</v>
      </c>
      <c r="D14" s="725">
        <v>1312656266.2537</v>
      </c>
      <c r="E14" s="725">
        <v>48281204.020800002</v>
      </c>
      <c r="F14" s="763">
        <v>16688824.431500001</v>
      </c>
      <c r="G14" s="763">
        <v>2802071.9008999998</v>
      </c>
      <c r="H14" s="725">
        <v>15011101.677900001</v>
      </c>
      <c r="I14" s="763">
        <v>5327213.2</v>
      </c>
      <c r="J14" s="763">
        <v>3355448.67</v>
      </c>
      <c r="K14" s="763">
        <v>6207121.5290999999</v>
      </c>
      <c r="L14" s="763">
        <v>121318.2788</v>
      </c>
      <c r="M14" s="760"/>
      <c r="N14" s="760"/>
      <c r="O14" s="760"/>
      <c r="P14" s="760"/>
      <c r="Q14" s="760"/>
    </row>
    <row r="15" spans="1:17">
      <c r="A15" s="418">
        <v>9</v>
      </c>
      <c r="B15" s="435" t="s">
        <v>401</v>
      </c>
      <c r="C15" s="761">
        <v>1015921108.7358</v>
      </c>
      <c r="D15" s="725">
        <v>887439094.34430003</v>
      </c>
      <c r="E15" s="725">
        <v>47230717.250600003</v>
      </c>
      <c r="F15" s="763">
        <v>76743328.748099998</v>
      </c>
      <c r="G15" s="763">
        <v>4507968.3927999996</v>
      </c>
      <c r="H15" s="725">
        <v>50059794.344599999</v>
      </c>
      <c r="I15" s="763">
        <v>2764509.41</v>
      </c>
      <c r="J15" s="763">
        <v>3150392.66</v>
      </c>
      <c r="K15" s="763">
        <v>45394572.512900002</v>
      </c>
      <c r="L15" s="763">
        <v>-1249680.2383000001</v>
      </c>
      <c r="M15" s="760"/>
      <c r="N15" s="760"/>
      <c r="O15" s="760"/>
      <c r="P15" s="760"/>
      <c r="Q15" s="760"/>
    </row>
    <row r="16" spans="1:17">
      <c r="A16" s="418">
        <v>10</v>
      </c>
      <c r="B16" s="435" t="s">
        <v>402</v>
      </c>
      <c r="C16" s="761">
        <v>574405429.80369997</v>
      </c>
      <c r="D16" s="725">
        <v>547059651.09189999</v>
      </c>
      <c r="E16" s="725">
        <v>19252961.785100002</v>
      </c>
      <c r="F16" s="763">
        <v>7800052.2324999999</v>
      </c>
      <c r="G16" s="763">
        <v>292764.69420000003</v>
      </c>
      <c r="H16" s="725">
        <v>7172843.3563000001</v>
      </c>
      <c r="I16" s="763">
        <v>2176158.5099999998</v>
      </c>
      <c r="J16" s="763">
        <v>1069984.24</v>
      </c>
      <c r="K16" s="763">
        <v>3852556.5663000001</v>
      </c>
      <c r="L16" s="763">
        <v>74144.039999999994</v>
      </c>
      <c r="M16" s="760"/>
      <c r="N16" s="760"/>
      <c r="O16" s="760"/>
      <c r="P16" s="760"/>
      <c r="Q16" s="760"/>
    </row>
    <row r="17" spans="1:17">
      <c r="A17" s="418">
        <v>11</v>
      </c>
      <c r="B17" s="435" t="s">
        <v>403</v>
      </c>
      <c r="C17" s="761">
        <v>528672177.79359996</v>
      </c>
      <c r="D17" s="725">
        <v>451736310.59759998</v>
      </c>
      <c r="E17" s="725">
        <v>72384690.910799995</v>
      </c>
      <c r="F17" s="763">
        <v>3322058.2634999999</v>
      </c>
      <c r="G17" s="763">
        <v>1229118.0216999999</v>
      </c>
      <c r="H17" s="725">
        <v>3304336.3718000003</v>
      </c>
      <c r="I17" s="763">
        <v>1308958.08</v>
      </c>
      <c r="J17" s="763">
        <v>863190.66</v>
      </c>
      <c r="K17" s="763">
        <v>1093928.1381999999</v>
      </c>
      <c r="L17" s="763">
        <v>38259.493600000002</v>
      </c>
      <c r="M17" s="760"/>
      <c r="N17" s="760"/>
      <c r="O17" s="760"/>
      <c r="P17" s="760"/>
      <c r="Q17" s="760"/>
    </row>
    <row r="18" spans="1:17">
      <c r="A18" s="418">
        <v>12</v>
      </c>
      <c r="B18" s="435" t="s">
        <v>404</v>
      </c>
      <c r="C18" s="761">
        <v>1083448221.9981</v>
      </c>
      <c r="D18" s="725">
        <v>1016991151.4292001</v>
      </c>
      <c r="E18" s="725">
        <v>42328684.9833</v>
      </c>
      <c r="F18" s="763">
        <v>21957385.827799998</v>
      </c>
      <c r="G18" s="763">
        <v>2170999.7577999998</v>
      </c>
      <c r="H18" s="725">
        <v>10250780.3215</v>
      </c>
      <c r="I18" s="763">
        <v>3399304.39</v>
      </c>
      <c r="J18" s="763">
        <v>1924424.42</v>
      </c>
      <c r="K18" s="763">
        <v>4967587.2538000001</v>
      </c>
      <c r="L18" s="763">
        <v>-40535.742299999998</v>
      </c>
      <c r="M18" s="760"/>
      <c r="N18" s="760"/>
      <c r="O18" s="760"/>
      <c r="P18" s="760"/>
      <c r="Q18" s="760"/>
    </row>
    <row r="19" spans="1:17">
      <c r="A19" s="418">
        <v>13</v>
      </c>
      <c r="B19" s="435" t="s">
        <v>405</v>
      </c>
      <c r="C19" s="761">
        <v>478302422.31189996</v>
      </c>
      <c r="D19" s="725">
        <v>435948075.83719999</v>
      </c>
      <c r="E19" s="725">
        <v>37950443.979099996</v>
      </c>
      <c r="F19" s="763">
        <v>3998685.9942999999</v>
      </c>
      <c r="G19" s="763">
        <v>405216.5013</v>
      </c>
      <c r="H19" s="725">
        <v>10260935.828000002</v>
      </c>
      <c r="I19" s="763">
        <v>3117037.04</v>
      </c>
      <c r="J19" s="763">
        <v>6331189.5800000001</v>
      </c>
      <c r="K19" s="763">
        <v>817585.37730000005</v>
      </c>
      <c r="L19" s="763">
        <v>-4876.1692999999996</v>
      </c>
      <c r="M19" s="760"/>
      <c r="N19" s="760"/>
      <c r="O19" s="760"/>
      <c r="P19" s="760"/>
      <c r="Q19" s="760"/>
    </row>
    <row r="20" spans="1:17">
      <c r="A20" s="418">
        <v>14</v>
      </c>
      <c r="B20" s="435" t="s">
        <v>406</v>
      </c>
      <c r="C20" s="761">
        <v>1185904180.1657</v>
      </c>
      <c r="D20" s="725">
        <v>937243427.22979999</v>
      </c>
      <c r="E20" s="725">
        <v>177274854.32780001</v>
      </c>
      <c r="F20" s="763">
        <v>65083376.666100003</v>
      </c>
      <c r="G20" s="763">
        <v>6302521.9419999998</v>
      </c>
      <c r="H20" s="725">
        <v>23479339.701400004</v>
      </c>
      <c r="I20" s="763">
        <v>3328884.92</v>
      </c>
      <c r="J20" s="763">
        <v>9542695.9700000007</v>
      </c>
      <c r="K20" s="763">
        <v>10473947.807800001</v>
      </c>
      <c r="L20" s="763">
        <v>133811.0036</v>
      </c>
      <c r="M20" s="760"/>
      <c r="N20" s="760"/>
      <c r="O20" s="760"/>
      <c r="P20" s="760"/>
      <c r="Q20" s="760"/>
    </row>
    <row r="21" spans="1:17">
      <c r="A21" s="418">
        <v>15</v>
      </c>
      <c r="B21" s="435" t="s">
        <v>407</v>
      </c>
      <c r="C21" s="761">
        <v>482985298.02589995</v>
      </c>
      <c r="D21" s="725">
        <v>452405231.65850002</v>
      </c>
      <c r="E21" s="725">
        <v>21659480.6611</v>
      </c>
      <c r="F21" s="763">
        <v>6928011.9315999998</v>
      </c>
      <c r="G21" s="763">
        <v>1992573.7747</v>
      </c>
      <c r="H21" s="725">
        <v>5054349.7918999996</v>
      </c>
      <c r="I21" s="763">
        <v>1944120.16</v>
      </c>
      <c r="J21" s="763">
        <v>1377739.23</v>
      </c>
      <c r="K21" s="763">
        <v>1651394.5876</v>
      </c>
      <c r="L21" s="763">
        <v>81095.814299999998</v>
      </c>
      <c r="M21" s="760"/>
      <c r="N21" s="760"/>
      <c r="O21" s="760"/>
      <c r="P21" s="760"/>
      <c r="Q21" s="760"/>
    </row>
    <row r="22" spans="1:17">
      <c r="A22" s="418">
        <v>16</v>
      </c>
      <c r="B22" s="435" t="s">
        <v>408</v>
      </c>
      <c r="C22" s="761">
        <v>610751904.70369995</v>
      </c>
      <c r="D22" s="725">
        <v>497938349.36220002</v>
      </c>
      <c r="E22" s="725">
        <v>40573352.543099999</v>
      </c>
      <c r="F22" s="763">
        <v>71508753.057300001</v>
      </c>
      <c r="G22" s="763">
        <v>731449.74109999998</v>
      </c>
      <c r="H22" s="725">
        <v>20096013.567300003</v>
      </c>
      <c r="I22" s="763">
        <v>1573602.54</v>
      </c>
      <c r="J22" s="763">
        <v>1378653.74</v>
      </c>
      <c r="K22" s="763">
        <v>17234129.648200002</v>
      </c>
      <c r="L22" s="763">
        <v>-90372.3609</v>
      </c>
      <c r="M22" s="760"/>
      <c r="N22" s="760"/>
      <c r="O22" s="760"/>
      <c r="P22" s="760"/>
      <c r="Q22" s="760"/>
    </row>
    <row r="23" spans="1:17">
      <c r="A23" s="418">
        <v>17</v>
      </c>
      <c r="B23" s="435" t="s">
        <v>486</v>
      </c>
      <c r="C23" s="761">
        <v>292446870.41360003</v>
      </c>
      <c r="D23" s="725">
        <v>286373699.1243</v>
      </c>
      <c r="E23" s="725">
        <v>3187346.8938000002</v>
      </c>
      <c r="F23" s="763">
        <v>2715367.5868000002</v>
      </c>
      <c r="G23" s="763">
        <v>170456.80869999999</v>
      </c>
      <c r="H23" s="725">
        <v>1835173.679</v>
      </c>
      <c r="I23" s="763">
        <v>489234.8</v>
      </c>
      <c r="J23" s="763">
        <v>246170.74</v>
      </c>
      <c r="K23" s="763">
        <v>1097166.699</v>
      </c>
      <c r="L23" s="763">
        <v>2601.44</v>
      </c>
      <c r="M23" s="760"/>
      <c r="N23" s="760"/>
      <c r="O23" s="760"/>
      <c r="P23" s="760"/>
      <c r="Q23" s="760"/>
    </row>
    <row r="24" spans="1:17">
      <c r="A24" s="418">
        <v>18</v>
      </c>
      <c r="B24" s="435" t="s">
        <v>409</v>
      </c>
      <c r="C24" s="761">
        <v>1521962600.4377</v>
      </c>
      <c r="D24" s="725">
        <v>1508372169.414</v>
      </c>
      <c r="E24" s="725">
        <v>10912086.9706</v>
      </c>
      <c r="F24" s="763">
        <v>1689287.2311</v>
      </c>
      <c r="G24" s="763">
        <v>989056.82200000004</v>
      </c>
      <c r="H24" s="725">
        <v>5144234.1217</v>
      </c>
      <c r="I24" s="763">
        <v>3736484.91</v>
      </c>
      <c r="J24" s="763">
        <v>962731.35</v>
      </c>
      <c r="K24" s="763">
        <v>495551.67869999999</v>
      </c>
      <c r="L24" s="763">
        <v>-50533.817000000003</v>
      </c>
      <c r="M24" s="760"/>
      <c r="N24" s="760"/>
      <c r="O24" s="760"/>
      <c r="P24" s="760"/>
      <c r="Q24" s="760"/>
    </row>
    <row r="25" spans="1:17">
      <c r="A25" s="418">
        <v>19</v>
      </c>
      <c r="B25" s="435" t="s">
        <v>410</v>
      </c>
      <c r="C25" s="761">
        <v>132373476.75610001</v>
      </c>
      <c r="D25" s="725">
        <v>128912215.9737</v>
      </c>
      <c r="E25" s="725">
        <v>2265500.7670999998</v>
      </c>
      <c r="F25" s="763">
        <v>810647.44830000005</v>
      </c>
      <c r="G25" s="763">
        <v>385112.56699999998</v>
      </c>
      <c r="H25" s="725">
        <v>964866.8862999999</v>
      </c>
      <c r="I25" s="763">
        <v>437551.85</v>
      </c>
      <c r="J25" s="763">
        <v>207307.89</v>
      </c>
      <c r="K25" s="763">
        <v>311933.26579999999</v>
      </c>
      <c r="L25" s="763">
        <v>8073.8805000000002</v>
      </c>
      <c r="M25" s="760"/>
      <c r="N25" s="760"/>
      <c r="O25" s="760"/>
      <c r="P25" s="760"/>
      <c r="Q25" s="760"/>
    </row>
    <row r="26" spans="1:17">
      <c r="A26" s="418">
        <v>20</v>
      </c>
      <c r="B26" s="435" t="s">
        <v>485</v>
      </c>
      <c r="C26" s="761">
        <v>665951650.97360003</v>
      </c>
      <c r="D26" s="725">
        <v>630295504.13339996</v>
      </c>
      <c r="E26" s="725">
        <v>16585514.2938</v>
      </c>
      <c r="F26" s="763">
        <v>12348501.3794</v>
      </c>
      <c r="G26" s="763">
        <v>6722131.1670000004</v>
      </c>
      <c r="H26" s="725">
        <v>6185604.7542000003</v>
      </c>
      <c r="I26" s="763">
        <v>2081811.32</v>
      </c>
      <c r="J26" s="763">
        <v>978853.75</v>
      </c>
      <c r="K26" s="763">
        <v>2132005.0337</v>
      </c>
      <c r="L26" s="763">
        <v>992934.65049999999</v>
      </c>
      <c r="M26" s="760"/>
      <c r="N26" s="760"/>
      <c r="O26" s="760"/>
      <c r="P26" s="760"/>
      <c r="Q26" s="760"/>
    </row>
    <row r="27" spans="1:17">
      <c r="A27" s="418">
        <v>21</v>
      </c>
      <c r="B27" s="435" t="s">
        <v>411</v>
      </c>
      <c r="C27" s="761">
        <v>158118359.13699999</v>
      </c>
      <c r="D27" s="725">
        <v>151137104.16299999</v>
      </c>
      <c r="E27" s="725">
        <v>5364418.0175000001</v>
      </c>
      <c r="F27" s="763">
        <v>1176500.9028</v>
      </c>
      <c r="G27" s="763">
        <v>440336.05369999999</v>
      </c>
      <c r="H27" s="725">
        <v>1364089.3443</v>
      </c>
      <c r="I27" s="763">
        <v>514028.1</v>
      </c>
      <c r="J27" s="763">
        <v>457214.7</v>
      </c>
      <c r="K27" s="763">
        <v>414670.86430000002</v>
      </c>
      <c r="L27" s="763">
        <v>-21824.32</v>
      </c>
      <c r="M27" s="760"/>
      <c r="N27" s="760"/>
      <c r="O27" s="760"/>
      <c r="P27" s="760"/>
      <c r="Q27" s="760"/>
    </row>
    <row r="28" spans="1:17">
      <c r="A28" s="418">
        <v>22</v>
      </c>
      <c r="B28" s="435" t="s">
        <v>412</v>
      </c>
      <c r="C28" s="761">
        <v>349067253.77039999</v>
      </c>
      <c r="D28" s="725">
        <v>338956069.58319998</v>
      </c>
      <c r="E28" s="725">
        <v>7542676.0179000003</v>
      </c>
      <c r="F28" s="763">
        <v>1670693.5647</v>
      </c>
      <c r="G28" s="763">
        <v>897814.60459999996</v>
      </c>
      <c r="H28" s="725">
        <v>1925066.9346</v>
      </c>
      <c r="I28" s="763">
        <v>832906.28</v>
      </c>
      <c r="J28" s="763">
        <v>560951.04000000004</v>
      </c>
      <c r="K28" s="763">
        <v>597329.36540000001</v>
      </c>
      <c r="L28" s="763">
        <v>-66119.750799999994</v>
      </c>
      <c r="M28" s="760"/>
      <c r="N28" s="760"/>
      <c r="O28" s="760"/>
      <c r="P28" s="760"/>
      <c r="Q28" s="760"/>
    </row>
    <row r="29" spans="1:17">
      <c r="A29" s="418">
        <v>23</v>
      </c>
      <c r="B29" s="435" t="s">
        <v>413</v>
      </c>
      <c r="C29" s="761">
        <v>4756057899.4070005</v>
      </c>
      <c r="D29" s="725">
        <v>4477533732.1169004</v>
      </c>
      <c r="E29" s="725">
        <v>209552974.96790001</v>
      </c>
      <c r="F29" s="763">
        <v>56655603.235699996</v>
      </c>
      <c r="G29" s="763">
        <v>12315589.0865</v>
      </c>
      <c r="H29" s="725">
        <v>46537096.686499998</v>
      </c>
      <c r="I29" s="763">
        <v>15940772.189999999</v>
      </c>
      <c r="J29" s="763">
        <v>13082954.380000001</v>
      </c>
      <c r="K29" s="763">
        <v>18487787.718800001</v>
      </c>
      <c r="L29" s="763">
        <v>-974417.60230000003</v>
      </c>
      <c r="M29" s="760"/>
      <c r="N29" s="760"/>
      <c r="O29" s="760"/>
      <c r="P29" s="760"/>
      <c r="Q29" s="760"/>
    </row>
    <row r="30" spans="1:17">
      <c r="A30" s="418">
        <v>24</v>
      </c>
      <c r="B30" s="435" t="s">
        <v>484</v>
      </c>
      <c r="C30" s="761">
        <v>1470588066.6738</v>
      </c>
      <c r="D30" s="725">
        <v>1342379702.0796001</v>
      </c>
      <c r="E30" s="725">
        <v>76106877.542500004</v>
      </c>
      <c r="F30" s="763">
        <v>51312776.472199999</v>
      </c>
      <c r="G30" s="763">
        <v>788710.57949999999</v>
      </c>
      <c r="H30" s="725">
        <v>34441801.800499998</v>
      </c>
      <c r="I30" s="763">
        <v>4662744.8600000003</v>
      </c>
      <c r="J30" s="763">
        <v>10374702.33</v>
      </c>
      <c r="K30" s="763">
        <v>19428249.721000001</v>
      </c>
      <c r="L30" s="763">
        <v>-23895.110499999999</v>
      </c>
      <c r="M30" s="760"/>
      <c r="N30" s="760"/>
      <c r="O30" s="760"/>
      <c r="P30" s="760"/>
      <c r="Q30" s="760"/>
    </row>
    <row r="31" spans="1:17">
      <c r="A31" s="418">
        <v>25</v>
      </c>
      <c r="B31" s="435" t="s">
        <v>414</v>
      </c>
      <c r="C31" s="761">
        <v>4363602981.4588995</v>
      </c>
      <c r="D31" s="725">
        <v>3950804665.8994999</v>
      </c>
      <c r="E31" s="725">
        <v>316864880.82139999</v>
      </c>
      <c r="F31" s="763">
        <v>65766845.642099999</v>
      </c>
      <c r="G31" s="763">
        <v>30166589.095899999</v>
      </c>
      <c r="H31" s="725">
        <v>42999591.518600009</v>
      </c>
      <c r="I31" s="763">
        <v>10370685.029999996</v>
      </c>
      <c r="J31" s="763">
        <v>12388498.440000009</v>
      </c>
      <c r="K31" s="763">
        <v>24274972.328899998</v>
      </c>
      <c r="L31" s="763">
        <v>-4034564.2803000002</v>
      </c>
      <c r="M31" s="760"/>
      <c r="N31" s="760"/>
      <c r="O31" s="760"/>
      <c r="P31" s="760"/>
      <c r="Q31" s="760"/>
    </row>
    <row r="32" spans="1:17">
      <c r="A32" s="418">
        <v>26</v>
      </c>
      <c r="B32" s="435" t="s">
        <v>481</v>
      </c>
      <c r="C32" s="761">
        <v>26688944.272300001</v>
      </c>
      <c r="D32" s="725">
        <v>20486348.1756</v>
      </c>
      <c r="E32" s="725">
        <v>1930417.6475</v>
      </c>
      <c r="F32" s="763">
        <v>4272150.3561000004</v>
      </c>
      <c r="G32" s="763">
        <v>28.0931</v>
      </c>
      <c r="H32" s="725">
        <v>4351206.2274000002</v>
      </c>
      <c r="I32" s="763">
        <v>35675.94</v>
      </c>
      <c r="J32" s="763">
        <v>130537.38</v>
      </c>
      <c r="K32" s="763">
        <v>4184992.9073999999</v>
      </c>
      <c r="L32" s="763">
        <v>0</v>
      </c>
      <c r="M32" s="760"/>
      <c r="N32" s="760"/>
      <c r="O32" s="760"/>
      <c r="P32" s="760"/>
      <c r="Q32" s="760"/>
    </row>
    <row r="33" spans="1:17">
      <c r="A33" s="418">
        <v>27</v>
      </c>
      <c r="B33" s="488" t="s">
        <v>61</v>
      </c>
      <c r="C33" s="764">
        <v>29525445187.916199</v>
      </c>
      <c r="D33" s="725">
        <v>27361588079.256996</v>
      </c>
      <c r="E33" s="725">
        <v>1487108841.164</v>
      </c>
      <c r="F33" s="763">
        <v>584192920.71619999</v>
      </c>
      <c r="G33" s="763">
        <v>92555346.778999999</v>
      </c>
      <c r="H33" s="726">
        <v>361427159.43269998</v>
      </c>
      <c r="I33" s="763">
        <v>86565488</v>
      </c>
      <c r="J33" s="763">
        <v>79533606</v>
      </c>
      <c r="K33" s="763">
        <v>202532455.40910003</v>
      </c>
      <c r="L33" s="763">
        <v>-7204389.9763999991</v>
      </c>
      <c r="M33" s="760"/>
      <c r="N33" s="760"/>
      <c r="O33" s="760"/>
      <c r="P33" s="760"/>
      <c r="Q33" s="760"/>
    </row>
    <row r="34" spans="1:17">
      <c r="A34" s="449"/>
      <c r="B34" s="449"/>
      <c r="C34" s="732"/>
      <c r="D34" s="732"/>
      <c r="E34" s="732"/>
      <c r="F34" s="765"/>
      <c r="G34" s="765"/>
      <c r="H34" s="732"/>
      <c r="I34" s="765"/>
      <c r="J34" s="765"/>
      <c r="K34" s="765"/>
      <c r="L34" s="765"/>
      <c r="M34" s="760"/>
      <c r="N34" s="760"/>
      <c r="O34" s="760"/>
      <c r="P34" s="760"/>
      <c r="Q34" s="760"/>
    </row>
    <row r="35" spans="1:17">
      <c r="A35" s="449"/>
      <c r="B35" s="487"/>
      <c r="C35" s="766"/>
      <c r="D35" s="766"/>
      <c r="E35" s="766"/>
      <c r="F35" s="766"/>
      <c r="G35" s="766"/>
      <c r="H35" s="766"/>
      <c r="I35" s="766"/>
      <c r="J35" s="766"/>
      <c r="K35" s="766"/>
      <c r="L35" s="766"/>
      <c r="M35" s="760"/>
      <c r="N35" s="760"/>
      <c r="O35" s="760"/>
      <c r="P35" s="760"/>
      <c r="Q35" s="760"/>
    </row>
    <row r="36" spans="1:17">
      <c r="C36" s="766"/>
      <c r="D36" s="766"/>
      <c r="E36" s="766"/>
      <c r="F36" s="766"/>
      <c r="G36" s="766"/>
      <c r="H36" s="766"/>
      <c r="I36" s="766"/>
      <c r="J36" s="766"/>
      <c r="K36" s="766"/>
      <c r="L36" s="766"/>
      <c r="M36" s="760"/>
      <c r="N36" s="760"/>
      <c r="O36" s="760"/>
      <c r="P36" s="760"/>
      <c r="Q36" s="760"/>
    </row>
    <row r="37" spans="1:17">
      <c r="C37" s="766"/>
      <c r="D37" s="766"/>
      <c r="E37" s="766"/>
      <c r="F37" s="766"/>
      <c r="G37" s="766"/>
      <c r="H37" s="766"/>
      <c r="I37" s="766"/>
      <c r="J37" s="766"/>
      <c r="K37" s="766"/>
      <c r="L37" s="766"/>
      <c r="M37" s="760"/>
      <c r="N37" s="760"/>
      <c r="O37" s="760"/>
      <c r="P37" s="760"/>
      <c r="Q37" s="760"/>
    </row>
    <row r="38" spans="1:17">
      <c r="C38" s="766"/>
      <c r="D38" s="766"/>
      <c r="E38" s="766"/>
      <c r="F38" s="766"/>
      <c r="G38" s="766"/>
      <c r="H38" s="766"/>
      <c r="I38" s="766"/>
      <c r="J38" s="766"/>
      <c r="K38" s="766"/>
      <c r="L38" s="766"/>
      <c r="M38" s="760"/>
      <c r="N38" s="760"/>
      <c r="O38" s="760"/>
      <c r="P38" s="760"/>
      <c r="Q38" s="760"/>
    </row>
    <row r="39" spans="1:17">
      <c r="C39" s="766"/>
      <c r="D39" s="766"/>
      <c r="E39" s="766"/>
      <c r="F39" s="766"/>
      <c r="G39" s="766"/>
      <c r="H39" s="766"/>
      <c r="I39" s="766"/>
      <c r="J39" s="766"/>
      <c r="K39" s="766"/>
      <c r="L39" s="766"/>
    </row>
    <row r="40" spans="1:17">
      <c r="C40" s="766"/>
      <c r="D40" s="766"/>
      <c r="E40" s="766"/>
      <c r="F40" s="766"/>
      <c r="G40" s="766"/>
      <c r="H40" s="766"/>
      <c r="I40" s="766"/>
      <c r="J40" s="766"/>
      <c r="K40" s="766"/>
      <c r="L40" s="766"/>
    </row>
    <row r="41" spans="1:17">
      <c r="C41" s="766"/>
      <c r="D41" s="766"/>
      <c r="E41" s="766"/>
      <c r="F41" s="766"/>
      <c r="G41" s="766"/>
      <c r="H41" s="766"/>
      <c r="I41" s="766"/>
      <c r="J41" s="766"/>
      <c r="K41" s="766"/>
      <c r="L41" s="766"/>
    </row>
    <row r="42" spans="1:17">
      <c r="C42" s="766"/>
      <c r="D42" s="766"/>
      <c r="E42" s="766"/>
      <c r="F42" s="766"/>
      <c r="G42" s="766"/>
      <c r="H42" s="766"/>
      <c r="I42" s="766"/>
      <c r="J42" s="766"/>
      <c r="K42" s="766"/>
      <c r="L42" s="766"/>
    </row>
    <row r="43" spans="1:17">
      <c r="C43" s="766"/>
      <c r="D43" s="766"/>
      <c r="E43" s="766"/>
      <c r="F43" s="766"/>
      <c r="G43" s="766"/>
      <c r="H43" s="766"/>
      <c r="I43" s="766"/>
      <c r="J43" s="766"/>
      <c r="K43" s="766"/>
      <c r="L43" s="766"/>
    </row>
    <row r="44" spans="1:17">
      <c r="C44" s="766"/>
      <c r="D44" s="766"/>
      <c r="E44" s="766"/>
      <c r="F44" s="766"/>
      <c r="G44" s="766"/>
      <c r="H44" s="766"/>
      <c r="I44" s="766"/>
      <c r="J44" s="766"/>
      <c r="K44" s="766"/>
      <c r="L44" s="766"/>
    </row>
    <row r="45" spans="1:17">
      <c r="C45" s="766"/>
      <c r="D45" s="766"/>
      <c r="E45" s="766"/>
      <c r="F45" s="766"/>
      <c r="G45" s="766"/>
      <c r="H45" s="766"/>
      <c r="I45" s="766"/>
      <c r="J45" s="766"/>
      <c r="K45" s="766"/>
      <c r="L45" s="766"/>
    </row>
    <row r="46" spans="1:17">
      <c r="C46" s="766"/>
      <c r="D46" s="766"/>
      <c r="E46" s="766"/>
      <c r="F46" s="766"/>
      <c r="G46" s="766"/>
      <c r="H46" s="766"/>
      <c r="I46" s="766"/>
      <c r="J46" s="766"/>
      <c r="K46" s="766"/>
      <c r="L46" s="766"/>
    </row>
    <row r="47" spans="1:17">
      <c r="C47" s="766"/>
      <c r="D47" s="766"/>
      <c r="E47" s="766"/>
      <c r="F47" s="766"/>
      <c r="G47" s="766"/>
      <c r="H47" s="766"/>
      <c r="I47" s="766"/>
      <c r="J47" s="766"/>
      <c r="K47" s="766"/>
      <c r="L47" s="766"/>
    </row>
    <row r="48" spans="1:17">
      <c r="C48" s="766"/>
      <c r="D48" s="766"/>
      <c r="E48" s="766"/>
      <c r="F48" s="766"/>
      <c r="G48" s="766"/>
      <c r="H48" s="766"/>
      <c r="I48" s="766"/>
      <c r="J48" s="766"/>
      <c r="K48" s="766"/>
      <c r="L48" s="766"/>
    </row>
    <row r="49" spans="3:12">
      <c r="C49" s="766"/>
      <c r="D49" s="766"/>
      <c r="E49" s="766"/>
      <c r="F49" s="766"/>
      <c r="G49" s="766"/>
      <c r="H49" s="766"/>
      <c r="I49" s="766"/>
      <c r="J49" s="766"/>
      <c r="K49" s="766"/>
      <c r="L49" s="766"/>
    </row>
    <row r="50" spans="3:12">
      <c r="C50" s="766"/>
      <c r="D50" s="766"/>
      <c r="E50" s="766"/>
      <c r="F50" s="766"/>
      <c r="G50" s="766"/>
      <c r="H50" s="766"/>
      <c r="I50" s="766"/>
      <c r="J50" s="766"/>
      <c r="K50" s="766"/>
      <c r="L50" s="766"/>
    </row>
    <row r="51" spans="3:12">
      <c r="C51" s="766"/>
      <c r="D51" s="766"/>
      <c r="E51" s="766"/>
      <c r="F51" s="766"/>
      <c r="G51" s="766"/>
      <c r="H51" s="766"/>
      <c r="I51" s="766"/>
      <c r="J51" s="766"/>
      <c r="K51" s="766"/>
      <c r="L51" s="766"/>
    </row>
    <row r="52" spans="3:12">
      <c r="C52" s="766"/>
      <c r="D52" s="766"/>
      <c r="E52" s="766"/>
      <c r="F52" s="766"/>
      <c r="G52" s="766"/>
      <c r="H52" s="766"/>
      <c r="I52" s="766"/>
      <c r="J52" s="766"/>
      <c r="K52" s="766"/>
      <c r="L52" s="766"/>
    </row>
    <row r="53" spans="3:12">
      <c r="C53" s="766"/>
      <c r="D53" s="766"/>
      <c r="E53" s="766"/>
      <c r="F53" s="766"/>
      <c r="G53" s="766"/>
      <c r="H53" s="766"/>
      <c r="I53" s="766"/>
      <c r="J53" s="766"/>
      <c r="K53" s="766"/>
      <c r="L53" s="766"/>
    </row>
    <row r="54" spans="3:12">
      <c r="C54" s="766"/>
      <c r="D54" s="766"/>
      <c r="E54" s="766"/>
      <c r="F54" s="766"/>
      <c r="G54" s="766"/>
      <c r="H54" s="766"/>
      <c r="I54" s="766"/>
      <c r="J54" s="766"/>
      <c r="K54" s="766"/>
      <c r="L54" s="766"/>
    </row>
    <row r="55" spans="3:12">
      <c r="C55" s="766"/>
      <c r="D55" s="766"/>
      <c r="E55" s="766"/>
      <c r="F55" s="766"/>
      <c r="G55" s="766"/>
      <c r="H55" s="766"/>
      <c r="I55" s="766"/>
      <c r="J55" s="766"/>
      <c r="K55" s="766"/>
      <c r="L55" s="766"/>
    </row>
    <row r="56" spans="3:12">
      <c r="C56" s="766"/>
      <c r="D56" s="766"/>
      <c r="E56" s="766"/>
      <c r="F56" s="766"/>
      <c r="G56" s="766"/>
      <c r="H56" s="766"/>
      <c r="I56" s="766"/>
      <c r="J56" s="766"/>
      <c r="K56" s="766"/>
      <c r="L56" s="766"/>
    </row>
    <row r="57" spans="3:12">
      <c r="C57" s="766"/>
      <c r="D57" s="766"/>
      <c r="E57" s="766"/>
      <c r="F57" s="766"/>
      <c r="G57" s="766"/>
      <c r="H57" s="766"/>
      <c r="I57" s="766"/>
      <c r="J57" s="766"/>
      <c r="K57" s="766"/>
      <c r="L57" s="766"/>
    </row>
    <row r="58" spans="3:12">
      <c r="C58" s="766"/>
      <c r="D58" s="766"/>
      <c r="E58" s="766"/>
      <c r="F58" s="766"/>
      <c r="G58" s="766"/>
      <c r="H58" s="766"/>
      <c r="I58" s="766"/>
      <c r="J58" s="766"/>
      <c r="K58" s="766"/>
      <c r="L58" s="766"/>
    </row>
    <row r="59" spans="3:12">
      <c r="C59" s="766"/>
      <c r="D59" s="766"/>
      <c r="E59" s="766"/>
      <c r="F59" s="766"/>
      <c r="G59" s="766"/>
      <c r="H59" s="766"/>
      <c r="I59" s="766"/>
      <c r="J59" s="766"/>
      <c r="K59" s="766"/>
      <c r="L59" s="766"/>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zoomScaleNormal="100" workbookViewId="0"/>
  </sheetViews>
  <sheetFormatPr defaultColWidth="8.6640625" defaultRowHeight="12"/>
  <cols>
    <col min="1" max="1" width="11.6640625" style="490" bestFit="1" customWidth="1"/>
    <col min="2" max="2" width="68.6640625" style="490" customWidth="1"/>
    <col min="3" max="11" width="28.33203125" style="490" customWidth="1"/>
    <col min="12" max="16384" width="8.6640625" style="490"/>
  </cols>
  <sheetData>
    <row r="1" spans="1:11" s="429" customFormat="1" ht="13.8">
      <c r="A1" s="334" t="s">
        <v>30</v>
      </c>
      <c r="B1" s="415" t="str">
        <f>'Info '!C2</f>
        <v>JSC Bank of Georgia</v>
      </c>
    </row>
    <row r="2" spans="1:11" s="429" customFormat="1">
      <c r="A2" s="335" t="s">
        <v>31</v>
      </c>
      <c r="B2" s="414">
        <f>'1. key ratios '!B2</f>
        <v>46203</v>
      </c>
    </row>
    <row r="3" spans="1:11" s="429" customFormat="1">
      <c r="A3" s="336" t="s">
        <v>464</v>
      </c>
    </row>
    <row r="4" spans="1:11">
      <c r="C4" s="494" t="s">
        <v>658</v>
      </c>
      <c r="D4" s="494" t="s">
        <v>657</v>
      </c>
      <c r="E4" s="494" t="s">
        <v>656</v>
      </c>
      <c r="F4" s="494" t="s">
        <v>655</v>
      </c>
      <c r="G4" s="494" t="s">
        <v>654</v>
      </c>
      <c r="H4" s="494" t="s">
        <v>653</v>
      </c>
      <c r="I4" s="494" t="s">
        <v>652</v>
      </c>
      <c r="J4" s="494" t="s">
        <v>651</v>
      </c>
      <c r="K4" s="494" t="s">
        <v>650</v>
      </c>
    </row>
    <row r="5" spans="1:11" ht="103.95" customHeight="1">
      <c r="A5" s="923" t="s">
        <v>649</v>
      </c>
      <c r="B5" s="924"/>
      <c r="C5" s="493" t="s">
        <v>465</v>
      </c>
      <c r="D5" s="493" t="s">
        <v>466</v>
      </c>
      <c r="E5" s="493" t="s">
        <v>467</v>
      </c>
      <c r="F5" s="493" t="s">
        <v>468</v>
      </c>
      <c r="G5" s="493" t="s">
        <v>469</v>
      </c>
      <c r="H5" s="493" t="s">
        <v>470</v>
      </c>
      <c r="I5" s="493" t="s">
        <v>471</v>
      </c>
      <c r="J5" s="493" t="s">
        <v>472</v>
      </c>
      <c r="K5" s="493" t="s">
        <v>473</v>
      </c>
    </row>
    <row r="6" spans="1:11">
      <c r="A6" s="417">
        <v>1</v>
      </c>
      <c r="B6" s="417" t="s">
        <v>433</v>
      </c>
      <c r="C6" s="417">
        <v>442602679.57000005</v>
      </c>
      <c r="D6" s="417">
        <v>166282502.62</v>
      </c>
      <c r="E6" s="417">
        <v>32280881.0746</v>
      </c>
      <c r="F6" s="417">
        <v>341120362.59000003</v>
      </c>
      <c r="G6" s="417">
        <v>20716008841.149998</v>
      </c>
      <c r="H6" s="417">
        <v>1121954619.8700001</v>
      </c>
      <c r="I6" s="417">
        <v>668016406.92940009</v>
      </c>
      <c r="J6" s="417">
        <v>907120773.19000006</v>
      </c>
      <c r="K6" s="417">
        <v>5130058120.9221992</v>
      </c>
    </row>
    <row r="7" spans="1:11">
      <c r="A7" s="417">
        <v>2</v>
      </c>
      <c r="B7" s="418" t="s">
        <v>474</v>
      </c>
      <c r="C7" s="417"/>
      <c r="D7" s="417"/>
      <c r="E7" s="417"/>
      <c r="F7" s="417"/>
      <c r="G7" s="417">
        <v>142627077.59</v>
      </c>
      <c r="H7" s="417"/>
      <c r="I7" s="417"/>
      <c r="J7" s="417"/>
      <c r="K7" s="417">
        <v>106423397.7983</v>
      </c>
    </row>
    <row r="8" spans="1:11">
      <c r="A8" s="417">
        <v>3</v>
      </c>
      <c r="B8" s="418" t="s">
        <v>441</v>
      </c>
      <c r="C8" s="417">
        <v>197484555.464874</v>
      </c>
      <c r="D8" s="417">
        <v>0</v>
      </c>
      <c r="E8" s="417">
        <v>695263155.38288605</v>
      </c>
      <c r="F8" s="417">
        <v>0</v>
      </c>
      <c r="G8" s="417">
        <v>553888102.37344503</v>
      </c>
      <c r="H8" s="417">
        <v>9975068.0600000005</v>
      </c>
      <c r="I8" s="417">
        <v>13570981.1965</v>
      </c>
      <c r="J8" s="417">
        <v>0</v>
      </c>
      <c r="K8" s="417">
        <v>1800598266.2479804</v>
      </c>
    </row>
    <row r="9" spans="1:11">
      <c r="A9" s="417">
        <v>4</v>
      </c>
      <c r="B9" s="450" t="s">
        <v>475</v>
      </c>
      <c r="C9" s="492">
        <v>506893.793603067</v>
      </c>
      <c r="D9" s="492">
        <v>5562950.5461039003</v>
      </c>
      <c r="E9" s="492">
        <v>2486690.7194081098</v>
      </c>
      <c r="F9" s="492">
        <v>32425.067644279399</v>
      </c>
      <c r="G9" s="492">
        <v>525490227.010369</v>
      </c>
      <c r="H9" s="492">
        <v>5069703.2438031901</v>
      </c>
      <c r="I9" s="492">
        <v>18852917.851135202</v>
      </c>
      <c r="J9" s="492">
        <v>0</v>
      </c>
      <c r="K9" s="492">
        <v>118746458.76793289</v>
      </c>
    </row>
    <row r="10" spans="1:11">
      <c r="A10" s="417">
        <v>5</v>
      </c>
      <c r="B10" s="439" t="s">
        <v>476</v>
      </c>
      <c r="C10" s="492"/>
      <c r="D10" s="492"/>
      <c r="E10" s="492"/>
      <c r="F10" s="492"/>
      <c r="G10" s="492"/>
      <c r="H10" s="492"/>
      <c r="I10" s="492"/>
      <c r="J10" s="492"/>
      <c r="K10" s="492"/>
    </row>
    <row r="11" spans="1:11">
      <c r="A11" s="417">
        <v>6</v>
      </c>
      <c r="B11" s="439" t="s">
        <v>477</v>
      </c>
      <c r="C11" s="492">
        <v>1230969.72</v>
      </c>
      <c r="D11" s="492">
        <v>0</v>
      </c>
      <c r="E11" s="492">
        <v>0</v>
      </c>
      <c r="F11" s="492">
        <v>0</v>
      </c>
      <c r="G11" s="492">
        <v>5587005.8499999996</v>
      </c>
      <c r="H11" s="492">
        <v>533035.55000000005</v>
      </c>
      <c r="I11" s="492">
        <v>55020.1</v>
      </c>
      <c r="J11" s="492">
        <v>0</v>
      </c>
      <c r="K11" s="492">
        <v>795848.72086400108</v>
      </c>
    </row>
    <row r="13" spans="1:11" ht="13.8">
      <c r="B13" s="491"/>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31"/>
  <sheetViews>
    <sheetView showGridLines="0" zoomScaleNormal="100" workbookViewId="0"/>
  </sheetViews>
  <sheetFormatPr defaultColWidth="8.6640625" defaultRowHeight="14.4"/>
  <cols>
    <col min="1" max="1" width="10" style="495" bestFit="1" customWidth="1"/>
    <col min="2" max="2" width="71.6640625" style="495" customWidth="1"/>
    <col min="3" max="3" width="17.88671875" style="495" bestFit="1" customWidth="1"/>
    <col min="4" max="7" width="15.5546875" style="495" customWidth="1"/>
    <col min="8" max="8" width="18.109375" style="495" bestFit="1" customWidth="1"/>
    <col min="9" max="12" width="17.33203125" style="495" customWidth="1"/>
    <col min="13" max="13" width="15.5546875" style="495" bestFit="1" customWidth="1"/>
    <col min="14" max="17" width="16.33203125" style="495" customWidth="1"/>
    <col min="18" max="18" width="12.88671875" style="495" bestFit="1" customWidth="1"/>
    <col min="19" max="19" width="46.88671875" style="495" bestFit="1" customWidth="1"/>
    <col min="20" max="20" width="43.44140625" style="495" bestFit="1" customWidth="1"/>
    <col min="21" max="21" width="45.88671875" style="495" bestFit="1" customWidth="1"/>
    <col min="22" max="22" width="43.33203125" style="495" bestFit="1" customWidth="1"/>
    <col min="23" max="16384" width="8.6640625" style="495"/>
  </cols>
  <sheetData>
    <row r="1" spans="1:22">
      <c r="A1" s="334" t="s">
        <v>30</v>
      </c>
      <c r="B1" s="415" t="str">
        <f>'Info '!C2</f>
        <v>JSC Bank of Georgia</v>
      </c>
    </row>
    <row r="2" spans="1:22">
      <c r="A2" s="335" t="s">
        <v>31</v>
      </c>
      <c r="B2" s="414">
        <f>'1. key ratios '!B2</f>
        <v>46203</v>
      </c>
    </row>
    <row r="3" spans="1:22">
      <c r="A3" s="336" t="s">
        <v>492</v>
      </c>
      <c r="B3" s="429"/>
    </row>
    <row r="4" spans="1:22">
      <c r="A4" s="336"/>
      <c r="B4" s="429"/>
    </row>
    <row r="5" spans="1:22" ht="24" customHeight="1">
      <c r="A5" s="925" t="s">
        <v>493</v>
      </c>
      <c r="B5" s="926"/>
      <c r="C5" s="930" t="s">
        <v>659</v>
      </c>
      <c r="D5" s="930"/>
      <c r="E5" s="930"/>
      <c r="F5" s="930"/>
      <c r="G5" s="930"/>
      <c r="H5" s="930" t="s">
        <v>511</v>
      </c>
      <c r="I5" s="930"/>
      <c r="J5" s="930"/>
      <c r="K5" s="930"/>
      <c r="L5" s="930"/>
      <c r="M5" s="930" t="s">
        <v>623</v>
      </c>
      <c r="N5" s="930"/>
      <c r="O5" s="930"/>
      <c r="P5" s="930"/>
      <c r="Q5" s="930"/>
      <c r="R5" s="929" t="s">
        <v>494</v>
      </c>
      <c r="S5" s="929" t="s">
        <v>508</v>
      </c>
      <c r="T5" s="929" t="s">
        <v>509</v>
      </c>
      <c r="U5" s="929" t="s">
        <v>667</v>
      </c>
      <c r="V5" s="929" t="s">
        <v>668</v>
      </c>
    </row>
    <row r="6" spans="1:22" ht="36" customHeight="1">
      <c r="A6" s="927"/>
      <c r="B6" s="928"/>
      <c r="C6" s="506"/>
      <c r="D6" s="427" t="s">
        <v>644</v>
      </c>
      <c r="E6" s="427" t="s">
        <v>643</v>
      </c>
      <c r="F6" s="427" t="s">
        <v>642</v>
      </c>
      <c r="G6" s="427" t="s">
        <v>641</v>
      </c>
      <c r="H6" s="506"/>
      <c r="I6" s="427" t="s">
        <v>644</v>
      </c>
      <c r="J6" s="427" t="s">
        <v>643</v>
      </c>
      <c r="K6" s="427" t="s">
        <v>642</v>
      </c>
      <c r="L6" s="427" t="s">
        <v>641</v>
      </c>
      <c r="M6" s="506"/>
      <c r="N6" s="427" t="s">
        <v>644</v>
      </c>
      <c r="O6" s="427" t="s">
        <v>643</v>
      </c>
      <c r="P6" s="427" t="s">
        <v>642</v>
      </c>
      <c r="Q6" s="427" t="s">
        <v>641</v>
      </c>
      <c r="R6" s="929"/>
      <c r="S6" s="929"/>
      <c r="T6" s="929"/>
      <c r="U6" s="929"/>
      <c r="V6" s="929"/>
    </row>
    <row r="7" spans="1:22">
      <c r="A7" s="504">
        <v>1</v>
      </c>
      <c r="B7" s="505" t="s">
        <v>502</v>
      </c>
      <c r="C7" s="767">
        <v>95571049.960000008</v>
      </c>
      <c r="D7" s="767">
        <v>91786938.870000005</v>
      </c>
      <c r="E7" s="767">
        <v>3333561.41</v>
      </c>
      <c r="F7" s="767">
        <v>394690.12</v>
      </c>
      <c r="G7" s="767">
        <v>55859.56</v>
      </c>
      <c r="H7" s="767">
        <v>96498408.459999993</v>
      </c>
      <c r="I7" s="767">
        <v>92644262.470599994</v>
      </c>
      <c r="J7" s="767">
        <v>3414585.2198999999</v>
      </c>
      <c r="K7" s="767">
        <v>424286.1814</v>
      </c>
      <c r="L7" s="767">
        <v>15274.588100000001</v>
      </c>
      <c r="M7" s="767">
        <v>988047.89740000002</v>
      </c>
      <c r="N7" s="767">
        <v>323746.78999999998</v>
      </c>
      <c r="O7" s="767">
        <v>364959.99</v>
      </c>
      <c r="P7" s="767">
        <v>297832.58559999999</v>
      </c>
      <c r="Q7" s="767">
        <v>1508.5318</v>
      </c>
      <c r="R7" s="767">
        <v>1230</v>
      </c>
      <c r="S7" s="770">
        <v>0.122598</v>
      </c>
      <c r="T7" s="770">
        <v>0.14286300000000002</v>
      </c>
      <c r="U7" s="770">
        <v>0.12740000000000001</v>
      </c>
      <c r="V7" s="492">
        <v>42.5</v>
      </c>
    </row>
    <row r="8" spans="1:22">
      <c r="A8" s="504">
        <v>2</v>
      </c>
      <c r="B8" s="503" t="s">
        <v>501</v>
      </c>
      <c r="C8" s="767">
        <v>7365299367.9200001</v>
      </c>
      <c r="D8" s="767">
        <v>6861915423.79</v>
      </c>
      <c r="E8" s="767">
        <v>374701030.56</v>
      </c>
      <c r="F8" s="767">
        <v>106031257.90000001</v>
      </c>
      <c r="G8" s="767">
        <v>22651655.670000002</v>
      </c>
      <c r="H8" s="767">
        <v>7394322910.6094007</v>
      </c>
      <c r="I8" s="767">
        <v>6882390820.2171001</v>
      </c>
      <c r="J8" s="767">
        <v>382771980.9853</v>
      </c>
      <c r="K8" s="767">
        <v>110492940.0872</v>
      </c>
      <c r="L8" s="767">
        <v>18667169.319800001</v>
      </c>
      <c r="M8" s="767">
        <v>133583329.22460002</v>
      </c>
      <c r="N8" s="767">
        <v>47706395</v>
      </c>
      <c r="O8" s="767">
        <v>41498599.43</v>
      </c>
      <c r="P8" s="767">
        <v>46538348.122199997</v>
      </c>
      <c r="Q8" s="767">
        <v>-2160013.3276</v>
      </c>
      <c r="R8" s="767">
        <v>883218</v>
      </c>
      <c r="S8" s="770">
        <v>0.14943699999999999</v>
      </c>
      <c r="T8" s="770">
        <v>0.18765000000000001</v>
      </c>
      <c r="U8" s="770">
        <v>0.1487</v>
      </c>
      <c r="V8" s="492">
        <v>55.13</v>
      </c>
    </row>
    <row r="9" spans="1:22">
      <c r="A9" s="504">
        <v>3</v>
      </c>
      <c r="B9" s="503" t="s">
        <v>500</v>
      </c>
      <c r="C9" s="767">
        <v>30082.839999999997</v>
      </c>
      <c r="D9" s="767">
        <v>11048.44</v>
      </c>
      <c r="E9" s="767">
        <v>13688.41</v>
      </c>
      <c r="F9" s="767">
        <v>5345.99</v>
      </c>
      <c r="G9" s="767">
        <v>0</v>
      </c>
      <c r="H9" s="767">
        <v>30515.811600000001</v>
      </c>
      <c r="I9" s="767">
        <v>11216.899299999999</v>
      </c>
      <c r="J9" s="767">
        <v>14073.065000000001</v>
      </c>
      <c r="K9" s="767">
        <v>5225.8473000000004</v>
      </c>
      <c r="L9" s="767">
        <v>0</v>
      </c>
      <c r="M9" s="767">
        <v>4248.5</v>
      </c>
      <c r="N9" s="767">
        <v>430.46</v>
      </c>
      <c r="O9" s="767">
        <v>663.29</v>
      </c>
      <c r="P9" s="767">
        <v>3154.75</v>
      </c>
      <c r="Q9" s="767">
        <v>0</v>
      </c>
      <c r="R9" s="767">
        <v>39</v>
      </c>
      <c r="S9" s="770">
        <v>0.31864399999999998</v>
      </c>
      <c r="T9" s="770">
        <v>0.41609900000000005</v>
      </c>
      <c r="U9" s="770">
        <v>0.30830000000000002</v>
      </c>
      <c r="V9" s="492">
        <v>26.43</v>
      </c>
    </row>
    <row r="10" spans="1:22">
      <c r="A10" s="504">
        <v>4</v>
      </c>
      <c r="B10" s="503" t="s">
        <v>499</v>
      </c>
      <c r="C10" s="767">
        <v>193908381.31999999</v>
      </c>
      <c r="D10" s="767">
        <v>184168446.41999999</v>
      </c>
      <c r="E10" s="767">
        <v>8680020.4600000009</v>
      </c>
      <c r="F10" s="767">
        <v>1059914.44</v>
      </c>
      <c r="G10" s="767">
        <v>0</v>
      </c>
      <c r="H10" s="767">
        <v>192489530.93769997</v>
      </c>
      <c r="I10" s="767">
        <v>182631839.61849999</v>
      </c>
      <c r="J10" s="767">
        <v>8748717.1490000002</v>
      </c>
      <c r="K10" s="767">
        <v>1108974.1702000001</v>
      </c>
      <c r="L10" s="767">
        <v>0</v>
      </c>
      <c r="M10" s="767">
        <v>4084186.94</v>
      </c>
      <c r="N10" s="767">
        <v>1901724.28</v>
      </c>
      <c r="O10" s="767">
        <v>1362631.39</v>
      </c>
      <c r="P10" s="767">
        <v>819831.27</v>
      </c>
      <c r="Q10" s="767">
        <v>0</v>
      </c>
      <c r="R10" s="767">
        <v>287416</v>
      </c>
      <c r="S10" s="770">
        <v>0.122797</v>
      </c>
      <c r="T10" s="770">
        <v>0.27727000000000002</v>
      </c>
      <c r="U10" s="770">
        <v>0.18859999999999999</v>
      </c>
      <c r="V10" s="492">
        <v>14.18</v>
      </c>
    </row>
    <row r="11" spans="1:22">
      <c r="A11" s="504">
        <v>5</v>
      </c>
      <c r="B11" s="503" t="s">
        <v>498</v>
      </c>
      <c r="C11" s="767">
        <v>12828515.09</v>
      </c>
      <c r="D11" s="767">
        <v>9141668.6600000001</v>
      </c>
      <c r="E11" s="767">
        <v>1257189.7</v>
      </c>
      <c r="F11" s="767">
        <v>2429656.73</v>
      </c>
      <c r="G11" s="767">
        <v>0</v>
      </c>
      <c r="H11" s="767">
        <v>15747635.634999998</v>
      </c>
      <c r="I11" s="767">
        <v>9460368.6359999999</v>
      </c>
      <c r="J11" s="767">
        <v>1563809.2143000001</v>
      </c>
      <c r="K11" s="767">
        <v>4723457.7846999997</v>
      </c>
      <c r="L11" s="767">
        <v>0</v>
      </c>
      <c r="M11" s="767">
        <v>4747532.3834000006</v>
      </c>
      <c r="N11" s="767">
        <v>109026.21</v>
      </c>
      <c r="O11" s="767">
        <v>142295.65</v>
      </c>
      <c r="P11" s="767">
        <v>4496210.5234000003</v>
      </c>
      <c r="Q11" s="767">
        <v>0</v>
      </c>
      <c r="R11" s="767">
        <v>110593</v>
      </c>
      <c r="S11" s="770">
        <v>0.16098299999999999</v>
      </c>
      <c r="T11" s="770">
        <v>0.13608300000000001</v>
      </c>
      <c r="U11" s="770">
        <v>0.16889999999999999</v>
      </c>
      <c r="V11" s="492">
        <v>30.55</v>
      </c>
    </row>
    <row r="12" spans="1:22">
      <c r="A12" s="504">
        <v>6</v>
      </c>
      <c r="B12" s="503" t="s">
        <v>497</v>
      </c>
      <c r="C12" s="767">
        <v>306571539.11000001</v>
      </c>
      <c r="D12" s="767">
        <v>285371092.67000002</v>
      </c>
      <c r="E12" s="767">
        <v>16106673.449999999</v>
      </c>
      <c r="F12" s="767">
        <v>5093772.99</v>
      </c>
      <c r="G12" s="767">
        <v>0</v>
      </c>
      <c r="H12" s="767">
        <v>313530323.72009999</v>
      </c>
      <c r="I12" s="767">
        <v>291750688.39819998</v>
      </c>
      <c r="J12" s="767">
        <v>16509063.171</v>
      </c>
      <c r="K12" s="767">
        <v>5270572.1508999998</v>
      </c>
      <c r="L12" s="767">
        <v>0</v>
      </c>
      <c r="M12" s="767">
        <v>6329708.6364999991</v>
      </c>
      <c r="N12" s="767">
        <v>1003647.63</v>
      </c>
      <c r="O12" s="767">
        <v>851095.06</v>
      </c>
      <c r="P12" s="767">
        <v>4474965.9464999996</v>
      </c>
      <c r="Q12" s="767">
        <v>0</v>
      </c>
      <c r="R12" s="767">
        <v>164147</v>
      </c>
      <c r="S12" s="770">
        <v>0.29385100000000003</v>
      </c>
      <c r="T12" s="770">
        <v>0.17313700000000001</v>
      </c>
      <c r="U12" s="770">
        <v>0.28170000000000001</v>
      </c>
      <c r="V12" s="492">
        <v>287.99</v>
      </c>
    </row>
    <row r="13" spans="1:22">
      <c r="A13" s="504">
        <v>7</v>
      </c>
      <c r="B13" s="503" t="s">
        <v>496</v>
      </c>
      <c r="C13" s="767">
        <v>5958580778.1385002</v>
      </c>
      <c r="D13" s="767">
        <v>5749512842.9200001</v>
      </c>
      <c r="E13" s="767">
        <v>132939158.56</v>
      </c>
      <c r="F13" s="767">
        <v>31927101.48</v>
      </c>
      <c r="G13" s="767">
        <v>44201675.178499997</v>
      </c>
      <c r="H13" s="767">
        <v>6032152401.0002995</v>
      </c>
      <c r="I13" s="767">
        <v>5821457406.0643997</v>
      </c>
      <c r="J13" s="767">
        <v>137253242.46520001</v>
      </c>
      <c r="K13" s="767">
        <v>35141119.741499998</v>
      </c>
      <c r="L13" s="767">
        <v>38300632.729199998</v>
      </c>
      <c r="M13" s="767">
        <v>2436914.8579999991</v>
      </c>
      <c r="N13" s="767">
        <v>2026462.2400000002</v>
      </c>
      <c r="O13" s="767">
        <v>1189508.29</v>
      </c>
      <c r="P13" s="767">
        <v>3653790.4969000001</v>
      </c>
      <c r="Q13" s="767">
        <v>-4432846.1689000009</v>
      </c>
      <c r="R13" s="767">
        <v>89195</v>
      </c>
      <c r="S13" s="770">
        <v>0.10789632845234673</v>
      </c>
      <c r="T13" s="770">
        <v>0.12770380784798024</v>
      </c>
      <c r="U13" s="770">
        <v>0.109</v>
      </c>
      <c r="V13" s="492">
        <v>106.9</v>
      </c>
    </row>
    <row r="14" spans="1:22">
      <c r="A14" s="497">
        <v>7.1</v>
      </c>
      <c r="B14" s="496" t="s">
        <v>505</v>
      </c>
      <c r="C14" s="767">
        <v>4354895726.8385</v>
      </c>
      <c r="D14" s="767">
        <v>4180287233.54</v>
      </c>
      <c r="E14" s="767">
        <v>103312193.84</v>
      </c>
      <c r="F14" s="767">
        <v>27599966.75</v>
      </c>
      <c r="G14" s="767">
        <v>43696332.708499998</v>
      </c>
      <c r="H14" s="767">
        <v>4412042661.4650002</v>
      </c>
      <c r="I14" s="767">
        <v>4236546884.6757998</v>
      </c>
      <c r="J14" s="767">
        <v>107194640.67730001</v>
      </c>
      <c r="K14" s="767">
        <v>30484945.281500001</v>
      </c>
      <c r="L14" s="767">
        <v>37816190.830399998</v>
      </c>
      <c r="M14" s="767">
        <v>873340.51589999907</v>
      </c>
      <c r="N14" s="767">
        <v>1287489.07</v>
      </c>
      <c r="O14" s="767">
        <v>813341.85</v>
      </c>
      <c r="P14" s="767">
        <v>3157202.6143999998</v>
      </c>
      <c r="Q14" s="767">
        <v>-4384693.0185000002</v>
      </c>
      <c r="R14" s="767">
        <v>49078</v>
      </c>
      <c r="S14" s="770">
        <v>0.10471800000000001</v>
      </c>
      <c r="T14" s="770">
        <v>0.12375</v>
      </c>
      <c r="U14" s="770">
        <v>0.10639999999999999</v>
      </c>
      <c r="V14" s="492">
        <v>109.36</v>
      </c>
    </row>
    <row r="15" spans="1:22">
      <c r="A15" s="497">
        <v>7.2</v>
      </c>
      <c r="B15" s="496" t="s">
        <v>507</v>
      </c>
      <c r="C15" s="767">
        <v>1159852470.3900001</v>
      </c>
      <c r="D15" s="767">
        <v>1133877534.6400001</v>
      </c>
      <c r="E15" s="767">
        <v>22473342.370000001</v>
      </c>
      <c r="F15" s="767">
        <v>3315156.13</v>
      </c>
      <c r="G15" s="767">
        <v>186437.25</v>
      </c>
      <c r="H15" s="767">
        <v>1171272672.0895998</v>
      </c>
      <c r="I15" s="767">
        <v>1144771027.631</v>
      </c>
      <c r="J15" s="767">
        <v>22777193.576499999</v>
      </c>
      <c r="K15" s="767">
        <v>3552010.2442999999</v>
      </c>
      <c r="L15" s="767">
        <v>172440.6378</v>
      </c>
      <c r="M15" s="767">
        <v>1285379.0164999999</v>
      </c>
      <c r="N15" s="767">
        <v>616244.34</v>
      </c>
      <c r="O15" s="767">
        <v>312552.59999999998</v>
      </c>
      <c r="P15" s="767">
        <v>383296.52649999998</v>
      </c>
      <c r="Q15" s="767">
        <v>-26714.45</v>
      </c>
      <c r="R15" s="767">
        <v>11806</v>
      </c>
      <c r="S15" s="770">
        <v>0.10814</v>
      </c>
      <c r="T15" s="770">
        <v>0.12861599999999998</v>
      </c>
      <c r="U15" s="770">
        <v>0.112</v>
      </c>
      <c r="V15" s="492">
        <v>109.64</v>
      </c>
    </row>
    <row r="16" spans="1:22">
      <c r="A16" s="497">
        <v>7.3</v>
      </c>
      <c r="B16" s="496" t="s">
        <v>504</v>
      </c>
      <c r="C16" s="767">
        <v>443832580.91000009</v>
      </c>
      <c r="D16" s="767">
        <v>435348074.74000001</v>
      </c>
      <c r="E16" s="767">
        <v>7153622.3499999996</v>
      </c>
      <c r="F16" s="767">
        <v>1011978.6</v>
      </c>
      <c r="G16" s="767">
        <v>318905.21999999997</v>
      </c>
      <c r="H16" s="767">
        <v>448837067.44569993</v>
      </c>
      <c r="I16" s="767">
        <v>440139493.75760001</v>
      </c>
      <c r="J16" s="767">
        <v>7281408.2114000004</v>
      </c>
      <c r="K16" s="767">
        <v>1104164.2157000001</v>
      </c>
      <c r="L16" s="767">
        <v>312001.261</v>
      </c>
      <c r="M16" s="767">
        <v>278195.32559999998</v>
      </c>
      <c r="N16" s="767">
        <v>122728.83</v>
      </c>
      <c r="O16" s="767">
        <v>63613.84</v>
      </c>
      <c r="P16" s="767">
        <v>113291.356</v>
      </c>
      <c r="Q16" s="767">
        <v>-21438.700400000002</v>
      </c>
      <c r="R16" s="767">
        <v>28311</v>
      </c>
      <c r="S16" s="770">
        <v>0.12676600000000002</v>
      </c>
      <c r="T16" s="770">
        <v>0.15018900000000002</v>
      </c>
      <c r="U16" s="770">
        <v>0.12670000000000001</v>
      </c>
      <c r="V16" s="492">
        <v>75.63</v>
      </c>
    </row>
    <row r="17" spans="1:22">
      <c r="A17" s="504">
        <v>8</v>
      </c>
      <c r="B17" s="503" t="s">
        <v>503</v>
      </c>
      <c r="C17" s="767">
        <v>337023970.34999996</v>
      </c>
      <c r="D17" s="767">
        <v>317615200.81999999</v>
      </c>
      <c r="E17" s="767">
        <v>12704468.07</v>
      </c>
      <c r="F17" s="767">
        <v>6704301.46</v>
      </c>
      <c r="G17" s="767">
        <v>0</v>
      </c>
      <c r="H17" s="767">
        <v>342136720.67919999</v>
      </c>
      <c r="I17" s="767">
        <v>320339185.2949</v>
      </c>
      <c r="J17" s="767">
        <v>13027408.4596</v>
      </c>
      <c r="K17" s="767">
        <v>8770126.9246999994</v>
      </c>
      <c r="L17" s="767">
        <v>0</v>
      </c>
      <c r="M17" s="767">
        <v>1957063.32</v>
      </c>
      <c r="N17" s="767">
        <v>61560.14</v>
      </c>
      <c r="O17" s="767">
        <v>17244.89</v>
      </c>
      <c r="P17" s="767">
        <v>1878258.29</v>
      </c>
      <c r="Q17" s="767">
        <v>0</v>
      </c>
      <c r="R17" s="767">
        <v>130318</v>
      </c>
      <c r="S17" s="770">
        <v>0.186223</v>
      </c>
      <c r="T17" s="770">
        <v>0.19951799999999997</v>
      </c>
      <c r="U17" s="770">
        <v>0.18659999999999999</v>
      </c>
      <c r="V17" s="492">
        <v>0.56659001505121198</v>
      </c>
    </row>
    <row r="18" spans="1:22">
      <c r="A18" s="502">
        <v>9</v>
      </c>
      <c r="B18" s="501" t="s">
        <v>495</v>
      </c>
      <c r="C18" s="768">
        <v>0</v>
      </c>
      <c r="D18" s="768">
        <v>0</v>
      </c>
      <c r="E18" s="768">
        <v>0</v>
      </c>
      <c r="F18" s="768">
        <v>0</v>
      </c>
      <c r="G18" s="768">
        <v>0</v>
      </c>
      <c r="H18" s="768">
        <v>48.83</v>
      </c>
      <c r="I18" s="768">
        <v>48.83</v>
      </c>
      <c r="J18" s="768">
        <v>0</v>
      </c>
      <c r="K18" s="768">
        <v>0</v>
      </c>
      <c r="L18" s="768">
        <v>0</v>
      </c>
      <c r="M18" s="768">
        <v>0</v>
      </c>
      <c r="N18" s="768">
        <v>0</v>
      </c>
      <c r="O18" s="768">
        <v>0</v>
      </c>
      <c r="P18" s="768">
        <v>0</v>
      </c>
      <c r="Q18" s="768">
        <v>0</v>
      </c>
      <c r="R18" s="768">
        <v>0</v>
      </c>
      <c r="S18" s="771">
        <v>0</v>
      </c>
      <c r="T18" s="771">
        <v>0</v>
      </c>
      <c r="U18" s="771">
        <v>0</v>
      </c>
      <c r="V18" s="500">
        <v>0</v>
      </c>
    </row>
    <row r="19" spans="1:22">
      <c r="A19" s="499">
        <v>10</v>
      </c>
      <c r="B19" s="498" t="s">
        <v>506</v>
      </c>
      <c r="C19" s="767">
        <v>14269813684.7285</v>
      </c>
      <c r="D19" s="767">
        <v>13499522662.59</v>
      </c>
      <c r="E19" s="767">
        <v>549735790.62</v>
      </c>
      <c r="F19" s="767">
        <v>153646041.11000001</v>
      </c>
      <c r="G19" s="767">
        <v>66909190.408500001</v>
      </c>
      <c r="H19" s="767">
        <v>14386908495.6833</v>
      </c>
      <c r="I19" s="767">
        <v>13600685836.429001</v>
      </c>
      <c r="J19" s="767">
        <v>563302879.72930002</v>
      </c>
      <c r="K19" s="767">
        <v>165936702.88789999</v>
      </c>
      <c r="L19" s="767">
        <v>56983076.637099996</v>
      </c>
      <c r="M19" s="767">
        <v>154131031.7599</v>
      </c>
      <c r="N19" s="767">
        <v>53132992.750000007</v>
      </c>
      <c r="O19" s="767">
        <v>45426997.990000002</v>
      </c>
      <c r="P19" s="767">
        <v>62162391.984600008</v>
      </c>
      <c r="Q19" s="767">
        <v>-6591350.9647000004</v>
      </c>
      <c r="R19" s="767">
        <v>1666156</v>
      </c>
      <c r="S19" s="770">
        <v>0.17761391753561656</v>
      </c>
      <c r="T19" s="770">
        <v>0.15539584005440205</v>
      </c>
      <c r="U19" s="770">
        <v>0.1363</v>
      </c>
      <c r="V19" s="492">
        <v>79.8</v>
      </c>
    </row>
    <row r="20" spans="1:22" ht="24">
      <c r="A20" s="497">
        <v>10.1</v>
      </c>
      <c r="B20" s="496" t="s">
        <v>510</v>
      </c>
      <c r="C20" s="767"/>
      <c r="D20" s="767"/>
      <c r="E20" s="767"/>
      <c r="F20" s="767"/>
      <c r="G20" s="767"/>
      <c r="H20" s="767"/>
      <c r="I20" s="767"/>
      <c r="J20" s="767"/>
      <c r="K20" s="767"/>
      <c r="L20" s="767"/>
      <c r="M20" s="767"/>
      <c r="N20" s="767"/>
      <c r="O20" s="767"/>
      <c r="P20" s="767"/>
      <c r="Q20" s="767"/>
      <c r="R20" s="767"/>
      <c r="S20" s="770"/>
      <c r="T20" s="770"/>
      <c r="U20" s="770"/>
      <c r="V20" s="492"/>
    </row>
    <row r="21" spans="1:22">
      <c r="C21" s="769"/>
      <c r="D21" s="769"/>
      <c r="E21" s="769"/>
      <c r="F21" s="769"/>
      <c r="G21" s="769"/>
      <c r="H21" s="769"/>
      <c r="I21" s="769"/>
      <c r="J21" s="769"/>
      <c r="K21" s="769"/>
      <c r="L21" s="769"/>
      <c r="M21" s="769"/>
      <c r="N21" s="769"/>
      <c r="O21" s="769"/>
      <c r="P21" s="769"/>
      <c r="Q21" s="769"/>
      <c r="R21" s="769"/>
    </row>
    <row r="22" spans="1:22">
      <c r="C22" s="769"/>
      <c r="D22" s="769"/>
      <c r="E22" s="769"/>
      <c r="F22" s="769"/>
      <c r="G22" s="769"/>
      <c r="H22" s="769"/>
      <c r="I22" s="769"/>
      <c r="J22" s="769"/>
      <c r="K22" s="769"/>
      <c r="L22" s="769"/>
      <c r="M22" s="769"/>
      <c r="N22" s="769"/>
      <c r="O22" s="769"/>
      <c r="P22" s="769"/>
      <c r="Q22" s="769"/>
      <c r="R22" s="769"/>
    </row>
    <row r="23" spans="1:22">
      <c r="C23" s="769"/>
      <c r="D23" s="769"/>
      <c r="E23" s="769"/>
      <c r="F23" s="769"/>
      <c r="G23" s="769"/>
      <c r="H23" s="769"/>
      <c r="I23" s="769"/>
      <c r="J23" s="769"/>
      <c r="K23" s="769"/>
      <c r="L23" s="769"/>
      <c r="M23" s="769"/>
      <c r="N23" s="769"/>
      <c r="O23" s="769"/>
      <c r="P23" s="769"/>
      <c r="Q23" s="769"/>
      <c r="R23" s="769"/>
    </row>
    <row r="24" spans="1:22">
      <c r="C24" s="769"/>
      <c r="D24" s="769"/>
      <c r="E24" s="769"/>
      <c r="F24" s="769"/>
      <c r="G24" s="769"/>
      <c r="H24" s="769"/>
      <c r="I24" s="769"/>
      <c r="J24" s="769"/>
      <c r="K24" s="769"/>
      <c r="L24" s="769"/>
      <c r="M24" s="769"/>
      <c r="N24" s="769"/>
      <c r="O24" s="769"/>
      <c r="P24" s="769"/>
      <c r="Q24" s="769"/>
      <c r="R24" s="769"/>
    </row>
    <row r="25" spans="1:22">
      <c r="C25" s="769"/>
      <c r="D25" s="769"/>
      <c r="E25" s="769"/>
      <c r="F25" s="769"/>
      <c r="G25" s="769"/>
      <c r="H25" s="769"/>
      <c r="I25" s="769"/>
      <c r="J25" s="769"/>
      <c r="K25" s="769"/>
      <c r="L25" s="769"/>
      <c r="M25" s="769"/>
      <c r="N25" s="769"/>
      <c r="O25" s="769"/>
      <c r="P25" s="769"/>
      <c r="Q25" s="769"/>
      <c r="R25" s="769"/>
    </row>
    <row r="26" spans="1:22">
      <c r="C26" s="769"/>
      <c r="D26" s="769"/>
      <c r="E26" s="769"/>
      <c r="F26" s="769"/>
      <c r="G26" s="769"/>
      <c r="H26" s="769"/>
      <c r="I26" s="769"/>
      <c r="J26" s="769"/>
      <c r="K26" s="769"/>
      <c r="L26" s="769"/>
      <c r="M26" s="769"/>
      <c r="N26" s="769"/>
      <c r="O26" s="769"/>
      <c r="P26" s="769"/>
      <c r="Q26" s="769"/>
      <c r="R26" s="769"/>
    </row>
    <row r="27" spans="1:22">
      <c r="C27" s="769"/>
      <c r="D27" s="769"/>
      <c r="E27" s="769"/>
      <c r="F27" s="769"/>
      <c r="G27" s="769"/>
      <c r="H27" s="769"/>
      <c r="I27" s="769"/>
      <c r="J27" s="769"/>
      <c r="K27" s="769"/>
      <c r="L27" s="769"/>
      <c r="M27" s="769"/>
      <c r="N27" s="769"/>
      <c r="O27" s="769"/>
      <c r="P27" s="769"/>
      <c r="Q27" s="769"/>
      <c r="R27" s="769"/>
    </row>
    <row r="28" spans="1:22">
      <c r="C28" s="769"/>
      <c r="D28" s="769"/>
      <c r="E28" s="769"/>
      <c r="F28" s="769"/>
      <c r="G28" s="769"/>
      <c r="H28" s="769"/>
      <c r="I28" s="769"/>
      <c r="J28" s="769"/>
      <c r="K28" s="769"/>
      <c r="L28" s="769"/>
      <c r="M28" s="769"/>
      <c r="N28" s="769"/>
      <c r="O28" s="769"/>
      <c r="P28" s="769"/>
      <c r="Q28" s="769"/>
      <c r="R28" s="769"/>
    </row>
    <row r="29" spans="1:22">
      <c r="C29" s="769"/>
      <c r="D29" s="769"/>
      <c r="E29" s="769"/>
      <c r="F29" s="769"/>
      <c r="G29" s="769"/>
      <c r="H29" s="769"/>
      <c r="I29" s="769"/>
      <c r="J29" s="769"/>
      <c r="K29" s="769"/>
      <c r="L29" s="769"/>
      <c r="M29" s="769"/>
      <c r="N29" s="769"/>
      <c r="O29" s="769"/>
      <c r="P29" s="769"/>
      <c r="Q29" s="769"/>
      <c r="R29" s="769"/>
    </row>
    <row r="30" spans="1:22">
      <c r="C30" s="769"/>
      <c r="D30" s="769"/>
      <c r="E30" s="769"/>
      <c r="F30" s="769"/>
      <c r="G30" s="769"/>
      <c r="H30" s="769"/>
      <c r="I30" s="769"/>
      <c r="J30" s="769"/>
      <c r="K30" s="769"/>
      <c r="L30" s="769"/>
      <c r="M30" s="769"/>
      <c r="N30" s="769"/>
      <c r="O30" s="769"/>
      <c r="P30" s="769"/>
      <c r="Q30" s="769"/>
      <c r="R30" s="769"/>
    </row>
    <row r="31" spans="1:22">
      <c r="C31" s="769"/>
      <c r="D31" s="769"/>
      <c r="E31" s="769"/>
      <c r="F31" s="769"/>
      <c r="G31" s="769"/>
      <c r="H31" s="769"/>
      <c r="I31" s="769"/>
      <c r="J31" s="769"/>
      <c r="K31" s="769"/>
      <c r="L31" s="769"/>
      <c r="M31" s="769"/>
      <c r="N31" s="769"/>
      <c r="O31" s="769"/>
      <c r="P31" s="769"/>
      <c r="Q31" s="769"/>
      <c r="R31" s="769"/>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O48"/>
  <sheetViews>
    <sheetView zoomScaleNormal="100" workbookViewId="0"/>
  </sheetViews>
  <sheetFormatPr defaultRowHeight="14.4"/>
  <cols>
    <col min="2" max="2" width="66.6640625" customWidth="1"/>
    <col min="3" max="8" width="17.6640625" customWidth="1"/>
  </cols>
  <sheetData>
    <row r="1" spans="1:15" s="5" customFormat="1" ht="13.8">
      <c r="A1" s="2" t="s">
        <v>30</v>
      </c>
      <c r="B1" s="3" t="str">
        <f>'Info '!C2</f>
        <v>JSC Bank of Georgia</v>
      </c>
      <c r="C1" s="3"/>
      <c r="D1" s="4"/>
      <c r="E1" s="4"/>
      <c r="F1" s="4"/>
      <c r="G1" s="4"/>
    </row>
    <row r="2" spans="1:15" s="5" customFormat="1" ht="13.8">
      <c r="A2" s="2" t="s">
        <v>31</v>
      </c>
      <c r="B2" s="286">
        <f>'1. key ratios '!B2</f>
        <v>46203</v>
      </c>
      <c r="C2" s="6"/>
      <c r="D2" s="7"/>
      <c r="E2" s="7"/>
      <c r="F2" s="7"/>
      <c r="G2" s="7"/>
      <c r="H2" s="8"/>
    </row>
    <row r="4" spans="1:15">
      <c r="A4" s="815" t="s">
        <v>6</v>
      </c>
      <c r="B4" s="817" t="s">
        <v>581</v>
      </c>
      <c r="C4" s="807" t="s">
        <v>518</v>
      </c>
      <c r="D4" s="807"/>
      <c r="E4" s="807"/>
      <c r="F4" s="807" t="s">
        <v>519</v>
      </c>
      <c r="G4" s="807"/>
      <c r="H4" s="808"/>
    </row>
    <row r="5" spans="1:15" ht="15.45" customHeight="1">
      <c r="A5" s="816"/>
      <c r="B5" s="818"/>
      <c r="C5" s="366" t="s">
        <v>32</v>
      </c>
      <c r="D5" s="366" t="s">
        <v>33</v>
      </c>
      <c r="E5" s="366" t="s">
        <v>34</v>
      </c>
      <c r="F5" s="366" t="s">
        <v>32</v>
      </c>
      <c r="G5" s="366" t="s">
        <v>33</v>
      </c>
      <c r="H5" s="366" t="s">
        <v>34</v>
      </c>
    </row>
    <row r="6" spans="1:15">
      <c r="A6" s="367">
        <v>1</v>
      </c>
      <c r="B6" s="368" t="s">
        <v>582</v>
      </c>
      <c r="C6" s="642">
        <f>SUM(C7:C12)</f>
        <v>1544860982.6220469</v>
      </c>
      <c r="D6" s="642">
        <f>SUM(D7:D12)</f>
        <v>590073104.43970168</v>
      </c>
      <c r="E6" s="643">
        <f>C6+D6</f>
        <v>2134934087.0617485</v>
      </c>
      <c r="F6" s="642">
        <f>SUM(F7:F12)</f>
        <v>1318096823.3836694</v>
      </c>
      <c r="G6" s="642">
        <f>SUM(G7:G12)</f>
        <v>542151623.073838</v>
      </c>
      <c r="H6" s="643">
        <f>F6+G6</f>
        <v>1860248446.4575074</v>
      </c>
      <c r="I6" s="644"/>
      <c r="J6" s="644"/>
      <c r="K6" s="644"/>
      <c r="L6" s="641"/>
      <c r="M6" s="641"/>
      <c r="N6" s="641"/>
      <c r="O6" s="641"/>
    </row>
    <row r="7" spans="1:15">
      <c r="A7" s="367">
        <v>1.1000000000000001</v>
      </c>
      <c r="B7" s="369" t="s">
        <v>525</v>
      </c>
      <c r="C7" s="642"/>
      <c r="D7" s="642"/>
      <c r="E7" s="643">
        <f t="shared" ref="E7:E45" si="0">C7+D7</f>
        <v>0</v>
      </c>
      <c r="F7" s="642"/>
      <c r="G7" s="642"/>
      <c r="H7" s="643">
        <f t="shared" ref="H7:H45" si="1">F7+G7</f>
        <v>0</v>
      </c>
      <c r="I7" s="644"/>
      <c r="J7" s="644"/>
      <c r="K7" s="644"/>
      <c r="L7" s="641"/>
      <c r="M7" s="641"/>
      <c r="N7" s="641"/>
      <c r="O7" s="641"/>
    </row>
    <row r="8" spans="1:15">
      <c r="A8" s="367">
        <v>1.2</v>
      </c>
      <c r="B8" s="369" t="s">
        <v>527</v>
      </c>
      <c r="C8" s="642"/>
      <c r="D8" s="642"/>
      <c r="E8" s="643">
        <f t="shared" si="0"/>
        <v>0</v>
      </c>
      <c r="F8" s="642"/>
      <c r="G8" s="642"/>
      <c r="H8" s="643">
        <f t="shared" si="1"/>
        <v>0</v>
      </c>
      <c r="I8" s="644"/>
      <c r="J8" s="644"/>
      <c r="K8" s="644"/>
      <c r="L8" s="641"/>
      <c r="M8" s="641"/>
      <c r="N8" s="641"/>
      <c r="O8" s="641"/>
    </row>
    <row r="9" spans="1:15" ht="21.45" customHeight="1">
      <c r="A9" s="367">
        <v>1.3</v>
      </c>
      <c r="B9" s="369" t="s">
        <v>583</v>
      </c>
      <c r="C9" s="642"/>
      <c r="D9" s="642"/>
      <c r="E9" s="643">
        <f t="shared" si="0"/>
        <v>0</v>
      </c>
      <c r="F9" s="642"/>
      <c r="G9" s="642"/>
      <c r="H9" s="643">
        <f t="shared" si="1"/>
        <v>0</v>
      </c>
      <c r="I9" s="644"/>
      <c r="J9" s="644"/>
      <c r="K9" s="644"/>
      <c r="L9" s="641"/>
      <c r="M9" s="641"/>
      <c r="N9" s="641"/>
      <c r="O9" s="641"/>
    </row>
    <row r="10" spans="1:15">
      <c r="A10" s="367">
        <v>1.4</v>
      </c>
      <c r="B10" s="369" t="s">
        <v>529</v>
      </c>
      <c r="C10" s="642">
        <v>186327344.87</v>
      </c>
      <c r="D10" s="642">
        <v>28760709.97999993</v>
      </c>
      <c r="E10" s="643">
        <f t="shared" si="0"/>
        <v>215088054.84999993</v>
      </c>
      <c r="F10" s="642">
        <v>170109493.49430001</v>
      </c>
      <c r="G10" s="642">
        <v>41419077.065700054</v>
      </c>
      <c r="H10" s="643">
        <f t="shared" si="1"/>
        <v>211528570.56000006</v>
      </c>
      <c r="I10" s="644"/>
      <c r="J10" s="644"/>
      <c r="K10" s="644"/>
      <c r="L10" s="641"/>
      <c r="M10" s="641"/>
      <c r="N10" s="641"/>
      <c r="O10" s="641"/>
    </row>
    <row r="11" spans="1:15">
      <c r="A11" s="367">
        <v>1.5</v>
      </c>
      <c r="B11" s="369" t="s">
        <v>533</v>
      </c>
      <c r="C11" s="642">
        <v>1358533637.7520471</v>
      </c>
      <c r="D11" s="642">
        <v>561312394.45970178</v>
      </c>
      <c r="E11" s="643">
        <f t="shared" si="0"/>
        <v>1919846032.2117488</v>
      </c>
      <c r="F11" s="642">
        <v>1147987329.8893692</v>
      </c>
      <c r="G11" s="642">
        <v>500732546.00813794</v>
      </c>
      <c r="H11" s="643">
        <f t="shared" si="1"/>
        <v>1648719875.8975072</v>
      </c>
      <c r="I11" s="644"/>
      <c r="J11" s="644"/>
      <c r="K11" s="644"/>
      <c r="L11" s="641"/>
      <c r="M11" s="641"/>
      <c r="N11" s="641"/>
      <c r="O11" s="641"/>
    </row>
    <row r="12" spans="1:15">
      <c r="A12" s="367">
        <v>1.6</v>
      </c>
      <c r="B12" s="370" t="s">
        <v>415</v>
      </c>
      <c r="C12" s="642">
        <v>0</v>
      </c>
      <c r="D12" s="642">
        <v>0</v>
      </c>
      <c r="E12" s="643">
        <f t="shared" si="0"/>
        <v>0</v>
      </c>
      <c r="F12" s="642">
        <v>0</v>
      </c>
      <c r="G12" s="642">
        <v>0</v>
      </c>
      <c r="H12" s="643">
        <f t="shared" si="1"/>
        <v>0</v>
      </c>
      <c r="I12" s="644"/>
      <c r="J12" s="644"/>
      <c r="K12" s="644"/>
      <c r="L12" s="641"/>
      <c r="M12" s="641"/>
      <c r="N12" s="641"/>
      <c r="O12" s="641"/>
    </row>
    <row r="13" spans="1:15">
      <c r="A13" s="367">
        <v>2</v>
      </c>
      <c r="B13" s="371" t="s">
        <v>584</v>
      </c>
      <c r="C13" s="642">
        <v>-744329946.20000005</v>
      </c>
      <c r="D13" s="642">
        <v>-198447103.78989983</v>
      </c>
      <c r="E13" s="643">
        <f t="shared" si="0"/>
        <v>-942777049.98989987</v>
      </c>
      <c r="F13" s="642">
        <v>-642028484.72000003</v>
      </c>
      <c r="G13" s="642">
        <v>-206695708.87001699</v>
      </c>
      <c r="H13" s="643">
        <f t="shared" si="1"/>
        <v>-848724193.59001708</v>
      </c>
      <c r="I13" s="644"/>
      <c r="J13" s="644"/>
      <c r="K13" s="644"/>
      <c r="L13" s="641"/>
      <c r="M13" s="641"/>
      <c r="N13" s="641"/>
      <c r="O13" s="641"/>
    </row>
    <row r="14" spans="1:15">
      <c r="A14" s="367">
        <v>2.1</v>
      </c>
      <c r="B14" s="369" t="s">
        <v>585</v>
      </c>
      <c r="C14" s="642"/>
      <c r="D14" s="642"/>
      <c r="E14" s="643">
        <f t="shared" si="0"/>
        <v>0</v>
      </c>
      <c r="F14" s="642"/>
      <c r="G14" s="642"/>
      <c r="H14" s="643">
        <f t="shared" si="1"/>
        <v>0</v>
      </c>
      <c r="I14" s="644"/>
      <c r="J14" s="644"/>
      <c r="K14" s="644"/>
      <c r="L14" s="641"/>
      <c r="M14" s="641"/>
      <c r="N14" s="641"/>
      <c r="O14" s="641"/>
    </row>
    <row r="15" spans="1:15" ht="24.45" customHeight="1">
      <c r="A15" s="367">
        <v>2.2000000000000002</v>
      </c>
      <c r="B15" s="369" t="s">
        <v>586</v>
      </c>
      <c r="C15" s="642"/>
      <c r="D15" s="642"/>
      <c r="E15" s="643">
        <f t="shared" si="0"/>
        <v>0</v>
      </c>
      <c r="F15" s="642"/>
      <c r="G15" s="642"/>
      <c r="H15" s="643">
        <f t="shared" si="1"/>
        <v>0</v>
      </c>
      <c r="I15" s="644"/>
      <c r="J15" s="644"/>
      <c r="K15" s="644"/>
      <c r="L15" s="641"/>
      <c r="M15" s="641"/>
      <c r="N15" s="641"/>
      <c r="O15" s="641"/>
    </row>
    <row r="16" spans="1:15" ht="20.7" customHeight="1">
      <c r="A16" s="367">
        <v>2.2999999999999998</v>
      </c>
      <c r="B16" s="369" t="s">
        <v>587</v>
      </c>
      <c r="C16" s="642">
        <v>-739791588.20000005</v>
      </c>
      <c r="D16" s="642">
        <v>-202612626.18989983</v>
      </c>
      <c r="E16" s="643">
        <f t="shared" si="0"/>
        <v>-942404214.38989985</v>
      </c>
      <c r="F16" s="642">
        <v>-642028484.72000003</v>
      </c>
      <c r="G16" s="642">
        <v>-212987843.710017</v>
      </c>
      <c r="H16" s="643">
        <f t="shared" si="1"/>
        <v>-855016328.43001699</v>
      </c>
      <c r="I16" s="644"/>
      <c r="J16" s="644"/>
      <c r="K16" s="644"/>
      <c r="L16" s="641"/>
      <c r="M16" s="641"/>
      <c r="N16" s="641"/>
      <c r="O16" s="641"/>
    </row>
    <row r="17" spans="1:15">
      <c r="A17" s="367">
        <v>2.4</v>
      </c>
      <c r="B17" s="369" t="s">
        <v>588</v>
      </c>
      <c r="C17" s="642">
        <v>-4538358</v>
      </c>
      <c r="D17" s="642">
        <v>4165522.4</v>
      </c>
      <c r="E17" s="643">
        <f t="shared" si="0"/>
        <v>-372835.60000000009</v>
      </c>
      <c r="F17" s="642">
        <v>0</v>
      </c>
      <c r="G17" s="642">
        <v>6292134.8399999999</v>
      </c>
      <c r="H17" s="643">
        <f t="shared" si="1"/>
        <v>6292134.8399999999</v>
      </c>
      <c r="I17" s="644"/>
      <c r="J17" s="644"/>
      <c r="K17" s="644"/>
      <c r="L17" s="641"/>
      <c r="M17" s="641"/>
      <c r="N17" s="641"/>
      <c r="O17" s="641"/>
    </row>
    <row r="18" spans="1:15">
      <c r="A18" s="367">
        <v>3</v>
      </c>
      <c r="B18" s="371" t="s">
        <v>589</v>
      </c>
      <c r="C18" s="642">
        <v>1092998.2899999991</v>
      </c>
      <c r="D18" s="642">
        <v>55189623.619999997</v>
      </c>
      <c r="E18" s="643">
        <f t="shared" si="0"/>
        <v>56282621.909999996</v>
      </c>
      <c r="F18" s="642">
        <v>1077694.55</v>
      </c>
      <c r="G18" s="642"/>
      <c r="H18" s="643">
        <f t="shared" si="1"/>
        <v>1077694.55</v>
      </c>
      <c r="I18" s="644"/>
      <c r="J18" s="644"/>
      <c r="K18" s="644"/>
      <c r="L18" s="641"/>
      <c r="M18" s="641"/>
      <c r="N18" s="641"/>
      <c r="O18" s="641"/>
    </row>
    <row r="19" spans="1:15">
      <c r="A19" s="367">
        <v>4</v>
      </c>
      <c r="B19" s="371" t="s">
        <v>590</v>
      </c>
      <c r="C19" s="642">
        <v>346003423.59979999</v>
      </c>
      <c r="D19" s="642">
        <v>113786146.71771777</v>
      </c>
      <c r="E19" s="643">
        <f t="shared" si="0"/>
        <v>459789570.31751776</v>
      </c>
      <c r="F19" s="642">
        <v>295614947.41000003</v>
      </c>
      <c r="G19" s="642">
        <v>100288217.58516496</v>
      </c>
      <c r="H19" s="643">
        <f t="shared" si="1"/>
        <v>395903164.99516499</v>
      </c>
      <c r="I19" s="644"/>
      <c r="J19" s="644"/>
      <c r="K19" s="644"/>
      <c r="L19" s="641"/>
      <c r="M19" s="641"/>
      <c r="N19" s="641"/>
      <c r="O19" s="641"/>
    </row>
    <row r="20" spans="1:15">
      <c r="A20" s="367">
        <v>5</v>
      </c>
      <c r="B20" s="371" t="s">
        <v>591</v>
      </c>
      <c r="C20" s="642">
        <v>-60382381.984499998</v>
      </c>
      <c r="D20" s="642">
        <v>-143773646.62</v>
      </c>
      <c r="E20" s="643">
        <f t="shared" si="0"/>
        <v>-204156028.6045</v>
      </c>
      <c r="F20" s="642">
        <v>-82439893.447213978</v>
      </c>
      <c r="G20" s="642">
        <v>-116178407.77751195</v>
      </c>
      <c r="H20" s="643">
        <f t="shared" si="1"/>
        <v>-198618301.22472593</v>
      </c>
      <c r="I20" s="644"/>
      <c r="J20" s="644"/>
      <c r="K20" s="644"/>
      <c r="L20" s="641"/>
      <c r="M20" s="641"/>
      <c r="N20" s="641"/>
      <c r="O20" s="641"/>
    </row>
    <row r="21" spans="1:15" ht="24" customHeight="1">
      <c r="A21" s="367">
        <v>6</v>
      </c>
      <c r="B21" s="371" t="s">
        <v>592</v>
      </c>
      <c r="C21" s="642">
        <v>1262583.54</v>
      </c>
      <c r="D21" s="642">
        <v>889584.25000000047</v>
      </c>
      <c r="E21" s="643">
        <f t="shared" si="0"/>
        <v>2152167.7900000005</v>
      </c>
      <c r="F21" s="642">
        <v>878896.15359999996</v>
      </c>
      <c r="G21" s="642">
        <v>339653.44639999967</v>
      </c>
      <c r="H21" s="643">
        <f t="shared" si="1"/>
        <v>1218549.5999999996</v>
      </c>
      <c r="I21" s="644"/>
      <c r="J21" s="644"/>
      <c r="K21" s="644"/>
      <c r="L21" s="641"/>
      <c r="M21" s="641"/>
      <c r="N21" s="641"/>
      <c r="O21" s="641"/>
    </row>
    <row r="22" spans="1:15" ht="18.45" customHeight="1">
      <c r="A22" s="367">
        <v>7</v>
      </c>
      <c r="B22" s="371" t="s">
        <v>593</v>
      </c>
      <c r="C22" s="642"/>
      <c r="D22" s="642"/>
      <c r="E22" s="643">
        <f t="shared" si="0"/>
        <v>0</v>
      </c>
      <c r="F22" s="642"/>
      <c r="G22" s="642"/>
      <c r="H22" s="643">
        <f t="shared" si="1"/>
        <v>0</v>
      </c>
      <c r="I22" s="644"/>
      <c r="J22" s="644"/>
      <c r="K22" s="644"/>
      <c r="L22" s="641"/>
      <c r="M22" s="641"/>
      <c r="N22" s="641"/>
      <c r="O22" s="641"/>
    </row>
    <row r="23" spans="1:15" ht="25.5" customHeight="1">
      <c r="A23" s="367">
        <v>8</v>
      </c>
      <c r="B23" s="372" t="s">
        <v>594</v>
      </c>
      <c r="C23" s="642">
        <v>-4229220.3600000003</v>
      </c>
      <c r="D23" s="642">
        <v>0</v>
      </c>
      <c r="E23" s="643">
        <f t="shared" si="0"/>
        <v>-4229220.3600000003</v>
      </c>
      <c r="F23" s="642">
        <v>-42627.810000000056</v>
      </c>
      <c r="G23" s="642"/>
      <c r="H23" s="643">
        <f t="shared" si="1"/>
        <v>-42627.810000000056</v>
      </c>
      <c r="I23" s="644"/>
      <c r="J23" s="644"/>
      <c r="K23" s="644"/>
      <c r="L23" s="641"/>
      <c r="M23" s="641"/>
      <c r="N23" s="641"/>
      <c r="O23" s="641"/>
    </row>
    <row r="24" spans="1:15" ht="34.5" customHeight="1">
      <c r="A24" s="367">
        <v>9</v>
      </c>
      <c r="B24" s="372" t="s">
        <v>595</v>
      </c>
      <c r="C24" s="642">
        <v>0</v>
      </c>
      <c r="D24" s="642"/>
      <c r="E24" s="643">
        <f t="shared" si="0"/>
        <v>0</v>
      </c>
      <c r="F24" s="642">
        <v>0</v>
      </c>
      <c r="G24" s="642"/>
      <c r="H24" s="643">
        <f t="shared" si="1"/>
        <v>0</v>
      </c>
      <c r="I24" s="644"/>
      <c r="J24" s="644"/>
      <c r="K24" s="644"/>
      <c r="L24" s="641"/>
      <c r="M24" s="641"/>
      <c r="N24" s="641"/>
      <c r="O24" s="641"/>
    </row>
    <row r="25" spans="1:15">
      <c r="A25" s="367">
        <v>10</v>
      </c>
      <c r="B25" s="371" t="s">
        <v>596</v>
      </c>
      <c r="C25" s="642">
        <v>162935804.46958989</v>
      </c>
      <c r="D25" s="642">
        <v>0</v>
      </c>
      <c r="E25" s="643">
        <f t="shared" si="0"/>
        <v>162935804.46958989</v>
      </c>
      <c r="F25" s="642">
        <v>173718237.4321298</v>
      </c>
      <c r="G25" s="642">
        <v>0</v>
      </c>
      <c r="H25" s="643">
        <f t="shared" si="1"/>
        <v>173718237.4321298</v>
      </c>
      <c r="I25" s="644"/>
      <c r="J25" s="644"/>
      <c r="K25" s="644"/>
      <c r="L25" s="641"/>
      <c r="M25" s="641"/>
      <c r="N25" s="641"/>
      <c r="O25" s="641"/>
    </row>
    <row r="26" spans="1:15">
      <c r="A26" s="367">
        <v>11</v>
      </c>
      <c r="B26" s="373" t="s">
        <v>597</v>
      </c>
      <c r="C26" s="642">
        <v>1852935.28</v>
      </c>
      <c r="D26" s="642">
        <v>0</v>
      </c>
      <c r="E26" s="643">
        <f t="shared" si="0"/>
        <v>1852935.28</v>
      </c>
      <c r="F26" s="642">
        <v>12280747.119999999</v>
      </c>
      <c r="G26" s="642">
        <v>0</v>
      </c>
      <c r="H26" s="643">
        <f t="shared" si="1"/>
        <v>12280747.119999999</v>
      </c>
      <c r="I26" s="644"/>
      <c r="J26" s="644"/>
      <c r="K26" s="644"/>
      <c r="L26" s="641"/>
      <c r="M26" s="641"/>
      <c r="N26" s="641"/>
      <c r="O26" s="641"/>
    </row>
    <row r="27" spans="1:15">
      <c r="A27" s="367">
        <v>12</v>
      </c>
      <c r="B27" s="371" t="s">
        <v>598</v>
      </c>
      <c r="C27" s="642">
        <v>2444946.63</v>
      </c>
      <c r="D27" s="642">
        <v>3271781.2299999995</v>
      </c>
      <c r="E27" s="643">
        <f t="shared" si="0"/>
        <v>5716727.8599999994</v>
      </c>
      <c r="F27" s="642">
        <v>1781013.16</v>
      </c>
      <c r="G27" s="642">
        <v>4527876.4000000004</v>
      </c>
      <c r="H27" s="643">
        <f t="shared" si="1"/>
        <v>6308889.5600000005</v>
      </c>
      <c r="I27" s="644"/>
      <c r="J27" s="644"/>
      <c r="K27" s="644"/>
      <c r="L27" s="641"/>
      <c r="M27" s="641"/>
      <c r="N27" s="641"/>
      <c r="O27" s="641"/>
    </row>
    <row r="28" spans="1:15">
      <c r="A28" s="367">
        <v>13</v>
      </c>
      <c r="B28" s="374" t="s">
        <v>599</v>
      </c>
      <c r="C28" s="642">
        <v>-31472902.229999997</v>
      </c>
      <c r="D28" s="642">
        <v>-10389030.75</v>
      </c>
      <c r="E28" s="643">
        <f t="shared" si="0"/>
        <v>-41861932.979999997</v>
      </c>
      <c r="F28" s="642">
        <v>-29330771.450000003</v>
      </c>
      <c r="G28" s="642">
        <v>-11069060.449999997</v>
      </c>
      <c r="H28" s="643">
        <f t="shared" si="1"/>
        <v>-40399831.899999999</v>
      </c>
      <c r="I28" s="644"/>
      <c r="J28" s="644"/>
      <c r="K28" s="644"/>
      <c r="L28" s="641"/>
      <c r="M28" s="641"/>
      <c r="N28" s="641"/>
      <c r="O28" s="641"/>
    </row>
    <row r="29" spans="1:15">
      <c r="A29" s="367">
        <v>14</v>
      </c>
      <c r="B29" s="375" t="s">
        <v>600</v>
      </c>
      <c r="C29" s="642">
        <v>-348113500.47262865</v>
      </c>
      <c r="D29" s="642">
        <v>-9450434.0900000036</v>
      </c>
      <c r="E29" s="643">
        <f t="shared" si="0"/>
        <v>-357563934.56262863</v>
      </c>
      <c r="F29" s="642">
        <v>-302690201.7242896</v>
      </c>
      <c r="G29" s="642">
        <v>-11514295.340000004</v>
      </c>
      <c r="H29" s="643">
        <f t="shared" si="1"/>
        <v>-314204497.06428957</v>
      </c>
      <c r="I29" s="644"/>
      <c r="J29" s="644"/>
      <c r="K29" s="644"/>
      <c r="L29" s="641"/>
      <c r="M29" s="641"/>
      <c r="N29" s="641"/>
      <c r="O29" s="641"/>
    </row>
    <row r="30" spans="1:15">
      <c r="A30" s="367">
        <v>14.1</v>
      </c>
      <c r="B30" s="350" t="s">
        <v>601</v>
      </c>
      <c r="C30" s="642">
        <v>-265966459.39262864</v>
      </c>
      <c r="D30" s="642">
        <v>0</v>
      </c>
      <c r="E30" s="643">
        <f t="shared" si="0"/>
        <v>-265966459.39262864</v>
      </c>
      <c r="F30" s="642">
        <v>-241749620.0342896</v>
      </c>
      <c r="G30" s="642">
        <v>0</v>
      </c>
      <c r="H30" s="643">
        <f t="shared" si="1"/>
        <v>-241749620.0342896</v>
      </c>
      <c r="I30" s="644"/>
      <c r="J30" s="644"/>
      <c r="K30" s="644"/>
      <c r="L30" s="641"/>
      <c r="M30" s="641"/>
      <c r="N30" s="641"/>
      <c r="O30" s="641"/>
    </row>
    <row r="31" spans="1:15">
      <c r="A31" s="367">
        <v>14.2</v>
      </c>
      <c r="B31" s="350" t="s">
        <v>602</v>
      </c>
      <c r="C31" s="642">
        <v>-82147041.079999998</v>
      </c>
      <c r="D31" s="642">
        <v>-9450434.0900000036</v>
      </c>
      <c r="E31" s="643">
        <f t="shared" si="0"/>
        <v>-91597475.170000002</v>
      </c>
      <c r="F31" s="642">
        <v>-60940581.689999998</v>
      </c>
      <c r="G31" s="642">
        <v>-11514295.340000004</v>
      </c>
      <c r="H31" s="643">
        <f t="shared" si="1"/>
        <v>-72454877.030000001</v>
      </c>
      <c r="I31" s="644"/>
      <c r="J31" s="644"/>
      <c r="K31" s="644"/>
      <c r="L31" s="641"/>
      <c r="M31" s="641"/>
      <c r="N31" s="641"/>
      <c r="O31" s="641"/>
    </row>
    <row r="32" spans="1:15">
      <c r="A32" s="367">
        <v>15</v>
      </c>
      <c r="B32" s="371" t="s">
        <v>603</v>
      </c>
      <c r="C32" s="642">
        <v>-67814836.890000001</v>
      </c>
      <c r="D32" s="642">
        <v>0</v>
      </c>
      <c r="E32" s="643">
        <f t="shared" si="0"/>
        <v>-67814836.890000001</v>
      </c>
      <c r="F32" s="642">
        <v>-62799347.810000002</v>
      </c>
      <c r="G32" s="642">
        <v>0</v>
      </c>
      <c r="H32" s="643">
        <f t="shared" si="1"/>
        <v>-62799347.810000002</v>
      </c>
      <c r="I32" s="644"/>
      <c r="J32" s="644"/>
      <c r="K32" s="644"/>
      <c r="L32" s="641"/>
      <c r="M32" s="641"/>
      <c r="N32" s="641"/>
      <c r="O32" s="641"/>
    </row>
    <row r="33" spans="1:15" ht="22.5" customHeight="1">
      <c r="A33" s="367">
        <v>16</v>
      </c>
      <c r="B33" s="348" t="s">
        <v>604</v>
      </c>
      <c r="C33" s="642">
        <v>-817506.91</v>
      </c>
      <c r="D33" s="642">
        <v>1441300.9</v>
      </c>
      <c r="E33" s="643">
        <f t="shared" si="0"/>
        <v>623793.98999999987</v>
      </c>
      <c r="F33" s="642">
        <v>-1063096.21</v>
      </c>
      <c r="G33" s="642">
        <v>-315048.86999999988</v>
      </c>
      <c r="H33" s="643">
        <f t="shared" si="1"/>
        <v>-1378145.0799999998</v>
      </c>
      <c r="I33" s="644"/>
      <c r="J33" s="644"/>
      <c r="K33" s="644"/>
      <c r="L33" s="641"/>
      <c r="M33" s="641"/>
      <c r="N33" s="641"/>
      <c r="O33" s="641"/>
    </row>
    <row r="34" spans="1:15">
      <c r="A34" s="367">
        <v>17</v>
      </c>
      <c r="B34" s="371" t="s">
        <v>605</v>
      </c>
      <c r="C34" s="642">
        <f>SUM(C35:C36)</f>
        <v>-1051030.3572</v>
      </c>
      <c r="D34" s="642">
        <f>SUM(D35:D36)</f>
        <v>-387067.83718931</v>
      </c>
      <c r="E34" s="643">
        <f t="shared" si="0"/>
        <v>-1438098.19438931</v>
      </c>
      <c r="F34" s="642">
        <f>SUM(F35:F36)</f>
        <v>45461.918300000048</v>
      </c>
      <c r="G34" s="642">
        <f>SUM(G35:G36)</f>
        <v>-40911.573295689988</v>
      </c>
      <c r="H34" s="643">
        <f t="shared" si="1"/>
        <v>4550.3450043100602</v>
      </c>
      <c r="I34" s="644"/>
      <c r="J34" s="644"/>
      <c r="K34" s="644"/>
      <c r="L34" s="641"/>
      <c r="M34" s="641"/>
      <c r="N34" s="641"/>
      <c r="O34" s="641"/>
    </row>
    <row r="35" spans="1:15">
      <c r="A35" s="367">
        <v>17.100000000000001</v>
      </c>
      <c r="B35" s="350" t="s">
        <v>606</v>
      </c>
      <c r="C35" s="642">
        <v>233068.91279999999</v>
      </c>
      <c r="D35" s="642">
        <v>-275045.49718931003</v>
      </c>
      <c r="E35" s="643">
        <f t="shared" si="0"/>
        <v>-41976.584389310039</v>
      </c>
      <c r="F35" s="642">
        <v>296670.93830000004</v>
      </c>
      <c r="G35" s="642">
        <v>90425.246704310019</v>
      </c>
      <c r="H35" s="643">
        <f t="shared" si="1"/>
        <v>387096.18500431004</v>
      </c>
      <c r="I35" s="644"/>
      <c r="J35" s="644"/>
      <c r="K35" s="644"/>
      <c r="L35" s="641"/>
      <c r="M35" s="641"/>
      <c r="N35" s="641"/>
      <c r="O35" s="641"/>
    </row>
    <row r="36" spans="1:15">
      <c r="A36" s="367">
        <v>17.2</v>
      </c>
      <c r="B36" s="350" t="s">
        <v>607</v>
      </c>
      <c r="C36" s="642">
        <v>-1284099.27</v>
      </c>
      <c r="D36" s="642">
        <v>-112022.34</v>
      </c>
      <c r="E36" s="643">
        <f t="shared" si="0"/>
        <v>-1396121.61</v>
      </c>
      <c r="F36" s="642">
        <v>-251209.02</v>
      </c>
      <c r="G36" s="642">
        <v>-131336.82</v>
      </c>
      <c r="H36" s="643">
        <f t="shared" si="1"/>
        <v>-382545.83999999997</v>
      </c>
      <c r="I36" s="644"/>
      <c r="J36" s="644"/>
      <c r="K36" s="644"/>
      <c r="L36" s="641"/>
      <c r="M36" s="641"/>
      <c r="N36" s="641"/>
      <c r="O36" s="641"/>
    </row>
    <row r="37" spans="1:15" ht="41.7" customHeight="1">
      <c r="A37" s="367">
        <v>18</v>
      </c>
      <c r="B37" s="376" t="s">
        <v>608</v>
      </c>
      <c r="C37" s="642">
        <v>-78228996.351021856</v>
      </c>
      <c r="D37" s="642">
        <v>9870383.7035350539</v>
      </c>
      <c r="E37" s="643">
        <f t="shared" si="0"/>
        <v>-68358612.647486806</v>
      </c>
      <c r="F37" s="642">
        <v>-43110713.432037309</v>
      </c>
      <c r="G37" s="645">
        <v>-16200269.260194292</v>
      </c>
      <c r="H37" s="643">
        <f t="shared" si="1"/>
        <v>-59310982.692231603</v>
      </c>
      <c r="I37" s="644"/>
      <c r="J37" s="644"/>
      <c r="K37" s="644"/>
      <c r="L37" s="641"/>
      <c r="M37" s="641"/>
      <c r="N37" s="641"/>
      <c r="O37" s="641"/>
    </row>
    <row r="38" spans="1:15">
      <c r="A38" s="367">
        <v>18.100000000000001</v>
      </c>
      <c r="B38" s="377" t="s">
        <v>609</v>
      </c>
      <c r="C38" s="642">
        <v>311325.97867312003</v>
      </c>
      <c r="D38" s="642">
        <v>4891.5600000000004</v>
      </c>
      <c r="E38" s="643">
        <f t="shared" si="0"/>
        <v>316217.53867312003</v>
      </c>
      <c r="F38" s="642">
        <v>-1128633.5216738803</v>
      </c>
      <c r="G38" s="642">
        <v>-714.78</v>
      </c>
      <c r="H38" s="643">
        <f t="shared" si="1"/>
        <v>-1129348.3016738803</v>
      </c>
      <c r="I38" s="644"/>
      <c r="J38" s="644"/>
      <c r="K38" s="644"/>
      <c r="L38" s="641"/>
      <c r="M38" s="641"/>
      <c r="N38" s="641"/>
      <c r="O38" s="641"/>
    </row>
    <row r="39" spans="1:15">
      <c r="A39" s="367">
        <v>18.2</v>
      </c>
      <c r="B39" s="377" t="s">
        <v>610</v>
      </c>
      <c r="C39" s="642">
        <v>-78540322.329694971</v>
      </c>
      <c r="D39" s="642">
        <v>9865492.1435350534</v>
      </c>
      <c r="E39" s="643">
        <f t="shared" si="0"/>
        <v>-68674830.186159924</v>
      </c>
      <c r="F39" s="642">
        <v>-41982079.910363428</v>
      </c>
      <c r="G39" s="642">
        <v>-16199554.480194293</v>
      </c>
      <c r="H39" s="643">
        <f t="shared" si="1"/>
        <v>-58181634.390557721</v>
      </c>
      <c r="I39" s="644"/>
      <c r="J39" s="644"/>
      <c r="K39" s="644"/>
      <c r="L39" s="641"/>
      <c r="M39" s="641"/>
      <c r="N39" s="641"/>
      <c r="O39" s="641"/>
    </row>
    <row r="40" spans="1:15" ht="24.45" customHeight="1">
      <c r="A40" s="367">
        <v>19</v>
      </c>
      <c r="B40" s="376" t="s">
        <v>611</v>
      </c>
      <c r="C40" s="642">
        <v>0</v>
      </c>
      <c r="D40" s="642">
        <v>0</v>
      </c>
      <c r="E40" s="643">
        <f t="shared" si="0"/>
        <v>0</v>
      </c>
      <c r="F40" s="642">
        <v>0</v>
      </c>
      <c r="G40" s="642">
        <v>0</v>
      </c>
      <c r="H40" s="643">
        <f t="shared" si="1"/>
        <v>0</v>
      </c>
      <c r="I40" s="644"/>
      <c r="J40" s="644"/>
      <c r="K40" s="644"/>
      <c r="L40" s="641"/>
      <c r="M40" s="641"/>
      <c r="N40" s="641"/>
      <c r="O40" s="641"/>
    </row>
    <row r="41" spans="1:15" ht="17.7" customHeight="1">
      <c r="A41" s="367">
        <v>20</v>
      </c>
      <c r="B41" s="376" t="s">
        <v>612</v>
      </c>
      <c r="C41" s="642">
        <v>-4159518.4964549998</v>
      </c>
      <c r="D41" s="642">
        <v>-123823.44</v>
      </c>
      <c r="E41" s="643">
        <f t="shared" si="0"/>
        <v>-4283341.9364550002</v>
      </c>
      <c r="F41" s="642">
        <v>-3548395.8056760002</v>
      </c>
      <c r="G41" s="642">
        <v>-887114.89</v>
      </c>
      <c r="H41" s="643">
        <f t="shared" si="1"/>
        <v>-4435510.6956759999</v>
      </c>
      <c r="I41" s="644"/>
      <c r="J41" s="644"/>
      <c r="K41" s="644"/>
      <c r="L41" s="641"/>
      <c r="M41" s="641"/>
      <c r="N41" s="641"/>
      <c r="O41" s="641"/>
    </row>
    <row r="42" spans="1:15" ht="26.7" customHeight="1">
      <c r="A42" s="367">
        <v>21</v>
      </c>
      <c r="B42" s="376" t="s">
        <v>613</v>
      </c>
      <c r="C42" s="642">
        <v>0</v>
      </c>
      <c r="D42" s="642"/>
      <c r="E42" s="643">
        <f t="shared" si="0"/>
        <v>0</v>
      </c>
      <c r="F42" s="642">
        <v>0</v>
      </c>
      <c r="G42" s="642"/>
      <c r="H42" s="643">
        <f t="shared" si="1"/>
        <v>0</v>
      </c>
      <c r="I42" s="644"/>
      <c r="J42" s="644"/>
      <c r="K42" s="644"/>
      <c r="L42" s="641"/>
      <c r="M42" s="641"/>
      <c r="N42" s="641"/>
      <c r="O42" s="641"/>
    </row>
    <row r="43" spans="1:15">
      <c r="A43" s="367">
        <v>22</v>
      </c>
      <c r="B43" s="378" t="s">
        <v>614</v>
      </c>
      <c r="C43" s="642">
        <v>719853834.17963147</v>
      </c>
      <c r="D43" s="642">
        <v>411950818.33386534</v>
      </c>
      <c r="E43" s="643">
        <f t="shared" si="0"/>
        <v>1131804652.5134969</v>
      </c>
      <c r="F43" s="642">
        <v>636440288.71848214</v>
      </c>
      <c r="G43" s="642">
        <v>284406553.47438395</v>
      </c>
      <c r="H43" s="643">
        <f t="shared" si="1"/>
        <v>920846842.19286609</v>
      </c>
      <c r="I43" s="644"/>
      <c r="J43" s="644"/>
      <c r="K43" s="644"/>
      <c r="L43" s="641"/>
      <c r="M43" s="641"/>
      <c r="N43" s="641"/>
      <c r="O43" s="641"/>
    </row>
    <row r="44" spans="1:15">
      <c r="A44" s="367">
        <v>23</v>
      </c>
      <c r="B44" s="378" t="s">
        <v>615</v>
      </c>
      <c r="C44" s="642">
        <v>-165235830.13</v>
      </c>
      <c r="D44" s="642"/>
      <c r="E44" s="643">
        <f t="shared" si="0"/>
        <v>-165235830.13</v>
      </c>
      <c r="F44" s="642">
        <v>-132682041.89999999</v>
      </c>
      <c r="G44" s="642"/>
      <c r="H44" s="643">
        <f t="shared" si="1"/>
        <v>-132682041.89999999</v>
      </c>
      <c r="I44" s="644"/>
      <c r="J44" s="644"/>
      <c r="K44" s="644"/>
      <c r="L44" s="641"/>
      <c r="M44" s="641"/>
      <c r="N44" s="641"/>
      <c r="O44" s="641"/>
    </row>
    <row r="45" spans="1:15">
      <c r="A45" s="367">
        <v>24</v>
      </c>
      <c r="B45" s="379" t="s">
        <v>616</v>
      </c>
      <c r="C45" s="646">
        <f>C43+C44</f>
        <v>554618004.04963148</v>
      </c>
      <c r="D45" s="646">
        <f>D43+D44</f>
        <v>411950818.33386534</v>
      </c>
      <c r="E45" s="647">
        <f t="shared" si="0"/>
        <v>966568822.38349676</v>
      </c>
      <c r="F45" s="646">
        <f>F43+F44</f>
        <v>503758246.81848216</v>
      </c>
      <c r="G45" s="646">
        <f>G43+G44</f>
        <v>284406553.47438395</v>
      </c>
      <c r="H45" s="643">
        <f t="shared" si="1"/>
        <v>788164800.29286611</v>
      </c>
      <c r="I45" s="644"/>
      <c r="J45" s="644"/>
      <c r="K45" s="644"/>
      <c r="L45" s="641"/>
      <c r="M45" s="641"/>
      <c r="N45" s="641"/>
      <c r="O45" s="641"/>
    </row>
    <row r="46" spans="1:15">
      <c r="C46" s="644"/>
      <c r="D46" s="644"/>
      <c r="E46" s="644"/>
      <c r="F46" s="644"/>
      <c r="G46" s="644"/>
      <c r="H46" s="644"/>
      <c r="I46" s="644"/>
      <c r="J46" s="644"/>
      <c r="K46" s="644"/>
    </row>
    <row r="47" spans="1:15">
      <c r="C47" s="644"/>
      <c r="D47" s="644"/>
      <c r="E47" s="644"/>
      <c r="F47" s="644"/>
      <c r="G47" s="644"/>
      <c r="H47" s="644"/>
      <c r="I47" s="644"/>
      <c r="J47" s="644"/>
      <c r="K47" s="644"/>
    </row>
    <row r="48" spans="1:15">
      <c r="C48" s="644"/>
      <c r="D48" s="644"/>
      <c r="E48" s="644"/>
      <c r="F48" s="644"/>
      <c r="G48" s="644"/>
      <c r="H48" s="644"/>
      <c r="I48" s="644"/>
      <c r="J48" s="644"/>
      <c r="K48" s="644"/>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N47"/>
  <sheetViews>
    <sheetView zoomScaleNormal="100" workbookViewId="0"/>
  </sheetViews>
  <sheetFormatPr defaultColWidth="8.6640625" defaultRowHeight="13.8"/>
  <cols>
    <col min="1" max="1" width="8.6640625" style="578"/>
    <col min="2" max="2" width="87.6640625" style="543" bestFit="1" customWidth="1"/>
    <col min="3" max="8" width="15.44140625" style="543" customWidth="1"/>
    <col min="9" max="16384" width="8.6640625" style="543"/>
  </cols>
  <sheetData>
    <row r="1" spans="1:14">
      <c r="A1" s="226" t="s">
        <v>30</v>
      </c>
      <c r="B1" s="542" t="str">
        <f>'Info '!C2</f>
        <v>JSC Bank of Georgia</v>
      </c>
      <c r="C1" s="542"/>
    </row>
    <row r="2" spans="1:14">
      <c r="A2" s="226" t="s">
        <v>31</v>
      </c>
      <c r="B2" s="544">
        <f>'1. key ratios '!B2</f>
        <v>46203</v>
      </c>
      <c r="C2" s="545"/>
      <c r="D2" s="546"/>
      <c r="E2" s="546"/>
      <c r="F2" s="546"/>
      <c r="G2" s="546"/>
      <c r="H2" s="546"/>
    </row>
    <row r="3" spans="1:14" ht="14.4" thickBot="1">
      <c r="A3" s="543"/>
    </row>
    <row r="4" spans="1:14">
      <c r="A4" s="819" t="s">
        <v>6</v>
      </c>
      <c r="B4" s="820" t="s">
        <v>91</v>
      </c>
      <c r="C4" s="821" t="s">
        <v>518</v>
      </c>
      <c r="D4" s="821"/>
      <c r="E4" s="821"/>
      <c r="F4" s="821" t="s">
        <v>519</v>
      </c>
      <c r="G4" s="821"/>
      <c r="H4" s="822"/>
    </row>
    <row r="5" spans="1:14">
      <c r="A5" s="819"/>
      <c r="B5" s="820"/>
      <c r="C5" s="366" t="s">
        <v>32</v>
      </c>
      <c r="D5" s="366" t="s">
        <v>33</v>
      </c>
      <c r="E5" s="366" t="s">
        <v>34</v>
      </c>
      <c r="F5" s="366" t="s">
        <v>32</v>
      </c>
      <c r="G5" s="366" t="s">
        <v>33</v>
      </c>
      <c r="H5" s="366" t="s">
        <v>34</v>
      </c>
    </row>
    <row r="6" spans="1:14">
      <c r="A6" s="403">
        <v>1</v>
      </c>
      <c r="B6" s="381" t="s">
        <v>617</v>
      </c>
      <c r="C6" s="580"/>
      <c r="D6" s="580">
        <v>105546000</v>
      </c>
      <c r="E6" s="581">
        <f t="shared" ref="E6:E43" si="0">C6+D6</f>
        <v>105546000</v>
      </c>
      <c r="F6" s="580"/>
      <c r="G6" s="580">
        <v>135498500</v>
      </c>
      <c r="H6" s="582">
        <f t="shared" ref="H6:H43" si="1">F6+G6</f>
        <v>135498500</v>
      </c>
      <c r="J6" s="648"/>
      <c r="K6" s="648"/>
      <c r="L6" s="648"/>
      <c r="M6" s="648"/>
      <c r="N6" s="648"/>
    </row>
    <row r="7" spans="1:14">
      <c r="A7" s="403">
        <v>2</v>
      </c>
      <c r="B7" s="381" t="s">
        <v>180</v>
      </c>
      <c r="C7" s="580"/>
      <c r="D7" s="580"/>
      <c r="E7" s="581">
        <f t="shared" si="0"/>
        <v>0</v>
      </c>
      <c r="F7" s="580"/>
      <c r="G7" s="580"/>
      <c r="H7" s="582">
        <f t="shared" si="1"/>
        <v>0</v>
      </c>
      <c r="J7" s="648"/>
      <c r="K7" s="648"/>
      <c r="L7" s="648"/>
      <c r="M7" s="648"/>
      <c r="N7" s="648"/>
    </row>
    <row r="8" spans="1:14">
      <c r="A8" s="403">
        <v>3</v>
      </c>
      <c r="B8" s="381" t="s">
        <v>190</v>
      </c>
      <c r="C8" s="580">
        <v>685454637.56999993</v>
      </c>
      <c r="D8" s="580">
        <v>893719875.33940005</v>
      </c>
      <c r="E8" s="581">
        <f t="shared" si="0"/>
        <v>1579174512.9094</v>
      </c>
      <c r="F8" s="580">
        <v>806014701.75999999</v>
      </c>
      <c r="G8" s="580">
        <v>925098563.1178</v>
      </c>
      <c r="H8" s="582">
        <f t="shared" si="1"/>
        <v>1731113264.8778</v>
      </c>
      <c r="J8" s="648"/>
      <c r="K8" s="648"/>
      <c r="L8" s="648"/>
      <c r="M8" s="648"/>
      <c r="N8" s="648"/>
    </row>
    <row r="9" spans="1:14">
      <c r="A9" s="403">
        <v>3.1</v>
      </c>
      <c r="B9" s="380" t="s">
        <v>181</v>
      </c>
      <c r="C9" s="580">
        <v>372142079.36000001</v>
      </c>
      <c r="D9" s="580">
        <v>511264374.13999999</v>
      </c>
      <c r="E9" s="581">
        <f t="shared" si="0"/>
        <v>883406453.5</v>
      </c>
      <c r="F9" s="580">
        <v>513300590.88</v>
      </c>
      <c r="G9" s="580">
        <v>559372944.33000004</v>
      </c>
      <c r="H9" s="582">
        <f t="shared" si="1"/>
        <v>1072673535.21</v>
      </c>
      <c r="J9" s="648"/>
      <c r="K9" s="648"/>
      <c r="L9" s="648"/>
      <c r="M9" s="648"/>
      <c r="N9" s="648"/>
    </row>
    <row r="10" spans="1:14">
      <c r="A10" s="403">
        <v>3.2</v>
      </c>
      <c r="B10" s="380" t="s">
        <v>177</v>
      </c>
      <c r="C10" s="580">
        <v>313312558.20999998</v>
      </c>
      <c r="D10" s="580">
        <v>382455501.19940001</v>
      </c>
      <c r="E10" s="581">
        <f t="shared" si="0"/>
        <v>695768059.40939999</v>
      </c>
      <c r="F10" s="580">
        <v>292714110.88</v>
      </c>
      <c r="G10" s="580">
        <v>365725618.78780001</v>
      </c>
      <c r="H10" s="582">
        <f t="shared" si="1"/>
        <v>658439729.66779995</v>
      </c>
      <c r="J10" s="648"/>
      <c r="K10" s="648"/>
      <c r="L10" s="648"/>
      <c r="M10" s="648"/>
      <c r="N10" s="648"/>
    </row>
    <row r="11" spans="1:14">
      <c r="A11" s="403">
        <v>4</v>
      </c>
      <c r="B11" s="381" t="s">
        <v>179</v>
      </c>
      <c r="C11" s="580">
        <v>3357936634</v>
      </c>
      <c r="D11" s="580">
        <v>0</v>
      </c>
      <c r="E11" s="581">
        <f t="shared" si="0"/>
        <v>3357936634</v>
      </c>
      <c r="F11" s="580">
        <v>4212512000</v>
      </c>
      <c r="G11" s="580">
        <v>0</v>
      </c>
      <c r="H11" s="582">
        <f t="shared" si="1"/>
        <v>4212512000</v>
      </c>
      <c r="J11" s="648"/>
      <c r="K11" s="648"/>
      <c r="L11" s="648"/>
      <c r="M11" s="648"/>
      <c r="N11" s="648"/>
    </row>
    <row r="12" spans="1:14">
      <c r="A12" s="403">
        <v>4.0999999999999996</v>
      </c>
      <c r="B12" s="380" t="s">
        <v>163</v>
      </c>
      <c r="C12" s="580">
        <v>3357936634</v>
      </c>
      <c r="D12" s="580"/>
      <c r="E12" s="581">
        <f t="shared" si="0"/>
        <v>3357936634</v>
      </c>
      <c r="F12" s="580">
        <v>4212512000</v>
      </c>
      <c r="G12" s="580"/>
      <c r="H12" s="582">
        <f t="shared" si="1"/>
        <v>4212512000</v>
      </c>
      <c r="J12" s="648"/>
      <c r="K12" s="648"/>
      <c r="L12" s="648"/>
      <c r="M12" s="648"/>
      <c r="N12" s="648"/>
    </row>
    <row r="13" spans="1:14">
      <c r="A13" s="403">
        <v>4.2</v>
      </c>
      <c r="B13" s="380" t="s">
        <v>164</v>
      </c>
      <c r="C13" s="580"/>
      <c r="D13" s="580"/>
      <c r="E13" s="581">
        <f t="shared" si="0"/>
        <v>0</v>
      </c>
      <c r="F13" s="580"/>
      <c r="G13" s="580"/>
      <c r="H13" s="582">
        <f t="shared" si="1"/>
        <v>0</v>
      </c>
      <c r="J13" s="648"/>
      <c r="K13" s="648"/>
      <c r="L13" s="648"/>
      <c r="M13" s="648"/>
      <c r="N13" s="648"/>
    </row>
    <row r="14" spans="1:14">
      <c r="A14" s="403">
        <v>5</v>
      </c>
      <c r="B14" s="381" t="s">
        <v>189</v>
      </c>
      <c r="C14" s="580">
        <v>31128772119.540001</v>
      </c>
      <c r="D14" s="580">
        <v>36216068621.670006</v>
      </c>
      <c r="E14" s="581">
        <f t="shared" si="0"/>
        <v>67344840741.210007</v>
      </c>
      <c r="F14" s="580">
        <v>27787717584.32</v>
      </c>
      <c r="G14" s="580">
        <v>30980489365.769997</v>
      </c>
      <c r="H14" s="582">
        <f t="shared" si="1"/>
        <v>58768206950.089996</v>
      </c>
      <c r="J14" s="648"/>
      <c r="K14" s="648"/>
      <c r="L14" s="648"/>
      <c r="M14" s="648"/>
      <c r="N14" s="648"/>
    </row>
    <row r="15" spans="1:14">
      <c r="A15" s="403">
        <v>5.0999999999999996</v>
      </c>
      <c r="B15" s="382" t="s">
        <v>167</v>
      </c>
      <c r="C15" s="580">
        <v>461593130.44</v>
      </c>
      <c r="D15" s="580">
        <v>245040580.88999999</v>
      </c>
      <c r="E15" s="581">
        <f t="shared" si="0"/>
        <v>706633711.32999992</v>
      </c>
      <c r="F15" s="580">
        <v>543217283.26999998</v>
      </c>
      <c r="G15" s="580">
        <v>269688278.47000003</v>
      </c>
      <c r="H15" s="582">
        <f t="shared" si="1"/>
        <v>812905561.74000001</v>
      </c>
      <c r="J15" s="648"/>
      <c r="K15" s="648"/>
      <c r="L15" s="648"/>
      <c r="M15" s="648"/>
      <c r="N15" s="648"/>
    </row>
    <row r="16" spans="1:14">
      <c r="A16" s="403">
        <v>5.2</v>
      </c>
      <c r="B16" s="382" t="s">
        <v>166</v>
      </c>
      <c r="C16" s="580">
        <v>366635501.87</v>
      </c>
      <c r="D16" s="580">
        <v>41043.879999999997</v>
      </c>
      <c r="E16" s="581">
        <f t="shared" si="0"/>
        <v>366676545.75</v>
      </c>
      <c r="F16" s="580">
        <v>205173339.81</v>
      </c>
      <c r="G16" s="580">
        <v>81357.740000000005</v>
      </c>
      <c r="H16" s="582">
        <f t="shared" si="1"/>
        <v>205254697.55000001</v>
      </c>
      <c r="J16" s="648"/>
      <c r="K16" s="648"/>
      <c r="L16" s="648"/>
      <c r="M16" s="648"/>
      <c r="N16" s="648"/>
    </row>
    <row r="17" spans="1:14">
      <c r="A17" s="403">
        <v>5.3</v>
      </c>
      <c r="B17" s="382" t="s">
        <v>165</v>
      </c>
      <c r="C17" s="580">
        <v>26028649700.300003</v>
      </c>
      <c r="D17" s="580">
        <v>24116398386.119999</v>
      </c>
      <c r="E17" s="581">
        <f t="shared" si="0"/>
        <v>50145048086.419998</v>
      </c>
      <c r="F17" s="580">
        <v>22947843738.739998</v>
      </c>
      <c r="G17" s="580">
        <v>20687992964.179996</v>
      </c>
      <c r="H17" s="582">
        <f t="shared" si="1"/>
        <v>43635836702.919998</v>
      </c>
      <c r="J17" s="648"/>
      <c r="K17" s="648"/>
      <c r="L17" s="648"/>
      <c r="M17" s="648"/>
      <c r="N17" s="648"/>
    </row>
    <row r="18" spans="1:14">
      <c r="A18" s="403" t="s">
        <v>15</v>
      </c>
      <c r="B18" s="383" t="s">
        <v>36</v>
      </c>
      <c r="C18" s="580">
        <v>18946933642.900002</v>
      </c>
      <c r="D18" s="580">
        <v>8487830652.8800001</v>
      </c>
      <c r="E18" s="581">
        <f t="shared" si="0"/>
        <v>27434764295.780003</v>
      </c>
      <c r="F18" s="580">
        <v>16190550951.639999</v>
      </c>
      <c r="G18" s="580">
        <v>6892638323.0299997</v>
      </c>
      <c r="H18" s="582">
        <f t="shared" si="1"/>
        <v>23083189274.669998</v>
      </c>
      <c r="J18" s="648"/>
      <c r="K18" s="648"/>
      <c r="L18" s="648"/>
      <c r="M18" s="648"/>
      <c r="N18" s="648"/>
    </row>
    <row r="19" spans="1:14">
      <c r="A19" s="403" t="s">
        <v>16</v>
      </c>
      <c r="B19" s="383" t="s">
        <v>37</v>
      </c>
      <c r="C19" s="580">
        <v>4709486213.5900002</v>
      </c>
      <c r="D19" s="580">
        <v>12540787178.200001</v>
      </c>
      <c r="E19" s="581">
        <f t="shared" si="0"/>
        <v>17250273391.790001</v>
      </c>
      <c r="F19" s="580">
        <v>4799551088.9300003</v>
      </c>
      <c r="G19" s="580">
        <v>10865487138.66</v>
      </c>
      <c r="H19" s="582">
        <f t="shared" si="1"/>
        <v>15665038227.59</v>
      </c>
      <c r="J19" s="648"/>
      <c r="K19" s="648"/>
      <c r="L19" s="648"/>
      <c r="M19" s="648"/>
      <c r="N19" s="648"/>
    </row>
    <row r="20" spans="1:14">
      <c r="A20" s="403" t="s">
        <v>17</v>
      </c>
      <c r="B20" s="383" t="s">
        <v>38</v>
      </c>
      <c r="C20" s="580">
        <v>0</v>
      </c>
      <c r="D20" s="580">
        <v>0</v>
      </c>
      <c r="E20" s="581">
        <f t="shared" si="0"/>
        <v>0</v>
      </c>
      <c r="F20" s="580">
        <v>0</v>
      </c>
      <c r="G20" s="580">
        <v>0</v>
      </c>
      <c r="H20" s="582">
        <f t="shared" si="1"/>
        <v>0</v>
      </c>
      <c r="J20" s="648"/>
      <c r="K20" s="648"/>
      <c r="L20" s="648"/>
      <c r="M20" s="648"/>
      <c r="N20" s="648"/>
    </row>
    <row r="21" spans="1:14">
      <c r="A21" s="403" t="s">
        <v>18</v>
      </c>
      <c r="B21" s="383" t="s">
        <v>39</v>
      </c>
      <c r="C21" s="580">
        <v>1987168848.6099999</v>
      </c>
      <c r="D21" s="580">
        <v>3081452997.4400001</v>
      </c>
      <c r="E21" s="581">
        <f t="shared" si="0"/>
        <v>5068621846.0500002</v>
      </c>
      <c r="F21" s="580">
        <v>1956017659.3699999</v>
      </c>
      <c r="G21" s="580">
        <v>2890849208.8899999</v>
      </c>
      <c r="H21" s="582">
        <f t="shared" si="1"/>
        <v>4846866868.2600002</v>
      </c>
      <c r="J21" s="648"/>
      <c r="K21" s="648"/>
      <c r="L21" s="648"/>
      <c r="M21" s="648"/>
      <c r="N21" s="648"/>
    </row>
    <row r="22" spans="1:14">
      <c r="A22" s="403" t="s">
        <v>19</v>
      </c>
      <c r="B22" s="383" t="s">
        <v>40</v>
      </c>
      <c r="C22" s="580">
        <v>385060995.19999999</v>
      </c>
      <c r="D22" s="580">
        <v>6327557.5999999996</v>
      </c>
      <c r="E22" s="581">
        <f t="shared" si="0"/>
        <v>391388552.80000001</v>
      </c>
      <c r="F22" s="580">
        <v>1724038.8</v>
      </c>
      <c r="G22" s="580">
        <v>39018293.600000001</v>
      </c>
      <c r="H22" s="582">
        <f t="shared" si="1"/>
        <v>40742332.399999999</v>
      </c>
      <c r="J22" s="648"/>
      <c r="K22" s="648"/>
      <c r="L22" s="648"/>
      <c r="M22" s="648"/>
      <c r="N22" s="648"/>
    </row>
    <row r="23" spans="1:14">
      <c r="A23" s="403">
        <v>5.4</v>
      </c>
      <c r="B23" s="382" t="s">
        <v>168</v>
      </c>
      <c r="C23" s="580">
        <v>701755500.91999996</v>
      </c>
      <c r="D23" s="580">
        <v>668560572.88</v>
      </c>
      <c r="E23" s="581">
        <f t="shared" si="0"/>
        <v>1370316073.8</v>
      </c>
      <c r="F23" s="580">
        <v>613889550.21000004</v>
      </c>
      <c r="G23" s="580">
        <v>767474132.84000003</v>
      </c>
      <c r="H23" s="582">
        <f t="shared" si="1"/>
        <v>1381363683.0500002</v>
      </c>
      <c r="J23" s="648"/>
      <c r="K23" s="648"/>
      <c r="L23" s="648"/>
      <c r="M23" s="648"/>
      <c r="N23" s="648"/>
    </row>
    <row r="24" spans="1:14">
      <c r="A24" s="403">
        <v>5.5</v>
      </c>
      <c r="B24" s="382" t="s">
        <v>169</v>
      </c>
      <c r="C24" s="580">
        <v>0</v>
      </c>
      <c r="D24" s="580">
        <v>0</v>
      </c>
      <c r="E24" s="581">
        <f t="shared" si="0"/>
        <v>0</v>
      </c>
      <c r="F24" s="580">
        <v>0</v>
      </c>
      <c r="G24" s="580">
        <v>0</v>
      </c>
      <c r="H24" s="582">
        <f t="shared" si="1"/>
        <v>0</v>
      </c>
      <c r="J24" s="648"/>
      <c r="K24" s="648"/>
      <c r="L24" s="648"/>
      <c r="M24" s="648"/>
      <c r="N24" s="648"/>
    </row>
    <row r="25" spans="1:14">
      <c r="A25" s="403">
        <v>5.6</v>
      </c>
      <c r="B25" s="382" t="s">
        <v>170</v>
      </c>
      <c r="C25" s="580">
        <v>704648016.50999999</v>
      </c>
      <c r="D25" s="580">
        <v>4638123477.1700001</v>
      </c>
      <c r="E25" s="581">
        <f t="shared" si="0"/>
        <v>5342771493.6800003</v>
      </c>
      <c r="F25" s="580">
        <v>807093275.62</v>
      </c>
      <c r="G25" s="580">
        <v>3927517371.8800001</v>
      </c>
      <c r="H25" s="582">
        <f t="shared" si="1"/>
        <v>4734610647.5</v>
      </c>
      <c r="J25" s="648"/>
      <c r="K25" s="648"/>
      <c r="L25" s="648"/>
      <c r="M25" s="648"/>
      <c r="N25" s="648"/>
    </row>
    <row r="26" spans="1:14">
      <c r="A26" s="403">
        <v>5.7</v>
      </c>
      <c r="B26" s="382" t="s">
        <v>40</v>
      </c>
      <c r="C26" s="580">
        <v>2865490269.5</v>
      </c>
      <c r="D26" s="580">
        <v>6547904560.7300005</v>
      </c>
      <c r="E26" s="581">
        <f t="shared" si="0"/>
        <v>9413394830.2299995</v>
      </c>
      <c r="F26" s="580">
        <v>2670500396.6700001</v>
      </c>
      <c r="G26" s="580">
        <v>5327735260.6599998</v>
      </c>
      <c r="H26" s="582">
        <f t="shared" si="1"/>
        <v>7998235657.3299999</v>
      </c>
      <c r="J26" s="648"/>
      <c r="K26" s="648"/>
      <c r="L26" s="648"/>
      <c r="M26" s="648"/>
      <c r="N26" s="648"/>
    </row>
    <row r="27" spans="1:14">
      <c r="A27" s="403">
        <v>6</v>
      </c>
      <c r="B27" s="583" t="s">
        <v>618</v>
      </c>
      <c r="C27" s="580">
        <v>646474421.79136992</v>
      </c>
      <c r="D27" s="580">
        <v>509772127.97134799</v>
      </c>
      <c r="E27" s="581">
        <f t="shared" si="0"/>
        <v>1156246549.762718</v>
      </c>
      <c r="F27" s="580">
        <v>507522514.11000001</v>
      </c>
      <c r="G27" s="580">
        <v>497751004.43578804</v>
      </c>
      <c r="H27" s="582">
        <f t="shared" si="1"/>
        <v>1005273518.545788</v>
      </c>
      <c r="J27" s="648"/>
      <c r="K27" s="648"/>
      <c r="L27" s="648"/>
      <c r="M27" s="648"/>
      <c r="N27" s="648"/>
    </row>
    <row r="28" spans="1:14">
      <c r="A28" s="403">
        <v>7</v>
      </c>
      <c r="B28" s="583" t="s">
        <v>619</v>
      </c>
      <c r="C28" s="580">
        <v>942801611.32000005</v>
      </c>
      <c r="D28" s="580">
        <v>1053266651.992</v>
      </c>
      <c r="E28" s="581">
        <f t="shared" si="0"/>
        <v>1996068263.312</v>
      </c>
      <c r="F28" s="580">
        <v>1115212269.9300001</v>
      </c>
      <c r="G28" s="580">
        <v>826063604.62590003</v>
      </c>
      <c r="H28" s="582">
        <f t="shared" si="1"/>
        <v>1941275874.5559001</v>
      </c>
      <c r="J28" s="648"/>
      <c r="K28" s="648"/>
      <c r="L28" s="648"/>
      <c r="M28" s="648"/>
      <c r="N28" s="648"/>
    </row>
    <row r="29" spans="1:14">
      <c r="A29" s="403">
        <v>8</v>
      </c>
      <c r="B29" s="583" t="s">
        <v>178</v>
      </c>
      <c r="C29" s="580">
        <v>0</v>
      </c>
      <c r="D29" s="580">
        <v>118465602.496152</v>
      </c>
      <c r="E29" s="581">
        <f t="shared" si="0"/>
        <v>118465602.496152</v>
      </c>
      <c r="F29" s="580">
        <v>0</v>
      </c>
      <c r="G29" s="580">
        <v>85888283.889812008</v>
      </c>
      <c r="H29" s="582">
        <f t="shared" si="1"/>
        <v>85888283.889812008</v>
      </c>
      <c r="J29" s="648"/>
      <c r="K29" s="648"/>
      <c r="L29" s="648"/>
      <c r="M29" s="648"/>
      <c r="N29" s="648"/>
    </row>
    <row r="30" spans="1:14">
      <c r="A30" s="403">
        <v>9</v>
      </c>
      <c r="B30" s="584" t="s">
        <v>195</v>
      </c>
      <c r="C30" s="580">
        <v>1305284426.526319</v>
      </c>
      <c r="D30" s="580">
        <v>2994434251.7314296</v>
      </c>
      <c r="E30" s="581">
        <f t="shared" si="0"/>
        <v>4299718678.2577486</v>
      </c>
      <c r="F30" s="580">
        <v>337168226.25</v>
      </c>
      <c r="G30" s="580">
        <v>4106722603.2160258</v>
      </c>
      <c r="H30" s="582">
        <f t="shared" si="1"/>
        <v>4443890829.4660263</v>
      </c>
      <c r="J30" s="648"/>
      <c r="K30" s="648"/>
      <c r="L30" s="648"/>
      <c r="M30" s="648"/>
      <c r="N30" s="648"/>
    </row>
    <row r="31" spans="1:14">
      <c r="A31" s="403">
        <v>9.1</v>
      </c>
      <c r="B31" s="384" t="s">
        <v>185</v>
      </c>
      <c r="C31" s="580">
        <v>896737667.24000001</v>
      </c>
      <c r="D31" s="580">
        <v>1004725602.5329026</v>
      </c>
      <c r="E31" s="581">
        <f t="shared" si="0"/>
        <v>1901463269.7729025</v>
      </c>
      <c r="F31" s="580">
        <v>200534846.25</v>
      </c>
      <c r="G31" s="580">
        <v>2010199335.9742539</v>
      </c>
      <c r="H31" s="582">
        <f t="shared" si="1"/>
        <v>2210734182.2242537</v>
      </c>
      <c r="J31" s="648"/>
      <c r="K31" s="648"/>
      <c r="L31" s="648"/>
      <c r="M31" s="648"/>
      <c r="N31" s="648"/>
    </row>
    <row r="32" spans="1:14">
      <c r="A32" s="403">
        <v>9.1999999999999993</v>
      </c>
      <c r="B32" s="384" t="s">
        <v>186</v>
      </c>
      <c r="C32" s="580">
        <v>142235927</v>
      </c>
      <c r="D32" s="580">
        <v>1733088549.1985269</v>
      </c>
      <c r="E32" s="581">
        <f t="shared" si="0"/>
        <v>1875324476.1985269</v>
      </c>
      <c r="F32" s="580">
        <v>123133380</v>
      </c>
      <c r="G32" s="580">
        <v>2096523267.2417719</v>
      </c>
      <c r="H32" s="582">
        <f t="shared" si="1"/>
        <v>2219656647.2417717</v>
      </c>
      <c r="J32" s="648"/>
      <c r="K32" s="648"/>
      <c r="L32" s="648"/>
      <c r="M32" s="648"/>
      <c r="N32" s="648"/>
    </row>
    <row r="33" spans="1:14">
      <c r="A33" s="403">
        <v>9.3000000000000007</v>
      </c>
      <c r="B33" s="384" t="s">
        <v>182</v>
      </c>
      <c r="C33" s="580">
        <v>13500000</v>
      </c>
      <c r="D33" s="580"/>
      <c r="E33" s="581">
        <f t="shared" si="0"/>
        <v>13500000</v>
      </c>
      <c r="F33" s="580">
        <v>13500000</v>
      </c>
      <c r="G33" s="580"/>
      <c r="H33" s="582">
        <f t="shared" si="1"/>
        <v>13500000</v>
      </c>
      <c r="J33" s="648"/>
      <c r="K33" s="648"/>
      <c r="L33" s="648"/>
      <c r="M33" s="648"/>
      <c r="N33" s="648"/>
    </row>
    <row r="34" spans="1:14">
      <c r="A34" s="403">
        <v>9.4</v>
      </c>
      <c r="B34" s="384" t="s">
        <v>183</v>
      </c>
      <c r="C34" s="580"/>
      <c r="D34" s="580"/>
      <c r="E34" s="581">
        <f t="shared" si="0"/>
        <v>0</v>
      </c>
      <c r="F34" s="580"/>
      <c r="G34" s="580"/>
      <c r="H34" s="582">
        <f t="shared" si="1"/>
        <v>0</v>
      </c>
      <c r="J34" s="648"/>
      <c r="K34" s="648"/>
      <c r="L34" s="648"/>
      <c r="M34" s="648"/>
      <c r="N34" s="648"/>
    </row>
    <row r="35" spans="1:14">
      <c r="A35" s="403">
        <v>9.5</v>
      </c>
      <c r="B35" s="384" t="s">
        <v>184</v>
      </c>
      <c r="C35" s="580"/>
      <c r="D35" s="580"/>
      <c r="E35" s="581">
        <f t="shared" si="0"/>
        <v>0</v>
      </c>
      <c r="F35" s="580"/>
      <c r="G35" s="580"/>
      <c r="H35" s="582">
        <f t="shared" si="1"/>
        <v>0</v>
      </c>
      <c r="J35" s="648"/>
      <c r="K35" s="648"/>
      <c r="L35" s="648"/>
      <c r="M35" s="648"/>
      <c r="N35" s="648"/>
    </row>
    <row r="36" spans="1:14">
      <c r="A36" s="403">
        <v>9.6</v>
      </c>
      <c r="B36" s="384" t="s">
        <v>187</v>
      </c>
      <c r="C36" s="580">
        <v>252810832.28631899</v>
      </c>
      <c r="D36" s="580">
        <v>0</v>
      </c>
      <c r="E36" s="581">
        <f t="shared" si="0"/>
        <v>252810832.28631899</v>
      </c>
      <c r="F36" s="580"/>
      <c r="G36" s="580"/>
      <c r="H36" s="582">
        <f t="shared" si="1"/>
        <v>0</v>
      </c>
      <c r="J36" s="648"/>
      <c r="K36" s="648"/>
      <c r="L36" s="648"/>
      <c r="M36" s="648"/>
      <c r="N36" s="648"/>
    </row>
    <row r="37" spans="1:14">
      <c r="A37" s="403">
        <v>9.6999999999999993</v>
      </c>
      <c r="B37" s="384" t="s">
        <v>188</v>
      </c>
      <c r="C37" s="580">
        <v>0</v>
      </c>
      <c r="D37" s="580">
        <v>256620100</v>
      </c>
      <c r="E37" s="581">
        <f t="shared" si="0"/>
        <v>256620100</v>
      </c>
      <c r="F37" s="580"/>
      <c r="G37" s="580"/>
      <c r="H37" s="582">
        <f t="shared" si="1"/>
        <v>0</v>
      </c>
      <c r="J37" s="648"/>
      <c r="K37" s="648"/>
      <c r="L37" s="648"/>
      <c r="M37" s="648"/>
      <c r="N37" s="648"/>
    </row>
    <row r="38" spans="1:14">
      <c r="A38" s="403">
        <v>10</v>
      </c>
      <c r="B38" s="381" t="s">
        <v>191</v>
      </c>
      <c r="C38" s="588">
        <v>284376646.09000003</v>
      </c>
      <c r="D38" s="588">
        <v>74879279.454600006</v>
      </c>
      <c r="E38" s="585">
        <f t="shared" si="0"/>
        <v>359255925.54460001</v>
      </c>
      <c r="F38" s="588">
        <v>241671373.21999997</v>
      </c>
      <c r="G38" s="588">
        <v>81550641.291501999</v>
      </c>
      <c r="H38" s="582">
        <f t="shared" si="1"/>
        <v>323222014.51150197</v>
      </c>
      <c r="J38" s="648"/>
      <c r="K38" s="648"/>
      <c r="L38" s="648"/>
      <c r="M38" s="648"/>
      <c r="N38" s="648"/>
    </row>
    <row r="39" spans="1:14">
      <c r="A39" s="403">
        <v>10.1</v>
      </c>
      <c r="B39" s="384" t="s">
        <v>192</v>
      </c>
      <c r="C39" s="580">
        <v>35085400.920000002</v>
      </c>
      <c r="D39" s="580">
        <v>1316046.8500000001</v>
      </c>
      <c r="E39" s="581">
        <f t="shared" si="0"/>
        <v>36401447.770000003</v>
      </c>
      <c r="F39" s="580">
        <v>22340174.850000001</v>
      </c>
      <c r="G39" s="580">
        <v>950245.85</v>
      </c>
      <c r="H39" s="582">
        <f t="shared" si="1"/>
        <v>23290420.700000003</v>
      </c>
      <c r="J39" s="648"/>
      <c r="K39" s="648"/>
      <c r="L39" s="648"/>
      <c r="M39" s="648"/>
      <c r="N39" s="648"/>
    </row>
    <row r="40" spans="1:14">
      <c r="A40" s="403">
        <v>10.199999999999999</v>
      </c>
      <c r="B40" s="384" t="s">
        <v>193</v>
      </c>
      <c r="C40" s="580">
        <v>10930224.1</v>
      </c>
      <c r="D40" s="580">
        <v>369623.40220000001</v>
      </c>
      <c r="E40" s="581">
        <f t="shared" si="0"/>
        <v>11299847.5022</v>
      </c>
      <c r="F40" s="580">
        <v>13489157.029999999</v>
      </c>
      <c r="G40" s="580">
        <v>1274215.4507619999</v>
      </c>
      <c r="H40" s="582">
        <f t="shared" si="1"/>
        <v>14763372.480761999</v>
      </c>
      <c r="J40" s="648"/>
      <c r="K40" s="648"/>
      <c r="L40" s="648"/>
      <c r="M40" s="648"/>
      <c r="N40" s="648"/>
    </row>
    <row r="41" spans="1:14">
      <c r="A41" s="403">
        <v>10.3</v>
      </c>
      <c r="B41" s="384" t="s">
        <v>196</v>
      </c>
      <c r="C41" s="580">
        <v>191615561.40000001</v>
      </c>
      <c r="D41" s="580">
        <v>51137134.020000003</v>
      </c>
      <c r="E41" s="581">
        <f t="shared" si="0"/>
        <v>242752695.42000002</v>
      </c>
      <c r="F41" s="580">
        <v>161711931.25999999</v>
      </c>
      <c r="G41" s="580">
        <v>54543545.079999998</v>
      </c>
      <c r="H41" s="582">
        <f t="shared" si="1"/>
        <v>216255476.33999997</v>
      </c>
      <c r="J41" s="648"/>
      <c r="K41" s="648"/>
      <c r="L41" s="648"/>
      <c r="M41" s="648"/>
      <c r="N41" s="648"/>
    </row>
    <row r="42" spans="1:14" ht="26.4">
      <c r="A42" s="403">
        <v>10.4</v>
      </c>
      <c r="B42" s="384" t="s">
        <v>197</v>
      </c>
      <c r="C42" s="580">
        <v>92761084.689999998</v>
      </c>
      <c r="D42" s="580">
        <v>23742145.434599999</v>
      </c>
      <c r="E42" s="581">
        <f t="shared" si="0"/>
        <v>116503230.12459999</v>
      </c>
      <c r="F42" s="580">
        <v>79959441.959999993</v>
      </c>
      <c r="G42" s="580">
        <v>27007096.211502001</v>
      </c>
      <c r="H42" s="582">
        <f t="shared" si="1"/>
        <v>106966538.17150199</v>
      </c>
      <c r="J42" s="648"/>
      <c r="K42" s="648"/>
      <c r="L42" s="648"/>
      <c r="M42" s="648"/>
      <c r="N42" s="648"/>
    </row>
    <row r="43" spans="1:14" ht="14.4" thickBot="1">
      <c r="A43" s="403">
        <v>11</v>
      </c>
      <c r="B43" s="124" t="s">
        <v>194</v>
      </c>
      <c r="C43" s="580"/>
      <c r="D43" s="580"/>
      <c r="E43" s="581">
        <f t="shared" si="0"/>
        <v>0</v>
      </c>
      <c r="F43" s="580"/>
      <c r="G43" s="580"/>
      <c r="H43" s="582">
        <f t="shared" si="1"/>
        <v>0</v>
      </c>
      <c r="J43" s="648"/>
      <c r="K43" s="648"/>
      <c r="L43" s="648"/>
      <c r="M43" s="648"/>
      <c r="N43" s="648"/>
    </row>
    <row r="44" spans="1:14">
      <c r="C44" s="385"/>
      <c r="D44" s="385"/>
      <c r="E44" s="385"/>
      <c r="F44" s="385"/>
      <c r="G44" s="385"/>
      <c r="H44" s="385"/>
    </row>
    <row r="45" spans="1:14">
      <c r="C45" s="385"/>
      <c r="D45" s="385"/>
      <c r="E45" s="385"/>
      <c r="F45" s="385"/>
      <c r="G45" s="385"/>
      <c r="H45" s="385"/>
    </row>
    <row r="46" spans="1:14">
      <c r="C46" s="385"/>
      <c r="D46" s="385"/>
      <c r="E46" s="385"/>
      <c r="F46" s="385"/>
      <c r="G46" s="385"/>
      <c r="H46" s="385"/>
    </row>
    <row r="47" spans="1:14">
      <c r="C47" s="385"/>
      <c r="D47" s="385"/>
      <c r="E47" s="385"/>
      <c r="F47" s="385"/>
      <c r="G47" s="385"/>
      <c r="H47" s="385"/>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N29"/>
  <sheetViews>
    <sheetView zoomScaleNormal="100" workbookViewId="0">
      <pane xSplit="1" ySplit="4" topLeftCell="B5" activePane="bottomRight" state="frozen"/>
      <selection pane="topRight"/>
      <selection pane="bottomLeft"/>
      <selection pane="bottomRight" activeCell="B5" sqref="B5"/>
    </sheetView>
  </sheetViews>
  <sheetFormatPr defaultColWidth="9.33203125" defaultRowHeight="13.2"/>
  <cols>
    <col min="1" max="1" width="9.5546875" style="4" bestFit="1" customWidth="1"/>
    <col min="2" max="2" width="93.5546875" style="4" customWidth="1"/>
    <col min="3" max="4" width="14.88671875" style="4" bestFit="1" customWidth="1"/>
    <col min="5" max="7" width="14.88671875" style="23" bestFit="1" customWidth="1"/>
    <col min="8" max="11" width="9.6640625" style="23" customWidth="1"/>
    <col min="12" max="16384" width="9.33203125" style="23"/>
  </cols>
  <sheetData>
    <row r="1" spans="1:14">
      <c r="A1" s="2" t="s">
        <v>30</v>
      </c>
      <c r="B1" s="3" t="str">
        <f>'Info '!C2</f>
        <v>JSC Bank of Georgia</v>
      </c>
      <c r="C1" s="3"/>
    </row>
    <row r="2" spans="1:14">
      <c r="A2" s="2" t="s">
        <v>31</v>
      </c>
      <c r="B2" s="286">
        <f>'1. key ratios '!B2</f>
        <v>46203</v>
      </c>
      <c r="C2" s="6"/>
      <c r="D2" s="7"/>
      <c r="E2" s="26"/>
      <c r="F2" s="26"/>
      <c r="G2" s="26"/>
      <c r="H2" s="26"/>
    </row>
    <row r="3" spans="1:14">
      <c r="A3" s="2"/>
      <c r="B3" s="3"/>
      <c r="C3" s="6"/>
      <c r="D3" s="7"/>
      <c r="E3" s="26"/>
      <c r="F3" s="26"/>
      <c r="G3" s="26"/>
      <c r="H3" s="26"/>
    </row>
    <row r="4" spans="1:14" ht="15" customHeight="1" thickBot="1">
      <c r="A4" s="7" t="s">
        <v>93</v>
      </c>
      <c r="B4" s="100" t="s">
        <v>171</v>
      </c>
      <c r="C4" s="27" t="s">
        <v>35</v>
      </c>
    </row>
    <row r="5" spans="1:14" ht="15" customHeight="1">
      <c r="A5" s="148" t="s">
        <v>6</v>
      </c>
      <c r="B5" s="149"/>
      <c r="C5" s="284" t="s">
        <v>749</v>
      </c>
      <c r="D5" s="284" t="s">
        <v>750</v>
      </c>
      <c r="E5" s="284" t="s">
        <v>751</v>
      </c>
      <c r="F5" s="284" t="s">
        <v>752</v>
      </c>
      <c r="G5" s="285" t="s">
        <v>753</v>
      </c>
    </row>
    <row r="6" spans="1:14" ht="15" customHeight="1">
      <c r="A6" s="28">
        <v>1</v>
      </c>
      <c r="B6" s="240" t="s">
        <v>175</v>
      </c>
      <c r="C6" s="274">
        <f>C7+C9+C10</f>
        <v>28599564810.272087</v>
      </c>
      <c r="D6" s="277">
        <f>D7+D9+D10</f>
        <v>27920818433.679317</v>
      </c>
      <c r="E6" s="242">
        <f t="shared" ref="E6:G6" si="0">E7+E9+E10</f>
        <v>27270703702.590405</v>
      </c>
      <c r="F6" s="274">
        <f t="shared" si="0"/>
        <v>26603393221.196579</v>
      </c>
      <c r="G6" s="280">
        <f t="shared" si="0"/>
        <v>26278330637</v>
      </c>
      <c r="I6" s="660"/>
      <c r="J6" s="660"/>
      <c r="K6" s="660"/>
      <c r="L6" s="660"/>
      <c r="M6" s="660"/>
      <c r="N6" s="660"/>
    </row>
    <row r="7" spans="1:14" ht="15" customHeight="1">
      <c r="A7" s="28">
        <v>1.1000000000000001</v>
      </c>
      <c r="B7" s="240" t="s">
        <v>740</v>
      </c>
      <c r="C7" s="275">
        <v>27436453479.451836</v>
      </c>
      <c r="D7" s="278">
        <v>26760757060.582695</v>
      </c>
      <c r="E7" s="275">
        <v>26169018315.098763</v>
      </c>
      <c r="F7" s="275">
        <v>25470071826.715134</v>
      </c>
      <c r="G7" s="281">
        <v>25170756734</v>
      </c>
      <c r="I7" s="660"/>
      <c r="J7" s="660"/>
      <c r="K7" s="660"/>
      <c r="L7" s="660"/>
      <c r="M7" s="660"/>
      <c r="N7" s="660"/>
    </row>
    <row r="8" spans="1:14">
      <c r="A8" s="28" t="s">
        <v>14</v>
      </c>
      <c r="B8" s="240" t="s">
        <v>92</v>
      </c>
      <c r="C8" s="275">
        <v>383319736.30000007</v>
      </c>
      <c r="D8" s="278">
        <v>383358343.12000006</v>
      </c>
      <c r="E8" s="275">
        <v>383389416.01060003</v>
      </c>
      <c r="F8" s="275">
        <v>383389504.16070002</v>
      </c>
      <c r="G8" s="281">
        <v>383395807</v>
      </c>
      <c r="I8" s="660"/>
      <c r="J8" s="660"/>
      <c r="K8" s="660"/>
      <c r="L8" s="660"/>
      <c r="M8" s="660"/>
      <c r="N8" s="660"/>
    </row>
    <row r="9" spans="1:14" ht="15" customHeight="1">
      <c r="A9" s="28">
        <v>1.2</v>
      </c>
      <c r="B9" s="241" t="s">
        <v>91</v>
      </c>
      <c r="C9" s="275">
        <v>1129889473.87485</v>
      </c>
      <c r="D9" s="278">
        <v>1125758586.2562251</v>
      </c>
      <c r="E9" s="275">
        <v>1077335275.1788499</v>
      </c>
      <c r="F9" s="275">
        <v>1108549273.1756251</v>
      </c>
      <c r="G9" s="281">
        <v>1089585819</v>
      </c>
      <c r="I9" s="660"/>
      <c r="J9" s="660"/>
      <c r="K9" s="660"/>
      <c r="L9" s="660"/>
      <c r="M9" s="660"/>
      <c r="N9" s="660"/>
    </row>
    <row r="10" spans="1:14" ht="15" customHeight="1">
      <c r="A10" s="28">
        <v>1.3</v>
      </c>
      <c r="B10" s="240" t="s">
        <v>28</v>
      </c>
      <c r="C10" s="276">
        <v>33221856.945401073</v>
      </c>
      <c r="D10" s="278">
        <v>34302786.840396039</v>
      </c>
      <c r="E10" s="276">
        <v>24350112.312792432</v>
      </c>
      <c r="F10" s="275">
        <v>24772121.305818975</v>
      </c>
      <c r="G10" s="282">
        <v>17988084</v>
      </c>
      <c r="I10" s="660"/>
      <c r="J10" s="660"/>
      <c r="K10" s="660"/>
      <c r="L10" s="660"/>
      <c r="M10" s="660"/>
      <c r="N10" s="660"/>
    </row>
    <row r="11" spans="1:14" ht="15" customHeight="1">
      <c r="A11" s="28">
        <v>2</v>
      </c>
      <c r="B11" s="240" t="s">
        <v>172</v>
      </c>
      <c r="C11" s="275">
        <v>47011786.30576814</v>
      </c>
      <c r="D11" s="278">
        <v>104351918.37776494</v>
      </c>
      <c r="E11" s="275">
        <v>17869636.30253027</v>
      </c>
      <c r="F11" s="275">
        <v>36732833.607871495</v>
      </c>
      <c r="G11" s="281">
        <v>145702375</v>
      </c>
      <c r="I11" s="660"/>
      <c r="J11" s="660"/>
      <c r="K11" s="660"/>
      <c r="L11" s="660"/>
      <c r="M11" s="660"/>
      <c r="N11" s="660"/>
    </row>
    <row r="12" spans="1:14" ht="15" customHeight="1">
      <c r="A12" s="28">
        <v>3</v>
      </c>
      <c r="B12" s="240" t="s">
        <v>173</v>
      </c>
      <c r="C12" s="276">
        <v>4898784375</v>
      </c>
      <c r="D12" s="278">
        <v>4898784375</v>
      </c>
      <c r="E12" s="276">
        <v>4898784375</v>
      </c>
      <c r="F12" s="275">
        <v>4195233124.999999</v>
      </c>
      <c r="G12" s="282">
        <v>4195233125</v>
      </c>
      <c r="I12" s="660"/>
      <c r="J12" s="660"/>
      <c r="K12" s="660"/>
      <c r="L12" s="660"/>
      <c r="M12" s="660"/>
      <c r="N12" s="660"/>
    </row>
    <row r="13" spans="1:14" ht="15" customHeight="1" thickBot="1">
      <c r="A13" s="30">
        <v>4</v>
      </c>
      <c r="B13" s="31" t="s">
        <v>174</v>
      </c>
      <c r="C13" s="243">
        <f>C6+C11+C12</f>
        <v>33545360971.577854</v>
      </c>
      <c r="D13" s="279">
        <f>D6+D11+D12</f>
        <v>32923954727.057083</v>
      </c>
      <c r="E13" s="244">
        <f t="shared" ref="E13:G13" si="1">E6+E11+E12</f>
        <v>32187357713.892933</v>
      </c>
      <c r="F13" s="243">
        <f t="shared" si="1"/>
        <v>30835359179.804451</v>
      </c>
      <c r="G13" s="283">
        <f t="shared" si="1"/>
        <v>30619266137</v>
      </c>
      <c r="I13" s="660"/>
      <c r="J13" s="660"/>
      <c r="K13" s="660"/>
      <c r="L13" s="660"/>
      <c r="M13" s="660"/>
      <c r="N13" s="660"/>
    </row>
    <row r="14" spans="1:14">
      <c r="B14" s="33"/>
    </row>
    <row r="15" spans="1:14">
      <c r="B15" s="34"/>
    </row>
    <row r="16" spans="1:14">
      <c r="B16" s="34"/>
    </row>
    <row r="17" s="23" customFormat="1" ht="10.199999999999999"/>
    <row r="18" s="23" customFormat="1" ht="10.199999999999999"/>
    <row r="19" s="23" customFormat="1" ht="10.199999999999999"/>
    <row r="20" s="23" customFormat="1" ht="10.199999999999999"/>
    <row r="21" s="23" customFormat="1" ht="10.199999999999999"/>
    <row r="22" s="23" customFormat="1" ht="10.199999999999999"/>
    <row r="23" s="23" customFormat="1" ht="10.199999999999999"/>
    <row r="24" s="23" customFormat="1" ht="10.199999999999999"/>
    <row r="25" s="23" customFormat="1" ht="10.199999999999999"/>
    <row r="26" s="23" customFormat="1" ht="10.199999999999999"/>
    <row r="27" s="23" customFormat="1" ht="10.199999999999999"/>
    <row r="28" s="23" customFormat="1" ht="10.199999999999999"/>
    <row r="29" s="23" customFormat="1" ht="10.199999999999999"/>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4"/>
  <sheetViews>
    <sheetView zoomScaleNormal="100" workbookViewId="0">
      <pane xSplit="1" ySplit="4" topLeftCell="B5" activePane="bottomRight" state="frozen"/>
      <selection pane="topRight"/>
      <selection pane="bottomLeft"/>
      <selection pane="bottomRight" activeCell="B5" sqref="B5"/>
    </sheetView>
  </sheetViews>
  <sheetFormatPr defaultColWidth="9.33203125" defaultRowHeight="13.8"/>
  <cols>
    <col min="1" max="1" width="9.5546875" style="4" bestFit="1" customWidth="1"/>
    <col min="2" max="2" width="109.5546875" style="4" bestFit="1" customWidth="1"/>
    <col min="3" max="3" width="140.6640625" style="4" bestFit="1" customWidth="1"/>
    <col min="4" max="16384" width="9.33203125" style="5"/>
  </cols>
  <sheetData>
    <row r="1" spans="1:8">
      <c r="A1" s="2" t="s">
        <v>30</v>
      </c>
      <c r="B1" s="3" t="str">
        <f>'Info '!C2</f>
        <v>JSC Bank of Georgia</v>
      </c>
    </row>
    <row r="2" spans="1:8">
      <c r="A2" s="2" t="s">
        <v>31</v>
      </c>
      <c r="B2" s="286">
        <f>'1. key ratios '!B2</f>
        <v>46203</v>
      </c>
    </row>
    <row r="4" spans="1:8" ht="28.2" customHeight="1" thickBot="1">
      <c r="A4" s="35" t="s">
        <v>41</v>
      </c>
      <c r="B4" s="36" t="s">
        <v>148</v>
      </c>
      <c r="C4" s="37"/>
    </row>
    <row r="5" spans="1:8">
      <c r="A5" s="38"/>
      <c r="B5" s="272" t="s">
        <v>42</v>
      </c>
      <c r="C5" s="273" t="s">
        <v>332</v>
      </c>
    </row>
    <row r="6" spans="1:8" ht="14.4">
      <c r="A6" s="39">
        <v>1</v>
      </c>
      <c r="B6" s="650" t="s">
        <v>760</v>
      </c>
      <c r="C6" s="651" t="s">
        <v>761</v>
      </c>
    </row>
    <row r="7" spans="1:8" ht="14.4">
      <c r="A7" s="39">
        <v>2</v>
      </c>
      <c r="B7" s="650" t="s">
        <v>762</v>
      </c>
      <c r="C7" s="651" t="s">
        <v>763</v>
      </c>
    </row>
    <row r="8" spans="1:8" ht="14.4">
      <c r="A8" s="39">
        <v>3</v>
      </c>
      <c r="B8" s="650" t="s">
        <v>764</v>
      </c>
      <c r="C8" s="651" t="s">
        <v>765</v>
      </c>
    </row>
    <row r="9" spans="1:8" ht="14.4">
      <c r="A9" s="39">
        <v>4</v>
      </c>
      <c r="B9" s="650" t="s">
        <v>766</v>
      </c>
      <c r="C9" s="651" t="s">
        <v>765</v>
      </c>
    </row>
    <row r="10" spans="1:8" ht="14.4">
      <c r="A10" s="39">
        <v>5</v>
      </c>
      <c r="B10" s="650" t="s">
        <v>767</v>
      </c>
      <c r="C10" s="651" t="s">
        <v>765</v>
      </c>
    </row>
    <row r="11" spans="1:8" ht="14.4">
      <c r="A11" s="39">
        <v>6</v>
      </c>
      <c r="B11" s="650" t="s">
        <v>768</v>
      </c>
      <c r="C11" s="651" t="s">
        <v>765</v>
      </c>
    </row>
    <row r="12" spans="1:8" ht="14.4">
      <c r="A12" s="39">
        <v>7</v>
      </c>
      <c r="B12" s="650" t="s">
        <v>769</v>
      </c>
      <c r="C12" s="651" t="s">
        <v>765</v>
      </c>
      <c r="H12" s="42"/>
    </row>
    <row r="13" spans="1:8">
      <c r="A13" s="39"/>
      <c r="B13" s="40"/>
      <c r="C13" s="41"/>
    </row>
    <row r="14" spans="1:8">
      <c r="A14" s="39"/>
      <c r="B14" s="40"/>
      <c r="C14" s="41"/>
    </row>
    <row r="15" spans="1:8">
      <c r="A15" s="39"/>
      <c r="B15" s="40"/>
      <c r="C15" s="41"/>
    </row>
    <row r="16" spans="1:8">
      <c r="A16" s="39"/>
      <c r="B16" s="652" t="s">
        <v>770</v>
      </c>
      <c r="C16" s="653" t="s">
        <v>771</v>
      </c>
    </row>
    <row r="17" spans="1:3" ht="14.4">
      <c r="A17" s="39">
        <v>1</v>
      </c>
      <c r="B17" s="654" t="s">
        <v>758</v>
      </c>
      <c r="C17" s="655" t="s">
        <v>772</v>
      </c>
    </row>
    <row r="18" spans="1:3" ht="14.4">
      <c r="A18" s="39">
        <v>2</v>
      </c>
      <c r="B18" s="656" t="s">
        <v>773</v>
      </c>
      <c r="C18" s="657" t="s">
        <v>774</v>
      </c>
    </row>
    <row r="19" spans="1:3" ht="14.4">
      <c r="A19" s="39">
        <v>3</v>
      </c>
      <c r="B19" s="656" t="s">
        <v>775</v>
      </c>
      <c r="C19" s="657" t="s">
        <v>776</v>
      </c>
    </row>
    <row r="20" spans="1:3" ht="14.4">
      <c r="A20" s="39">
        <v>4</v>
      </c>
      <c r="B20" s="656" t="s">
        <v>777</v>
      </c>
      <c r="C20" s="657" t="s">
        <v>778</v>
      </c>
    </row>
    <row r="21" spans="1:3" ht="14.4">
      <c r="A21" s="39">
        <v>5</v>
      </c>
      <c r="B21" s="656" t="s">
        <v>779</v>
      </c>
      <c r="C21" s="657" t="s">
        <v>780</v>
      </c>
    </row>
    <row r="22" spans="1:3" ht="14.4">
      <c r="A22" s="39">
        <v>6</v>
      </c>
      <c r="B22" s="656" t="s">
        <v>781</v>
      </c>
      <c r="C22" s="657" t="s">
        <v>782</v>
      </c>
    </row>
    <row r="23" spans="1:3">
      <c r="A23" s="39"/>
      <c r="B23" s="40"/>
      <c r="C23" s="43"/>
    </row>
    <row r="24" spans="1:3">
      <c r="A24" s="39"/>
      <c r="B24" s="825" t="s">
        <v>783</v>
      </c>
      <c r="C24" s="826"/>
    </row>
    <row r="25" spans="1:3">
      <c r="A25" s="39">
        <v>2</v>
      </c>
      <c r="B25" s="40" t="s">
        <v>755</v>
      </c>
      <c r="C25" s="658">
        <v>0.99959397949392825</v>
      </c>
    </row>
    <row r="26" spans="1:3">
      <c r="A26" s="39"/>
      <c r="B26" s="825" t="s">
        <v>784</v>
      </c>
      <c r="C26" s="826"/>
    </row>
    <row r="27" spans="1:3" ht="15.75" customHeight="1">
      <c r="A27" s="39">
        <v>1</v>
      </c>
      <c r="B27" s="40" t="s">
        <v>756</v>
      </c>
      <c r="C27" s="659">
        <v>0.14861717500048821</v>
      </c>
    </row>
    <row r="28" spans="1:3" ht="15.75" customHeight="1">
      <c r="A28" s="39"/>
      <c r="B28" s="40"/>
      <c r="C28" s="44"/>
    </row>
    <row r="29" spans="1:3" ht="30" customHeight="1">
      <c r="A29" s="39"/>
      <c r="B29" s="823"/>
      <c r="C29" s="824"/>
    </row>
    <row r="30" spans="1:3">
      <c r="A30" s="39"/>
      <c r="B30" s="40"/>
      <c r="C30" s="41"/>
    </row>
    <row r="31" spans="1:3" ht="15.75" customHeight="1">
      <c r="A31" s="39"/>
      <c r="B31" s="40"/>
      <c r="C31" s="41"/>
    </row>
    <row r="32" spans="1:3" ht="29.25" customHeight="1">
      <c r="A32" s="39"/>
      <c r="B32" s="823"/>
      <c r="C32" s="824"/>
    </row>
    <row r="33" spans="1:3">
      <c r="A33" s="39"/>
      <c r="B33" s="40"/>
      <c r="C33" s="41"/>
    </row>
    <row r="34" spans="1:3" ht="14.4" thickBot="1">
      <c r="A34" s="45"/>
      <c r="B34" s="46"/>
      <c r="C34" s="47"/>
    </row>
  </sheetData>
  <mergeCells count="4">
    <mergeCell ref="B32:C32"/>
    <mergeCell ref="B29:C29"/>
    <mergeCell ref="B24:C24"/>
    <mergeCell ref="B26:C26"/>
  </mergeCells>
  <dataValidations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H53"/>
  <sheetViews>
    <sheetView zoomScaleNormal="100" workbookViewId="0">
      <pane xSplit="1" ySplit="5" topLeftCell="B6" activePane="bottomRight" state="frozen"/>
      <selection pane="topRight"/>
      <selection pane="bottomLeft"/>
      <selection pane="bottomRight" activeCell="B6" sqref="B6:B7"/>
    </sheetView>
  </sheetViews>
  <sheetFormatPr defaultColWidth="9.33203125" defaultRowHeight="13.8"/>
  <cols>
    <col min="1" max="1" width="9.5546875" style="4" bestFit="1" customWidth="1"/>
    <col min="2" max="2" width="54.33203125" style="4" customWidth="1"/>
    <col min="3" max="3" width="28" style="4" customWidth="1"/>
    <col min="4" max="4" width="22.44140625" style="4" customWidth="1"/>
    <col min="5" max="5" width="22.33203125" style="4" customWidth="1"/>
    <col min="6" max="6" width="12" style="5" bestFit="1" customWidth="1"/>
    <col min="7" max="7" width="12.5546875" style="5" bestFit="1" customWidth="1"/>
    <col min="8" max="16384" width="9.33203125" style="5"/>
  </cols>
  <sheetData>
    <row r="1" spans="1:8">
      <c r="A1" s="190" t="s">
        <v>30</v>
      </c>
      <c r="B1" s="3" t="str">
        <f>'Info '!C2</f>
        <v>JSC Bank of Georgia</v>
      </c>
      <c r="C1" s="59"/>
      <c r="D1" s="59"/>
      <c r="E1" s="59"/>
      <c r="F1" s="18"/>
    </row>
    <row r="2" spans="1:8" s="48" customFormat="1" ht="15.75" customHeight="1">
      <c r="A2" s="190" t="s">
        <v>31</v>
      </c>
      <c r="B2" s="286">
        <f>'1. key ratios '!B2</f>
        <v>46203</v>
      </c>
    </row>
    <row r="3" spans="1:8" s="48" customFormat="1" ht="15.75" customHeight="1">
      <c r="A3" s="190"/>
    </row>
    <row r="4" spans="1:8" s="48" customFormat="1" ht="15.75" customHeight="1" thickBot="1">
      <c r="A4" s="191" t="s">
        <v>96</v>
      </c>
      <c r="B4" s="831" t="s">
        <v>209</v>
      </c>
      <c r="C4" s="832"/>
      <c r="D4" s="832"/>
      <c r="E4" s="832"/>
    </row>
    <row r="5" spans="1:8" s="52" customFormat="1" ht="17.7" customHeight="1">
      <c r="A5" s="133"/>
      <c r="B5" s="134"/>
      <c r="C5" s="50" t="s">
        <v>0</v>
      </c>
      <c r="D5" s="50" t="s">
        <v>1</v>
      </c>
      <c r="E5" s="51" t="s">
        <v>2</v>
      </c>
    </row>
    <row r="6" spans="1:8" s="18" customFormat="1" ht="14.7" customHeight="1">
      <c r="A6" s="192"/>
      <c r="B6" s="827" t="s">
        <v>216</v>
      </c>
      <c r="C6" s="827" t="s">
        <v>620</v>
      </c>
      <c r="D6" s="829" t="s">
        <v>95</v>
      </c>
      <c r="E6" s="830"/>
      <c r="G6" s="5"/>
    </row>
    <row r="7" spans="1:8" s="18" customFormat="1" ht="99.6" customHeight="1">
      <c r="A7" s="192"/>
      <c r="B7" s="828"/>
      <c r="C7" s="827"/>
      <c r="D7" s="224" t="s">
        <v>94</v>
      </c>
      <c r="E7" s="225" t="s">
        <v>217</v>
      </c>
      <c r="G7" s="5"/>
    </row>
    <row r="8" spans="1:8" ht="20.399999999999999">
      <c r="A8" s="342">
        <v>1</v>
      </c>
      <c r="B8" s="343" t="s">
        <v>521</v>
      </c>
      <c r="C8" s="386">
        <v>5032578312.5487947</v>
      </c>
      <c r="D8" s="386">
        <v>0</v>
      </c>
      <c r="E8" s="386">
        <v>5032578312.5487947</v>
      </c>
      <c r="F8" s="661"/>
      <c r="G8" s="661"/>
      <c r="H8" s="661"/>
    </row>
    <row r="9" spans="1:8" ht="14.4">
      <c r="A9" s="342">
        <v>1.1000000000000001</v>
      </c>
      <c r="B9" s="344" t="s">
        <v>522</v>
      </c>
      <c r="C9" s="386">
        <v>886134589.18000007</v>
      </c>
      <c r="D9" s="386"/>
      <c r="E9" s="386">
        <v>886134589.18000007</v>
      </c>
      <c r="F9" s="661"/>
      <c r="G9" s="661"/>
      <c r="H9" s="661"/>
    </row>
    <row r="10" spans="1:8" ht="14.4">
      <c r="A10" s="342">
        <v>1.2</v>
      </c>
      <c r="B10" s="344" t="s">
        <v>523</v>
      </c>
      <c r="C10" s="386">
        <v>2808557099.8897004</v>
      </c>
      <c r="D10" s="386"/>
      <c r="E10" s="386">
        <v>2808557099.8897004</v>
      </c>
      <c r="F10" s="661"/>
      <c r="G10" s="661"/>
      <c r="H10" s="661"/>
    </row>
    <row r="11" spans="1:8" ht="14.4">
      <c r="A11" s="342">
        <v>1.3</v>
      </c>
      <c r="B11" s="344" t="s">
        <v>524</v>
      </c>
      <c r="C11" s="386">
        <v>1337886623.4790947</v>
      </c>
      <c r="D11" s="386"/>
      <c r="E11" s="386">
        <v>1337886623.4790947</v>
      </c>
      <c r="F11" s="661"/>
      <c r="G11" s="661"/>
      <c r="H11" s="661"/>
    </row>
    <row r="12" spans="1:8" ht="14.4">
      <c r="A12" s="342">
        <v>2</v>
      </c>
      <c r="B12" s="345" t="s">
        <v>525</v>
      </c>
      <c r="C12" s="386">
        <v>22653778.830000002</v>
      </c>
      <c r="D12" s="386"/>
      <c r="E12" s="386">
        <v>22653778.830000002</v>
      </c>
      <c r="F12" s="661"/>
      <c r="G12" s="661"/>
      <c r="H12" s="661"/>
    </row>
    <row r="13" spans="1:8" ht="14.4">
      <c r="A13" s="342">
        <v>2.1</v>
      </c>
      <c r="B13" s="346" t="s">
        <v>526</v>
      </c>
      <c r="C13" s="387">
        <v>22653778.830000002</v>
      </c>
      <c r="D13" s="387"/>
      <c r="E13" s="387">
        <v>22653778.830000002</v>
      </c>
      <c r="F13" s="661"/>
      <c r="G13" s="661"/>
      <c r="H13" s="661"/>
    </row>
    <row r="14" spans="1:8" ht="20.399999999999999">
      <c r="A14" s="342">
        <v>3</v>
      </c>
      <c r="B14" s="347" t="s">
        <v>527</v>
      </c>
      <c r="C14" s="387">
        <v>0</v>
      </c>
      <c r="D14" s="387"/>
      <c r="E14" s="387">
        <v>0</v>
      </c>
      <c r="F14" s="661"/>
      <c r="G14" s="661"/>
      <c r="H14" s="661"/>
    </row>
    <row r="15" spans="1:8" ht="14.4">
      <c r="A15" s="342">
        <v>4</v>
      </c>
      <c r="B15" s="348" t="s">
        <v>528</v>
      </c>
      <c r="C15" s="387">
        <v>0</v>
      </c>
      <c r="D15" s="387"/>
      <c r="E15" s="387">
        <v>0</v>
      </c>
      <c r="F15" s="661"/>
      <c r="G15" s="661"/>
      <c r="H15" s="661"/>
    </row>
    <row r="16" spans="1:8" ht="20.399999999999999">
      <c r="A16" s="342">
        <v>5</v>
      </c>
      <c r="B16" s="349" t="s">
        <v>529</v>
      </c>
      <c r="C16" s="387">
        <v>6096622641.2776995</v>
      </c>
      <c r="D16" s="387">
        <v>0</v>
      </c>
      <c r="E16" s="387">
        <v>6096622641.2776995</v>
      </c>
      <c r="F16" s="661"/>
      <c r="G16" s="661"/>
      <c r="H16" s="661"/>
    </row>
    <row r="17" spans="1:8" ht="14.4">
      <c r="A17" s="342">
        <v>5.0999999999999996</v>
      </c>
      <c r="B17" s="350" t="s">
        <v>530</v>
      </c>
      <c r="C17" s="387">
        <v>1437429.21</v>
      </c>
      <c r="D17" s="387">
        <v>0</v>
      </c>
      <c r="E17" s="387">
        <v>1437429.21</v>
      </c>
      <c r="F17" s="661"/>
      <c r="G17" s="661"/>
      <c r="H17" s="661"/>
    </row>
    <row r="18" spans="1:8" ht="14.4">
      <c r="A18" s="342">
        <v>5.2</v>
      </c>
      <c r="B18" s="350" t="s">
        <v>531</v>
      </c>
      <c r="C18" s="387">
        <v>6095185212.0676994</v>
      </c>
      <c r="D18" s="387"/>
      <c r="E18" s="387">
        <v>6095185212.0676994</v>
      </c>
      <c r="F18" s="661"/>
      <c r="G18" s="661"/>
      <c r="H18" s="661"/>
    </row>
    <row r="19" spans="1:8" ht="14.4">
      <c r="A19" s="342">
        <v>5.3</v>
      </c>
      <c r="B19" s="351" t="s">
        <v>532</v>
      </c>
      <c r="C19" s="387">
        <v>0</v>
      </c>
      <c r="D19" s="387"/>
      <c r="E19" s="387">
        <v>0</v>
      </c>
      <c r="F19" s="661"/>
      <c r="G19" s="661"/>
      <c r="H19" s="661"/>
    </row>
    <row r="20" spans="1:8" ht="14.4">
      <c r="A20" s="342">
        <v>6</v>
      </c>
      <c r="B20" s="347" t="s">
        <v>533</v>
      </c>
      <c r="C20" s="387">
        <v>31516113056.505798</v>
      </c>
      <c r="D20" s="387">
        <v>0</v>
      </c>
      <c r="E20" s="387">
        <v>31516113056.505798</v>
      </c>
      <c r="F20" s="661"/>
      <c r="G20" s="661"/>
      <c r="H20" s="661"/>
    </row>
    <row r="21" spans="1:8" ht="14.4">
      <c r="A21" s="342">
        <v>6.1</v>
      </c>
      <c r="B21" s="350" t="s">
        <v>531</v>
      </c>
      <c r="C21" s="387">
        <v>2352095027.3722997</v>
      </c>
      <c r="D21" s="387"/>
      <c r="E21" s="387">
        <v>2352095027.3722997</v>
      </c>
      <c r="F21" s="661"/>
      <c r="G21" s="661"/>
      <c r="H21" s="661"/>
    </row>
    <row r="22" spans="1:8" ht="14.4">
      <c r="A22" s="342">
        <v>6.2</v>
      </c>
      <c r="B22" s="351" t="s">
        <v>532</v>
      </c>
      <c r="C22" s="387">
        <v>29164018029.133499</v>
      </c>
      <c r="D22" s="387"/>
      <c r="E22" s="387">
        <v>29164018029.133499</v>
      </c>
      <c r="F22" s="661"/>
      <c r="G22" s="661"/>
      <c r="H22" s="661"/>
    </row>
    <row r="23" spans="1:8" ht="14.4">
      <c r="A23" s="342">
        <v>7</v>
      </c>
      <c r="B23" s="345" t="s">
        <v>534</v>
      </c>
      <c r="C23" s="387">
        <v>391420284.33000004</v>
      </c>
      <c r="D23" s="387">
        <v>9537977</v>
      </c>
      <c r="E23" s="387">
        <v>381882307.33000004</v>
      </c>
      <c r="F23" s="661"/>
      <c r="G23" s="661"/>
      <c r="H23" s="661"/>
    </row>
    <row r="24" spans="1:8" ht="20.399999999999999">
      <c r="A24" s="342">
        <v>8</v>
      </c>
      <c r="B24" s="352" t="s">
        <v>535</v>
      </c>
      <c r="C24" s="387">
        <v>8770240.6699999999</v>
      </c>
      <c r="D24" s="387">
        <v>0</v>
      </c>
      <c r="E24" s="387">
        <v>8770240.6699999999</v>
      </c>
      <c r="F24" s="661"/>
      <c r="G24" s="661"/>
      <c r="H24" s="661"/>
    </row>
    <row r="25" spans="1:8" ht="14.4">
      <c r="A25" s="342">
        <v>9</v>
      </c>
      <c r="B25" s="348" t="s">
        <v>536</v>
      </c>
      <c r="C25" s="387">
        <v>791237300.12</v>
      </c>
      <c r="D25" s="387">
        <v>3503375.9</v>
      </c>
      <c r="E25" s="387">
        <v>787733924.22000003</v>
      </c>
      <c r="F25" s="661"/>
      <c r="G25" s="661"/>
      <c r="H25" s="661"/>
    </row>
    <row r="26" spans="1:8" ht="14.4">
      <c r="A26" s="342">
        <v>9.1</v>
      </c>
      <c r="B26" s="350" t="s">
        <v>537</v>
      </c>
      <c r="C26" s="387">
        <v>692187849.99000001</v>
      </c>
      <c r="D26" s="387">
        <v>3503375.9</v>
      </c>
      <c r="E26" s="387">
        <v>688684474.09000003</v>
      </c>
      <c r="F26" s="661"/>
      <c r="G26" s="661"/>
      <c r="H26" s="661"/>
    </row>
    <row r="27" spans="1:8" ht="14.4">
      <c r="A27" s="342">
        <v>9.1999999999999993</v>
      </c>
      <c r="B27" s="350" t="s">
        <v>538</v>
      </c>
      <c r="C27" s="387">
        <v>99049450.129999995</v>
      </c>
      <c r="D27" s="387"/>
      <c r="E27" s="387">
        <v>99049450.129999995</v>
      </c>
      <c r="F27" s="661"/>
      <c r="G27" s="661"/>
      <c r="H27" s="661"/>
    </row>
    <row r="28" spans="1:8" ht="14.4">
      <c r="A28" s="342">
        <v>10</v>
      </c>
      <c r="B28" s="348" t="s">
        <v>539</v>
      </c>
      <c r="C28" s="387">
        <v>205218404.33000004</v>
      </c>
      <c r="D28" s="387">
        <v>205218404.33000004</v>
      </c>
      <c r="E28" s="387">
        <v>0</v>
      </c>
      <c r="F28" s="661"/>
      <c r="G28" s="661"/>
      <c r="H28" s="661"/>
    </row>
    <row r="29" spans="1:8" ht="14.4">
      <c r="A29" s="342">
        <v>10.1</v>
      </c>
      <c r="B29" s="350" t="s">
        <v>540</v>
      </c>
      <c r="C29" s="387">
        <v>33453342.84</v>
      </c>
      <c r="D29" s="387">
        <v>33453342.84</v>
      </c>
      <c r="E29" s="387">
        <v>0</v>
      </c>
      <c r="F29" s="661"/>
      <c r="G29" s="661"/>
      <c r="H29" s="661"/>
    </row>
    <row r="30" spans="1:8" ht="14.4">
      <c r="A30" s="342">
        <v>10.199999999999999</v>
      </c>
      <c r="B30" s="350" t="s">
        <v>541</v>
      </c>
      <c r="C30" s="387">
        <v>171765061.49000004</v>
      </c>
      <c r="D30" s="387">
        <v>171765061.49000004</v>
      </c>
      <c r="E30" s="387">
        <v>0</v>
      </c>
      <c r="F30" s="661"/>
      <c r="G30" s="661"/>
      <c r="H30" s="661"/>
    </row>
    <row r="31" spans="1:8" ht="14.4">
      <c r="A31" s="342">
        <v>11</v>
      </c>
      <c r="B31" s="348" t="s">
        <v>542</v>
      </c>
      <c r="C31" s="387">
        <v>0</v>
      </c>
      <c r="D31" s="387">
        <v>0</v>
      </c>
      <c r="E31" s="387">
        <v>0</v>
      </c>
      <c r="F31" s="661"/>
      <c r="G31" s="661"/>
      <c r="H31" s="661"/>
    </row>
    <row r="32" spans="1:8" ht="14.4">
      <c r="A32" s="342">
        <v>11.1</v>
      </c>
      <c r="B32" s="350" t="s">
        <v>543</v>
      </c>
      <c r="C32" s="387">
        <v>0</v>
      </c>
      <c r="D32" s="387"/>
      <c r="E32" s="387">
        <v>0</v>
      </c>
      <c r="F32" s="661"/>
      <c r="G32" s="661"/>
      <c r="H32" s="661"/>
    </row>
    <row r="33" spans="1:8" ht="14.4">
      <c r="A33" s="342">
        <v>11.2</v>
      </c>
      <c r="B33" s="350" t="s">
        <v>544</v>
      </c>
      <c r="C33" s="387">
        <v>0</v>
      </c>
      <c r="D33" s="387"/>
      <c r="E33" s="387">
        <v>0</v>
      </c>
      <c r="F33" s="661"/>
      <c r="G33" s="661"/>
      <c r="H33" s="661"/>
    </row>
    <row r="34" spans="1:8" ht="14.4">
      <c r="A34" s="342">
        <v>13</v>
      </c>
      <c r="B34" s="348" t="s">
        <v>545</v>
      </c>
      <c r="C34" s="387">
        <v>718353539.40095317</v>
      </c>
      <c r="D34" s="387"/>
      <c r="E34" s="387">
        <v>718353539.40095317</v>
      </c>
      <c r="F34" s="661"/>
      <c r="G34" s="661"/>
      <c r="H34" s="661"/>
    </row>
    <row r="35" spans="1:8" ht="14.4">
      <c r="A35" s="342">
        <v>13.1</v>
      </c>
      <c r="B35" s="353" t="s">
        <v>546</v>
      </c>
      <c r="C35" s="387">
        <v>397712169.66000003</v>
      </c>
      <c r="D35" s="387"/>
      <c r="E35" s="387">
        <v>397712169.66000003</v>
      </c>
      <c r="F35" s="661"/>
      <c r="G35" s="661"/>
      <c r="H35" s="661"/>
    </row>
    <row r="36" spans="1:8" ht="14.4">
      <c r="A36" s="342">
        <v>13.2</v>
      </c>
      <c r="B36" s="353" t="s">
        <v>547</v>
      </c>
      <c r="C36" s="387">
        <v>0</v>
      </c>
      <c r="D36" s="387"/>
      <c r="E36" s="387">
        <v>0</v>
      </c>
      <c r="F36" s="661"/>
      <c r="G36" s="661"/>
      <c r="H36" s="661"/>
    </row>
    <row r="37" spans="1:8" ht="27" thickBot="1">
      <c r="A37" s="121"/>
      <c r="B37" s="193" t="s">
        <v>218</v>
      </c>
      <c r="C37" s="135">
        <v>44782967558.013252</v>
      </c>
      <c r="D37" s="135">
        <v>218259757.23000005</v>
      </c>
      <c r="E37" s="135">
        <v>44564707800.783249</v>
      </c>
      <c r="F37" s="661"/>
      <c r="G37" s="661"/>
      <c r="H37" s="661"/>
    </row>
    <row r="38" spans="1:8">
      <c r="A38" s="5"/>
      <c r="B38" s="5"/>
      <c r="C38" s="5"/>
      <c r="D38" s="5"/>
      <c r="E38" s="5"/>
    </row>
    <row r="39" spans="1:8">
      <c r="A39" s="5"/>
      <c r="B39" s="5"/>
      <c r="C39" s="5"/>
      <c r="D39" s="5"/>
      <c r="E39" s="5"/>
    </row>
    <row r="41" spans="1:8" s="4" customFormat="1">
      <c r="B41" s="54"/>
      <c r="F41" s="5"/>
      <c r="G41" s="5"/>
    </row>
    <row r="42" spans="1:8" s="4" customFormat="1">
      <c r="B42" s="54"/>
      <c r="F42" s="5"/>
      <c r="G42" s="5"/>
    </row>
    <row r="43" spans="1:8" s="4" customFormat="1">
      <c r="B43" s="54"/>
      <c r="F43" s="5"/>
      <c r="G43" s="5"/>
    </row>
    <row r="44" spans="1:8" s="4" customFormat="1">
      <c r="B44" s="54"/>
      <c r="F44" s="5"/>
      <c r="G44" s="5"/>
    </row>
    <row r="45" spans="1:8" s="4" customFormat="1">
      <c r="B45" s="54"/>
      <c r="F45" s="5"/>
      <c r="G45" s="5"/>
    </row>
    <row r="46" spans="1:8" s="4" customFormat="1">
      <c r="B46" s="54"/>
      <c r="F46" s="5"/>
      <c r="G46" s="5"/>
    </row>
    <row r="47" spans="1:8" s="4" customFormat="1">
      <c r="B47" s="54"/>
      <c r="F47" s="5"/>
      <c r="G47" s="5"/>
    </row>
    <row r="48" spans="1:8" s="4" customFormat="1">
      <c r="B48" s="54"/>
      <c r="F48" s="5"/>
      <c r="G48" s="5"/>
    </row>
    <row r="49" spans="2:7" s="4" customFormat="1">
      <c r="B49" s="54"/>
      <c r="F49" s="5"/>
      <c r="G49" s="5"/>
    </row>
    <row r="50" spans="2:7" s="4" customFormat="1">
      <c r="B50" s="54"/>
      <c r="F50" s="5"/>
      <c r="G50" s="5"/>
    </row>
    <row r="51" spans="2:7" s="4" customFormat="1">
      <c r="B51" s="54"/>
      <c r="F51" s="5"/>
      <c r="G51" s="5"/>
    </row>
    <row r="52" spans="2:7" s="4" customFormat="1">
      <c r="B52" s="54"/>
      <c r="F52" s="5"/>
      <c r="G52" s="5"/>
    </row>
    <row r="53" spans="2:7" s="4" customFormat="1">
      <c r="B53" s="54"/>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Normal="100" workbookViewId="0">
      <pane xSplit="1" ySplit="4" topLeftCell="B5" activePane="bottomRight" state="frozen"/>
      <selection pane="topRight"/>
      <selection pane="bottomLeft"/>
      <selection pane="bottomRight" activeCell="B5" sqref="B5"/>
    </sheetView>
  </sheetViews>
  <sheetFormatPr defaultColWidth="9.33203125" defaultRowHeight="13.2" outlineLevelRow="1"/>
  <cols>
    <col min="1" max="1" width="9.5546875" style="4" bestFit="1" customWidth="1"/>
    <col min="2" max="2" width="114.33203125" style="4" customWidth="1"/>
    <col min="3" max="3" width="18.6640625" style="4" customWidth="1"/>
    <col min="4" max="4" width="25.44140625" style="4" customWidth="1"/>
    <col min="5" max="5" width="24.33203125" style="4" customWidth="1"/>
    <col min="6" max="6" width="24" style="4" customWidth="1"/>
    <col min="7" max="7" width="10" style="4" bestFit="1" customWidth="1"/>
    <col min="8" max="8" width="12" style="4" bestFit="1" customWidth="1"/>
    <col min="9" max="9" width="12.5546875" style="4" bestFit="1" customWidth="1"/>
    <col min="10" max="16384" width="9.33203125" style="4"/>
  </cols>
  <sheetData>
    <row r="1" spans="1:6">
      <c r="A1" s="2" t="s">
        <v>30</v>
      </c>
      <c r="B1" s="3" t="str">
        <f>'Info '!C2</f>
        <v>JSC Bank of Georgia</v>
      </c>
    </row>
    <row r="2" spans="1:6" s="48" customFormat="1" ht="15.75" customHeight="1">
      <c r="A2" s="2" t="s">
        <v>31</v>
      </c>
      <c r="B2" s="286">
        <f>'1. key ratios '!B2</f>
        <v>46203</v>
      </c>
      <c r="C2" s="4"/>
      <c r="D2" s="4"/>
      <c r="E2" s="4"/>
      <c r="F2" s="4"/>
    </row>
    <row r="3" spans="1:6" s="48" customFormat="1" ht="15.75" customHeight="1">
      <c r="C3" s="4"/>
      <c r="D3" s="4"/>
      <c r="E3" s="4"/>
      <c r="F3" s="4"/>
    </row>
    <row r="4" spans="1:6" s="48" customFormat="1" ht="13.8" thickBot="1">
      <c r="A4" s="48" t="s">
        <v>43</v>
      </c>
      <c r="B4" s="194" t="s">
        <v>514</v>
      </c>
      <c r="C4" s="49" t="s">
        <v>35</v>
      </c>
      <c r="D4" s="4"/>
      <c r="E4" s="4"/>
      <c r="F4" s="4"/>
    </row>
    <row r="5" spans="1:6">
      <c r="A5" s="140">
        <v>1</v>
      </c>
      <c r="B5" s="195" t="s">
        <v>516</v>
      </c>
      <c r="C5" s="141">
        <v>44564707800.783249</v>
      </c>
      <c r="D5" s="662"/>
    </row>
    <row r="6" spans="1:6" s="142" customFormat="1">
      <c r="A6" s="55">
        <v>2.1</v>
      </c>
      <c r="B6" s="137" t="s">
        <v>198</v>
      </c>
      <c r="C6" s="109">
        <v>3269521113.4758</v>
      </c>
      <c r="D6" s="662"/>
    </row>
    <row r="7" spans="1:6" s="33" customFormat="1" outlineLevel="1">
      <c r="A7" s="28">
        <v>2.2000000000000002</v>
      </c>
      <c r="B7" s="29" t="s">
        <v>199</v>
      </c>
      <c r="C7" s="143">
        <v>1710999526.2004013</v>
      </c>
      <c r="D7" s="662"/>
    </row>
    <row r="8" spans="1:6" s="33" customFormat="1">
      <c r="A8" s="28">
        <v>3</v>
      </c>
      <c r="B8" s="138" t="s">
        <v>515</v>
      </c>
      <c r="C8" s="144">
        <f>SUM(C5:C7)</f>
        <v>49545228440.45945</v>
      </c>
      <c r="D8" s="662"/>
    </row>
    <row r="9" spans="1:6" s="142" customFormat="1">
      <c r="A9" s="55">
        <v>4</v>
      </c>
      <c r="B9" s="57" t="s">
        <v>45</v>
      </c>
      <c r="C9" s="109"/>
      <c r="D9" s="662"/>
    </row>
    <row r="10" spans="1:6" s="33" customFormat="1" outlineLevel="1">
      <c r="A10" s="28">
        <v>5.0999999999999996</v>
      </c>
      <c r="B10" s="29" t="s">
        <v>200</v>
      </c>
      <c r="C10" s="143">
        <v>-1947529004.2914503</v>
      </c>
      <c r="D10" s="662"/>
    </row>
    <row r="11" spans="1:6" s="33" customFormat="1" outlineLevel="1">
      <c r="A11" s="28">
        <v>5.2</v>
      </c>
      <c r="B11" s="29" t="s">
        <v>201</v>
      </c>
      <c r="C11" s="143">
        <v>-1609765698.4831293</v>
      </c>
      <c r="D11" s="662"/>
    </row>
    <row r="12" spans="1:6" s="33" customFormat="1">
      <c r="A12" s="28">
        <v>6</v>
      </c>
      <c r="B12" s="136" t="s">
        <v>741</v>
      </c>
      <c r="C12" s="143"/>
      <c r="D12" s="662"/>
    </row>
    <row r="13" spans="1:6" s="33" customFormat="1" ht="13.8" thickBot="1">
      <c r="A13" s="30">
        <v>7</v>
      </c>
      <c r="B13" s="139" t="s">
        <v>161</v>
      </c>
      <c r="C13" s="145">
        <f>SUM(C8:C12)</f>
        <v>45987933737.684868</v>
      </c>
      <c r="D13" s="662"/>
    </row>
    <row r="14" spans="1:6">
      <c r="D14" s="662"/>
    </row>
    <row r="15" spans="1:6">
      <c r="A15" s="155"/>
      <c r="B15" s="34"/>
    </row>
    <row r="16" spans="1:6">
      <c r="A16" s="155"/>
      <c r="B16" s="155"/>
    </row>
    <row r="17" spans="1:5" ht="13.8">
      <c r="A17" s="150"/>
      <c r="B17" s="151"/>
      <c r="C17" s="155"/>
      <c r="D17" s="155"/>
      <c r="E17" s="155"/>
    </row>
    <row r="18" spans="1:5" ht="14.4">
      <c r="A18" s="156"/>
      <c r="B18" s="157"/>
      <c r="C18" s="155"/>
      <c r="D18" s="155"/>
      <c r="E18" s="155"/>
    </row>
    <row r="19" spans="1:5" ht="13.8">
      <c r="A19" s="158"/>
      <c r="B19" s="152"/>
      <c r="C19" s="155"/>
      <c r="D19" s="155"/>
      <c r="E19" s="155"/>
    </row>
    <row r="20" spans="1:5" ht="13.8">
      <c r="A20" s="159"/>
      <c r="B20" s="153"/>
      <c r="C20" s="155"/>
      <c r="D20" s="155"/>
      <c r="E20" s="155"/>
    </row>
    <row r="21" spans="1:5" ht="13.8">
      <c r="A21" s="159"/>
      <c r="B21" s="157"/>
      <c r="C21" s="155"/>
      <c r="D21" s="155"/>
      <c r="E21" s="155"/>
    </row>
    <row r="22" spans="1:5" ht="13.8">
      <c r="A22" s="158"/>
      <c r="B22" s="154"/>
      <c r="C22" s="155"/>
      <c r="D22" s="155"/>
      <c r="E22" s="155"/>
    </row>
    <row r="23" spans="1:5" ht="13.8">
      <c r="A23" s="159"/>
      <c r="B23" s="153"/>
      <c r="C23" s="155"/>
      <c r="D23" s="155"/>
      <c r="E23" s="155"/>
    </row>
    <row r="24" spans="1:5" ht="13.8">
      <c r="A24" s="159"/>
      <c r="B24" s="153"/>
      <c r="C24" s="155"/>
      <c r="D24" s="155"/>
      <c r="E24" s="155"/>
    </row>
    <row r="25" spans="1:5" ht="13.8">
      <c r="A25" s="159"/>
      <c r="B25" s="160"/>
      <c r="C25" s="155"/>
      <c r="D25" s="155"/>
      <c r="E25" s="155"/>
    </row>
    <row r="26" spans="1:5" ht="13.8">
      <c r="A26" s="159"/>
      <c r="B26" s="157"/>
      <c r="C26" s="155"/>
      <c r="D26" s="155"/>
      <c r="E26" s="155"/>
    </row>
    <row r="27" spans="1:5">
      <c r="A27" s="155"/>
      <c r="B27" s="161"/>
      <c r="C27" s="155"/>
      <c r="D27" s="155"/>
      <c r="E27" s="155"/>
    </row>
    <row r="28" spans="1:5">
      <c r="A28" s="155"/>
      <c r="B28" s="161"/>
      <c r="C28" s="155"/>
      <c r="D28" s="155"/>
      <c r="E28" s="155"/>
    </row>
    <row r="29" spans="1:5">
      <c r="A29" s="155"/>
      <c r="B29" s="161"/>
      <c r="C29" s="155"/>
      <c r="D29" s="155"/>
      <c r="E29" s="155"/>
    </row>
    <row r="30" spans="1:5">
      <c r="A30" s="155"/>
      <c r="B30" s="161"/>
      <c r="C30" s="155"/>
      <c r="D30" s="155"/>
      <c r="E30" s="155"/>
    </row>
    <row r="31" spans="1:5">
      <c r="A31" s="155"/>
      <c r="B31" s="161"/>
      <c r="C31" s="155"/>
      <c r="D31" s="155"/>
      <c r="E31" s="155"/>
    </row>
    <row r="32" spans="1:5">
      <c r="A32" s="155"/>
      <c r="B32" s="161"/>
      <c r="C32" s="155"/>
      <c r="D32" s="155"/>
      <c r="E32" s="155"/>
    </row>
    <row r="33" spans="1:5">
      <c r="A33" s="155"/>
      <c r="B33" s="161"/>
      <c r="C33" s="155"/>
      <c r="D33" s="155"/>
      <c r="E33" s="155"/>
    </row>
  </sheetData>
  <pageMargins left="0.7" right="0.7" top="0.75" bottom="0.75" header="0.3" footer="0.3"/>
  <pageSetup paperSize="9" orientation="portrait" horizontalDpi="4294967295" verticalDpi="4294967295"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KrEfZDy6cApYgZwVnERJ+DkUKypaBKC8FDaWaCz5kqM=</DigestValue>
    </Reference>
    <Reference Type="http://www.w3.org/2000/09/xmldsig#Object" URI="#idOfficeObject">
      <DigestMethod Algorithm="http://www.w3.org/2001/04/xmlenc#sha256"/>
      <DigestValue>jiLycp/hGC27IKBuOw5Pm/Dz5JfqH7ifzkCNVDnIx0Q=</DigestValue>
    </Reference>
    <Reference Type="http://uri.etsi.org/01903#SignedProperties" URI="#idSignedProperties">
      <Transforms>
        <Transform Algorithm="http://www.w3.org/TR/2001/REC-xml-c14n-20010315"/>
      </Transforms>
      <DigestMethod Algorithm="http://www.w3.org/2001/04/xmlenc#sha256"/>
      <DigestValue>xJAdiJav4EkNli6DCRfOMjBLdHZcPKdH7q8uq1mbdFo=</DigestValue>
    </Reference>
  </SignedInfo>
  <SignatureValue>G0EzkvfBrWWkugs/Fp+TP7bpezd3OxcBoWca2UBl4qmS7IUNuOrOQ5nDhKbx3MXfgtAyKgk9NdRQ
OBJwQ/CpErztAI0JBd1/E1UlJWk128oBWfPmlobA3/Atd3v5MdNvqy/DdyPh59q//EAl14EQ3SKr
rCGDmGpUNrPGkaR6sYt/qfKldMx/XRmEYW34SnH9QQfSKfVhcPOcGgEtCjPqqgB/r9ZhkqLu1aIk
jJV0t2JtDtPGrecrc2hNZOzkbG7SGuaLaUKNLsjTb3nzL1y37ZLCdGMv+fzCjfYtlCSP/ZFPSlg3
8pdaFGzQAKVRCI/D+lGzuM7hN50Guu/5Y/NaQg==</SignatureValue>
  <KeyInfo>
    <X509Data>
      <X509Certificate>MIIGQDCCBSigAwIBAgIKRUhTYQAEAAKAeTANBgkqhkiG9w0BAQsFADBKMRIwEAYKCZImiZPyLGQBGRYCZ2UxEzARBgoJkiaJk/IsZAEZFgNuYmcxHzAdBgNVBAMTFk5CRyBDbGFzcyAyIElOVCBTdWIgQ0EwHhcNMjUwNDIyMTIyOTE0WhcNMjcwNDIyMTIyOTE0WjA+MRwwGgYDVQQKExNKU0MgQmFuayBPZiBHZW9yZ2lhMR4wHAYDVQQDExVCQkcgLSBUYXRvIFRvbWFzaHZpbGkwggEiMA0GCSqGSIb3DQEBAQUAA4IBDwAwggEKAoIBAQDXuHzklvekAJhve3HFJAsQITciO6OWhmNmd5clbhpF1dcXF/1hex1OqOqrMVhj7cj2zodRDpB0l+jXs+Yok2ClNllWBBXF1xYmWAaHSSmYYT02cEKagTLZFcLLQNPKmeWHwkkDuIAE06g/CuLhsTw6U/w336s31kA5ylW5LJy2qt8oa71Cn/3eiiymPUQcq39cjT8W0XX+/bRibRK6x78MUaM9q+s2Hg6DN8SOo+yZkyDgmNWIbLJVP586biZYKgnkoo0EHyMRcOiAEbeV8S641zo1nSQN3ADgq1gNNNYlWmJp8uhJLtHBM5cnFvlOksYVQcgvkeV3VaqtfH1efLuzAgMBAAGjggMyMIIDLjA8BgkrBgEEAYI3FQcELzAtBiUrBgEEAYI3FQjmsmCDjfVEhoGZCYO4oUqDvoRxBIPEkTOEg4hdAgFkAgEjMB0GA1UdJQQWMBQGCCsGAQUFBwMCBggrBgEFBQcDBDALBgNVHQ8EBAMCB4AwJwYJKwYBBAGCNxUKBBowGDAKBggrBgEFBQcDAjAKBggrBgEFBQcDBDAdBgNVHQ4EFgQU6E8w6K2E9RoGxLNWd9fh4oy7X34wHwYDVR0jBBgwFoAUwy7SL/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YmFzZT9vYmplY3RDbGFzcz1jZXJ0aWZpY2F0aW9uQXV0aG9yaXR5MF0GCCsGAQUFBzAChlFodHRwOi8vY3JsLm5iZy5nb3YuZ2UvY2EvbmJnLXN1YkNBLm5iZy5nZV9OQkclMjBDbGFzcyUyMDIlMjBJTlQlMjBTdWIlMjBDQSg0KS5jcnQwDQYJKoZIhvcNAQELBQADggEBAApdoLNYlSqmMwVnyvy5KRXZ0XEst0eTFkDoZ99lQN+yiszKl+r0CjRWbKFi4imfEz7VU00z/cJIGfUR+yi90IvmQoP1oNkno2def4ZyYZZu1YZUNJ2q96v63cdhLJ1vME7p1/2nx9JaK4OxG3IWwUs5yrXGkS3blWbX6vZ6XE6kU+lC5o7tC3RipqhdYF4JUgAccRfXLFElqMRQu0sVSec9uxZ12NkFHnihJoIsNGWEm/e48OHGtLT0+FHmHY+O8KAcvN4HioxVQP7+bkxAlrcCtCENi1WVMRcmvfJMacUew0LxjIbqiM8tz77qBfEWn/117oIL4z4Au9Q7fBU9Bw4=</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Transform>
          <Transform Algorithm="http://www.w3.org/TR/2001/REC-xml-c14n-20010315"/>
        </Transforms>
        <DigestMethod Algorithm="http://www.w3.org/2001/04/xmlenc#sha256"/>
        <DigestValue>s0k7k0zd8qAJcwFjwJVZgfYkiMghqpKwHHm2MOe7xrw=</DigestValue>
      </Reference>
      <Reference URI="/xl/calcChain.xml?ContentType=application/vnd.openxmlformats-officedocument.spreadsheetml.calcChain+xml">
        <DigestMethod Algorithm="http://www.w3.org/2001/04/xmlenc#sha256"/>
        <DigestValue>1KExNA7BWwiDXCrSp2bZwRUuqUFOY7zVbTRJT67c6DQ=</DigestValue>
      </Reference>
      <Reference URI="/xl/comments1.xml?ContentType=application/vnd.openxmlformats-officedocument.spreadsheetml.comments+xml">
        <DigestMethod Algorithm="http://www.w3.org/2001/04/xmlenc#sha256"/>
        <DigestValue>D1ZJOUA+rSHcom9m3ySIHuX7CboEvAibeubIv/6JwCs=</DigestValue>
      </Reference>
      <Reference URI="/xl/drawings/drawing1.xml?ContentType=application/vnd.openxmlformats-officedocument.drawing+xml">
        <DigestMethod Algorithm="http://www.w3.org/2001/04/xmlenc#sha256"/>
        <DigestValue>im5sOyfG+/mWHvDeHGkFBbsYlu/4dpDVFm5cJ6RuNLE=</DigestValue>
      </Reference>
      <Reference URI="/xl/drawings/vmlDrawing1.vml?ContentType=application/vnd.openxmlformats-officedocument.vmlDrawing">
        <DigestMethod Algorithm="http://www.w3.org/2001/04/xmlenc#sha256"/>
        <DigestValue>MmSdxDWSlaM1MpSz/bWOzvUbh0OGiCfsIfhXftgbsQg=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72fUG5/UN+bgABv1oLXOrWb5+OEeML8pbP7/zTqLSdQ=</DigestValue>
      </Reference>
      <Reference URI="/xl/externalLinks/externalLink1.xml?ContentType=application/vnd.openxmlformats-officedocument.spreadsheetml.externalLink+xml">
        <DigestMethod Algorithm="http://www.w3.org/2001/04/xmlenc#sha256"/>
        <DigestValue>r5VMIs6AO4HL4uOLt5pJnqhP0sO7uDpzidH6gzgejBs=</DigestValue>
      </Reference>
      <Reference URI="/xl/externalLinks/externalLink2.xml?ContentType=application/vnd.openxmlformats-officedocument.spreadsheetml.externalLink+xml">
        <DigestMethod Algorithm="http://www.w3.org/2001/04/xmlenc#sha256"/>
        <DigestValue>MJIRMH6v0QbwIZ2crvLbVFsWHVPKbvRmYE6dtOyV+00=</DigestValue>
      </Reference>
      <Reference URI="/xl/externalLinks/externalLink3.xml?ContentType=application/vnd.openxmlformats-officedocument.spreadsheetml.externalLink+xml">
        <DigestMethod Algorithm="http://www.w3.org/2001/04/xmlenc#sha256"/>
        <DigestValue>Pm9glGcq5uLC+iQO5PWPO1RxTb84Y5fwanBcRLRtMC4=</DigestValue>
      </Reference>
      <Reference URI="/xl/printerSettings/printerSettings1.bin?ContentType=application/vnd.openxmlformats-officedocument.spreadsheetml.printerSettings">
        <DigestMethod Algorithm="http://www.w3.org/2001/04/xmlenc#sha256"/>
        <DigestValue>16nRtTkTNfAdSTF0Lg1CT4t8t5VLf2B9wJs/PWFk54A=</DigestValue>
      </Reference>
      <Reference URI="/xl/printerSettings/printerSettings10.bin?ContentType=application/vnd.openxmlformats-officedocument.spreadsheetml.printerSettings">
        <DigestMethod Algorithm="http://www.w3.org/2001/04/xmlenc#sha256"/>
        <DigestValue>hkDzXaVpSsrFpnEkE1hr0S99GQRuWQhHUVEG4ffZlWk=</DigestValue>
      </Reference>
      <Reference URI="/xl/printerSettings/printerSettings11.bin?ContentType=application/vnd.openxmlformats-officedocument.spreadsheetml.printerSettings">
        <DigestMethod Algorithm="http://www.w3.org/2001/04/xmlenc#sha256"/>
        <DigestValue>86+sc8Rko5cNZ5BGa++/4xNznWSElckK3iS1B5pTwDQ=</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ar6hk/aRBhJ3Q7h1Xd48HWTe7Gl3RUqECzD058YGBrM=</DigestValue>
      </Reference>
      <Reference URI="/xl/printerSettings/printerSettings16.bin?ContentType=application/vnd.openxmlformats-officedocument.spreadsheetml.printerSettings">
        <DigestMethod Algorithm="http://www.w3.org/2001/04/xmlenc#sha256"/>
        <DigestValue>BfOqFYncvTrOA0w5jBPLJpo6svE1gFZliFydlsU/uz4=</DigestValue>
      </Reference>
      <Reference URI="/xl/printerSettings/printerSettings17.bin?ContentType=application/vnd.openxmlformats-officedocument.spreadsheetml.printerSettings">
        <DigestMethod Algorithm="http://www.w3.org/2001/04/xmlenc#sha256"/>
        <DigestValue>zxLIGjiJ19gUsPtQr72salfkFKrVFBCr1X8320JEcsQ=</DigestValue>
      </Reference>
      <Reference URI="/xl/printerSettings/printerSettings18.bin?ContentType=application/vnd.openxmlformats-officedocument.spreadsheetml.printerSettings">
        <DigestMethod Algorithm="http://www.w3.org/2001/04/xmlenc#sha256"/>
        <DigestValue>iE26OokMEnQMYiWgMfFhVXzSbn0Dmk333xx6Y+G1iUw=</DigestValue>
      </Reference>
      <Reference URI="/xl/printerSettings/printerSettings19.bin?ContentType=application/vnd.openxmlformats-officedocument.spreadsheetml.printerSettings">
        <DigestMethod Algorithm="http://www.w3.org/2001/04/xmlenc#sha256"/>
        <DigestValue>nkR1lu9OLM1UMxWiPa7wm3YcnQOlFOICy95qYiodDz0=</DigestValue>
      </Reference>
      <Reference URI="/xl/printerSettings/printerSettings2.bin?ContentType=application/vnd.openxmlformats-officedocument.spreadsheetml.printerSettings">
        <DigestMethod Algorithm="http://www.w3.org/2001/04/xmlenc#sha256"/>
        <DigestValue>yMi8stU5bqFShuh1MUNAff1/atoh6+i0/ROVy9FQsKk=</DigestValue>
      </Reference>
      <Reference URI="/xl/printerSettings/printerSettings20.bin?ContentType=application/vnd.openxmlformats-officedocument.spreadsheetml.printerSettings">
        <DigestMethod Algorithm="http://www.w3.org/2001/04/xmlenc#sha256"/>
        <DigestValue>2bvX94YA3UVSaKlpfCjo157kRTaGD9ZFW7t96/Nk1uk=</DigestValue>
      </Reference>
      <Reference URI="/xl/printerSettings/printerSettings21.bin?ContentType=application/vnd.openxmlformats-officedocument.spreadsheetml.printerSettings">
        <DigestMethod Algorithm="http://www.w3.org/2001/04/xmlenc#sha256"/>
        <DigestValue>SWiohiWSuPjjcblZxueyphOzVidWJvXmdfCiNQW6SiY=</DigestValue>
      </Reference>
      <Reference URI="/xl/printerSettings/printerSettings22.bin?ContentType=application/vnd.openxmlformats-officedocument.spreadsheetml.printerSettings">
        <DigestMethod Algorithm="http://www.w3.org/2001/04/xmlenc#sha256"/>
        <DigestValue>iE26OokMEnQMYiWgMfFhVXzSbn0Dmk333xx6Y+G1iUw=</DigestValue>
      </Reference>
      <Reference URI="/xl/printerSettings/printerSettings23.bin?ContentType=application/vnd.openxmlformats-officedocument.spreadsheetml.printerSettings">
        <DigestMethod Algorithm="http://www.w3.org/2001/04/xmlenc#sha256"/>
        <DigestValue>qqKz7UtelGHdfiWdqNc1EvL8LqlQ7O4MTpeoyQcgyv0=</DigestValue>
      </Reference>
      <Reference URI="/xl/printerSettings/printerSettings24.bin?ContentType=application/vnd.openxmlformats-officedocument.spreadsheetml.printerSettings">
        <DigestMethod Algorithm="http://www.w3.org/2001/04/xmlenc#sha256"/>
        <DigestValue>qqKz7UtelGHdfiWdqNc1EvL8LqlQ7O4MTpeoyQcgyv0=</DigestValue>
      </Reference>
      <Reference URI="/xl/printerSettings/printerSettings25.bin?ContentType=application/vnd.openxmlformats-officedocument.spreadsheetml.printerSettings">
        <DigestMethod Algorithm="http://www.w3.org/2001/04/xmlenc#sha256"/>
        <DigestValue>ze+MZOtihPj9dKeV/Dz5QESpeY6Fdwmnkxhrh69STxA=</DigestValue>
      </Reference>
      <Reference URI="/xl/printerSettings/printerSettings3.bin?ContentType=application/vnd.openxmlformats-officedocument.spreadsheetml.printerSettings">
        <DigestMethod Algorithm="http://www.w3.org/2001/04/xmlenc#sha256"/>
        <DigestValue>EKGprfHc+H/gyzRZZBHrFfPlu2WlrJ3b9VoWeQJrTNM=</DigestValue>
      </Reference>
      <Reference URI="/xl/printerSettings/printerSettings4.bin?ContentType=application/vnd.openxmlformats-officedocument.spreadsheetml.printerSettings">
        <DigestMethod Algorithm="http://www.w3.org/2001/04/xmlenc#sha256"/>
        <DigestValue>86+sc8Rko5cNZ5BGa++/4xNznWSElckK3iS1B5pTwDQ=</DigestValue>
      </Reference>
      <Reference URI="/xl/printerSettings/printerSettings5.bin?ContentType=application/vnd.openxmlformats-officedocument.spreadsheetml.printerSettings">
        <DigestMethod Algorithm="http://www.w3.org/2001/04/xmlenc#sha256"/>
        <DigestValue>16nRtTkTNfAdSTF0Lg1CT4t8t5VLf2B9wJs/PWFk54A=</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nkR1lu9OLM1UMxWiPa7wm3YcnQOlFOICy95qYiodDz0=</DigestValue>
      </Reference>
      <Reference URI="/xl/sharedStrings.xml?ContentType=application/vnd.openxmlformats-officedocument.spreadsheetml.sharedStrings+xml">
        <DigestMethod Algorithm="http://www.w3.org/2001/04/xmlenc#sha256"/>
        <DigestValue>W7qQPyQSjlxjuLxC7DLWyeey5wG5OTaQ0cAHsLt4RPA=</DigestValue>
      </Reference>
      <Reference URI="/xl/styles.xml?ContentType=application/vnd.openxmlformats-officedocument.spreadsheetml.styles+xml">
        <DigestMethod Algorithm="http://www.w3.org/2001/04/xmlenc#sha256"/>
        <DigestValue>dUiJXzwvFNbVXwWO6ASjEG8Yi+8RDEBltaY5RSZIGzI=</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uWqFM6OZy4MCyan8kP/WvveT6ZQO5fo+wlzPZxQzncY=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nZKw4hKw2+3pXeBTsC/ZBicbgnGu7zTAAE186sjLnDw=</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b0AbvUszDSS35nTN+SlHr1jUcd/yGgOHY2dbxRHZYeI=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BYeHnLA22VCCJ94UPqqf+FAcVx1n1XyBojikmeDlzjQ=</DigestValue>
      </Reference>
      <Reference URI="/xl/worksheets/sheet10.xml?ContentType=application/vnd.openxmlformats-officedocument.spreadsheetml.worksheet+xml">
        <DigestMethod Algorithm="http://www.w3.org/2001/04/xmlenc#sha256"/>
        <DigestValue>UxYwD56u1XOXgScbYASGdVGMntuTKhpqnIxTkz/6kLs=</DigestValue>
      </Reference>
      <Reference URI="/xl/worksheets/sheet11.xml?ContentType=application/vnd.openxmlformats-officedocument.spreadsheetml.worksheet+xml">
        <DigestMethod Algorithm="http://www.w3.org/2001/04/xmlenc#sha256"/>
        <DigestValue>rfPJwr48FICnz3sAuohjWr4BLTtftqW+DWblLcx/Q3A=</DigestValue>
      </Reference>
      <Reference URI="/xl/worksheets/sheet12.xml?ContentType=application/vnd.openxmlformats-officedocument.spreadsheetml.worksheet+xml">
        <DigestMethod Algorithm="http://www.w3.org/2001/04/xmlenc#sha256"/>
        <DigestValue>GPlwbeocG3c+PlwtxHxJb0CGrd/CXSIjL2qrTTxXdeA=</DigestValue>
      </Reference>
      <Reference URI="/xl/worksheets/sheet13.xml?ContentType=application/vnd.openxmlformats-officedocument.spreadsheetml.worksheet+xml">
        <DigestMethod Algorithm="http://www.w3.org/2001/04/xmlenc#sha256"/>
        <DigestValue>HAZUoE/Z9oCGjVRC+Ow4fxFVsfGThUmO1iMXeIDivr8=</DigestValue>
      </Reference>
      <Reference URI="/xl/worksheets/sheet14.xml?ContentType=application/vnd.openxmlformats-officedocument.spreadsheetml.worksheet+xml">
        <DigestMethod Algorithm="http://www.w3.org/2001/04/xmlenc#sha256"/>
        <DigestValue>UncCbr+Fmc0xAaTYrH+9q8aMRsTioJTVEIVzb45IOJs=</DigestValue>
      </Reference>
      <Reference URI="/xl/worksheets/sheet15.xml?ContentType=application/vnd.openxmlformats-officedocument.spreadsheetml.worksheet+xml">
        <DigestMethod Algorithm="http://www.w3.org/2001/04/xmlenc#sha256"/>
        <DigestValue>Ctpd4Ehqo/E9UZGnehGoTusGadlhs1cePqJqSETcMIY=</DigestValue>
      </Reference>
      <Reference URI="/xl/worksheets/sheet16.xml?ContentType=application/vnd.openxmlformats-officedocument.spreadsheetml.worksheet+xml">
        <DigestMethod Algorithm="http://www.w3.org/2001/04/xmlenc#sha256"/>
        <DigestValue>Bdb+ZH0uNn330dHIVTISXQ250rKstLbB6rKgmH0UGgY=</DigestValue>
      </Reference>
      <Reference URI="/xl/worksheets/sheet17.xml?ContentType=application/vnd.openxmlformats-officedocument.spreadsheetml.worksheet+xml">
        <DigestMethod Algorithm="http://www.w3.org/2001/04/xmlenc#sha256"/>
        <DigestValue>/lSPMAaXN9OFuzxSVd9zwX7C6WDrUq/++MnAOFM+mXs=</DigestValue>
      </Reference>
      <Reference URI="/xl/worksheets/sheet18.xml?ContentType=application/vnd.openxmlformats-officedocument.spreadsheetml.worksheet+xml">
        <DigestMethod Algorithm="http://www.w3.org/2001/04/xmlenc#sha256"/>
        <DigestValue>8V2eZFoSb3kWClOSrjqQQbnVrG1Bp8NLAubB7N1XYiM=</DigestValue>
      </Reference>
      <Reference URI="/xl/worksheets/sheet19.xml?ContentType=application/vnd.openxmlformats-officedocument.spreadsheetml.worksheet+xml">
        <DigestMethod Algorithm="http://www.w3.org/2001/04/xmlenc#sha256"/>
        <DigestValue>vq9AzQE+4zH8o/tO8B0qG50cP6W2tjQMYSpxS3C1Q9Y=</DigestValue>
      </Reference>
      <Reference URI="/xl/worksheets/sheet2.xml?ContentType=application/vnd.openxmlformats-officedocument.spreadsheetml.worksheet+xml">
        <DigestMethod Algorithm="http://www.w3.org/2001/04/xmlenc#sha256"/>
        <DigestValue>5i+T+fIGAm3avcSrDlbvF3HfTgXMZRqsxfY96EXcHRA=</DigestValue>
      </Reference>
      <Reference URI="/xl/worksheets/sheet20.xml?ContentType=application/vnd.openxmlformats-officedocument.spreadsheetml.worksheet+xml">
        <DigestMethod Algorithm="http://www.w3.org/2001/04/xmlenc#sha256"/>
        <DigestValue>fkAW+qyXIauOG1M3rlfn1lRlRLj13axLx0w/06re+J0=</DigestValue>
      </Reference>
      <Reference URI="/xl/worksheets/sheet21.xml?ContentType=application/vnd.openxmlformats-officedocument.spreadsheetml.worksheet+xml">
        <DigestMethod Algorithm="http://www.w3.org/2001/04/xmlenc#sha256"/>
        <DigestValue>h5zvgMdMARL8wrGRhNXESpFJuyWJepmJPKiOkBrnzPM=</DigestValue>
      </Reference>
      <Reference URI="/xl/worksheets/sheet22.xml?ContentType=application/vnd.openxmlformats-officedocument.spreadsheetml.worksheet+xml">
        <DigestMethod Algorithm="http://www.w3.org/2001/04/xmlenc#sha256"/>
        <DigestValue>iU5rrzCK2dnGTeSgjplb8bvFDnDIjBNwvk/LwAp3hOU=</DigestValue>
      </Reference>
      <Reference URI="/xl/worksheets/sheet23.xml?ContentType=application/vnd.openxmlformats-officedocument.spreadsheetml.worksheet+xml">
        <DigestMethod Algorithm="http://www.w3.org/2001/04/xmlenc#sha256"/>
        <DigestValue>pEs8eLX81tmR1TJXB5+13Vz5h2Aatcw9IEGrSoqvwdU=</DigestValue>
      </Reference>
      <Reference URI="/xl/worksheets/sheet24.xml?ContentType=application/vnd.openxmlformats-officedocument.spreadsheetml.worksheet+xml">
        <DigestMethod Algorithm="http://www.w3.org/2001/04/xmlenc#sha256"/>
        <DigestValue>3kd/TqBotUrsY2TJF9RxbVnG9tYleIiZv2LnCmzzMdE=</DigestValue>
      </Reference>
      <Reference URI="/xl/worksheets/sheet25.xml?ContentType=application/vnd.openxmlformats-officedocument.spreadsheetml.worksheet+xml">
        <DigestMethod Algorithm="http://www.w3.org/2001/04/xmlenc#sha256"/>
        <DigestValue>7ap8gJDfRtkPMM4SZdQy5hTwT/1SJkH7MsY9xoTbXHE=</DigestValue>
      </Reference>
      <Reference URI="/xl/worksheets/sheet26.xml?ContentType=application/vnd.openxmlformats-officedocument.spreadsheetml.worksheet+xml">
        <DigestMethod Algorithm="http://www.w3.org/2001/04/xmlenc#sha256"/>
        <DigestValue>xpESvgLAOyjmClTFfextRw0O/c4Eb8an7Q5+dkOpmOM=</DigestValue>
      </Reference>
      <Reference URI="/xl/worksheets/sheet27.xml?ContentType=application/vnd.openxmlformats-officedocument.spreadsheetml.worksheet+xml">
        <DigestMethod Algorithm="http://www.w3.org/2001/04/xmlenc#sha256"/>
        <DigestValue>BaLl/iDbaX3rV4bNcpMc2w/zvs1sfKdJNVtJmmeEN8Q=</DigestValue>
      </Reference>
      <Reference URI="/xl/worksheets/sheet28.xml?ContentType=application/vnd.openxmlformats-officedocument.spreadsheetml.worksheet+xml">
        <DigestMethod Algorithm="http://www.w3.org/2001/04/xmlenc#sha256"/>
        <DigestValue>h5ZlNBlV1YQ/ENg7pq77S8Dw0Z4XUg2g26DlRcX+lR4=</DigestValue>
      </Reference>
      <Reference URI="/xl/worksheets/sheet29.xml?ContentType=application/vnd.openxmlformats-officedocument.spreadsheetml.worksheet+xml">
        <DigestMethod Algorithm="http://www.w3.org/2001/04/xmlenc#sha256"/>
        <DigestValue>zthT3D6zbcSM1QYMna9ERzUqX8u336I9f+onQOom6Qw=</DigestValue>
      </Reference>
      <Reference URI="/xl/worksheets/sheet3.xml?ContentType=application/vnd.openxmlformats-officedocument.spreadsheetml.worksheet+xml">
        <DigestMethod Algorithm="http://www.w3.org/2001/04/xmlenc#sha256"/>
        <DigestValue>BdfQFju8H8OhtY8vTOs9yihjfuyUewvkg+AhtD+aaMI=</DigestValue>
      </Reference>
      <Reference URI="/xl/worksheets/sheet30.xml?ContentType=application/vnd.openxmlformats-officedocument.spreadsheetml.worksheet+xml">
        <DigestMethod Algorithm="http://www.w3.org/2001/04/xmlenc#sha256"/>
        <DigestValue>IB0/VtuMYcUffGp1ez4NAoR6QoX13SYnxH+B4AQAxv0=</DigestValue>
      </Reference>
      <Reference URI="/xl/worksheets/sheet31.xml?ContentType=application/vnd.openxmlformats-officedocument.spreadsheetml.worksheet+xml">
        <DigestMethod Algorithm="http://www.w3.org/2001/04/xmlenc#sha256"/>
        <DigestValue>VCfwnjsOTOegYWMaScFcbodZtU+VceJrG6cXAVH7yA0=</DigestValue>
      </Reference>
      <Reference URI="/xl/worksheets/sheet32.xml?ContentType=application/vnd.openxmlformats-officedocument.spreadsheetml.worksheet+xml">
        <DigestMethod Algorithm="http://www.w3.org/2001/04/xmlenc#sha256"/>
        <DigestValue>m6tBLlab+88NpQaZaZoZdwkTugC/rRmJvabcTyyATB0=</DigestValue>
      </Reference>
      <Reference URI="/xl/worksheets/sheet4.xml?ContentType=application/vnd.openxmlformats-officedocument.spreadsheetml.worksheet+xml">
        <DigestMethod Algorithm="http://www.w3.org/2001/04/xmlenc#sha256"/>
        <DigestValue>Fdn0zmW5ZRauqt6hpx+LaU8lBJQk+igm8pRM2B72Ufw=</DigestValue>
      </Reference>
      <Reference URI="/xl/worksheets/sheet5.xml?ContentType=application/vnd.openxmlformats-officedocument.spreadsheetml.worksheet+xml">
        <DigestMethod Algorithm="http://www.w3.org/2001/04/xmlenc#sha256"/>
        <DigestValue>9Vll5mkroixisQ/45f6ugGRf5jNpZd/JNxKq5YuPpYw=</DigestValue>
      </Reference>
      <Reference URI="/xl/worksheets/sheet6.xml?ContentType=application/vnd.openxmlformats-officedocument.spreadsheetml.worksheet+xml">
        <DigestMethod Algorithm="http://www.w3.org/2001/04/xmlenc#sha256"/>
        <DigestValue>yRhuXLgCFlr4t2rZnE1ZHMdUp55rv6WIoXt1wpQ1E1k=</DigestValue>
      </Reference>
      <Reference URI="/xl/worksheets/sheet7.xml?ContentType=application/vnd.openxmlformats-officedocument.spreadsheetml.worksheet+xml">
        <DigestMethod Algorithm="http://www.w3.org/2001/04/xmlenc#sha256"/>
        <DigestValue>OiSAYH9ArVV0tzIauaE6YKt0SeLbPggJMAjaPq7llbU=</DigestValue>
      </Reference>
      <Reference URI="/xl/worksheets/sheet8.xml?ContentType=application/vnd.openxmlformats-officedocument.spreadsheetml.worksheet+xml">
        <DigestMethod Algorithm="http://www.w3.org/2001/04/xmlenc#sha256"/>
        <DigestValue>4mK3VRtV7jA2m7IAj3tjWlIBfUX2gHMVxBil1EHtjfc=</DigestValue>
      </Reference>
      <Reference URI="/xl/worksheets/sheet9.xml?ContentType=application/vnd.openxmlformats-officedocument.spreadsheetml.worksheet+xml">
        <DigestMethod Algorithm="http://www.w3.org/2001/04/xmlenc#sha256"/>
        <DigestValue>sJv+lHZGtZZLZ2QyBiyqThExgsnsR2wKTm4MJMGHFUo=</DigestValue>
      </Reference>
    </Manifest>
    <SignatureProperties>
      <SignatureProperty Id="idSignatureTime" Target="#idPackageSignature">
        <mdssi:SignatureTime xmlns:mdssi="http://schemas.openxmlformats.org/package/2006/digital-signature">
          <mdssi:Format>YYYY-MM-DDThh:mm:ssTZD</mdssi:Format>
          <mdssi:Value>2026-07-30T11:25:12Z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PE1_I-BBG-QQ-20260630</SignatureComments>
          <WindowsVersion>10.0</WindowsVersion>
          <OfficeVersion>16.0.17932/26</OfficeVersion>
          <ApplicationVersion>16.0.17932</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2026-07-30T11:25:12Z</xd:SigningTime>
          <xd:SigningCertificate>
            <xd:Cert>
              <xd:CertDigest>
                <DigestMethod Algorithm="http://www.w3.org/2001/04/xmlenc#sha256"/>
                <DigestValue>AEmTisBD9YXVAgfSjRSAl9c80rMxssVo/n5TRIbd4Og=</DigestValue>
              </xd:CertDigest>
              <xd:IssuerSerial>
                <X509IssuerName>CN=NBG Class 2 INT Sub CA, DC=nbg, DC=ge</X509IssuerName>
                <X509SerialNumber>327177460974707676446841</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Qualifiers>
              <xd:CommitmentTypeQualifier>PE1_I-BBG-QQ-20260630</xd:CommitmentTypeQualifier>
            </xd:CommitmentTypeQualifiers>
          </xd:CommitmentTypeIndication>
        </xd:SignedDataObject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dhmnxPafZltPg5RFjFgqWmiBS9lONMGnasztzk98/bw=</DigestValue>
    </Reference>
    <Reference Type="http://www.w3.org/2000/09/xmldsig#Object" URI="#idOfficeObject">
      <DigestMethod Algorithm="http://www.w3.org/2001/04/xmlenc#sha256"/>
      <DigestValue>jiLycp/hGC27IKBuOw5Pm/Dz5JfqH7ifzkCNVDnIx0Q=</DigestValue>
    </Reference>
    <Reference Type="http://uri.etsi.org/01903#SignedProperties" URI="#idSignedProperties">
      <Transforms>
        <Transform Algorithm="http://www.w3.org/TR/2001/REC-xml-c14n-20010315"/>
      </Transforms>
      <DigestMethod Algorithm="http://www.w3.org/2001/04/xmlenc#sha256"/>
      <DigestValue>9bnX1Iq3iZX8vMVERKUVL+n9TW2JoWge2XcMo7Y+62Q=</DigestValue>
    </Reference>
  </SignedInfo>
  <SignatureValue>dQnvuxh5a89eaXk/QGIoExVfl2fSJAiP2Dn2QwtBqPLq/RPy58RjF7Ftj2wdes8iJvM/a72LBzZV
ybnmYdQSMt3XeIvJWXGCdFOYobDnpAcIQnR8HyRSnmhQ4VysFKQDq6hASoML4BZX5ty/3HKWik5U
Fft9mcBcd2KaKK+64xrKwrK30QoHsdFdFbh+nxVeO3OJ7XK78xgrctWYDnAGh2zA/dRpTJNqlWNW
NVMLlyirGrGnnwUCprEt6L9gwiirIVk9iwfq3mBtkFjUPRVT3ngqyOdmJrqeD1gpPDlTtwgNrtzq
Zs+6ffZqW/R6UhbRDME1NV8pprj0ga4MzbzR5g==</SignatureValue>
  <KeyInfo>
    <X509Data>
      <X509Certificate>MIIGPjCCBSagAwIBAgIKHZt3bwAEAAKqqDANBgkqhkiG9w0BAQsFADBKMRIwEAYKCZImiZPyLGQBGRYCZ2UxEzARBgoJkiaJk/IsZAEZFgNuYmcxHzAdBgNVBAMTFk5CRyBDbGFzcyAyIElOVCBTdWIgQ0EwHhcNMjYwMzEwMTAyMTAxWhcNMjgwMzA5MTAyMTAxWjA8MRwwGgYDVQQKExNKU0MgQmFuayBPZiBHZW9yZ2lhMRwwGgYDVQQDExNCQkcgLSBEYXZpZCBDaGtvbmlhMIIBIjANBgkqhkiG9w0BAQEFAAOCAQ8AMIIBCgKCAQEA4dXEs9SE0NBBDjHb9Vtqm+NIu3Kox31rqoj7vcXgbAphhHLUqKNAp/+pBbJpty/iMsjje86Ro9SF+/BKGvHwc8kD4afhz96XrIcEpcyPe7Ra4PjRH66lN3ibbdNiPVdOEYqSWU69r4Pa5a0MxT7kzDfQ34TrjPcy7q52h8bxhgaB5tN5192HdHk3H3hkYmDRiG6o9ny83JKTR27Iwum1Us4qDwkuUyTrJQiWiHnqbxj9JEXo177flDvDrIdvR2XqeEt1/7hF11V+DQ4xh037/YN2C4MskewFYjHTA9v+hSpCxCw1lpVznj6LdqIsvoOlUOlN0KJ9J0ht7AgUM53fGwIDAQABo4IDMjCCAy4wPAYJKwYBBAGCNxUHBC8wLQYlKwYBBAGCNxUI5rJgg431RIaBmQmDuKFKg76EcQSDxJEzhIOIXQIBZAIBIzAdBgNVHSUEFjAUBggrBgEFBQcDAgYIKwYBBQUHAwQwCwYDVR0PBAQDAgeAMCcGCSsGAQQBgjcVCgQaMBgwCgYIKwYBBQUHAwIwCgYIKwYBBQUHAwQwHQYDVR0OBBYEFHuf4/SisXgBgSZF4Qzck7ArI9pBMB8GA1UdIwQYMBaAFMMu0i/wTC8ZwieC/PYurGqwSc/BMIIBJQYDVR0fBIIBHDCCARgwggEUoIIBEKCCAQyGgcdsZGFwOi8vL0NOPU5CRyUyMENsYXNzJTIwMiUyMElOVCUyMFN1YiUyMENBKDEpLENOPW5iZy1zdWJDQSxDTj1DRFAsQ049UHVibGljJTIwS2V5JTIwU2VydmljZXMsQ049U2VydmljZXMsQ049Q29uZmlndXJhdGlvbixEQz1uYmcsREM9Z2U/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b2JqZWN0Q2xhc3M9Y2VydGlmaWNhdGlvbkF1dGhvcml0eTBdBggrBgEFBQcwAoZRaHR0cDovL2NybC5uYmcuZ292LmdlL2NhL25iZy1zdWJDQS5uYmcuZ2VfTkJHJTIwQ2xhc3MlMjAyJTIwSU5UJTIwU3ViJTIwQ0EoNCkuY3J0MA0GCSqGSIb3DQEBCwUAA4IBAQAUKpQvjZ1GtiyvbribdIqZg2kh/vXQziBOrfnpjI+wwO6NlPyuXIVeb//PQcpdz3g1+C7eASWp1oTrcLMLguZwjY8UrietLVnJHHZciTKyko1Z6xMDR4CmTXMOeV4HWpZoJeeOTiXv5QADiNySJcad2tZc4dpmyJC/QamU6+plJq/sPLtKoPsnW2j8yov1g0hvgyYKiDLMoQyF6MH0ZP6lisOLVNjzLaRD4L1aj5894QOSgeS3Nfan3N885NBkT2xrd2lcXGFvs8FWCYbRwz+t67mAeeigy70H5CpaymC+QVS82uPjy4XK8O1ivkWrkdhKB4ZLUA/+S4FF+juNE5I4</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Transform>
          <Transform Algorithm="http://www.w3.org/TR/2001/REC-xml-c14n-20010315"/>
        </Transforms>
        <DigestMethod Algorithm="http://www.w3.org/2001/04/xmlenc#sha256"/>
        <DigestValue>s0k7k0zd8qAJcwFjwJVZgfYkiMghqpKwHHm2MOe7xrw=</DigestValue>
      </Reference>
      <Reference URI="/xl/calcChain.xml?ContentType=application/vnd.openxmlformats-officedocument.spreadsheetml.calcChain+xml">
        <DigestMethod Algorithm="http://www.w3.org/2001/04/xmlenc#sha256"/>
        <DigestValue>1KExNA7BWwiDXCrSp2bZwRUuqUFOY7zVbTRJT67c6DQ=</DigestValue>
      </Reference>
      <Reference URI="/xl/comments1.xml?ContentType=application/vnd.openxmlformats-officedocument.spreadsheetml.comments+xml">
        <DigestMethod Algorithm="http://www.w3.org/2001/04/xmlenc#sha256"/>
        <DigestValue>D1ZJOUA+rSHcom9m3ySIHuX7CboEvAibeubIv/6JwCs=</DigestValue>
      </Reference>
      <Reference URI="/xl/drawings/drawing1.xml?ContentType=application/vnd.openxmlformats-officedocument.drawing+xml">
        <DigestMethod Algorithm="http://www.w3.org/2001/04/xmlenc#sha256"/>
        <DigestValue>im5sOyfG+/mWHvDeHGkFBbsYlu/4dpDVFm5cJ6RuNLE=</DigestValue>
      </Reference>
      <Reference URI="/xl/drawings/vmlDrawing1.vml?ContentType=application/vnd.openxmlformats-officedocument.vmlDrawing">
        <DigestMethod Algorithm="http://www.w3.org/2001/04/xmlenc#sha256"/>
        <DigestValue>MmSdxDWSlaM1MpSz/bWOzvUbh0OGiCfsIfhXftgbsQg=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72fUG5/UN+bgABv1oLXOrWb5+OEeML8pbP7/zTqLSdQ=</DigestValue>
      </Reference>
      <Reference URI="/xl/externalLinks/externalLink1.xml?ContentType=application/vnd.openxmlformats-officedocument.spreadsheetml.externalLink+xml">
        <DigestMethod Algorithm="http://www.w3.org/2001/04/xmlenc#sha256"/>
        <DigestValue>r5VMIs6AO4HL4uOLt5pJnqhP0sO7uDpzidH6gzgejBs=</DigestValue>
      </Reference>
      <Reference URI="/xl/externalLinks/externalLink2.xml?ContentType=application/vnd.openxmlformats-officedocument.spreadsheetml.externalLink+xml">
        <DigestMethod Algorithm="http://www.w3.org/2001/04/xmlenc#sha256"/>
        <DigestValue>MJIRMH6v0QbwIZ2crvLbVFsWHVPKbvRmYE6dtOyV+00=</DigestValue>
      </Reference>
      <Reference URI="/xl/externalLinks/externalLink3.xml?ContentType=application/vnd.openxmlformats-officedocument.spreadsheetml.externalLink+xml">
        <DigestMethod Algorithm="http://www.w3.org/2001/04/xmlenc#sha256"/>
        <DigestValue>Pm9glGcq5uLC+iQO5PWPO1RxTb84Y5fwanBcRLRtMC4=</DigestValue>
      </Reference>
      <Reference URI="/xl/printerSettings/printerSettings1.bin?ContentType=application/vnd.openxmlformats-officedocument.spreadsheetml.printerSettings">
        <DigestMethod Algorithm="http://www.w3.org/2001/04/xmlenc#sha256"/>
        <DigestValue>16nRtTkTNfAdSTF0Lg1CT4t8t5VLf2B9wJs/PWFk54A=</DigestValue>
      </Reference>
      <Reference URI="/xl/printerSettings/printerSettings10.bin?ContentType=application/vnd.openxmlformats-officedocument.spreadsheetml.printerSettings">
        <DigestMethod Algorithm="http://www.w3.org/2001/04/xmlenc#sha256"/>
        <DigestValue>hkDzXaVpSsrFpnEkE1hr0S99GQRuWQhHUVEG4ffZlWk=</DigestValue>
      </Reference>
      <Reference URI="/xl/printerSettings/printerSettings11.bin?ContentType=application/vnd.openxmlformats-officedocument.spreadsheetml.printerSettings">
        <DigestMethod Algorithm="http://www.w3.org/2001/04/xmlenc#sha256"/>
        <DigestValue>86+sc8Rko5cNZ5BGa++/4xNznWSElckK3iS1B5pTwDQ=</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ar6hk/aRBhJ3Q7h1Xd48HWTe7Gl3RUqECzD058YGBrM=</DigestValue>
      </Reference>
      <Reference URI="/xl/printerSettings/printerSettings16.bin?ContentType=application/vnd.openxmlformats-officedocument.spreadsheetml.printerSettings">
        <DigestMethod Algorithm="http://www.w3.org/2001/04/xmlenc#sha256"/>
        <DigestValue>BfOqFYncvTrOA0w5jBPLJpo6svE1gFZliFydlsU/uz4=</DigestValue>
      </Reference>
      <Reference URI="/xl/printerSettings/printerSettings17.bin?ContentType=application/vnd.openxmlformats-officedocument.spreadsheetml.printerSettings">
        <DigestMethod Algorithm="http://www.w3.org/2001/04/xmlenc#sha256"/>
        <DigestValue>zxLIGjiJ19gUsPtQr72salfkFKrVFBCr1X8320JEcsQ=</DigestValue>
      </Reference>
      <Reference URI="/xl/printerSettings/printerSettings18.bin?ContentType=application/vnd.openxmlformats-officedocument.spreadsheetml.printerSettings">
        <DigestMethod Algorithm="http://www.w3.org/2001/04/xmlenc#sha256"/>
        <DigestValue>iE26OokMEnQMYiWgMfFhVXzSbn0Dmk333xx6Y+G1iUw=</DigestValue>
      </Reference>
      <Reference URI="/xl/printerSettings/printerSettings19.bin?ContentType=application/vnd.openxmlformats-officedocument.spreadsheetml.printerSettings">
        <DigestMethod Algorithm="http://www.w3.org/2001/04/xmlenc#sha256"/>
        <DigestValue>nkR1lu9OLM1UMxWiPa7wm3YcnQOlFOICy95qYiodDz0=</DigestValue>
      </Reference>
      <Reference URI="/xl/printerSettings/printerSettings2.bin?ContentType=application/vnd.openxmlformats-officedocument.spreadsheetml.printerSettings">
        <DigestMethod Algorithm="http://www.w3.org/2001/04/xmlenc#sha256"/>
        <DigestValue>yMi8stU5bqFShuh1MUNAff1/atoh6+i0/ROVy9FQsKk=</DigestValue>
      </Reference>
      <Reference URI="/xl/printerSettings/printerSettings20.bin?ContentType=application/vnd.openxmlformats-officedocument.spreadsheetml.printerSettings">
        <DigestMethod Algorithm="http://www.w3.org/2001/04/xmlenc#sha256"/>
        <DigestValue>2bvX94YA3UVSaKlpfCjo157kRTaGD9ZFW7t96/Nk1uk=</DigestValue>
      </Reference>
      <Reference URI="/xl/printerSettings/printerSettings21.bin?ContentType=application/vnd.openxmlformats-officedocument.spreadsheetml.printerSettings">
        <DigestMethod Algorithm="http://www.w3.org/2001/04/xmlenc#sha256"/>
        <DigestValue>SWiohiWSuPjjcblZxueyphOzVidWJvXmdfCiNQW6SiY=</DigestValue>
      </Reference>
      <Reference URI="/xl/printerSettings/printerSettings22.bin?ContentType=application/vnd.openxmlformats-officedocument.spreadsheetml.printerSettings">
        <DigestMethod Algorithm="http://www.w3.org/2001/04/xmlenc#sha256"/>
        <DigestValue>iE26OokMEnQMYiWgMfFhVXzSbn0Dmk333xx6Y+G1iUw=</DigestValue>
      </Reference>
      <Reference URI="/xl/printerSettings/printerSettings23.bin?ContentType=application/vnd.openxmlformats-officedocument.spreadsheetml.printerSettings">
        <DigestMethod Algorithm="http://www.w3.org/2001/04/xmlenc#sha256"/>
        <DigestValue>qqKz7UtelGHdfiWdqNc1EvL8LqlQ7O4MTpeoyQcgyv0=</DigestValue>
      </Reference>
      <Reference URI="/xl/printerSettings/printerSettings24.bin?ContentType=application/vnd.openxmlformats-officedocument.spreadsheetml.printerSettings">
        <DigestMethod Algorithm="http://www.w3.org/2001/04/xmlenc#sha256"/>
        <DigestValue>qqKz7UtelGHdfiWdqNc1EvL8LqlQ7O4MTpeoyQcgyv0=</DigestValue>
      </Reference>
      <Reference URI="/xl/printerSettings/printerSettings25.bin?ContentType=application/vnd.openxmlformats-officedocument.spreadsheetml.printerSettings">
        <DigestMethod Algorithm="http://www.w3.org/2001/04/xmlenc#sha256"/>
        <DigestValue>ze+MZOtihPj9dKeV/Dz5QESpeY6Fdwmnkxhrh69STxA=</DigestValue>
      </Reference>
      <Reference URI="/xl/printerSettings/printerSettings3.bin?ContentType=application/vnd.openxmlformats-officedocument.spreadsheetml.printerSettings">
        <DigestMethod Algorithm="http://www.w3.org/2001/04/xmlenc#sha256"/>
        <DigestValue>EKGprfHc+H/gyzRZZBHrFfPlu2WlrJ3b9VoWeQJrTNM=</DigestValue>
      </Reference>
      <Reference URI="/xl/printerSettings/printerSettings4.bin?ContentType=application/vnd.openxmlformats-officedocument.spreadsheetml.printerSettings">
        <DigestMethod Algorithm="http://www.w3.org/2001/04/xmlenc#sha256"/>
        <DigestValue>86+sc8Rko5cNZ5BGa++/4xNznWSElckK3iS1B5pTwDQ=</DigestValue>
      </Reference>
      <Reference URI="/xl/printerSettings/printerSettings5.bin?ContentType=application/vnd.openxmlformats-officedocument.spreadsheetml.printerSettings">
        <DigestMethod Algorithm="http://www.w3.org/2001/04/xmlenc#sha256"/>
        <DigestValue>16nRtTkTNfAdSTF0Lg1CT4t8t5VLf2B9wJs/PWFk54A=</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nkR1lu9OLM1UMxWiPa7wm3YcnQOlFOICy95qYiodDz0=</DigestValue>
      </Reference>
      <Reference URI="/xl/sharedStrings.xml?ContentType=application/vnd.openxmlformats-officedocument.spreadsheetml.sharedStrings+xml">
        <DigestMethod Algorithm="http://www.w3.org/2001/04/xmlenc#sha256"/>
        <DigestValue>W7qQPyQSjlxjuLxC7DLWyeey5wG5OTaQ0cAHsLt4RPA=</DigestValue>
      </Reference>
      <Reference URI="/xl/styles.xml?ContentType=application/vnd.openxmlformats-officedocument.spreadsheetml.styles+xml">
        <DigestMethod Algorithm="http://www.w3.org/2001/04/xmlenc#sha256"/>
        <DigestValue>dUiJXzwvFNbVXwWO6ASjEG8Yi+8RDEBltaY5RSZIGzI=</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uWqFM6OZy4MCyan8kP/WvveT6ZQO5fo+wlzPZxQzncY=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nZKw4hKw2+3pXeBTsC/ZBicbgnGu7zTAAE186sjLnDw=</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b0AbvUszDSS35nTN+SlHr1jUcd/yGgOHY2dbxRHZYeI=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BYeHnLA22VCCJ94UPqqf+FAcVx1n1XyBojikmeDlzjQ=</DigestValue>
      </Reference>
      <Reference URI="/xl/worksheets/sheet10.xml?ContentType=application/vnd.openxmlformats-officedocument.spreadsheetml.worksheet+xml">
        <DigestMethod Algorithm="http://www.w3.org/2001/04/xmlenc#sha256"/>
        <DigestValue>UxYwD56u1XOXgScbYASGdVGMntuTKhpqnIxTkz/6kLs=</DigestValue>
      </Reference>
      <Reference URI="/xl/worksheets/sheet11.xml?ContentType=application/vnd.openxmlformats-officedocument.spreadsheetml.worksheet+xml">
        <DigestMethod Algorithm="http://www.w3.org/2001/04/xmlenc#sha256"/>
        <DigestValue>rfPJwr48FICnz3sAuohjWr4BLTtftqW+DWblLcx/Q3A=</DigestValue>
      </Reference>
      <Reference URI="/xl/worksheets/sheet12.xml?ContentType=application/vnd.openxmlformats-officedocument.spreadsheetml.worksheet+xml">
        <DigestMethod Algorithm="http://www.w3.org/2001/04/xmlenc#sha256"/>
        <DigestValue>GPlwbeocG3c+PlwtxHxJb0CGrd/CXSIjL2qrTTxXdeA=</DigestValue>
      </Reference>
      <Reference URI="/xl/worksheets/sheet13.xml?ContentType=application/vnd.openxmlformats-officedocument.spreadsheetml.worksheet+xml">
        <DigestMethod Algorithm="http://www.w3.org/2001/04/xmlenc#sha256"/>
        <DigestValue>HAZUoE/Z9oCGjVRC+Ow4fxFVsfGThUmO1iMXeIDivr8=</DigestValue>
      </Reference>
      <Reference URI="/xl/worksheets/sheet14.xml?ContentType=application/vnd.openxmlformats-officedocument.spreadsheetml.worksheet+xml">
        <DigestMethod Algorithm="http://www.w3.org/2001/04/xmlenc#sha256"/>
        <DigestValue>UncCbr+Fmc0xAaTYrH+9q8aMRsTioJTVEIVzb45IOJs=</DigestValue>
      </Reference>
      <Reference URI="/xl/worksheets/sheet15.xml?ContentType=application/vnd.openxmlformats-officedocument.spreadsheetml.worksheet+xml">
        <DigestMethod Algorithm="http://www.w3.org/2001/04/xmlenc#sha256"/>
        <DigestValue>Ctpd4Ehqo/E9UZGnehGoTusGadlhs1cePqJqSETcMIY=</DigestValue>
      </Reference>
      <Reference URI="/xl/worksheets/sheet16.xml?ContentType=application/vnd.openxmlformats-officedocument.spreadsheetml.worksheet+xml">
        <DigestMethod Algorithm="http://www.w3.org/2001/04/xmlenc#sha256"/>
        <DigestValue>Bdb+ZH0uNn330dHIVTISXQ250rKstLbB6rKgmH0UGgY=</DigestValue>
      </Reference>
      <Reference URI="/xl/worksheets/sheet17.xml?ContentType=application/vnd.openxmlformats-officedocument.spreadsheetml.worksheet+xml">
        <DigestMethod Algorithm="http://www.w3.org/2001/04/xmlenc#sha256"/>
        <DigestValue>/lSPMAaXN9OFuzxSVd9zwX7C6WDrUq/++MnAOFM+mXs=</DigestValue>
      </Reference>
      <Reference URI="/xl/worksheets/sheet18.xml?ContentType=application/vnd.openxmlformats-officedocument.spreadsheetml.worksheet+xml">
        <DigestMethod Algorithm="http://www.w3.org/2001/04/xmlenc#sha256"/>
        <DigestValue>8V2eZFoSb3kWClOSrjqQQbnVrG1Bp8NLAubB7N1XYiM=</DigestValue>
      </Reference>
      <Reference URI="/xl/worksheets/sheet19.xml?ContentType=application/vnd.openxmlformats-officedocument.spreadsheetml.worksheet+xml">
        <DigestMethod Algorithm="http://www.w3.org/2001/04/xmlenc#sha256"/>
        <DigestValue>vq9AzQE+4zH8o/tO8B0qG50cP6W2tjQMYSpxS3C1Q9Y=</DigestValue>
      </Reference>
      <Reference URI="/xl/worksheets/sheet2.xml?ContentType=application/vnd.openxmlformats-officedocument.spreadsheetml.worksheet+xml">
        <DigestMethod Algorithm="http://www.w3.org/2001/04/xmlenc#sha256"/>
        <DigestValue>5i+T+fIGAm3avcSrDlbvF3HfTgXMZRqsxfY96EXcHRA=</DigestValue>
      </Reference>
      <Reference URI="/xl/worksheets/sheet20.xml?ContentType=application/vnd.openxmlformats-officedocument.spreadsheetml.worksheet+xml">
        <DigestMethod Algorithm="http://www.w3.org/2001/04/xmlenc#sha256"/>
        <DigestValue>fkAW+qyXIauOG1M3rlfn1lRlRLj13axLx0w/06re+J0=</DigestValue>
      </Reference>
      <Reference URI="/xl/worksheets/sheet21.xml?ContentType=application/vnd.openxmlformats-officedocument.spreadsheetml.worksheet+xml">
        <DigestMethod Algorithm="http://www.w3.org/2001/04/xmlenc#sha256"/>
        <DigestValue>h5zvgMdMARL8wrGRhNXESpFJuyWJepmJPKiOkBrnzPM=</DigestValue>
      </Reference>
      <Reference URI="/xl/worksheets/sheet22.xml?ContentType=application/vnd.openxmlformats-officedocument.spreadsheetml.worksheet+xml">
        <DigestMethod Algorithm="http://www.w3.org/2001/04/xmlenc#sha256"/>
        <DigestValue>iU5rrzCK2dnGTeSgjplb8bvFDnDIjBNwvk/LwAp3hOU=</DigestValue>
      </Reference>
      <Reference URI="/xl/worksheets/sheet23.xml?ContentType=application/vnd.openxmlformats-officedocument.spreadsheetml.worksheet+xml">
        <DigestMethod Algorithm="http://www.w3.org/2001/04/xmlenc#sha256"/>
        <DigestValue>pEs8eLX81tmR1TJXB5+13Vz5h2Aatcw9IEGrSoqvwdU=</DigestValue>
      </Reference>
      <Reference URI="/xl/worksheets/sheet24.xml?ContentType=application/vnd.openxmlformats-officedocument.spreadsheetml.worksheet+xml">
        <DigestMethod Algorithm="http://www.w3.org/2001/04/xmlenc#sha256"/>
        <DigestValue>3kd/TqBotUrsY2TJF9RxbVnG9tYleIiZv2LnCmzzMdE=</DigestValue>
      </Reference>
      <Reference URI="/xl/worksheets/sheet25.xml?ContentType=application/vnd.openxmlformats-officedocument.spreadsheetml.worksheet+xml">
        <DigestMethod Algorithm="http://www.w3.org/2001/04/xmlenc#sha256"/>
        <DigestValue>7ap8gJDfRtkPMM4SZdQy5hTwT/1SJkH7MsY9xoTbXHE=</DigestValue>
      </Reference>
      <Reference URI="/xl/worksheets/sheet26.xml?ContentType=application/vnd.openxmlformats-officedocument.spreadsheetml.worksheet+xml">
        <DigestMethod Algorithm="http://www.w3.org/2001/04/xmlenc#sha256"/>
        <DigestValue>xpESvgLAOyjmClTFfextRw0O/c4Eb8an7Q5+dkOpmOM=</DigestValue>
      </Reference>
      <Reference URI="/xl/worksheets/sheet27.xml?ContentType=application/vnd.openxmlformats-officedocument.spreadsheetml.worksheet+xml">
        <DigestMethod Algorithm="http://www.w3.org/2001/04/xmlenc#sha256"/>
        <DigestValue>BaLl/iDbaX3rV4bNcpMc2w/zvs1sfKdJNVtJmmeEN8Q=</DigestValue>
      </Reference>
      <Reference URI="/xl/worksheets/sheet28.xml?ContentType=application/vnd.openxmlformats-officedocument.spreadsheetml.worksheet+xml">
        <DigestMethod Algorithm="http://www.w3.org/2001/04/xmlenc#sha256"/>
        <DigestValue>h5ZlNBlV1YQ/ENg7pq77S8Dw0Z4XUg2g26DlRcX+lR4=</DigestValue>
      </Reference>
      <Reference URI="/xl/worksheets/sheet29.xml?ContentType=application/vnd.openxmlformats-officedocument.spreadsheetml.worksheet+xml">
        <DigestMethod Algorithm="http://www.w3.org/2001/04/xmlenc#sha256"/>
        <DigestValue>zthT3D6zbcSM1QYMna9ERzUqX8u336I9f+onQOom6Qw=</DigestValue>
      </Reference>
      <Reference URI="/xl/worksheets/sheet3.xml?ContentType=application/vnd.openxmlformats-officedocument.spreadsheetml.worksheet+xml">
        <DigestMethod Algorithm="http://www.w3.org/2001/04/xmlenc#sha256"/>
        <DigestValue>BdfQFju8H8OhtY8vTOs9yihjfuyUewvkg+AhtD+aaMI=</DigestValue>
      </Reference>
      <Reference URI="/xl/worksheets/sheet30.xml?ContentType=application/vnd.openxmlformats-officedocument.spreadsheetml.worksheet+xml">
        <DigestMethod Algorithm="http://www.w3.org/2001/04/xmlenc#sha256"/>
        <DigestValue>IB0/VtuMYcUffGp1ez4NAoR6QoX13SYnxH+B4AQAxv0=</DigestValue>
      </Reference>
      <Reference URI="/xl/worksheets/sheet31.xml?ContentType=application/vnd.openxmlformats-officedocument.spreadsheetml.worksheet+xml">
        <DigestMethod Algorithm="http://www.w3.org/2001/04/xmlenc#sha256"/>
        <DigestValue>VCfwnjsOTOegYWMaScFcbodZtU+VceJrG6cXAVH7yA0=</DigestValue>
      </Reference>
      <Reference URI="/xl/worksheets/sheet32.xml?ContentType=application/vnd.openxmlformats-officedocument.spreadsheetml.worksheet+xml">
        <DigestMethod Algorithm="http://www.w3.org/2001/04/xmlenc#sha256"/>
        <DigestValue>m6tBLlab+88NpQaZaZoZdwkTugC/rRmJvabcTyyATB0=</DigestValue>
      </Reference>
      <Reference URI="/xl/worksheets/sheet4.xml?ContentType=application/vnd.openxmlformats-officedocument.spreadsheetml.worksheet+xml">
        <DigestMethod Algorithm="http://www.w3.org/2001/04/xmlenc#sha256"/>
        <DigestValue>Fdn0zmW5ZRauqt6hpx+LaU8lBJQk+igm8pRM2B72Ufw=</DigestValue>
      </Reference>
      <Reference URI="/xl/worksheets/sheet5.xml?ContentType=application/vnd.openxmlformats-officedocument.spreadsheetml.worksheet+xml">
        <DigestMethod Algorithm="http://www.w3.org/2001/04/xmlenc#sha256"/>
        <DigestValue>9Vll5mkroixisQ/45f6ugGRf5jNpZd/JNxKq5YuPpYw=</DigestValue>
      </Reference>
      <Reference URI="/xl/worksheets/sheet6.xml?ContentType=application/vnd.openxmlformats-officedocument.spreadsheetml.worksheet+xml">
        <DigestMethod Algorithm="http://www.w3.org/2001/04/xmlenc#sha256"/>
        <DigestValue>yRhuXLgCFlr4t2rZnE1ZHMdUp55rv6WIoXt1wpQ1E1k=</DigestValue>
      </Reference>
      <Reference URI="/xl/worksheets/sheet7.xml?ContentType=application/vnd.openxmlformats-officedocument.spreadsheetml.worksheet+xml">
        <DigestMethod Algorithm="http://www.w3.org/2001/04/xmlenc#sha256"/>
        <DigestValue>OiSAYH9ArVV0tzIauaE6YKt0SeLbPggJMAjaPq7llbU=</DigestValue>
      </Reference>
      <Reference URI="/xl/worksheets/sheet8.xml?ContentType=application/vnd.openxmlformats-officedocument.spreadsheetml.worksheet+xml">
        <DigestMethod Algorithm="http://www.w3.org/2001/04/xmlenc#sha256"/>
        <DigestValue>4mK3VRtV7jA2m7IAj3tjWlIBfUX2gHMVxBil1EHtjfc=</DigestValue>
      </Reference>
      <Reference URI="/xl/worksheets/sheet9.xml?ContentType=application/vnd.openxmlformats-officedocument.spreadsheetml.worksheet+xml">
        <DigestMethod Algorithm="http://www.w3.org/2001/04/xmlenc#sha256"/>
        <DigestValue>sJv+lHZGtZZLZ2QyBiyqThExgsnsR2wKTm4MJMGHFUo=</DigestValue>
      </Reference>
    </Manifest>
    <SignatureProperties>
      <SignatureProperty Id="idSignatureTime" Target="#idPackageSignature">
        <mdssi:SignatureTime xmlns:mdssi="http://schemas.openxmlformats.org/package/2006/digital-signature">
          <mdssi:Format>YYYY-MM-DDThh:mm:ssTZD</mdssi:Format>
          <mdssi:Value>2026-07-30T11:26:54Z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PE1_I-BBG-QQ-20260630</SignatureComments>
          <WindowsVersion>10.0</WindowsVersion>
          <OfficeVersion>16.0.17932/26</OfficeVersion>
          <ApplicationVersion>16.0.17932</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2026-07-30T11:26:54Z</xd:SigningTime>
          <xd:SigningCertificate>
            <xd:Cert>
              <xd:CertDigest>
                <DigestMethod Algorithm="http://www.w3.org/2001/04/xmlenc#sha256"/>
                <DigestValue>7rp9mUsX+TMMmm+BYd6xwUIwXNeClP9yqplGKa+qnv0=</DigestValue>
              </xd:CertDigest>
              <xd:IssuerSerial>
                <X509IssuerName>CN=NBG Class 2 INT Sub CA, DC=nbg, DC=ge</X509IssuerName>
                <X509SerialNumber>139816479432074800048808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Qualifiers>
              <xd:CommitmentTypeQualifier>PE1_I-BBG-QQ-20260630</xd:CommitmentTypeQualifier>
            </xd:CommitmentTypeQualifiers>
          </xd:CommitmentTypeIndication>
        </xd:SignedDataObject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86FD672C-D12A-4129-A3A8-77F67FAE234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2026-07-30T11:24:56Z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y fmtid="{D5CDD505-2E9C-101B-9397-08002B2CF9AE}" pid="7" name="DLPManualFileClassification">
    <vt:lpwstr>{BD15A7F3-68A3-44DA-88DE-84F8F8C88452}</vt:lpwstr>
  </property>
  <property fmtid="{D5CDD505-2E9C-101B-9397-08002B2CF9AE}" pid="8" name="DLPManualFileClassificationLastModifiedBy">
    <vt:lpwstr>BOG0\mkokhtashvili</vt:lpwstr>
  </property>
  <property fmtid="{D5CDD505-2E9C-101B-9397-08002B2CF9AE}" pid="9" name="DLPManualFileClassificationLastModificationDate">
    <vt:lpwstr>1777387177</vt:lpwstr>
  </property>
  <property fmtid="{D5CDD505-2E9C-101B-9397-08002B2CF9AE}" pid="10" name="DLPManualFileClassificationVersion">
    <vt:lpwstr>11.11.2.117</vt:lpwstr>
  </property>
</Properties>
</file>