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defaultThemeVersion="124226"/>
  <xr:revisionPtr revIDLastSave="0" documentId="13_ncr:1_{06B2C85C-086B-4A52-BADA-B2494CCEAA19}" xr6:coauthVersionLast="47" xr6:coauthVersionMax="47" xr10:uidLastSave="{00000000-0000-0000-0000-000000000000}"/>
  <bookViews>
    <workbookView xWindow="-108" yWindow="-108" windowWidth="30936" windowHeight="16896"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71" i="69" l="1"/>
  <c r="E70" i="69"/>
  <c r="E69" i="69"/>
  <c r="E68" i="69"/>
  <c r="E67" i="69"/>
  <c r="E66" i="69"/>
  <c r="E65" i="69"/>
  <c r="E64" i="69"/>
  <c r="E63" i="69"/>
  <c r="E62" i="69"/>
  <c r="E61" i="69"/>
  <c r="E60" i="69"/>
  <c r="E59" i="69"/>
  <c r="E58" i="69"/>
  <c r="E56" i="69"/>
  <c r="E55" i="69"/>
  <c r="E52" i="69"/>
  <c r="E51" i="69"/>
  <c r="E50" i="69"/>
  <c r="E48" i="69"/>
  <c r="E47" i="69"/>
  <c r="E46" i="69"/>
  <c r="E45" i="69"/>
  <c r="E44" i="69"/>
  <c r="E42" i="69"/>
  <c r="E41" i="69"/>
  <c r="E39" i="69"/>
  <c r="E37" i="69"/>
  <c r="E36" i="69"/>
  <c r="E35" i="69"/>
  <c r="E34" i="69"/>
  <c r="E33" i="69"/>
  <c r="E32" i="69"/>
  <c r="E31" i="69"/>
  <c r="E30" i="69"/>
  <c r="E29" i="69"/>
  <c r="E28" i="69"/>
  <c r="E27" i="69"/>
  <c r="E25" i="69"/>
  <c r="E22" i="69"/>
  <c r="E21" i="69"/>
  <c r="E20" i="69"/>
  <c r="E18" i="69"/>
  <c r="E17" i="69"/>
  <c r="E15" i="69"/>
  <c r="E13" i="69"/>
  <c r="E12" i="69"/>
  <c r="E11" i="69"/>
  <c r="E10" i="69"/>
  <c r="E9" i="69"/>
  <c r="E8" i="69"/>
  <c r="E7" i="69"/>
  <c r="C67" i="69"/>
  <c r="C32" i="69"/>
  <c r="C29" i="69"/>
  <c r="C26" i="69"/>
  <c r="C14" i="69"/>
  <c r="C6" i="69"/>
  <c r="Q19" i="120"/>
  <c r="L19" i="120"/>
  <c r="K19" i="120"/>
  <c r="E19" i="120"/>
  <c r="M18" i="120"/>
  <c r="H18" i="120"/>
  <c r="C18" i="120"/>
  <c r="M17" i="120"/>
  <c r="M19" i="120" s="1"/>
  <c r="H17" i="120"/>
  <c r="H19" i="120" s="1"/>
  <c r="C17" i="120"/>
  <c r="M16" i="120"/>
  <c r="H16" i="120"/>
  <c r="C16" i="120"/>
  <c r="M15" i="120"/>
  <c r="M13" i="120" s="1"/>
  <c r="H15" i="120"/>
  <c r="C15" i="120"/>
  <c r="M14" i="120"/>
  <c r="H14" i="120"/>
  <c r="C14" i="120"/>
  <c r="R13" i="120"/>
  <c r="R19" i="120" s="1"/>
  <c r="Q13" i="120"/>
  <c r="P13" i="120"/>
  <c r="P19" i="120" s="1"/>
  <c r="O13" i="120"/>
  <c r="O19" i="120" s="1"/>
  <c r="N13" i="120"/>
  <c r="N19" i="120" s="1"/>
  <c r="L13" i="120"/>
  <c r="K13" i="120"/>
  <c r="J13" i="120"/>
  <c r="J19" i="120" s="1"/>
  <c r="I13" i="120"/>
  <c r="I19" i="120" s="1"/>
  <c r="H13" i="120"/>
  <c r="G13" i="120"/>
  <c r="G19" i="120" s="1"/>
  <c r="F13" i="120"/>
  <c r="F19" i="120" s="1"/>
  <c r="E13" i="120"/>
  <c r="D13" i="120"/>
  <c r="D19" i="120" s="1"/>
  <c r="M12" i="120"/>
  <c r="H12" i="120"/>
  <c r="C12" i="120"/>
  <c r="M11" i="120"/>
  <c r="H11" i="120"/>
  <c r="C11" i="120"/>
  <c r="M10" i="120"/>
  <c r="H10" i="120"/>
  <c r="C10" i="120"/>
  <c r="M9" i="120"/>
  <c r="H9" i="120"/>
  <c r="C9" i="120"/>
  <c r="M8" i="120"/>
  <c r="H8" i="120"/>
  <c r="C8" i="120"/>
  <c r="M7" i="120"/>
  <c r="H7" i="120"/>
  <c r="C7" i="120"/>
  <c r="L33" i="118"/>
  <c r="K33" i="118"/>
  <c r="J33" i="118"/>
  <c r="I33" i="118"/>
  <c r="G33" i="118"/>
  <c r="F33" i="118"/>
  <c r="E33" i="118"/>
  <c r="D33" i="118"/>
  <c r="H32" i="118"/>
  <c r="C32" i="118"/>
  <c r="H31" i="118"/>
  <c r="C31" i="118"/>
  <c r="H30" i="118"/>
  <c r="C30" i="118"/>
  <c r="H29" i="118"/>
  <c r="C29" i="118"/>
  <c r="H28" i="118"/>
  <c r="C28" i="118"/>
  <c r="H27" i="118"/>
  <c r="C27" i="118"/>
  <c r="H26" i="118"/>
  <c r="C26" i="118"/>
  <c r="H25" i="118"/>
  <c r="C25" i="118"/>
  <c r="H24" i="118"/>
  <c r="C24" i="118"/>
  <c r="H23" i="118"/>
  <c r="C23" i="118"/>
  <c r="H22" i="118"/>
  <c r="C22" i="118"/>
  <c r="H21" i="118"/>
  <c r="C21" i="118"/>
  <c r="H20" i="118"/>
  <c r="C20" i="118"/>
  <c r="H19" i="118"/>
  <c r="C19" i="118"/>
  <c r="H18" i="118"/>
  <c r="C18" i="118"/>
  <c r="H17" i="118"/>
  <c r="C17" i="118"/>
  <c r="H16" i="118"/>
  <c r="C16" i="118"/>
  <c r="H15" i="118"/>
  <c r="C15" i="118"/>
  <c r="H14" i="118"/>
  <c r="C14" i="118"/>
  <c r="H13" i="118"/>
  <c r="C13" i="118"/>
  <c r="H12" i="118"/>
  <c r="C12" i="118"/>
  <c r="H11" i="118"/>
  <c r="C11" i="118"/>
  <c r="H10" i="118"/>
  <c r="C10" i="118"/>
  <c r="H9" i="118"/>
  <c r="C9" i="118"/>
  <c r="H8" i="118"/>
  <c r="H33" i="118" s="1"/>
  <c r="C8" i="118"/>
  <c r="H7" i="118"/>
  <c r="C7" i="118"/>
  <c r="C33" i="118" s="1"/>
  <c r="C10" i="115"/>
  <c r="C18" i="115" s="1"/>
  <c r="G22" i="111"/>
  <c r="F22" i="111"/>
  <c r="E22" i="111"/>
  <c r="D22" i="111"/>
  <c r="C22" i="111"/>
  <c r="H21" i="111"/>
  <c r="H20" i="111"/>
  <c r="H19" i="111"/>
  <c r="H18" i="111"/>
  <c r="H22" i="111" s="1"/>
  <c r="H17" i="111"/>
  <c r="H16" i="111"/>
  <c r="H15" i="111"/>
  <c r="H14" i="111"/>
  <c r="H13" i="111"/>
  <c r="H12" i="111"/>
  <c r="H11" i="111"/>
  <c r="H10" i="111"/>
  <c r="H9" i="111"/>
  <c r="H8" i="111"/>
  <c r="G37" i="97"/>
  <c r="F37" i="97"/>
  <c r="E37" i="97"/>
  <c r="D37" i="97"/>
  <c r="C37" i="97"/>
  <c r="G24" i="97"/>
  <c r="F21" i="97"/>
  <c r="E21" i="97"/>
  <c r="D21" i="97"/>
  <c r="C21" i="97"/>
  <c r="G18" i="97"/>
  <c r="G14" i="97"/>
  <c r="G11" i="97"/>
  <c r="G8" i="97"/>
  <c r="G21" i="97" s="1"/>
  <c r="G39" i="97" s="1"/>
  <c r="F6" i="123"/>
  <c r="C6" i="123"/>
  <c r="C26" i="95"/>
  <c r="C22" i="95"/>
  <c r="C14" i="95"/>
  <c r="C8" i="95"/>
  <c r="C32" i="95" s="1"/>
  <c r="C34" i="95" s="1"/>
  <c r="N34" i="92"/>
  <c r="L34" i="92"/>
  <c r="J34" i="92"/>
  <c r="E34" i="92"/>
  <c r="D34" i="92"/>
  <c r="Q33" i="92"/>
  <c r="I33" i="92"/>
  <c r="Q32" i="92"/>
  <c r="I32" i="92"/>
  <c r="Q31" i="92"/>
  <c r="Q30" i="92" s="1"/>
  <c r="I31" i="92"/>
  <c r="I30" i="92"/>
  <c r="Q29" i="92"/>
  <c r="I29" i="92"/>
  <c r="Q28" i="92"/>
  <c r="I28" i="92"/>
  <c r="Q27" i="92"/>
  <c r="Q26" i="92" s="1"/>
  <c r="I27" i="92"/>
  <c r="I26" i="92"/>
  <c r="Q25" i="92"/>
  <c r="I25" i="92"/>
  <c r="Q24" i="92"/>
  <c r="I24" i="92"/>
  <c r="Q23" i="92"/>
  <c r="Q22" i="92" s="1"/>
  <c r="I23" i="92"/>
  <c r="I22" i="92"/>
  <c r="Q21" i="92"/>
  <c r="I21" i="92"/>
  <c r="Q20" i="92"/>
  <c r="I20" i="92"/>
  <c r="Q19" i="92"/>
  <c r="I19" i="92"/>
  <c r="Q18" i="92"/>
  <c r="I18" i="92"/>
  <c r="Q17" i="92"/>
  <c r="Q9" i="92" s="1"/>
  <c r="I17" i="92"/>
  <c r="Q16" i="92"/>
  <c r="I16" i="92"/>
  <c r="Q15" i="92"/>
  <c r="Q14" i="92" s="1"/>
  <c r="I15" i="92"/>
  <c r="I14" i="92"/>
  <c r="Q13" i="92"/>
  <c r="I13" i="92"/>
  <c r="Q12" i="92"/>
  <c r="Q8" i="92" s="1"/>
  <c r="I12" i="92"/>
  <c r="Q11" i="92"/>
  <c r="Q10" i="92" s="1"/>
  <c r="I11" i="92"/>
  <c r="I10" i="92"/>
  <c r="P9" i="92"/>
  <c r="O9" i="92"/>
  <c r="N9" i="92"/>
  <c r="M9" i="92"/>
  <c r="L9" i="92"/>
  <c r="K9" i="92"/>
  <c r="J9" i="92"/>
  <c r="G9" i="92"/>
  <c r="I9" i="92" s="1"/>
  <c r="F9" i="92"/>
  <c r="E9" i="92"/>
  <c r="D9" i="92"/>
  <c r="C9" i="92"/>
  <c r="P8" i="92"/>
  <c r="O8" i="92"/>
  <c r="N8" i="92"/>
  <c r="M8" i="92"/>
  <c r="L8" i="92"/>
  <c r="K8" i="92"/>
  <c r="J8" i="92"/>
  <c r="G8" i="92"/>
  <c r="F8" i="92"/>
  <c r="I8" i="92" s="1"/>
  <c r="E8" i="92"/>
  <c r="D8" i="92"/>
  <c r="C8" i="92"/>
  <c r="P7" i="92"/>
  <c r="O7" i="92"/>
  <c r="N7" i="92"/>
  <c r="M7" i="92"/>
  <c r="L7" i="92"/>
  <c r="K7" i="92"/>
  <c r="J7" i="92"/>
  <c r="G7" i="92"/>
  <c r="G6" i="92" s="1"/>
  <c r="G34" i="92" s="1"/>
  <c r="F7" i="92"/>
  <c r="I7" i="92" s="1"/>
  <c r="I6" i="92" s="1"/>
  <c r="E7" i="92"/>
  <c r="D7" i="92"/>
  <c r="C7" i="92"/>
  <c r="P6" i="92"/>
  <c r="P34" i="92" s="1"/>
  <c r="O6" i="92"/>
  <c r="O34" i="92" s="1"/>
  <c r="M6" i="92"/>
  <c r="M34" i="92" s="1"/>
  <c r="K6" i="92"/>
  <c r="K34" i="92" s="1"/>
  <c r="F6" i="92"/>
  <c r="F34" i="92" s="1"/>
  <c r="C6" i="92"/>
  <c r="C34" i="92" s="1"/>
  <c r="G25" i="93"/>
  <c r="H24" i="93"/>
  <c r="G24" i="93"/>
  <c r="F24" i="93"/>
  <c r="H23" i="93"/>
  <c r="H25" i="93" s="1"/>
  <c r="G23" i="93"/>
  <c r="F23" i="93"/>
  <c r="F25" i="93" s="1"/>
  <c r="E22" i="91"/>
  <c r="D22" i="91"/>
  <c r="C22" i="91"/>
  <c r="H21" i="91"/>
  <c r="H20" i="91"/>
  <c r="H19" i="91"/>
  <c r="H18" i="91"/>
  <c r="H17" i="91"/>
  <c r="H16" i="91"/>
  <c r="H15" i="91"/>
  <c r="H14" i="91"/>
  <c r="H13" i="91"/>
  <c r="H12" i="91"/>
  <c r="H11" i="91"/>
  <c r="H10" i="91"/>
  <c r="H9" i="91"/>
  <c r="H8" i="91"/>
  <c r="G22" i="91"/>
  <c r="H22" i="91" s="1"/>
  <c r="F22" i="91"/>
  <c r="U21" i="64"/>
  <c r="T21" i="64"/>
  <c r="S21" i="64"/>
  <c r="R21" i="64"/>
  <c r="Q21" i="64"/>
  <c r="P21" i="64"/>
  <c r="O21" i="64"/>
  <c r="N21" i="64"/>
  <c r="M21" i="64"/>
  <c r="L21" i="64"/>
  <c r="K21" i="64"/>
  <c r="J21" i="64"/>
  <c r="I21" i="64"/>
  <c r="H21" i="64"/>
  <c r="G21" i="64"/>
  <c r="F21" i="64"/>
  <c r="E21" i="64"/>
  <c r="D21" i="64"/>
  <c r="C21" i="64"/>
  <c r="V20" i="64"/>
  <c r="V19" i="64"/>
  <c r="V18" i="64"/>
  <c r="V17" i="64"/>
  <c r="V16" i="64"/>
  <c r="V15" i="64"/>
  <c r="V14" i="64"/>
  <c r="V13" i="64"/>
  <c r="V12" i="64"/>
  <c r="V11" i="64"/>
  <c r="V10" i="64"/>
  <c r="V9" i="64"/>
  <c r="V8" i="64"/>
  <c r="V7" i="64"/>
  <c r="V21" i="64" s="1"/>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2" i="90"/>
  <c r="S11" i="90"/>
  <c r="S10" i="90"/>
  <c r="S9" i="90"/>
  <c r="S8" i="90"/>
  <c r="S22" i="90" s="1"/>
  <c r="F20" i="122"/>
  <c r="F19" i="122"/>
  <c r="F18" i="122"/>
  <c r="E17" i="122"/>
  <c r="D17" i="122"/>
  <c r="C17" i="122"/>
  <c r="B17" i="122"/>
  <c r="F17" i="122" s="1"/>
  <c r="F16" i="122"/>
  <c r="F15" i="122"/>
  <c r="F14" i="122"/>
  <c r="E13" i="122"/>
  <c r="D13" i="122"/>
  <c r="D9" i="122" s="1"/>
  <c r="C13" i="122"/>
  <c r="C9" i="122" s="1"/>
  <c r="B13" i="122"/>
  <c r="E12" i="122"/>
  <c r="D12" i="122"/>
  <c r="C12" i="122"/>
  <c r="B12" i="122"/>
  <c r="F12" i="122" s="1"/>
  <c r="E11" i="122"/>
  <c r="D11" i="122"/>
  <c r="C11" i="122"/>
  <c r="B11" i="122"/>
  <c r="F11" i="122" s="1"/>
  <c r="F10" i="122"/>
  <c r="E10" i="122"/>
  <c r="D10" i="122"/>
  <c r="C10" i="122"/>
  <c r="B10" i="122"/>
  <c r="E9" i="122"/>
  <c r="B9" i="122"/>
  <c r="B11" i="121"/>
  <c r="B7" i="121"/>
  <c r="C19" i="94"/>
  <c r="D19" i="94" s="1"/>
  <c r="C20" i="94"/>
  <c r="D20" i="94" s="1"/>
  <c r="C21" i="94"/>
  <c r="D21" i="94" s="1"/>
  <c r="C48" i="89"/>
  <c r="C44" i="89"/>
  <c r="C53" i="89" s="1"/>
  <c r="C36" i="89"/>
  <c r="C32" i="89"/>
  <c r="C31" i="89" s="1"/>
  <c r="C42" i="89" s="1"/>
  <c r="C29" i="89"/>
  <c r="C12" i="89"/>
  <c r="C6" i="89"/>
  <c r="E36" i="88"/>
  <c r="E35" i="88"/>
  <c r="E34" i="88"/>
  <c r="E33" i="88"/>
  <c r="E32" i="88"/>
  <c r="E31" i="88" s="1"/>
  <c r="C31" i="88"/>
  <c r="D31" i="88"/>
  <c r="D30" i="88"/>
  <c r="E30" i="88" s="1"/>
  <c r="C28" i="88"/>
  <c r="E27" i="88"/>
  <c r="D25" i="88"/>
  <c r="E26" i="88"/>
  <c r="E25" i="88" s="1"/>
  <c r="C25" i="88"/>
  <c r="E24" i="88"/>
  <c r="E23" i="88"/>
  <c r="E22" i="88"/>
  <c r="E21" i="88"/>
  <c r="E20" i="88" s="1"/>
  <c r="D20" i="88"/>
  <c r="E19" i="88"/>
  <c r="C16" i="88"/>
  <c r="E17" i="88"/>
  <c r="E15" i="88"/>
  <c r="E14" i="88"/>
  <c r="E13" i="88"/>
  <c r="E12" i="88"/>
  <c r="E11" i="88"/>
  <c r="E10" i="88"/>
  <c r="E9" i="88"/>
  <c r="E8" i="88" s="1"/>
  <c r="D8" i="88"/>
  <c r="C8" i="88"/>
  <c r="C6" i="86"/>
  <c r="C13" i="86" s="1"/>
  <c r="E43" i="110"/>
  <c r="E42" i="110"/>
  <c r="E41" i="110"/>
  <c r="E40" i="110"/>
  <c r="E39" i="110"/>
  <c r="G38" i="110"/>
  <c r="F38" i="110"/>
  <c r="H38" i="110" s="1"/>
  <c r="D38" i="110"/>
  <c r="C38" i="110"/>
  <c r="E38" i="110" s="1"/>
  <c r="E37" i="110"/>
  <c r="E36" i="110"/>
  <c r="E35" i="110"/>
  <c r="E34" i="110"/>
  <c r="E33" i="110"/>
  <c r="E32" i="110"/>
  <c r="E31" i="110"/>
  <c r="D30" i="110"/>
  <c r="C30" i="110"/>
  <c r="E30" i="110" s="1"/>
  <c r="E29" i="110"/>
  <c r="E28" i="110"/>
  <c r="E27" i="110"/>
  <c r="E26" i="110"/>
  <c r="E25" i="110"/>
  <c r="E24" i="110"/>
  <c r="E23" i="110"/>
  <c r="E22" i="110"/>
  <c r="E21" i="110"/>
  <c r="E20" i="110"/>
  <c r="E19" i="110"/>
  <c r="E18" i="110"/>
  <c r="D17" i="110"/>
  <c r="D14" i="110" s="1"/>
  <c r="C17" i="110"/>
  <c r="E17" i="110" s="1"/>
  <c r="E16" i="110"/>
  <c r="E15" i="110"/>
  <c r="E13" i="110"/>
  <c r="E12" i="110"/>
  <c r="D11" i="110"/>
  <c r="C11" i="110"/>
  <c r="E11" i="110" s="1"/>
  <c r="E10" i="110"/>
  <c r="E9" i="110"/>
  <c r="D8" i="110"/>
  <c r="C8" i="110"/>
  <c r="E8" i="110" s="1"/>
  <c r="E7" i="110"/>
  <c r="E6" i="110"/>
  <c r="E45" i="109"/>
  <c r="E44" i="109"/>
  <c r="E43" i="109"/>
  <c r="E42" i="109"/>
  <c r="E41" i="109"/>
  <c r="E40" i="109"/>
  <c r="E39" i="109"/>
  <c r="E38" i="109"/>
  <c r="E37" i="109"/>
  <c r="E36" i="109"/>
  <c r="E35" i="109"/>
  <c r="E34" i="109"/>
  <c r="E33" i="109"/>
  <c r="E32" i="109"/>
  <c r="E31" i="109"/>
  <c r="E30" i="109"/>
  <c r="E29" i="109"/>
  <c r="E28" i="109"/>
  <c r="E27" i="109"/>
  <c r="E26" i="109"/>
  <c r="E25" i="109"/>
  <c r="E24" i="109"/>
  <c r="E23" i="109"/>
  <c r="E22" i="109"/>
  <c r="E21" i="109"/>
  <c r="E20" i="109"/>
  <c r="E19" i="109"/>
  <c r="E18" i="109"/>
  <c r="E17" i="109"/>
  <c r="E16" i="109"/>
  <c r="E15" i="109"/>
  <c r="E14" i="109"/>
  <c r="E13" i="109"/>
  <c r="E12" i="109"/>
  <c r="E11" i="109"/>
  <c r="E10" i="109"/>
  <c r="E9" i="109"/>
  <c r="E8" i="109"/>
  <c r="E7" i="109"/>
  <c r="E6" i="109"/>
  <c r="C68" i="108"/>
  <c r="E67" i="108"/>
  <c r="E66" i="108"/>
  <c r="E65" i="108"/>
  <c r="E64" i="108"/>
  <c r="D63" i="108"/>
  <c r="E63" i="108" s="1"/>
  <c r="C63" i="108"/>
  <c r="E62" i="108"/>
  <c r="E61" i="108"/>
  <c r="E60" i="108"/>
  <c r="D59" i="108"/>
  <c r="D68" i="108" s="1"/>
  <c r="C59" i="108"/>
  <c r="E59" i="108" s="1"/>
  <c r="E58" i="108"/>
  <c r="E57" i="108"/>
  <c r="E56" i="108"/>
  <c r="E55" i="108"/>
  <c r="E52" i="108"/>
  <c r="E51" i="108"/>
  <c r="E50" i="108"/>
  <c r="E49" i="108"/>
  <c r="E48" i="108"/>
  <c r="D47" i="108"/>
  <c r="C47" i="108"/>
  <c r="E47" i="108" s="1"/>
  <c r="E46" i="108"/>
  <c r="E45" i="108"/>
  <c r="E44" i="108"/>
  <c r="E43" i="108"/>
  <c r="E42" i="108"/>
  <c r="D41" i="108"/>
  <c r="C41" i="108"/>
  <c r="E41" i="108" s="1"/>
  <c r="E40" i="108"/>
  <c r="E39" i="108"/>
  <c r="D38" i="108"/>
  <c r="D53" i="108" s="1"/>
  <c r="D69" i="108" s="1"/>
  <c r="C38" i="108"/>
  <c r="C53" i="108" s="1"/>
  <c r="E35" i="108"/>
  <c r="E34" i="108"/>
  <c r="E33" i="108"/>
  <c r="E32" i="108"/>
  <c r="E31" i="108"/>
  <c r="D30" i="108"/>
  <c r="C30" i="108"/>
  <c r="E30" i="108" s="1"/>
  <c r="E29" i="108"/>
  <c r="E28" i="108"/>
  <c r="E27" i="108"/>
  <c r="D27" i="108"/>
  <c r="C27" i="108"/>
  <c r="E26" i="108"/>
  <c r="E25" i="108"/>
  <c r="D24" i="108"/>
  <c r="C24" i="108"/>
  <c r="E24" i="108" s="1"/>
  <c r="E26" i="69" s="1"/>
  <c r="E23" i="108"/>
  <c r="E22" i="108"/>
  <c r="E21" i="108"/>
  <c r="E20" i="108"/>
  <c r="E19" i="108"/>
  <c r="D19" i="108"/>
  <c r="C19" i="108"/>
  <c r="E18" i="108"/>
  <c r="E17" i="108"/>
  <c r="E16" i="108"/>
  <c r="D15" i="108"/>
  <c r="C15" i="108"/>
  <c r="E15" i="108" s="1"/>
  <c r="E14" i="69" s="1"/>
  <c r="E14" i="108"/>
  <c r="E13" i="108"/>
  <c r="E12" i="108"/>
  <c r="E11" i="108"/>
  <c r="D11" i="108"/>
  <c r="C11" i="108"/>
  <c r="E10" i="108"/>
  <c r="E9" i="108"/>
  <c r="E8" i="108"/>
  <c r="D7" i="108"/>
  <c r="D36" i="108" s="1"/>
  <c r="C7" i="108"/>
  <c r="C36" i="108" s="1"/>
  <c r="C50" i="84"/>
  <c r="C46" i="84"/>
  <c r="C23" i="84"/>
  <c r="C22" i="84"/>
  <c r="C21" i="84"/>
  <c r="C20" i="84"/>
  <c r="C19" i="84"/>
  <c r="C18" i="84"/>
  <c r="G5" i="84"/>
  <c r="F5" i="84"/>
  <c r="E5" i="84"/>
  <c r="D5" i="84"/>
  <c r="C5" i="84"/>
  <c r="B1" i="121"/>
  <c r="B1" i="122"/>
  <c r="C43" i="69" l="1"/>
  <c r="E43" i="69" s="1"/>
  <c r="C49" i="69"/>
  <c r="E49" i="69" s="1"/>
  <c r="C19" i="69"/>
  <c r="E19" i="69" s="1"/>
  <c r="C72" i="69"/>
  <c r="E72" i="69" s="1"/>
  <c r="C13" i="120"/>
  <c r="C19" i="120" s="1"/>
  <c r="I34" i="92"/>
  <c r="Q7" i="92"/>
  <c r="Q6" i="92" s="1"/>
  <c r="Q34" i="92" s="1"/>
  <c r="F13" i="122"/>
  <c r="F9" i="122" s="1"/>
  <c r="B16" i="121"/>
  <c r="B14" i="121" s="1"/>
  <c r="B6" i="121"/>
  <c r="E18" i="88"/>
  <c r="E16" i="88" s="1"/>
  <c r="D29" i="88"/>
  <c r="D28" i="88" s="1"/>
  <c r="C20" i="88"/>
  <c r="C37" i="88" s="1"/>
  <c r="D16" i="88"/>
  <c r="C14" i="110"/>
  <c r="E14" i="110" s="1"/>
  <c r="C69" i="108"/>
  <c r="E69" i="108" s="1"/>
  <c r="E53" i="108"/>
  <c r="E36" i="108"/>
  <c r="E68" i="108"/>
  <c r="E7" i="108"/>
  <c r="E6" i="69" s="1"/>
  <c r="E38" i="108"/>
  <c r="E40" i="69" s="1"/>
  <c r="D37" i="88" l="1"/>
  <c r="E29" i="88"/>
  <c r="E28" i="88" s="1"/>
  <c r="E37" i="88"/>
  <c r="C57" i="69"/>
  <c r="E57" i="69" s="1"/>
  <c r="C73" i="69"/>
  <c r="E73" i="69" s="1"/>
  <c r="C38" i="69"/>
  <c r="E38" i="69" s="1"/>
  <c r="B22" i="121"/>
  <c r="B21" i="121"/>
  <c r="B1" i="92" l="1"/>
  <c r="B1" i="123"/>
  <c r="A2" i="121" l="1"/>
  <c r="A1" i="121"/>
  <c r="C5" i="86" l="1"/>
  <c r="B1" i="110"/>
  <c r="B1" i="109"/>
  <c r="B1" i="108"/>
  <c r="B1" i="120" l="1"/>
  <c r="B1" i="119"/>
  <c r="B1" i="118"/>
  <c r="B1" i="117"/>
  <c r="B1" i="116"/>
  <c r="B1" i="115"/>
  <c r="B1" i="114"/>
  <c r="B1" i="113"/>
  <c r="B1" i="112"/>
  <c r="B1" i="111"/>
  <c r="B1" i="97" l="1"/>
  <c r="B1" i="95" l="1"/>
  <c r="B1" i="93"/>
  <c r="B1" i="64"/>
  <c r="B1" i="90"/>
  <c r="B1" i="69"/>
  <c r="B1" i="94"/>
  <c r="B1" i="89"/>
  <c r="B1" i="73"/>
  <c r="B1" i="88"/>
  <c r="B1" i="52"/>
  <c r="B1" i="86"/>
  <c r="G5" i="86"/>
  <c r="F5" i="86"/>
  <c r="E5" i="86"/>
  <c r="D5" i="86"/>
  <c r="B1" i="91" l="1"/>
  <c r="B1" i="84"/>
  <c r="C5" i="73" l="1"/>
  <c r="C8" i="73" s="1"/>
  <c r="C13" i="73" l="1"/>
  <c r="B23" i="1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8" authorId="0" shapeId="0" xr:uid="{00000000-0006-0000-1A00-000001000000}">
      <text>
        <r>
          <rPr>
            <b/>
            <sz val="9"/>
            <color indexed="81"/>
            <rFont val="Tahoma"/>
            <family val="2"/>
          </rPr>
          <t>Author:</t>
        </r>
        <r>
          <rPr>
            <sz val="9"/>
            <color indexed="81"/>
            <rFont val="Tahoma"/>
            <family val="2"/>
          </rPr>
          <t xml:space="preserve">
loans +FLT</t>
        </r>
      </text>
    </comment>
  </commentList>
</comments>
</file>

<file path=xl/sharedStrings.xml><?xml version="1.0" encoding="utf-8"?>
<sst xmlns="http://schemas.openxmlformats.org/spreadsheetml/2006/main" count="1262" uniqueCount="786">
  <si>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</si>
  <si>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</si>
  <si>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</si>
  <si>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</si>
  <si>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</si>
  <si>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</si>
  <si>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</si>
  <si>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</si>
  <si>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</si>
  <si>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</si>
  <si>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</si>
  <si>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</si>
  <si>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</si>
  <si>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</si>
  <si>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</si>
  <si>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</si>
  <si>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</si>
  <si>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</si>
  <si>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</si>
  <si>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</si>
  <si>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</si>
  <si>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</si>
  <si>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</si>
  <si>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</si>
  <si>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</si>
  <si>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</si>
  <si>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</si>
  <si>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</si>
  <si>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</si>
  <si>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</si>
  <si>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</si>
  <si>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</si>
  <si>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</si>
  <si>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</si>
  <si>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</si>
  <si>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</si>
  <si>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</si>
  <si>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</si>
  <si>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</si>
  <si>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</si>
  <si>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</si>
  <si>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</si>
  <si>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</si>
  <si>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</si>
  <si>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</si>
  <si>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</si>
  <si>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</si>
  <si>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</si>
  <si>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</si>
  <si>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</si>
  <si>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</si>
  <si>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</si>
  <si>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</si>
  <si>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</si>
  <si>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</si>
  <si>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</si>
  <si>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</si>
  <si>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</si>
  <si>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</si>
  <si>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</si>
  <si>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</si>
  <si>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</si>
  <si>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</si>
  <si>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</si>
  <si>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</si>
  <si>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</si>
  <si>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</si>
  <si>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</si>
  <si>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</si>
  <si>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</si>
  <si>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</si>
  <si>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</si>
  <si>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</si>
  <si>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</si>
  <si>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</si>
  <si>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</si>
  <si>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</si>
  <si>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</si>
  <si>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</si>
  <si>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</si>
  <si>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</si>
  <si>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</si>
  <si>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</si>
  <si>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</si>
  <si>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</si>
  <si>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</si>
  <si>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</si>
  <si>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</si>
  <si>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</si>
  <si>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</si>
  <si>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</si>
  <si>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</si>
  <si>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</si>
  <si>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</si>
  <si>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</si>
  <si>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</si>
  <si>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</si>
  <si>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</si>
  <si>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</si>
  <si>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</si>
  <si>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</si>
  <si>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</si>
  <si>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</si>
  <si>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</si>
  <si>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</si>
  <si>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</si>
  <si>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</si>
  <si>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</si>
  <si>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</si>
  <si>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</si>
  <si>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</si>
  <si>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</si>
  <si>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</si>
  <si>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</si>
  <si>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</si>
  <si>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</si>
  <si>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</si>
  <si>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</si>
  <si>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</si>
  <si>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</si>
  <si>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</si>
  <si>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</si>
  <si>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</si>
  <si>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</si>
  <si>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</si>
  <si>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</si>
  <si>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</si>
  <si>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</si>
  <si>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</si>
  <si>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</si>
  <si>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</si>
  <si>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</si>
  <si>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</si>
  <si>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</si>
  <si>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</si>
  <si>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</si>
  <si>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</si>
  <si>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</si>
  <si>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</si>
  <si>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</si>
  <si>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</si>
  <si>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</si>
  <si>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</si>
  <si>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</si>
  <si>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</si>
  <si>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</si>
  <si>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</si>
  <si>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</si>
  <si>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</si>
  <si>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</si>
  <si>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</si>
  <si>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</si>
  <si>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</si>
  <si>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</si>
  <si>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</si>
  <si>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</si>
  <si>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</si>
  <si>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</si>
  <si>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</si>
  <si>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</si>
  <si>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</si>
  <si>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</si>
  <si>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</si>
  <si>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</si>
  <si>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</si>
  <si>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</si>
  <si>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</si>
  <si>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</si>
  <si>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</si>
  <si>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</si>
  <si>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</si>
  <si>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</si>
  <si>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</si>
  <si>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</si>
  <si>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</si>
  <si>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</si>
  <si>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</si>
  <si>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</si>
  <si>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</si>
  <si>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</si>
  <si>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</si>
  <si>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</si>
  <si>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</si>
  <si>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</si>
  <si>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</si>
  <si>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</si>
  <si>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</si>
  <si>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</si>
  <si>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</si>
  <si>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</si>
  <si>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</si>
  <si>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</si>
  <si>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</si>
  <si>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</si>
  <si>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</si>
  <si>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</si>
  <si>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</si>
  <si>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</si>
  <si>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</si>
  <si>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</si>
  <si>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</si>
  <si>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</si>
  <si>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</si>
  <si>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</si>
  <si>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</si>
  <si>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</si>
  <si>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</si>
  <si>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</si>
  <si>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</si>
  <si>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</si>
  <si>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</si>
  <si>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</si>
  <si>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</si>
  <si>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</si>
  <si>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</si>
  <si>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</si>
  <si>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</si>
  <si>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</si>
  <si>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</si>
  <si>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</si>
  <si>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</si>
  <si>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</si>
  <si>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</si>
  <si>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</si>
  <si>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</si>
  <si>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</si>
  <si>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</si>
  <si>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</si>
  <si>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</si>
  <si>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</si>
  <si>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</si>
  <si>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</si>
  <si>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</si>
  <si>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</si>
  <si>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</si>
  <si>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</si>
  <si>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</si>
  <si>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</si>
  <si>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</si>
  <si>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</si>
  <si>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</si>
  <si>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</si>
  <si>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</si>
  <si>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</si>
  <si>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</si>
  <si>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</si>
  <si>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</si>
  <si>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</si>
  <si>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</si>
  <si>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</si>
  <si>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</si>
  <si>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</si>
  <si>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</si>
  <si>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</si>
  <si>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</si>
  <si>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</si>
  <si>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</si>
  <si>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</si>
  <si>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</si>
  <si>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</si>
  <si>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</si>
  <si>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</si>
  <si>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</si>
  <si>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</si>
  <si>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</si>
  <si>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</si>
  <si>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</si>
  <si>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</si>
  <si>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</si>
  <si>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</si>
  <si>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</si>
  <si>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</si>
  <si>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</si>
  <si>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</si>
  <si>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</si>
  <si>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</si>
  <si>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</si>
  <si>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</si>
  <si>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</si>
  <si>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</si>
  <si>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</si>
  <si>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</si>
  <si>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</si>
  <si>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</si>
  <si>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</si>
  <si>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</si>
  <si>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</si>
  <si>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</si>
  <si>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</si>
  <si>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</si>
  <si>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</si>
  <si>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</si>
  <si>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</si>
  <si>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</si>
  <si>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</si>
  <si>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</si>
  <si>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</si>
  <si>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</si>
  <si>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</si>
  <si>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</si>
  <si>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</si>
  <si>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</si>
  <si>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</si>
  <si>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</si>
  <si>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</si>
  <si>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</si>
  <si>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</si>
  <si>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</si>
  <si>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</si>
  <si>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</si>
  <si>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</si>
  <si>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</si>
  <si>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</si>
  <si>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</si>
  <si>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</si>
  <si>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</si>
  <si>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</si>
  <si>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</si>
  <si>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</si>
  <si>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</si>
  <si>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</si>
  <si>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</si>
  <si>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</si>
  <si>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</si>
  <si>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</si>
  <si>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</si>
  <si>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</si>
  <si>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</si>
  <si>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</si>
  <si>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</si>
  <si>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</si>
  <si>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</si>
  <si>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</si>
  <si>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</si>
  <si>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</si>
  <si>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</si>
  <si>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</si>
  <si>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</si>
  <si>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</si>
  <si>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</si>
  <si>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</si>
  <si>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</si>
  <si>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</si>
  <si>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</si>
  <si>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</si>
  <si>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</si>
  <si>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</si>
  <si>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</si>
  <si>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</si>
  <si>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</si>
  <si>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</si>
  <si>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</si>
  <si>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</si>
  <si>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</si>
  <si>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</si>
  <si>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</si>
  <si>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</si>
  <si>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</si>
  <si>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</si>
  <si>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</si>
  <si>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</si>
  <si>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</si>
  <si>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</si>
  <si>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</si>
  <si>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</si>
  <si>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</si>
  <si>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</si>
  <si>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</si>
  <si>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</si>
  <si>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</si>
  <si>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</si>
  <si>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</si>
  <si>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</si>
  <si>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</si>
  <si>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</si>
  <si>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</si>
  <si>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</si>
  <si>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</si>
  <si>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</si>
  <si>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</si>
  <si>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</si>
  <si>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</si>
  <si>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</si>
  <si>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</si>
  <si>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</si>
  <si>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</si>
  <si>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</si>
  <si>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</si>
  <si>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</si>
  <si>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</si>
  <si>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</si>
  <si>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</si>
  <si>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</si>
  <si>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</si>
  <si>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</si>
  <si>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</si>
  <si>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</si>
  <si>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</si>
  <si>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</si>
  <si>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</si>
  <si>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</si>
  <si>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</si>
  <si>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</si>
  <si>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</si>
  <si>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</si>
  <si>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</si>
  <si>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</si>
  <si>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</si>
  <si>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</si>
  <si>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</si>
  <si>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</si>
  <si>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</si>
  <si>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</si>
  <si>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</si>
  <si>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</si>
  <si>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</si>
  <si>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</si>
  <si>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</si>
  <si>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</si>
  <si>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</si>
  <si>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</si>
  <si>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</si>
  <si>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</si>
  <si>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</si>
  <si>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</si>
  <si>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</si>
  <si>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</si>
  <si>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</si>
  <si>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</si>
  <si>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</si>
  <si>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</si>
  <si>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</si>
  <si>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</si>
  <si>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</si>
  <si>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</si>
  <si>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</si>
  <si>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</si>
  <si>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</si>
  <si>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</si>
  <si>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</si>
  <si>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</si>
  <si>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</si>
  <si>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</si>
  <si>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</si>
  <si>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</si>
  <si>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</si>
  <si>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</si>
  <si>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</si>
  <si>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</si>
  <si>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</si>
  <si>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</si>
  <si>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</si>
  <si>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</si>
  <si>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</si>
  <si>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</si>
  <si>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</si>
  <si>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</si>
  <si>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</si>
  <si>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</si>
  <si>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</si>
  <si>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</si>
  <si>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</si>
  <si>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</si>
  <si>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</si>
  <si>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</si>
  <si>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</si>
  <si>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</si>
  <si>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</si>
  <si>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</si>
  <si>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</si>
  <si>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</si>
  <si>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</si>
  <si>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</si>
  <si>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</si>
  <si>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</si>
  <si>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</si>
  <si>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</si>
  <si>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</si>
  <si>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</si>
  <si>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</si>
  <si>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</si>
  <si>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</si>
  <si>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</si>
  <si>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</si>
  <si>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</si>
  <si>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</si>
  <si>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</si>
  <si>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</si>
  <si>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</si>
  <si>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</si>
  <si>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</si>
  <si>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</si>
  <si>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</si>
  <si>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</si>
  <si>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</si>
  <si>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</si>
  <si>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</si>
  <si>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</si>
  <si>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</si>
  <si>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</si>
  <si>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</si>
  <si>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</si>
  <si>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</si>
  <si>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</si>
  <si>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</si>
  <si>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</si>
  <si>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</si>
  <si>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</si>
  <si>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</si>
  <si>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</si>
  <si>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</si>
  <si>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</si>
  <si>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</si>
  <si>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</si>
  <si>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</si>
  <si>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</si>
  <si>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</si>
  <si>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</si>
  <si>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</si>
  <si>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</si>
  <si>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</si>
  <si>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</si>
  <si>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</si>
  <si>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</si>
  <si>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</si>
  <si>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</si>
  <si>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</si>
  <si>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</si>
  <si>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</si>
  <si>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</si>
  <si>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</si>
  <si>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</si>
  <si>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</si>
  <si>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</si>
  <si>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</si>
  <si>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</si>
  <si>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</si>
  <si>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</si>
  <si>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</si>
  <si>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</si>
  <si>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</si>
  <si>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</si>
  <si>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</si>
  <si>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</si>
  <si>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</si>
  <si>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</si>
  <si>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</si>
  <si>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</si>
  <si>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</si>
  <si>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</si>
  <si>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</si>
  <si>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</si>
  <si>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</si>
  <si>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</si>
  <si>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</si>
  <si>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</si>
  <si>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</si>
  <si>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</si>
  <si>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</si>
  <si>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</si>
  <si>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</si>
  <si>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</si>
  <si>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</si>
  <si>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</si>
  <si>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</si>
  <si>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</si>
  <si>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</si>
  <si>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</si>
  <si>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</si>
  <si>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</si>
  <si>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</si>
  <si>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</si>
  <si>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</si>
  <si>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</si>
  <si>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</si>
  <si>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</si>
  <si>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</si>
  <si>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</si>
  <si>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</si>
  <si>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</si>
  <si>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</si>
  <si>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</si>
  <si>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</si>
  <si>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</si>
  <si>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</si>
  <si>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</si>
  <si>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</si>
  <si>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</si>
  <si>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</si>
  <si>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</si>
  <si>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</si>
  <si>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</si>
  <si>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</si>
  <si>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</si>
  <si>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</si>
  <si>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</si>
  <si>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</si>
  <si>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</si>
  <si>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</si>
  <si>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</si>
  <si>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</si>
  <si>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</si>
  <si>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</si>
  <si>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</si>
  <si>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</si>
  <si>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</si>
  <si>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</si>
  <si>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</si>
  <si>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</si>
  <si>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</si>
  <si>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</si>
  <si>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</si>
  <si>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</si>
  <si>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</si>
  <si>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</si>
  <si>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</si>
  <si>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</si>
  <si>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</si>
  <si>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</si>
  <si>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</si>
  <si>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</si>
  <si>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</si>
  <si>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</si>
  <si>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</si>
  <si>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</si>
  <si>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</si>
  <si>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</si>
  <si>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</si>
  <si>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</si>
  <si>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</si>
  <si>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</si>
  <si>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</si>
  <si>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</si>
  <si>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</si>
  <si>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</si>
  <si>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</si>
  <si>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</si>
  <si>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</si>
  <si>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</si>
  <si>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</si>
  <si>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</si>
  <si>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</si>
  <si>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</si>
  <si>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</si>
  <si>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</si>
  <si>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</si>
  <si>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</si>
  <si>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</si>
  <si>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</si>
  <si>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</si>
  <si>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</si>
  <si>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</si>
  <si>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</si>
  <si>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</si>
  <si>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</si>
  <si>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</si>
  <si>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</si>
  <si>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</si>
  <si>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</si>
  <si>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</si>
  <si>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</si>
  <si>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</si>
  <si>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</si>
  <si>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</si>
  <si>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</si>
  <si>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</si>
  <si>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</si>
  <si>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</si>
  <si>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</si>
  <si>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</si>
  <si>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</si>
  <si>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t>Table 9.3</t>
  </si>
  <si>
    <t>Eligible liabilities</t>
  </si>
  <si>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</si>
  <si>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</si>
  <si>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</si>
  <si>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</si>
  <si>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</si>
  <si>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</si>
  <si>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</si>
  <si>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</si>
  <si>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</si>
  <si>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</si>
  <si>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</si>
  <si>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</si>
  <si>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</si>
  <si>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</si>
  <si>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</si>
  <si>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</si>
  <si>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</si>
  <si>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</si>
  <si>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</si>
  <si>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</si>
  <si>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</si>
  <si>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</si>
  <si>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</si>
  <si>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</si>
  <si>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</si>
  <si>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</si>
  <si>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</si>
  <si>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</si>
  <si>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</si>
  <si>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</si>
  <si>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</si>
  <si>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</si>
  <si>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</si>
  <si>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</si>
  <si>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</si>
  <si>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</si>
  <si>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</si>
  <si>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</si>
  <si>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</si>
  <si>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</si>
  <si>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</si>
  <si>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</si>
  <si>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</si>
  <si>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</si>
  <si>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</si>
  <si>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</si>
  <si>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</si>
  <si>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</si>
  <si>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</si>
  <si>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</si>
  <si>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</si>
  <si>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</si>
  <si>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</si>
  <si>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</si>
  <si>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</si>
  <si>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</si>
  <si>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</si>
  <si>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</si>
  <si>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</si>
  <si>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t xml:space="preserve">On-balance sheet items (excluding derivatives, SFTs and fiduciary assets, but including collateral) </t>
  </si>
  <si>
    <t>TOTAL EQUITY*</t>
  </si>
  <si>
    <t xml:space="preserve">*Share capital as defined by the Law on Commercial Bank Activities </t>
  </si>
  <si>
    <t xml:space="preserve">JSC "Bank of Georgia" </t>
  </si>
  <si>
    <t>Mel Gerard Carvill</t>
  </si>
  <si>
    <t>Archil Gachechiladze</t>
  </si>
  <si>
    <t>www.bog.ge</t>
  </si>
  <si>
    <t>Independent chair</t>
  </si>
  <si>
    <t>Non-independent member</t>
  </si>
  <si>
    <t>Independent member</t>
  </si>
  <si>
    <t>Tamaz Georgadze</t>
  </si>
  <si>
    <t>Maria Gordon</t>
  </si>
  <si>
    <t>Cecil Quillen</t>
  </si>
  <si>
    <t>Véronique McCarroll</t>
  </si>
  <si>
    <t>Andrew McIntyre</t>
  </si>
  <si>
    <t>Mariam Meghvinetukhutsesi</t>
  </si>
  <si>
    <t>General Director</t>
  </si>
  <si>
    <t>Michael Gomarteli</t>
  </si>
  <si>
    <t>Deputy General Director / Strategic Project direction</t>
  </si>
  <si>
    <t>Sulkhan Gvalia</t>
  </si>
  <si>
    <t>Deputy General Director / Finance</t>
  </si>
  <si>
    <t>Eter Iremadze</t>
  </si>
  <si>
    <t>Deputy General Director/ SOLO- Premium retail banking, asset management</t>
  </si>
  <si>
    <t>Zurab kokosadze</t>
  </si>
  <si>
    <t>Deputy General Director/ Corporation Banking  services</t>
  </si>
  <si>
    <t>David Davitashvili</t>
  </si>
  <si>
    <t xml:space="preserve">Deputy General Director/ IT Data analysis </t>
  </si>
  <si>
    <t>David Chkonia</t>
  </si>
  <si>
    <t xml:space="preserve">Deputy General Director / Risk </t>
  </si>
  <si>
    <t>Ana Kostava</t>
  </si>
  <si>
    <t>Deputy General Director / Legal</t>
  </si>
  <si>
    <t>JSC BGEO Group</t>
  </si>
  <si>
    <t>Georgia Capital JSC</t>
  </si>
  <si>
    <t>Levan Gomshiashvili</t>
  </si>
  <si>
    <t>Deputy General Director / Marketing</t>
  </si>
  <si>
    <t>Table 9 (Capital),13</t>
  </si>
  <si>
    <t>Table 9 (Capital), N17</t>
  </si>
  <si>
    <t>Table 9 (Capital),10</t>
  </si>
  <si>
    <t>Table 9 (Capital),29</t>
  </si>
  <si>
    <t>Table 9 (Capital),38</t>
  </si>
  <si>
    <t>Table 9 (Capital), 2</t>
  </si>
  <si>
    <t>Table 9 (Capital), 3</t>
  </si>
  <si>
    <t>Table 9 (Capital), 12</t>
  </si>
  <si>
    <t>Table 9 (Capital), 4,8</t>
  </si>
  <si>
    <t>Table 9 (Capital), 6</t>
  </si>
  <si>
    <r>
      <rPr>
        <i/>
        <vertAlign val="superscript"/>
        <sz val="9"/>
        <rFont val="Sylfaen"/>
        <family val="1"/>
      </rPr>
      <t xml:space="preserve">1 </t>
    </r>
    <r>
      <rPr>
        <i/>
        <sz val="9"/>
        <rFont val="Sylfaen"/>
        <family val="1"/>
      </rPr>
      <t xml:space="preserve">Capital Instruments
</t>
    </r>
  </si>
  <si>
    <r>
      <rPr>
        <i/>
        <vertAlign val="superscript"/>
        <sz val="9"/>
        <rFont val="Sylfaen"/>
        <family val="1"/>
      </rPr>
      <t xml:space="preserve">2 </t>
    </r>
    <r>
      <rPr>
        <i/>
        <sz val="9"/>
        <rFont val="Sylfaen"/>
        <family val="1"/>
      </rPr>
      <t>Includes the part of the subordinated liabilities that is amortized as well as subordinated liabilities that are not classified as own funds.</t>
    </r>
  </si>
  <si>
    <r>
      <rPr>
        <i/>
        <vertAlign val="superscript"/>
        <sz val="9"/>
        <rFont val="Sylfaen"/>
        <family val="1"/>
      </rPr>
      <t xml:space="preserve">3 </t>
    </r>
    <r>
      <rPr>
        <i/>
        <sz val="9"/>
        <rFont val="Sylfaen"/>
        <family val="1"/>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</si>
  <si>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r>
      <t xml:space="preserve">Own funds </t>
    </r>
    <r>
      <rPr>
        <b/>
        <vertAlign val="superscript"/>
        <sz val="9"/>
        <color theme="1"/>
        <rFont val="Sylfaen"/>
        <family val="1"/>
      </rPr>
      <t>1</t>
    </r>
  </si>
  <si>
    <r>
      <t>Subordinated Loans (not classified as own funds)</t>
    </r>
    <r>
      <rPr>
        <vertAlign val="superscript"/>
        <sz val="9"/>
        <color theme="1"/>
        <rFont val="Sylfaen"/>
        <family val="1"/>
      </rPr>
      <t>2</t>
    </r>
  </si>
  <si>
    <r>
      <t>Eligible liabilities</t>
    </r>
    <r>
      <rPr>
        <vertAlign val="superscript"/>
        <sz val="9"/>
        <color theme="1"/>
        <rFont val="Sylfaen"/>
        <family val="1"/>
      </rPr>
      <t>3</t>
    </r>
  </si>
  <si>
    <t>Supervisory Alfa Factor (α)</t>
  </si>
  <si>
    <r>
      <t xml:space="preserve">Replacement cost associated with </t>
    </r>
    <r>
      <rPr>
        <i/>
        <sz val="9"/>
        <rFont val="Sylfaen"/>
        <family val="1"/>
      </rPr>
      <t>all</t>
    </r>
    <r>
      <rPr>
        <sz val="9"/>
        <rFont val="Sylfaen"/>
        <family val="1"/>
      </rPr>
      <t xml:space="preserve"> derivatives transactions </t>
    </r>
  </si>
  <si>
    <r>
      <t xml:space="preserve">Potential Future Exposure associated with </t>
    </r>
    <r>
      <rPr>
        <i/>
        <sz val="9"/>
        <rFont val="Sylfaen"/>
        <family val="1"/>
      </rPr>
      <t xml:space="preserve">all </t>
    </r>
    <r>
      <rPr>
        <sz val="9"/>
        <rFont val="Sylfaen"/>
        <family val="1"/>
      </rPr>
      <t>derivatives transactions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</si>
</sst>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00%"/>
  </numFmts>
  <fonts count="318">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family val="2"/>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1"/>
      <name val="Arial"/>
      <family val="2"/>
    </font>
    <font>
      <b/>
      <sz val="9"/>
      <name val="Arial"/>
      <family val="2"/>
    </font>
    <font>
      <sz val="9"/>
      <name val="Arial"/>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b/>
      <u/>
      <sz val="9"/>
      <color theme="1"/>
      <name val="Sylfaen"/>
      <family val="1"/>
    </font>
    <font>
      <sz val="10"/>
      <name val="Arial"/>
      <family val="2"/>
    </font>
    <font>
      <strike/>
      <sz val="8"/>
      <name val="Verdana"/>
      <family val="2"/>
    </font>
    <font>
      <vertAlign val="superscript"/>
      <sz val="9"/>
      <name val="Sylfaen"/>
      <family val="1"/>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b/>
      <sz val="9"/>
      <color indexed="81"/>
      <name val="Tahoma"/>
      <family val="2"/>
    </font>
    <font>
      <sz val="9"/>
      <color indexed="81"/>
      <name val="Tahoma"/>
      <family val="2"/>
    </font>
    <font>
      <b/>
      <i/>
      <sz val="9"/>
      <color theme="1"/>
      <name val="Sylfaen"/>
      <family val="1"/>
    </font>
    <font>
      <i/>
      <sz val="9"/>
      <color theme="0" tint="-0.499984740745262"/>
      <name val="Sylfaen"/>
      <family val="1"/>
    </font>
    <font>
      <sz val="9"/>
      <color rgb="FF000000"/>
      <name val="Sylfaen"/>
      <family val="1"/>
    </font>
    <font>
      <i/>
      <sz val="9"/>
      <color theme="4" tint="-0.249977111117893"/>
      <name val="Sylfaen"/>
      <family val="1"/>
    </font>
    <font>
      <i/>
      <sz val="9"/>
      <name val="Sylfaen"/>
      <family val="1"/>
    </font>
    <font>
      <b/>
      <sz val="9"/>
      <color rgb="FF000000"/>
      <name val="Sylfaen"/>
      <family val="1"/>
    </font>
    <font>
      <u/>
      <sz val="9"/>
      <color indexed="12"/>
      <name val="Sylfaen"/>
      <family val="1"/>
    </font>
    <font>
      <b/>
      <i/>
      <sz val="9"/>
      <name val="Sylfaen"/>
      <family val="1"/>
    </font>
    <font>
      <sz val="9"/>
      <color rgb="FF333333"/>
      <name val="Sylfaen"/>
      <family val="1"/>
    </font>
    <font>
      <b/>
      <sz val="9"/>
      <color indexed="8"/>
      <name val="Sylfaen"/>
      <family val="1"/>
    </font>
    <font>
      <sz val="9"/>
      <color indexed="8"/>
      <name val="Sylfaen"/>
      <family val="1"/>
    </font>
    <font>
      <i/>
      <vertAlign val="superscript"/>
      <sz val="9"/>
      <name val="Sylfaen"/>
      <family val="1"/>
    </font>
    <font>
      <b/>
      <vertAlign val="superscript"/>
      <sz val="9"/>
      <color theme="1"/>
      <name val="Sylfaen"/>
      <family val="1"/>
    </font>
    <font>
      <vertAlign val="superscript"/>
      <sz val="9"/>
      <color theme="1"/>
      <name val="Sylfaen"/>
      <family val="1"/>
    </font>
    <font>
      <i/>
      <sz val="9"/>
      <color theme="1"/>
      <name val="Sylfaen"/>
      <family val="1"/>
    </font>
    <font>
      <u/>
      <sz val="9"/>
      <name val="Sylfaen"/>
      <family val="1"/>
    </font>
  </fonts>
  <fills count="154">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lightGray">
        <fgColor rgb="FFC0C0C0"/>
      </patternFill>
    </fill>
    <fill>
      <patternFill patternType="solid">
        <fgColor rgb="FFFFFFFF"/>
        <bgColor rgb="FF000000"/>
      </patternFill>
    </fill>
    <fill>
      <patternFill patternType="solid">
        <fgColor rgb="FFEEECE1"/>
        <bgColor rgb="FF000000"/>
      </patternFill>
    </fill>
  </fills>
  <borders count="207">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auto="1"/>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8" fontId="23"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8" fontId="23"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9" fontId="23"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2" fillId="8" borderId="26"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0" fontId="21" fillId="63" borderId="33" applyNumberFormat="0" applyAlignment="0" applyProtection="0"/>
    <xf numFmtId="168" fontId="23" fillId="63" borderId="33" applyNumberFormat="0" applyAlignment="0" applyProtection="0"/>
    <xf numFmtId="169" fontId="23" fillId="63" borderId="33" applyNumberFormat="0" applyAlignment="0" applyProtection="0"/>
    <xf numFmtId="168" fontId="23" fillId="63" borderId="33" applyNumberFormat="0" applyAlignment="0" applyProtection="0"/>
    <xf numFmtId="168" fontId="23" fillId="63" borderId="33" applyNumberFormat="0" applyAlignment="0" applyProtection="0"/>
    <xf numFmtId="169" fontId="23" fillId="63" borderId="33" applyNumberFormat="0" applyAlignment="0" applyProtection="0"/>
    <xf numFmtId="168" fontId="23" fillId="63" borderId="33" applyNumberFormat="0" applyAlignment="0" applyProtection="0"/>
    <xf numFmtId="168" fontId="23" fillId="63" borderId="33" applyNumberFormat="0" applyAlignment="0" applyProtection="0"/>
    <xf numFmtId="169" fontId="23" fillId="63" borderId="33" applyNumberFormat="0" applyAlignment="0" applyProtection="0"/>
    <xf numFmtId="168" fontId="23" fillId="63" borderId="33" applyNumberFormat="0" applyAlignment="0" applyProtection="0"/>
    <xf numFmtId="168" fontId="23" fillId="63" borderId="33" applyNumberFormat="0" applyAlignment="0" applyProtection="0"/>
    <xf numFmtId="169" fontId="23" fillId="63" borderId="33" applyNumberFormat="0" applyAlignment="0" applyProtection="0"/>
    <xf numFmtId="168" fontId="23" fillId="63" borderId="33" applyNumberFormat="0" applyAlignment="0" applyProtection="0"/>
    <xf numFmtId="0" fontId="21" fillId="63" borderId="33" applyNumberFormat="0" applyAlignment="0" applyProtection="0"/>
    <xf numFmtId="0" fontId="24" fillId="64" borderId="34" applyNumberFormat="0" applyAlignment="0" applyProtection="0"/>
    <xf numFmtId="0" fontId="25" fillId="9" borderId="29" applyNumberFormat="0" applyAlignment="0" applyProtection="0"/>
    <xf numFmtId="168"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0" fontId="24"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0" fontId="25" fillId="9" borderId="29"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169" fontId="26" fillId="64" borderId="34" applyNumberFormat="0" applyAlignment="0" applyProtection="0"/>
    <xf numFmtId="168" fontId="26" fillId="64" borderId="34" applyNumberFormat="0" applyAlignment="0" applyProtection="0"/>
    <xf numFmtId="0" fontId="24" fillId="64" borderId="34"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35">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5" applyNumberFormat="0" applyAlignment="0" applyProtection="0">
      <alignment horizontal="left" vertical="center"/>
    </xf>
    <xf numFmtId="0" fontId="37" fillId="0" borderId="25" applyNumberFormat="0" applyAlignment="0" applyProtection="0">
      <alignment horizontal="left" vertical="center"/>
    </xf>
    <xf numFmtId="168" fontId="37" fillId="0" borderId="25"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6" applyNumberFormat="0" applyFill="0" applyAlignment="0" applyProtection="0"/>
    <xf numFmtId="169" fontId="38" fillId="0" borderId="36" applyNumberFormat="0" applyFill="0" applyAlignment="0" applyProtection="0"/>
    <xf numFmtId="0" fontId="38" fillId="0" borderId="36" applyNumberFormat="0" applyFill="0" applyAlignment="0" applyProtection="0"/>
    <xf numFmtId="168" fontId="38" fillId="0" borderId="36" applyNumberFormat="0" applyFill="0" applyAlignment="0" applyProtection="0"/>
    <xf numFmtId="168" fontId="38" fillId="0" borderId="36" applyNumberFormat="0" applyFill="0" applyAlignment="0" applyProtection="0"/>
    <xf numFmtId="168" fontId="38" fillId="0" borderId="36" applyNumberFormat="0" applyFill="0" applyAlignment="0" applyProtection="0"/>
    <xf numFmtId="169" fontId="38" fillId="0" borderId="36" applyNumberFormat="0" applyFill="0" applyAlignment="0" applyProtection="0"/>
    <xf numFmtId="168" fontId="38" fillId="0" borderId="36" applyNumberFormat="0" applyFill="0" applyAlignment="0" applyProtection="0"/>
    <xf numFmtId="168" fontId="38" fillId="0" borderId="36" applyNumberFormat="0" applyFill="0" applyAlignment="0" applyProtection="0"/>
    <xf numFmtId="169" fontId="38" fillId="0" borderId="36" applyNumberFormat="0" applyFill="0" applyAlignment="0" applyProtection="0"/>
    <xf numFmtId="168" fontId="38" fillId="0" borderId="36" applyNumberFormat="0" applyFill="0" applyAlignment="0" applyProtection="0"/>
    <xf numFmtId="168" fontId="38" fillId="0" borderId="36" applyNumberFormat="0" applyFill="0" applyAlignment="0" applyProtection="0"/>
    <xf numFmtId="169" fontId="38" fillId="0" borderId="36" applyNumberFormat="0" applyFill="0" applyAlignment="0" applyProtection="0"/>
    <xf numFmtId="168" fontId="38" fillId="0" borderId="36" applyNumberFormat="0" applyFill="0" applyAlignment="0" applyProtection="0"/>
    <xf numFmtId="168" fontId="38" fillId="0" borderId="36" applyNumberFormat="0" applyFill="0" applyAlignment="0" applyProtection="0"/>
    <xf numFmtId="169" fontId="38" fillId="0" borderId="36" applyNumberFormat="0" applyFill="0" applyAlignment="0" applyProtection="0"/>
    <xf numFmtId="168" fontId="38" fillId="0" borderId="36" applyNumberFormat="0" applyFill="0" applyAlignment="0" applyProtection="0"/>
    <xf numFmtId="0" fontId="38" fillId="0" borderId="36" applyNumberFormat="0" applyFill="0" applyAlignment="0" applyProtection="0"/>
    <xf numFmtId="0" fontId="39" fillId="0" borderId="37" applyNumberFormat="0" applyFill="0" applyAlignment="0" applyProtection="0"/>
    <xf numFmtId="169" fontId="39" fillId="0" borderId="37" applyNumberFormat="0" applyFill="0" applyAlignment="0" applyProtection="0"/>
    <xf numFmtId="0" fontId="39" fillId="0" borderId="37" applyNumberFormat="0" applyFill="0" applyAlignment="0" applyProtection="0"/>
    <xf numFmtId="168" fontId="39" fillId="0" borderId="37" applyNumberFormat="0" applyFill="0" applyAlignment="0" applyProtection="0"/>
    <xf numFmtId="168" fontId="39" fillId="0" borderId="37" applyNumberFormat="0" applyFill="0" applyAlignment="0" applyProtection="0"/>
    <xf numFmtId="168" fontId="39" fillId="0" borderId="37" applyNumberFormat="0" applyFill="0" applyAlignment="0" applyProtection="0"/>
    <xf numFmtId="169" fontId="39" fillId="0" borderId="37" applyNumberFormat="0" applyFill="0" applyAlignment="0" applyProtection="0"/>
    <xf numFmtId="168" fontId="39" fillId="0" borderId="37" applyNumberFormat="0" applyFill="0" applyAlignment="0" applyProtection="0"/>
    <xf numFmtId="168" fontId="39" fillId="0" borderId="37" applyNumberFormat="0" applyFill="0" applyAlignment="0" applyProtection="0"/>
    <xf numFmtId="169" fontId="39" fillId="0" borderId="37" applyNumberFormat="0" applyFill="0" applyAlignment="0" applyProtection="0"/>
    <xf numFmtId="168" fontId="39" fillId="0" borderId="37" applyNumberFormat="0" applyFill="0" applyAlignment="0" applyProtection="0"/>
    <xf numFmtId="168" fontId="39" fillId="0" borderId="37" applyNumberFormat="0" applyFill="0" applyAlignment="0" applyProtection="0"/>
    <xf numFmtId="169" fontId="39" fillId="0" borderId="37" applyNumberFormat="0" applyFill="0" applyAlignment="0" applyProtection="0"/>
    <xf numFmtId="168" fontId="39" fillId="0" borderId="37" applyNumberFormat="0" applyFill="0" applyAlignment="0" applyProtection="0"/>
    <xf numFmtId="168" fontId="39" fillId="0" borderId="37" applyNumberFormat="0" applyFill="0" applyAlignment="0" applyProtection="0"/>
    <xf numFmtId="169" fontId="39" fillId="0" borderId="37" applyNumberFormat="0" applyFill="0" applyAlignment="0" applyProtection="0"/>
    <xf numFmtId="168" fontId="39" fillId="0" borderId="37" applyNumberFormat="0" applyFill="0" applyAlignment="0" applyProtection="0"/>
    <xf numFmtId="0" fontId="39" fillId="0" borderId="37" applyNumberFormat="0" applyFill="0" applyAlignment="0" applyProtection="0"/>
    <xf numFmtId="0" fontId="40" fillId="0" borderId="38" applyNumberFormat="0" applyFill="0" applyAlignment="0" applyProtection="0"/>
    <xf numFmtId="169" fontId="40" fillId="0" borderId="38" applyNumberFormat="0" applyFill="0" applyAlignment="0" applyProtection="0"/>
    <xf numFmtId="0" fontId="40" fillId="0" borderId="38" applyNumberFormat="0" applyFill="0" applyAlignment="0" applyProtection="0"/>
    <xf numFmtId="168" fontId="40" fillId="0" borderId="38" applyNumberFormat="0" applyFill="0" applyAlignment="0" applyProtection="0"/>
    <xf numFmtId="0" fontId="40" fillId="0" borderId="38" applyNumberFormat="0" applyFill="0" applyAlignment="0" applyProtection="0"/>
    <xf numFmtId="168" fontId="40" fillId="0" borderId="38" applyNumberFormat="0" applyFill="0" applyAlignment="0" applyProtection="0"/>
    <xf numFmtId="0" fontId="40" fillId="0" borderId="38" applyNumberFormat="0" applyFill="0" applyAlignment="0" applyProtection="0"/>
    <xf numFmtId="0" fontId="40" fillId="0" borderId="38" applyNumberFormat="0" applyFill="0" applyAlignment="0" applyProtection="0"/>
    <xf numFmtId="168" fontId="40" fillId="0" borderId="38" applyNumberFormat="0" applyFill="0" applyAlignment="0" applyProtection="0"/>
    <xf numFmtId="169" fontId="40" fillId="0" borderId="38" applyNumberFormat="0" applyFill="0" applyAlignment="0" applyProtection="0"/>
    <xf numFmtId="168" fontId="40" fillId="0" borderId="38" applyNumberFormat="0" applyFill="0" applyAlignment="0" applyProtection="0"/>
    <xf numFmtId="168" fontId="40" fillId="0" borderId="38" applyNumberFormat="0" applyFill="0" applyAlignment="0" applyProtection="0"/>
    <xf numFmtId="169" fontId="40" fillId="0" borderId="38" applyNumberFormat="0" applyFill="0" applyAlignment="0" applyProtection="0"/>
    <xf numFmtId="168" fontId="40" fillId="0" borderId="38" applyNumberFormat="0" applyFill="0" applyAlignment="0" applyProtection="0"/>
    <xf numFmtId="168" fontId="40" fillId="0" borderId="38" applyNumberFormat="0" applyFill="0" applyAlignment="0" applyProtection="0"/>
    <xf numFmtId="169" fontId="40" fillId="0" borderId="38" applyNumberFormat="0" applyFill="0" applyAlignment="0" applyProtection="0"/>
    <xf numFmtId="168" fontId="40" fillId="0" borderId="38" applyNumberFormat="0" applyFill="0" applyAlignment="0" applyProtection="0"/>
    <xf numFmtId="168" fontId="40" fillId="0" borderId="38" applyNumberFormat="0" applyFill="0" applyAlignment="0" applyProtection="0"/>
    <xf numFmtId="169" fontId="40" fillId="0" borderId="38" applyNumberFormat="0" applyFill="0" applyAlignment="0" applyProtection="0"/>
    <xf numFmtId="168" fontId="40" fillId="0" borderId="38" applyNumberFormat="0" applyFill="0" applyAlignment="0" applyProtection="0"/>
    <xf numFmtId="0" fontId="40" fillId="0" borderId="38"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8" fontId="51"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8" fontId="51"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9" fontId="51"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50" fillId="7" borderId="26"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0" fontId="49" fillId="42" borderId="33" applyNumberFormat="0" applyAlignment="0" applyProtection="0"/>
    <xf numFmtId="168" fontId="51" fillId="42" borderId="33" applyNumberFormat="0" applyAlignment="0" applyProtection="0"/>
    <xf numFmtId="169" fontId="51" fillId="42" borderId="33" applyNumberFormat="0" applyAlignment="0" applyProtection="0"/>
    <xf numFmtId="168" fontId="51" fillId="42" borderId="33" applyNumberFormat="0" applyAlignment="0" applyProtection="0"/>
    <xf numFmtId="168" fontId="51" fillId="42" borderId="33" applyNumberFormat="0" applyAlignment="0" applyProtection="0"/>
    <xf numFmtId="169" fontId="51" fillId="42" borderId="33" applyNumberFormat="0" applyAlignment="0" applyProtection="0"/>
    <xf numFmtId="168" fontId="51" fillId="42" borderId="33" applyNumberFormat="0" applyAlignment="0" applyProtection="0"/>
    <xf numFmtId="168" fontId="51" fillId="42" borderId="33" applyNumberFormat="0" applyAlignment="0" applyProtection="0"/>
    <xf numFmtId="169" fontId="51" fillId="42" borderId="33" applyNumberFormat="0" applyAlignment="0" applyProtection="0"/>
    <xf numFmtId="168" fontId="51" fillId="42" borderId="33" applyNumberFormat="0" applyAlignment="0" applyProtection="0"/>
    <xf numFmtId="168" fontId="51" fillId="42" borderId="33" applyNumberFormat="0" applyAlignment="0" applyProtection="0"/>
    <xf numFmtId="169" fontId="51" fillId="42" borderId="33" applyNumberFormat="0" applyAlignment="0" applyProtection="0"/>
    <xf numFmtId="168" fontId="51" fillId="42" borderId="33" applyNumberFormat="0" applyAlignment="0" applyProtection="0"/>
    <xf numFmtId="0" fontId="49" fillId="42" borderId="33"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39" applyNumberFormat="0" applyFill="0" applyAlignment="0" applyProtection="0"/>
    <xf numFmtId="0" fontId="53" fillId="0" borderId="28" applyNumberFormat="0" applyFill="0" applyAlignment="0" applyProtection="0"/>
    <xf numFmtId="168" fontId="54" fillId="0" borderId="39" applyNumberFormat="0" applyFill="0" applyAlignment="0" applyProtection="0"/>
    <xf numFmtId="168" fontId="54" fillId="0" borderId="39" applyNumberFormat="0" applyFill="0" applyAlignment="0" applyProtection="0"/>
    <xf numFmtId="169" fontId="54" fillId="0" borderId="39" applyNumberFormat="0" applyFill="0" applyAlignment="0" applyProtection="0"/>
    <xf numFmtId="0" fontId="52" fillId="0" borderId="39"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0" fontId="53" fillId="0" borderId="28" applyNumberFormat="0" applyFill="0" applyAlignment="0" applyProtection="0"/>
    <xf numFmtId="168" fontId="54" fillId="0" borderId="39" applyNumberFormat="0" applyFill="0" applyAlignment="0" applyProtection="0"/>
    <xf numFmtId="169" fontId="54" fillId="0" borderId="39" applyNumberFormat="0" applyFill="0" applyAlignment="0" applyProtection="0"/>
    <xf numFmtId="168" fontId="54" fillId="0" borderId="39" applyNumberFormat="0" applyFill="0" applyAlignment="0" applyProtection="0"/>
    <xf numFmtId="168" fontId="54" fillId="0" borderId="39" applyNumberFormat="0" applyFill="0" applyAlignment="0" applyProtection="0"/>
    <xf numFmtId="169" fontId="54" fillId="0" borderId="39" applyNumberFormat="0" applyFill="0" applyAlignment="0" applyProtection="0"/>
    <xf numFmtId="168" fontId="54" fillId="0" borderId="39" applyNumberFormat="0" applyFill="0" applyAlignment="0" applyProtection="0"/>
    <xf numFmtId="168" fontId="54" fillId="0" borderId="39" applyNumberFormat="0" applyFill="0" applyAlignment="0" applyProtection="0"/>
    <xf numFmtId="169" fontId="54" fillId="0" borderId="39" applyNumberFormat="0" applyFill="0" applyAlignment="0" applyProtection="0"/>
    <xf numFmtId="168" fontId="54" fillId="0" borderId="39" applyNumberFormat="0" applyFill="0" applyAlignment="0" applyProtection="0"/>
    <xf numFmtId="168" fontId="54" fillId="0" borderId="39" applyNumberFormat="0" applyFill="0" applyAlignment="0" applyProtection="0"/>
    <xf numFmtId="169" fontId="54" fillId="0" borderId="39" applyNumberFormat="0" applyFill="0" applyAlignment="0" applyProtection="0"/>
    <xf numFmtId="168" fontId="54" fillId="0" borderId="39" applyNumberFormat="0" applyFill="0" applyAlignment="0" applyProtection="0"/>
    <xf numFmtId="0" fontId="52" fillId="0" borderId="39"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0"/>
    <xf numFmtId="169" fontId="9" fillId="0" borderId="40"/>
    <xf numFmtId="168" fontId="9" fillId="0" borderId="4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168" fontId="2" fillId="0" borderId="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10" fillId="73" borderId="41" applyNumberFormat="0" applyFont="0" applyAlignment="0" applyProtection="0"/>
    <xf numFmtId="168" fontId="2" fillId="0" borderId="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169" fontId="2" fillId="0" borderId="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2" fillId="0" borderId="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1" fillId="10" borderId="30"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10"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169" fontId="2" fillId="0" borderId="0"/>
    <xf numFmtId="0" fontId="2" fillId="73" borderId="41" applyNumberFormat="0" applyFont="0" applyAlignment="0" applyProtection="0"/>
    <xf numFmtId="168" fontId="2" fillId="0" borderId="0"/>
    <xf numFmtId="0" fontId="2" fillId="73" borderId="41" applyNumberFormat="0" applyFont="0" applyAlignment="0" applyProtection="0"/>
    <xf numFmtId="168" fontId="2" fillId="0" borderId="0"/>
    <xf numFmtId="0" fontId="2" fillId="73" borderId="41" applyNumberFormat="0" applyFont="0" applyAlignment="0" applyProtection="0"/>
    <xf numFmtId="0" fontId="2" fillId="73" borderId="41" applyNumberFormat="0" applyFont="0" applyAlignment="0" applyProtection="0"/>
    <xf numFmtId="169" fontId="2" fillId="0" borderId="0"/>
    <xf numFmtId="168" fontId="2" fillId="0" borderId="0"/>
    <xf numFmtId="0" fontId="2" fillId="73" borderId="41" applyNumberFormat="0" applyFont="0" applyAlignment="0" applyProtection="0"/>
    <xf numFmtId="168" fontId="2" fillId="0" borderId="0"/>
    <xf numFmtId="0" fontId="2" fillId="73" borderId="41" applyNumberFormat="0" applyFont="0" applyAlignment="0" applyProtection="0"/>
    <xf numFmtId="0" fontId="2" fillId="73" borderId="41" applyNumberFormat="0" applyFont="0" applyAlignment="0" applyProtection="0"/>
    <xf numFmtId="169" fontId="2" fillId="0" borderId="0"/>
    <xf numFmtId="0" fontId="2" fillId="73" borderId="41" applyNumberFormat="0" applyFont="0" applyAlignment="0" applyProtection="0"/>
    <xf numFmtId="168" fontId="2" fillId="0" borderId="0"/>
    <xf numFmtId="0" fontId="2" fillId="73" borderId="41" applyNumberFormat="0" applyFont="0" applyAlignment="0" applyProtection="0"/>
    <xf numFmtId="168" fontId="2" fillId="0" borderId="0"/>
    <xf numFmtId="0" fontId="2" fillId="73" borderId="41" applyNumberFormat="0" applyFont="0" applyAlignment="0" applyProtection="0"/>
    <xf numFmtId="0" fontId="2" fillId="73" borderId="41" applyNumberFormat="0" applyFont="0" applyAlignment="0" applyProtection="0"/>
    <xf numFmtId="169" fontId="2" fillId="0" borderId="0"/>
    <xf numFmtId="168" fontId="2" fillId="0" borderId="0"/>
    <xf numFmtId="168" fontId="2" fillId="0" borderId="0"/>
    <xf numFmtId="0" fontId="2"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0" fontId="2" fillId="73" borderId="41"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8" fontId="68"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8" fontId="68"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9" fontId="68"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7" fillId="8" borderId="27"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0" fontId="66" fillId="63" borderId="42" applyNumberFormat="0" applyAlignment="0" applyProtection="0"/>
    <xf numFmtId="168" fontId="68" fillId="63" borderId="42" applyNumberFormat="0" applyAlignment="0" applyProtection="0"/>
    <xf numFmtId="169" fontId="68" fillId="63" borderId="42" applyNumberFormat="0" applyAlignment="0" applyProtection="0"/>
    <xf numFmtId="168" fontId="68" fillId="63" borderId="42" applyNumberFormat="0" applyAlignment="0" applyProtection="0"/>
    <xf numFmtId="168" fontId="68" fillId="63" borderId="42" applyNumberFormat="0" applyAlignment="0" applyProtection="0"/>
    <xf numFmtId="169" fontId="68" fillId="63" borderId="42" applyNumberFormat="0" applyAlignment="0" applyProtection="0"/>
    <xf numFmtId="168" fontId="68" fillId="63" borderId="42" applyNumberFormat="0" applyAlignment="0" applyProtection="0"/>
    <xf numFmtId="168" fontId="68" fillId="63" borderId="42" applyNumberFormat="0" applyAlignment="0" applyProtection="0"/>
    <xf numFmtId="169" fontId="68" fillId="63" borderId="42" applyNumberFormat="0" applyAlignment="0" applyProtection="0"/>
    <xf numFmtId="168" fontId="68" fillId="63" borderId="42" applyNumberFormat="0" applyAlignment="0" applyProtection="0"/>
    <xf numFmtId="168" fontId="68" fillId="63" borderId="42" applyNumberFormat="0" applyAlignment="0" applyProtection="0"/>
    <xf numFmtId="169" fontId="68" fillId="63" borderId="42" applyNumberFormat="0" applyAlignment="0" applyProtection="0"/>
    <xf numFmtId="168" fontId="68" fillId="63" borderId="42" applyNumberFormat="0" applyAlignment="0" applyProtection="0"/>
    <xf numFmtId="0" fontId="66" fillId="63" borderId="42"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8" fontId="77"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8" fontId="77"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9" fontId="77"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4" fillId="0" borderId="31"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168" fontId="77" fillId="0" borderId="43" applyNumberFormat="0" applyFill="0" applyAlignment="0" applyProtection="0"/>
    <xf numFmtId="169" fontId="77" fillId="0" borderId="43" applyNumberFormat="0" applyFill="0" applyAlignment="0" applyProtection="0"/>
    <xf numFmtId="168" fontId="77" fillId="0" borderId="43" applyNumberFormat="0" applyFill="0" applyAlignment="0" applyProtection="0"/>
    <xf numFmtId="168" fontId="77" fillId="0" borderId="43" applyNumberFormat="0" applyFill="0" applyAlignment="0" applyProtection="0"/>
    <xf numFmtId="169" fontId="77" fillId="0" borderId="43" applyNumberFormat="0" applyFill="0" applyAlignment="0" applyProtection="0"/>
    <xf numFmtId="168" fontId="77" fillId="0" borderId="43" applyNumberFormat="0" applyFill="0" applyAlignment="0" applyProtection="0"/>
    <xf numFmtId="168" fontId="77" fillId="0" borderId="43" applyNumberFormat="0" applyFill="0" applyAlignment="0" applyProtection="0"/>
    <xf numFmtId="169" fontId="77" fillId="0" borderId="43" applyNumberFormat="0" applyFill="0" applyAlignment="0" applyProtection="0"/>
    <xf numFmtId="168" fontId="77" fillId="0" borderId="43" applyNumberFormat="0" applyFill="0" applyAlignment="0" applyProtection="0"/>
    <xf numFmtId="168" fontId="77" fillId="0" borderId="43" applyNumberFormat="0" applyFill="0" applyAlignment="0" applyProtection="0"/>
    <xf numFmtId="169" fontId="77" fillId="0" borderId="43" applyNumberFormat="0" applyFill="0" applyAlignment="0" applyProtection="0"/>
    <xf numFmtId="168" fontId="77" fillId="0" borderId="43" applyNumberFormat="0" applyFill="0" applyAlignment="0" applyProtection="0"/>
    <xf numFmtId="0" fontId="30" fillId="0" borderId="43" applyNumberFormat="0" applyFill="0" applyAlignment="0" applyProtection="0"/>
    <xf numFmtId="0" fontId="8" fillId="0" borderId="44"/>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95" fillId="0" borderId="0"/>
    <xf numFmtId="0" fontId="100" fillId="69" borderId="5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1" applyFont="0" applyBorder="0">
      <alignment horizontal="center" wrapText="1"/>
    </xf>
    <xf numFmtId="3" fontId="2" fillId="74" borderId="11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01" fillId="0" borderId="0" applyFont="0" applyFill="0" applyBorder="0" applyAlignment="0" applyProtection="0"/>
    <xf numFmtId="8" fontId="102" fillId="0" borderId="0" applyFont="0" applyFill="0" applyBorder="0" applyAlignment="0" applyProtection="0"/>
    <xf numFmtId="8" fontId="102" fillId="0" borderId="0" applyFont="0" applyFill="0" applyBorder="0" applyAlignment="0" applyProtection="0"/>
    <xf numFmtId="202" fontId="101" fillId="0" borderId="0" applyFont="0" applyFill="0" applyBorder="0" applyAlignment="0" applyProtection="0"/>
    <xf numFmtId="5" fontId="102" fillId="0" borderId="0" applyFont="0" applyFill="0" applyBorder="0" applyAlignment="0" applyProtection="0"/>
    <xf numFmtId="5" fontId="102" fillId="0" borderId="0" applyFont="0" applyFill="0" applyBorder="0" applyAlignment="0" applyProtection="0"/>
    <xf numFmtId="5" fontId="102" fillId="0" borderId="0" applyFont="0" applyFill="0" applyBorder="0" applyAlignment="0" applyProtection="0"/>
    <xf numFmtId="5" fontId="102" fillId="0" borderId="0" applyFont="0" applyFill="0" applyBorder="0" applyAlignment="0" applyProtection="0"/>
    <xf numFmtId="5" fontId="102" fillId="0" borderId="0" applyFont="0" applyFill="0" applyBorder="0" applyAlignment="0" applyProtection="0"/>
    <xf numFmtId="203" fontId="101" fillId="0" borderId="0" applyFont="0" applyFill="0" applyBorder="0" applyAlignment="0" applyProtection="0"/>
    <xf numFmtId="203" fontId="101" fillId="0" borderId="0" applyFont="0" applyFill="0" applyBorder="0" applyAlignment="0" applyProtection="0"/>
    <xf numFmtId="7" fontId="101" fillId="0" borderId="0" applyFont="0" applyFill="0" applyBorder="0" applyAlignment="0" applyProtection="0"/>
    <xf numFmtId="7" fontId="101" fillId="0" borderId="0" applyFont="0" applyFill="0" applyBorder="0" applyAlignment="0" applyProtection="0"/>
    <xf numFmtId="204" fontId="101" fillId="0" borderId="0" applyFont="0" applyFill="0" applyBorder="0" applyAlignment="0" applyProtection="0"/>
    <xf numFmtId="204" fontId="101" fillId="0" borderId="0" applyFont="0" applyFill="0" applyBorder="0" applyAlignment="0" applyProtection="0"/>
    <xf numFmtId="5" fontId="102" fillId="0" borderId="0" applyFont="0" applyFill="0" applyBorder="0" applyAlignment="0" applyProtection="0"/>
    <xf numFmtId="5" fontId="102" fillId="0" borderId="0" applyFont="0" applyFill="0" applyBorder="0" applyAlignment="0" applyProtection="0"/>
    <xf numFmtId="5" fontId="102" fillId="0" borderId="0" applyFont="0" applyFill="0" applyBorder="0" applyAlignment="0" applyProtection="0"/>
    <xf numFmtId="5" fontId="102" fillId="0" borderId="0" applyFont="0" applyFill="0" applyBorder="0" applyAlignment="0" applyProtection="0"/>
    <xf numFmtId="5" fontId="102" fillId="0" borderId="0" applyFont="0" applyFill="0" applyBorder="0" applyAlignment="0" applyProtection="0"/>
    <xf numFmtId="205" fontId="88" fillId="0" borderId="0"/>
    <xf numFmtId="205" fontId="88" fillId="0" borderId="0"/>
    <xf numFmtId="205" fontId="88" fillId="0" borderId="0"/>
    <xf numFmtId="205" fontId="88" fillId="0" borderId="0"/>
    <xf numFmtId="0" fontId="88" fillId="0" borderId="0"/>
    <xf numFmtId="205" fontId="88" fillId="0" borderId="0"/>
    <xf numFmtId="5" fontId="102" fillId="0" borderId="0" applyFont="0" applyFill="0" applyBorder="0" applyAlignment="0" applyProtection="0"/>
    <xf numFmtId="5" fontId="102" fillId="0" borderId="0" applyFont="0" applyFill="0" applyBorder="0" applyAlignment="0" applyProtection="0"/>
    <xf numFmtId="202" fontId="101" fillId="0" borderId="0" applyFont="0" applyFill="0" applyBorder="0" applyAlignment="0" applyProtection="0"/>
    <xf numFmtId="5" fontId="102" fillId="0" borderId="0" applyFont="0" applyFill="0" applyBorder="0" applyAlignment="0" applyProtection="0"/>
    <xf numFmtId="5" fontId="102"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202" fontId="101" fillId="0" borderId="0" applyFont="0" applyFill="0" applyBorder="0" applyAlignment="0" applyProtection="0"/>
    <xf numFmtId="202" fontId="101" fillId="0" borderId="0" applyFont="0" applyFill="0" applyBorder="0" applyAlignment="0" applyProtection="0"/>
    <xf numFmtId="202" fontId="101"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10" fontId="102" fillId="0" borderId="0" applyFont="0" applyFill="0" applyBorder="0" applyAlignment="0" applyProtection="0"/>
    <xf numFmtId="10" fontId="102" fillId="0" borderId="0" applyFont="0" applyFill="0" applyBorder="0" applyAlignment="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3"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104" fillId="0" borderId="0" applyNumberFormat="0" applyFill="0" applyBorder="0" applyProtection="0"/>
    <xf numFmtId="0" fontId="2" fillId="0" borderId="0" applyNumberFormat="0" applyFill="0" applyBorder="0" applyAlignment="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0" fontId="105" fillId="0" borderId="0" applyNumberFormat="0" applyFill="0" applyBorder="0" applyProtection="0"/>
    <xf numFmtId="206" fontId="106" fillId="0" borderId="0" applyFont="0" applyFill="0" applyBorder="0" applyAlignment="0" applyProtection="0"/>
    <xf numFmtId="0" fontId="19" fillId="0" borderId="0" applyFont="0" applyFill="0" applyBorder="0" applyAlignment="0" applyProtection="0"/>
    <xf numFmtId="207" fontId="107" fillId="0" borderId="0" applyFont="0" applyFill="0" applyBorder="0" applyAlignment="0" applyProtection="0"/>
    <xf numFmtId="208" fontId="107" fillId="0" borderId="0" applyFont="0" applyFill="0" applyBorder="0" applyAlignment="0" applyProtection="0"/>
    <xf numFmtId="209" fontId="107" fillId="0" borderId="0" applyFont="0" applyFill="0" applyBorder="0" applyAlignment="0" applyProtection="0"/>
    <xf numFmtId="210" fontId="107" fillId="0" borderId="0" applyFont="0" applyFill="0" applyBorder="0" applyAlignment="0" applyProtection="0"/>
    <xf numFmtId="0" fontId="107" fillId="0" borderId="0"/>
    <xf numFmtId="0" fontId="19" fillId="0" borderId="0" applyFont="0" applyFill="0" applyBorder="0" applyAlignment="0" applyProtection="0"/>
    <xf numFmtId="211" fontId="106" fillId="0" borderId="0" applyFont="0" applyFill="0" applyBorder="0" applyAlignment="0" applyProtection="0"/>
    <xf numFmtId="0" fontId="102"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08"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4"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09" fillId="85" borderId="125" quotePrefix="1" applyNumberFormat="0" applyFont="0" applyFill="0" applyBorder="0" applyAlignment="0" applyProtection="0">
      <alignment horizontal="centerContinuous" vertical="justify"/>
      <protection locked="0" hidden="1"/>
    </xf>
    <xf numFmtId="0" fontId="2" fillId="0" borderId="0"/>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 fillId="84" borderId="0"/>
    <xf numFmtId="0" fontId="2" fillId="84"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4" borderId="0"/>
    <xf numFmtId="0" fontId="2" fillId="0" borderId="0"/>
    <xf numFmtId="0" fontId="2" fillId="84" borderId="0"/>
    <xf numFmtId="0" fontId="2" fillId="0" borderId="0"/>
    <xf numFmtId="0" fontId="2" fillId="0" borderId="0"/>
    <xf numFmtId="0" fontId="11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111" fillId="0" borderId="0"/>
    <xf numFmtId="0" fontId="111" fillId="0" borderId="0"/>
    <xf numFmtId="0" fontId="2" fillId="0" borderId="0" applyFont="0" applyFill="0" applyBorder="0" applyAlignment="0" applyProtection="0"/>
    <xf numFmtId="0" fontId="2" fillId="84" borderId="0"/>
    <xf numFmtId="0" fontId="2" fillId="84" borderId="0"/>
    <xf numFmtId="0" fontId="2" fillId="0" borderId="0"/>
    <xf numFmtId="0" fontId="2" fillId="0" borderId="0"/>
    <xf numFmtId="0" fontId="111" fillId="0" borderId="0"/>
    <xf numFmtId="0" fontId="2" fillId="0" borderId="0"/>
    <xf numFmtId="0" fontId="2" fillId="0" borderId="0">
      <alignment horizontal="left" wrapText="1"/>
    </xf>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2" fillId="0" borderId="0"/>
    <xf numFmtId="0" fontId="112" fillId="0" borderId="0"/>
    <xf numFmtId="0" fontId="112"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4" borderId="0"/>
    <xf numFmtId="0" fontId="2" fillId="0" borderId="0"/>
    <xf numFmtId="0" fontId="2" fillId="84"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13" fillId="0" borderId="0"/>
    <xf numFmtId="0" fontId="2" fillId="0" borderId="0">
      <alignment horizontal="left" wrapText="1"/>
    </xf>
    <xf numFmtId="0" fontId="2" fillId="0" borderId="0">
      <alignment horizontal="left" wrapText="1"/>
    </xf>
    <xf numFmtId="0" fontId="111" fillId="0" borderId="0"/>
    <xf numFmtId="0" fontId="111" fillId="0" borderId="0"/>
    <xf numFmtId="0" fontId="111" fillId="0" borderId="0"/>
    <xf numFmtId="0" fontId="111" fillId="0" borderId="0"/>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 fillId="84" borderId="0"/>
    <xf numFmtId="0" fontId="111" fillId="0" borderId="0"/>
    <xf numFmtId="0" fontId="111" fillId="0" borderId="0"/>
    <xf numFmtId="0" fontId="111" fillId="0" borderId="0"/>
    <xf numFmtId="0" fontId="111" fillId="0" borderId="0"/>
    <xf numFmtId="0" fontId="111" fillId="0" borderId="0"/>
    <xf numFmtId="0" fontId="11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1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12"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4" borderId="0"/>
    <xf numFmtId="0" fontId="2" fillId="0" borderId="0"/>
    <xf numFmtId="0" fontId="2" fillId="0" borderId="0">
      <alignment horizontal="left" wrapText="1"/>
    </xf>
    <xf numFmtId="0" fontId="2" fillId="0" borderId="0">
      <alignment horizontal="left" wrapText="1"/>
    </xf>
    <xf numFmtId="0" fontId="111" fillId="0" borderId="0"/>
    <xf numFmtId="0" fontId="111" fillId="0" borderId="0"/>
    <xf numFmtId="0" fontId="111" fillId="0" borderId="0"/>
    <xf numFmtId="0" fontId="11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02" fillId="0" borderId="0"/>
    <xf numFmtId="0" fontId="2" fillId="84" borderId="0"/>
    <xf numFmtId="0" fontId="2" fillId="0" borderId="0"/>
    <xf numFmtId="0" fontId="2" fillId="0" borderId="0"/>
    <xf numFmtId="0" fontId="2" fillId="0" borderId="0" applyFont="0" applyFill="0" applyBorder="0" applyAlignment="0" applyProtection="0"/>
    <xf numFmtId="0" fontId="111" fillId="0" borderId="0"/>
    <xf numFmtId="0" fontId="111" fillId="0" borderId="0"/>
    <xf numFmtId="0" fontId="111" fillId="0" borderId="0"/>
    <xf numFmtId="0" fontId="11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2" fillId="84" borderId="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229" fontId="88" fillId="88"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229" fontId="88" fillId="88" borderId="0" applyNumberFormat="0" applyFont="0" applyAlignment="0" applyProtection="0"/>
    <xf numFmtId="0" fontId="88" fillId="89" borderId="0" applyNumberFormat="0" applyFont="0" applyAlignment="0" applyProtection="0"/>
    <xf numFmtId="229" fontId="88" fillId="88"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115" fillId="88"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115" fillId="89"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229" fontId="88" fillId="88"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229" fontId="88" fillId="88" borderId="0" applyNumberFormat="0" applyFont="0" applyAlignment="0" applyProtection="0"/>
    <xf numFmtId="0" fontId="88" fillId="89" borderId="0" applyNumberFormat="0" applyFont="0" applyAlignment="0" applyProtection="0"/>
    <xf numFmtId="229" fontId="88" fillId="88"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88" fillId="89"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87" borderId="0" applyNumberFormat="0" applyFont="0" applyAlignment="0" applyProtection="0"/>
    <xf numFmtId="0" fontId="111" fillId="0" borderId="0"/>
    <xf numFmtId="0" fontId="111" fillId="0" borderId="0"/>
    <xf numFmtId="0" fontId="111" fillId="0" borderId="0"/>
    <xf numFmtId="0" fontId="11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11" fillId="0" borderId="0"/>
    <xf numFmtId="0" fontId="2" fillId="84"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11"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4"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11" fillId="0" borderId="0"/>
    <xf numFmtId="0" fontId="111"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16" fillId="0" borderId="12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11" fillId="0" borderId="0"/>
    <xf numFmtId="0" fontId="111" fillId="0" borderId="0"/>
    <xf numFmtId="0" fontId="11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12" fillId="0" borderId="0"/>
    <xf numFmtId="0" fontId="112" fillId="0" borderId="0"/>
    <xf numFmtId="0" fontId="112" fillId="0" borderId="0"/>
    <xf numFmtId="0" fontId="112" fillId="0" borderId="0"/>
    <xf numFmtId="0" fontId="112" fillId="0" borderId="0"/>
    <xf numFmtId="0" fontId="11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111" fillId="0" borderId="0"/>
    <xf numFmtId="0" fontId="111" fillId="0" borderId="0"/>
    <xf numFmtId="0" fontId="2" fillId="0" borderId="0"/>
    <xf numFmtId="0" fontId="111" fillId="0" borderId="0"/>
    <xf numFmtId="0" fontId="111" fillId="0" borderId="0"/>
    <xf numFmtId="0" fontId="111" fillId="0" borderId="0"/>
    <xf numFmtId="0" fontId="8" fillId="0" borderId="0"/>
    <xf numFmtId="0" fontId="112" fillId="0" borderId="0"/>
    <xf numFmtId="0" fontId="2" fillId="0" borderId="0"/>
    <xf numFmtId="0" fontId="2" fillId="84" borderId="0"/>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 fillId="84"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 fillId="0" borderId="0">
      <alignment horizontal="left" wrapText="1"/>
    </xf>
    <xf numFmtId="0" fontId="111" fillId="0" borderId="0"/>
    <xf numFmtId="0" fontId="111"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alignment horizontal="left" wrapText="1"/>
    </xf>
    <xf numFmtId="0" fontId="2" fillId="0" borderId="0">
      <alignment horizontal="left" wrapText="1"/>
    </xf>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9" fillId="0" borderId="0">
      <alignment vertical="top"/>
    </xf>
    <xf numFmtId="0" fontId="29" fillId="0" borderId="0">
      <alignment vertical="top"/>
    </xf>
    <xf numFmtId="0" fontId="2" fillId="84" borderId="0"/>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09" fillId="85" borderId="125" quotePrefix="1" applyNumberFormat="0" applyFont="0" applyFill="0" applyBorder="0" applyAlignment="0" applyProtection="0">
      <alignment horizontal="centerContinuous" vertical="justify"/>
      <protection locked="0" hidden="1"/>
    </xf>
    <xf numFmtId="0" fontId="2" fillId="84" borderId="0"/>
    <xf numFmtId="0" fontId="2" fillId="0" borderId="0">
      <alignment horizontal="left" wrapText="1"/>
    </xf>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11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2"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117"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1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4" borderId="0"/>
    <xf numFmtId="0" fontId="116" fillId="0" borderId="126" applyNumberFormat="0" applyFill="0" applyAlignment="0" applyProtection="0"/>
    <xf numFmtId="0" fontId="116"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2"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6" fillId="0" borderId="126" applyNumberFormat="0" applyFill="0" applyAlignment="0" applyProtection="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0" borderId="0">
      <alignment horizontal="left" wrapText="1"/>
    </xf>
    <xf numFmtId="0" fontId="118"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2" fillId="0" borderId="127" applyNumberFormat="0" applyFill="0" applyProtection="0">
      <alignment horizontal="center"/>
    </xf>
    <xf numFmtId="0" fontId="118"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118" fillId="0" borderId="127" applyNumberFormat="0" applyFill="0" applyProtection="0">
      <alignment horizontal="center"/>
    </xf>
    <xf numFmtId="0" fontId="119" fillId="0" borderId="127" applyNumberFormat="0" applyFill="0" applyProtection="0">
      <alignment horizontal="center"/>
    </xf>
    <xf numFmtId="0" fontId="119"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2"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127" applyNumberFormat="0" applyFill="0" applyProtection="0">
      <alignment horizontal="center"/>
    </xf>
    <xf numFmtId="0" fontId="11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19" fillId="0" borderId="0" applyNumberFormat="0" applyFill="0" applyBorder="0" applyProtection="0">
      <alignment horizontal="left"/>
    </xf>
    <xf numFmtId="0" fontId="118" fillId="0" borderId="0" applyNumberFormat="0" applyFill="0" applyBorder="0" applyProtection="0">
      <alignment horizontal="left"/>
    </xf>
    <xf numFmtId="0" fontId="2"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118" fillId="0" borderId="0" applyNumberFormat="0" applyFill="0" applyBorder="0" applyProtection="0">
      <alignment horizontal="left"/>
    </xf>
    <xf numFmtId="0" fontId="2" fillId="0" borderId="0">
      <alignment horizontal="left" wrapText="1"/>
    </xf>
    <xf numFmtId="0" fontId="12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2" fillId="0" borderId="0" applyNumberFormat="0" applyFill="0" applyBorder="0" applyProtection="0">
      <alignment horizontal="centerContinuous"/>
    </xf>
    <xf numFmtId="0" fontId="12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1" fillId="0" borderId="0" applyNumberFormat="0" applyFill="0" applyBorder="0" applyProtection="0">
      <alignment horizontal="centerContinuous"/>
    </xf>
    <xf numFmtId="0" fontId="120" fillId="0" borderId="0" applyNumberFormat="0" applyFill="0" applyBorder="0" applyProtection="0">
      <alignment horizontal="centerContinuous"/>
    </xf>
    <xf numFmtId="0" fontId="2"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2"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20" fillId="0" borderId="0" applyNumberFormat="0" applyFill="0" applyBorder="0" applyProtection="0">
      <alignment horizontal="centerContinuous"/>
    </xf>
    <xf numFmtId="0" fontId="111" fillId="0" borderId="0"/>
    <xf numFmtId="0" fontId="111" fillId="0" borderId="0"/>
    <xf numFmtId="0" fontId="2" fillId="0" borderId="0"/>
    <xf numFmtId="0" fontId="2" fillId="0" borderId="0"/>
    <xf numFmtId="0" fontId="111" fillId="0" borderId="0"/>
    <xf numFmtId="0" fontId="111" fillId="0" borderId="0"/>
    <xf numFmtId="0" fontId="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11" fillId="0" borderId="0"/>
    <xf numFmtId="0" fontId="111" fillId="0" borderId="0"/>
    <xf numFmtId="0" fontId="2" fillId="0" borderId="0"/>
    <xf numFmtId="0" fontId="109" fillId="85" borderId="125" quotePrefix="1" applyNumberFormat="0" applyFont="0" applyFill="0" applyBorder="0" applyAlignment="0" applyProtection="0">
      <alignment horizontal="centerContinuous" vertical="justify"/>
      <protection locked="0" hidden="1"/>
    </xf>
    <xf numFmtId="0" fontId="110" fillId="86" borderId="125" quotePrefix="1" applyNumberFormat="0" applyFont="0" applyFill="0" applyBorder="0">
      <protection locked="0" hidden="1"/>
    </xf>
    <xf numFmtId="0" fontId="2" fillId="0" borderId="0"/>
    <xf numFmtId="0" fontId="2" fillId="0" borderId="0"/>
    <xf numFmtId="0" fontId="2" fillId="0" borderId="0"/>
    <xf numFmtId="0" fontId="113"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13"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4" borderId="0"/>
    <xf numFmtId="0" fontId="2" fillId="0" borderId="0"/>
    <xf numFmtId="0" fontId="2" fillId="84" borderId="0"/>
    <xf numFmtId="0" fontId="2" fillId="0" borderId="0"/>
    <xf numFmtId="0" fontId="2" fillId="84" borderId="0"/>
    <xf numFmtId="0" fontId="2" fillId="0" borderId="0"/>
    <xf numFmtId="0" fontId="2" fillId="84"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23" fillId="0" borderId="0">
      <alignment horizontal="left" vertical="center"/>
    </xf>
    <xf numFmtId="0" fontId="111" fillId="0" borderId="0"/>
    <xf numFmtId="0" fontId="123"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24" fillId="0" borderId="0"/>
    <xf numFmtId="1" fontId="125" fillId="0" borderId="12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26" fillId="0" borderId="0" applyFill="0" applyBorder="0" applyAlignment="0" applyProtection="0"/>
    <xf numFmtId="239" fontId="126" fillId="0" borderId="0" applyFill="0" applyBorder="0" applyAlignment="0" applyProtection="0"/>
    <xf numFmtId="239" fontId="126" fillId="0" borderId="0" applyFill="0" applyBorder="0" applyAlignment="0" applyProtection="0"/>
    <xf numFmtId="240" fontId="126" fillId="0" borderId="0" applyFill="0" applyBorder="0" applyAlignment="0" applyProtection="0"/>
    <xf numFmtId="240" fontId="126" fillId="0" borderId="0" applyFill="0" applyBorder="0" applyAlignment="0" applyProtection="0"/>
    <xf numFmtId="240" fontId="126"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27" fillId="0" borderId="56"/>
    <xf numFmtId="0" fontId="113"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6"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243" fontId="113" fillId="0" borderId="0" applyFont="0" applyFill="0" applyBorder="0" applyAlignment="0" applyProtection="0"/>
    <xf numFmtId="243" fontId="113" fillId="0" borderId="0" applyFont="0" applyFill="0" applyBorder="0" applyAlignment="0" applyProtection="0"/>
    <xf numFmtId="243" fontId="113" fillId="0" borderId="0" applyFont="0" applyFill="0" applyBorder="0" applyAlignment="0" applyProtection="0"/>
    <xf numFmtId="243" fontId="113" fillId="0" borderId="0" applyFont="0" applyFill="0" applyBorder="0" applyAlignment="0" applyProtection="0"/>
    <xf numFmtId="0" fontId="102" fillId="0" borderId="0" applyFont="0" applyFill="0" applyBorder="0" applyAlignment="0" applyProtection="0"/>
    <xf numFmtId="14" fontId="128" fillId="0" borderId="0" applyFill="0" applyBorder="0" applyProtection="0">
      <alignment horizontal="right"/>
    </xf>
    <xf numFmtId="16" fontId="128" fillId="0" borderId="0" applyFill="0" applyBorder="0" applyProtection="0">
      <alignment horizontal="right"/>
    </xf>
    <xf numFmtId="18" fontId="128" fillId="0" borderId="0" applyFill="0" applyBorder="0" applyProtection="0">
      <alignment horizontal="right"/>
    </xf>
    <xf numFmtId="16" fontId="128" fillId="0" borderId="0" applyFill="0" applyBorder="0" applyProtection="0">
      <alignment horizontal="right"/>
    </xf>
    <xf numFmtId="22" fontId="128" fillId="0" borderId="0" applyFill="0" applyBorder="0" applyProtection="0">
      <alignment horizontal="right"/>
    </xf>
    <xf numFmtId="14" fontId="128" fillId="0" borderId="0" applyFill="0" applyBorder="0" applyProtection="0">
      <alignment horizontal="right"/>
    </xf>
    <xf numFmtId="20" fontId="128" fillId="0" borderId="0" applyFill="0" applyBorder="0" applyProtection="0">
      <alignment horizontal="right"/>
    </xf>
    <xf numFmtId="16" fontId="128" fillId="0" borderId="0" applyFill="0" applyBorder="0" applyProtection="0">
      <alignment horizontal="right"/>
    </xf>
    <xf numFmtId="16" fontId="128" fillId="0" borderId="0" applyFill="0" applyBorder="0" applyProtection="0">
      <alignment horizontal="right"/>
    </xf>
    <xf numFmtId="14" fontId="128" fillId="0" borderId="0" applyFill="0" applyBorder="0" applyProtection="0">
      <alignment horizontal="right"/>
    </xf>
    <xf numFmtId="1" fontId="128" fillId="0" borderId="0" applyFill="0" applyBorder="0" applyProtection="0">
      <alignment horizontal="right"/>
    </xf>
    <xf numFmtId="1" fontId="128" fillId="0" borderId="0" applyFill="0" applyBorder="0" applyProtection="0">
      <alignment horizontal="right"/>
    </xf>
    <xf numFmtId="1" fontId="128" fillId="0" borderId="0" applyFill="0" applyBorder="0" applyProtection="0">
      <alignment horizontal="right"/>
    </xf>
    <xf numFmtId="0" fontId="10" fillId="37"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29" fillId="0" borderId="64"/>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2" fillId="4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4"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4"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31" fillId="100" borderId="0" applyNumberFormat="0" applyFont="0" applyBorder="0" applyProtection="0"/>
    <xf numFmtId="0" fontId="28" fillId="0" borderId="94" applyBorder="0"/>
    <xf numFmtId="0" fontId="28" fillId="0" borderId="9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2" borderId="0" applyNumberFormat="0" applyBorder="0" applyAlignment="0" applyProtection="0"/>
    <xf numFmtId="0" fontId="14" fillId="102" borderId="0" applyNumberFormat="0" applyBorder="0" applyAlignment="0" applyProtection="0"/>
    <xf numFmtId="0" fontId="12" fillId="102"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4" fillId="90" borderId="0" applyNumberFormat="0" applyBorder="0" applyAlignment="0" applyProtection="0"/>
    <xf numFmtId="0" fontId="12" fillId="90"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99" fillId="27"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0" fontId="19" fillId="0" borderId="89" applyFont="0" applyFill="0" applyBorder="0" applyAlignment="0"/>
    <xf numFmtId="245" fontId="88" fillId="0" borderId="0" applyFont="0" applyFill="0" applyBorder="0" applyAlignment="0">
      <alignment vertical="center"/>
    </xf>
    <xf numFmtId="245" fontId="88" fillId="0" borderId="0" applyFont="0" applyFill="0" applyBorder="0"/>
    <xf numFmtId="245" fontId="88" fillId="0" borderId="0" applyFont="0" applyFill="0" applyBorder="0"/>
    <xf numFmtId="245" fontId="88" fillId="0" borderId="0" applyFont="0" applyFill="0" applyBorder="0"/>
    <xf numFmtId="245" fontId="88" fillId="0" borderId="0" applyFont="0" applyFill="0" applyBorder="0"/>
    <xf numFmtId="245" fontId="88" fillId="0" borderId="0" applyFont="0" applyFill="0" applyBorder="0"/>
    <xf numFmtId="245" fontId="88" fillId="0" borderId="0" applyFont="0" applyFill="0" applyBorder="0"/>
    <xf numFmtId="245" fontId="88" fillId="0" borderId="0" applyFont="0" applyFill="0" applyBorder="0"/>
    <xf numFmtId="245" fontId="88" fillId="0" borderId="0" applyFont="0" applyFill="0" applyBorder="0"/>
    <xf numFmtId="245" fontId="88" fillId="0" borderId="0" applyFont="0" applyFill="0" applyBorder="0" applyAlignment="0">
      <alignment vertical="center"/>
    </xf>
    <xf numFmtId="245" fontId="88" fillId="0" borderId="0" applyFont="0" applyFill="0" applyBorder="0"/>
    <xf numFmtId="245" fontId="88" fillId="0" borderId="0" applyFont="0" applyFill="0" applyBorder="0"/>
    <xf numFmtId="245" fontId="88" fillId="0" borderId="0" applyFont="0" applyFill="0" applyBorder="0" applyAlignment="0">
      <alignment vertical="center"/>
    </xf>
    <xf numFmtId="245" fontId="88" fillId="0" borderId="0" applyFont="0" applyFill="0" applyBorder="0"/>
    <xf numFmtId="245" fontId="88" fillId="0" borderId="0" applyFont="0" applyFill="0" applyBorder="0"/>
    <xf numFmtId="245" fontId="88" fillId="0" borderId="0" applyFont="0" applyFill="0" applyBorder="0"/>
    <xf numFmtId="245" fontId="88" fillId="0" borderId="0" applyFont="0" applyFill="0" applyBorder="0"/>
    <xf numFmtId="245" fontId="88" fillId="0" borderId="0" applyFont="0" applyFill="0" applyBorder="0"/>
    <xf numFmtId="245" fontId="88" fillId="0" borderId="0" applyFont="0" applyFill="0" applyBorder="0"/>
    <xf numFmtId="245" fontId="88" fillId="0" borderId="0" applyFont="0" applyFill="0" applyBorder="0"/>
    <xf numFmtId="0" fontId="132" fillId="0" borderId="0" applyNumberFormat="0" applyFill="0" applyBorder="0" applyAlignment="0">
      <protection locked="0"/>
    </xf>
    <xf numFmtId="246" fontId="113" fillId="0" borderId="0" applyFont="0" applyFill="0" applyBorder="0" applyAlignment="0" applyProtection="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applyProtection="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246" fontId="113" fillId="0" borderId="0" applyFont="0" applyFill="0" applyBorder="0" applyAlignment="0">
      <protection locked="0"/>
    </xf>
    <xf numFmtId="0" fontId="133" fillId="95" borderId="12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34" fillId="87" borderId="110" applyNumberFormat="0" applyFont="0" applyAlignment="0"/>
    <xf numFmtId="3" fontId="134" fillId="87" borderId="110" applyNumberFormat="0" applyFont="0" applyAlignment="0"/>
    <xf numFmtId="3" fontId="134" fillId="87" borderId="110" applyNumberFormat="0" applyFont="0" applyAlignment="0"/>
    <xf numFmtId="3" fontId="134" fillId="87" borderId="110" applyNumberFormat="0" applyFont="0" applyAlignment="0"/>
    <xf numFmtId="3" fontId="134" fillId="87" borderId="110" applyNumberFormat="0" applyFont="0" applyAlignment="0"/>
    <xf numFmtId="0" fontId="113"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247" fontId="132" fillId="106" borderId="110" applyNumberFormat="0" applyFill="0" applyBorder="0" applyAlignment="0" applyProtection="0"/>
    <xf numFmtId="0"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0"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247" fontId="132" fillId="106" borderId="110" applyNumberFormat="0" applyFill="0" applyBorder="0" applyAlignment="0" applyProtection="0"/>
    <xf numFmtId="0" fontId="132" fillId="106" borderId="110" applyNumberFormat="0" applyFill="0" applyBorder="0" applyAlignment="0" applyProtection="0"/>
    <xf numFmtId="0" fontId="135" fillId="0" borderId="12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36" fillId="107" borderId="130" applyNumberFormat="0" applyAlignment="0" applyProtection="0"/>
    <xf numFmtId="0" fontId="136" fillId="107" borderId="130" applyNumberFormat="0" applyAlignment="0" applyProtection="0"/>
    <xf numFmtId="0" fontId="137" fillId="0" borderId="0" applyNumberFormat="0" applyFill="0" applyAlignment="0"/>
    <xf numFmtId="0" fontId="138" fillId="0" borderId="131" applyNumberFormat="0" applyFont="0" applyFill="0" applyAlignment="0"/>
    <xf numFmtId="248"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139" fillId="107" borderId="0" applyNumberFormat="0" applyBorder="0">
      <alignment horizontal="center" vertical="center"/>
    </xf>
    <xf numFmtId="0" fontId="21" fillId="63" borderId="132" applyNumberFormat="0" applyAlignment="0" applyProtection="0"/>
    <xf numFmtId="0" fontId="140" fillId="0" borderId="0" applyNumberFormat="0" applyFill="0" applyBorder="0" applyAlignment="0">
      <alignment horizontal="right"/>
    </xf>
    <xf numFmtId="38" fontId="141" fillId="108"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42" fillId="109"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2" fillId="110" borderId="0" applyNumberFormat="0" applyBorder="0" applyAlignment="0" applyProtection="0"/>
    <xf numFmtId="0" fontId="143" fillId="109"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3" fillId="110" borderId="0" applyNumberFormat="0" applyBorder="0" applyAlignment="0" applyProtection="0"/>
    <xf numFmtId="0" fontId="142" fillId="110"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13" fillId="0" borderId="0" applyFont="0" applyFill="0" applyBorder="0" applyAlignment="0" applyProtection="0"/>
    <xf numFmtId="250" fontId="144" fillId="0" borderId="0"/>
    <xf numFmtId="0" fontId="145" fillId="0" borderId="133"/>
    <xf numFmtId="251" fontId="2" fillId="0" borderId="0"/>
    <xf numFmtId="0" fontId="145" fillId="0" borderId="134"/>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36" fillId="107" borderId="135">
      <alignment horizontal="center" vertical="center"/>
    </xf>
    <xf numFmtId="0" fontId="136" fillId="107" borderId="135">
      <alignment horizontal="center" vertical="center"/>
    </xf>
    <xf numFmtId="0" fontId="149" fillId="0" borderId="0" applyProtection="0">
      <alignment horizontal="center"/>
    </xf>
    <xf numFmtId="0" fontId="149"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50"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45" fillId="0" borderId="0" applyNumberFormat="0" applyFill="0" applyBorder="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0" fontId="2" fillId="0" borderId="94" applyNumberFormat="0" applyFill="0" applyAlignment="0" applyProtection="0"/>
    <xf numFmtId="172" fontId="113" fillId="0" borderId="0">
      <alignment vertical="top"/>
    </xf>
    <xf numFmtId="172" fontId="113" fillId="0" borderId="0">
      <alignment vertical="top"/>
    </xf>
    <xf numFmtId="172" fontId="113" fillId="0" borderId="0">
      <alignment vertical="top"/>
    </xf>
    <xf numFmtId="0" fontId="45" fillId="0" borderId="0" applyNumberFormat="0" applyFill="0" applyBorder="0" applyProtection="0">
      <alignment horizontal="right"/>
    </xf>
    <xf numFmtId="172" fontId="152" fillId="0" borderId="0">
      <alignment horizontal="right"/>
    </xf>
    <xf numFmtId="172" fontId="152" fillId="0" borderId="0">
      <alignment horizontal="right"/>
    </xf>
    <xf numFmtId="172" fontId="152" fillId="0" borderId="0">
      <alignment horizontal="right"/>
    </xf>
    <xf numFmtId="0" fontId="152" fillId="0" borderId="0">
      <alignment horizontal="left"/>
    </xf>
    <xf numFmtId="0" fontId="153" fillId="74" borderId="0" applyNumberFormat="0" applyBorder="0" applyAlignment="0" applyProtection="0"/>
    <xf numFmtId="252" fontId="88" fillId="0" borderId="130" applyNumberFormat="0" applyFont="0" applyFill="0" applyAlignment="0">
      <alignment vertical="center"/>
    </xf>
    <xf numFmtId="0" fontId="88" fillId="0" borderId="130" applyNumberFormat="0" applyFont="0" applyFill="0"/>
    <xf numFmtId="0" fontId="88" fillId="0" borderId="130" applyNumberFormat="0" applyFont="0" applyFill="0"/>
    <xf numFmtId="0" fontId="88" fillId="0" borderId="130" applyNumberFormat="0" applyFont="0" applyFill="0"/>
    <xf numFmtId="0" fontId="88" fillId="0" borderId="130" applyNumberFormat="0" applyFont="0" applyFill="0"/>
    <xf numFmtId="0" fontId="88" fillId="0" borderId="130" applyNumberFormat="0" applyFont="0" applyFill="0"/>
    <xf numFmtId="0" fontId="88" fillId="0" borderId="130" applyNumberFormat="0" applyFont="0" applyFill="0"/>
    <xf numFmtId="0" fontId="88" fillId="0" borderId="130" applyNumberFormat="0" applyFont="0" applyFill="0"/>
    <xf numFmtId="0" fontId="88" fillId="0" borderId="130" applyNumberFormat="0" applyFont="0" applyFill="0"/>
    <xf numFmtId="252" fontId="88" fillId="0" borderId="130" applyNumberFormat="0" applyFont="0" applyFill="0" applyAlignment="0">
      <alignment vertical="center"/>
    </xf>
    <xf numFmtId="0" fontId="88" fillId="0" borderId="130" applyNumberFormat="0" applyFont="0" applyFill="0"/>
    <xf numFmtId="0" fontId="88" fillId="0" borderId="130" applyNumberFormat="0" applyFont="0" applyFill="0"/>
    <xf numFmtId="252" fontId="88" fillId="0" borderId="130" applyNumberFormat="0" applyFont="0" applyFill="0" applyAlignment="0">
      <alignment vertical="center"/>
    </xf>
    <xf numFmtId="0" fontId="88" fillId="0" borderId="130" applyNumberFormat="0" applyFont="0" applyFill="0"/>
    <xf numFmtId="0" fontId="88" fillId="0" borderId="130" applyNumberFormat="0" applyFont="0" applyFill="0"/>
    <xf numFmtId="0" fontId="88" fillId="0" borderId="130" applyNumberFormat="0" applyFont="0" applyFill="0"/>
    <xf numFmtId="0" fontId="88" fillId="0" borderId="130" applyNumberFormat="0" applyFont="0" applyFill="0"/>
    <xf numFmtId="0" fontId="88" fillId="0" borderId="130" applyNumberFormat="0" applyFont="0" applyFill="0"/>
    <xf numFmtId="0" fontId="88" fillId="0" borderId="130" applyNumberFormat="0" applyFont="0" applyFill="0"/>
    <xf numFmtId="0" fontId="88" fillId="0" borderId="130" applyNumberFormat="0" applyFont="0" applyFill="0"/>
    <xf numFmtId="0" fontId="2" fillId="72" borderId="0"/>
    <xf numFmtId="0" fontId="154" fillId="0" borderId="1" applyNumberFormat="0" applyFont="0" applyFill="0" applyAlignment="0" applyProtection="0"/>
    <xf numFmtId="0" fontId="154" fillId="0" borderId="136" applyNumberFormat="0" applyFont="0" applyFill="0" applyAlignment="0" applyProtection="0"/>
    <xf numFmtId="0" fontId="102" fillId="0" borderId="94" applyNumberFormat="0" applyFont="0" applyFill="0" applyAlignment="0" applyProtection="0"/>
    <xf numFmtId="0" fontId="102" fillId="0" borderId="94" applyNumberFormat="0" applyFont="0" applyFill="0" applyAlignment="0" applyProtection="0"/>
    <xf numFmtId="0" fontId="102" fillId="0" borderId="58" applyNumberFormat="0" applyFont="0" applyFill="0" applyAlignment="0" applyProtection="0"/>
    <xf numFmtId="0" fontId="102" fillId="0" borderId="58" applyNumberFormat="0" applyFont="0" applyFill="0" applyAlignment="0" applyProtection="0"/>
    <xf numFmtId="0" fontId="102" fillId="0" borderId="58" applyNumberFormat="0" applyFont="0" applyFill="0" applyAlignment="0" applyProtection="0"/>
    <xf numFmtId="0" fontId="102" fillId="0" borderId="56" applyNumberFormat="0" applyFont="0" applyFill="0" applyAlignment="0" applyProtection="0"/>
    <xf numFmtId="0" fontId="102" fillId="0" borderId="56" applyNumberFormat="0" applyFont="0" applyFill="0" applyAlignment="0" applyProtection="0"/>
    <xf numFmtId="0" fontId="102" fillId="0" borderId="90" applyNumberFormat="0" applyFont="0" applyFill="0" applyAlignment="0" applyProtection="0"/>
    <xf numFmtId="0" fontId="102" fillId="0" borderId="90" applyNumberFormat="0" applyFont="0" applyFill="0" applyAlignment="0" applyProtection="0"/>
    <xf numFmtId="0" fontId="102" fillId="0" borderId="90" applyNumberFormat="0" applyFont="0" applyFill="0" applyAlignment="0" applyProtection="0"/>
    <xf numFmtId="0" fontId="102" fillId="0" borderId="90" applyNumberFormat="0" applyFont="0" applyFill="0" applyAlignment="0" applyProtection="0"/>
    <xf numFmtId="0" fontId="102" fillId="0" borderId="90" applyNumberFormat="0" applyFont="0" applyFill="0" applyAlignment="0" applyProtection="0"/>
    <xf numFmtId="0" fontId="102" fillId="0" borderId="90" applyNumberFormat="0" applyFont="0" applyFill="0" applyAlignment="0" applyProtection="0"/>
    <xf numFmtId="253" fontId="2" fillId="0" borderId="64">
      <alignment horizontal="left"/>
    </xf>
    <xf numFmtId="253" fontId="2" fillId="0" borderId="64">
      <alignment horizontal="left"/>
    </xf>
    <xf numFmtId="253" fontId="2" fillId="0" borderId="64">
      <alignment horizontal="left"/>
    </xf>
    <xf numFmtId="253" fontId="2" fillId="0" borderId="64">
      <alignment horizontal="left"/>
    </xf>
    <xf numFmtId="253" fontId="2" fillId="0" borderId="64">
      <alignment horizontal="left"/>
    </xf>
    <xf numFmtId="253" fontId="2" fillId="0" borderId="64">
      <alignment horizontal="left"/>
    </xf>
    <xf numFmtId="253" fontId="2" fillId="0" borderId="64">
      <alignment horizontal="left"/>
    </xf>
    <xf numFmtId="253" fontId="2" fillId="0" borderId="6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0" fontId="29"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5" fontId="8"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21" fontId="8"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6" fontId="8"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0" fontId="8"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7" fontId="8"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8" fontId="155"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7" fontId="111" fillId="0" borderId="0" applyFill="0" applyBorder="0" applyAlignment="0"/>
    <xf numFmtId="255" fontId="8"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4" fontId="8"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44" fontId="8"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4" fontId="111" fillId="0" borderId="0" applyFill="0" applyBorder="0" applyAlignment="0"/>
    <xf numFmtId="256" fontId="8"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9" fontId="155"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6" fontId="111" fillId="0" borderId="0" applyFill="0" applyBorder="0" applyAlignment="0"/>
    <xf numFmtId="255" fontId="8"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21" fontId="8"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255" fontId="111" fillId="0" borderId="0" applyFill="0" applyBorder="0" applyAlignment="0"/>
    <xf numFmtId="0" fontId="21" fillId="63"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3"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3" borderId="132" applyNumberFormat="0" applyAlignment="0" applyProtection="0"/>
    <xf numFmtId="0" fontId="21" fillId="63" borderId="132" applyNumberFormat="0" applyAlignment="0" applyProtection="0"/>
    <xf numFmtId="0" fontId="21" fillId="63" borderId="132" applyNumberFormat="0" applyAlignment="0" applyProtection="0"/>
    <xf numFmtId="0" fontId="21" fillId="68" borderId="132" applyNumberFormat="0" applyAlignment="0" applyProtection="0"/>
    <xf numFmtId="0" fontId="21" fillId="63" borderId="132" applyNumberFormat="0" applyAlignment="0" applyProtection="0"/>
    <xf numFmtId="0" fontId="21" fillId="63" borderId="132" applyNumberFormat="0" applyAlignment="0" applyProtection="0"/>
    <xf numFmtId="0" fontId="156" fillId="108" borderId="132" applyNumberFormat="0" applyAlignment="0" applyProtection="0"/>
    <xf numFmtId="0" fontId="98" fillId="8" borderId="26" applyNumberFormat="0" applyAlignment="0" applyProtection="0"/>
    <xf numFmtId="3" fontId="45" fillId="41" borderId="58">
      <protection hidden="1"/>
    </xf>
    <xf numFmtId="0" fontId="156" fillId="108" borderId="132" applyNumberFormat="0" applyAlignment="0" applyProtection="0"/>
    <xf numFmtId="0" fontId="23" fillId="63" borderId="132" applyNumberFormat="0" applyAlignment="0" applyProtection="0"/>
    <xf numFmtId="0" fontId="23" fillId="63" borderId="132" applyNumberFormat="0" applyAlignment="0" applyProtection="0"/>
    <xf numFmtId="0" fontId="23" fillId="63" borderId="132" applyNumberFormat="0" applyAlignment="0" applyProtection="0"/>
    <xf numFmtId="0" fontId="23" fillId="63"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156" fillId="108" borderId="132" applyNumberFormat="0" applyAlignment="0" applyProtection="0"/>
    <xf numFmtId="0" fontId="23" fillId="63" borderId="132" applyNumberFormat="0" applyAlignment="0" applyProtection="0"/>
    <xf numFmtId="0" fontId="23" fillId="63" borderId="132" applyNumberFormat="0" applyAlignment="0" applyProtection="0"/>
    <xf numFmtId="0" fontId="156" fillId="108" borderId="132" applyNumberFormat="0" applyAlignment="0" applyProtection="0"/>
    <xf numFmtId="0" fontId="156" fillId="108" borderId="132" applyNumberFormat="0" applyAlignment="0" applyProtection="0"/>
    <xf numFmtId="0" fontId="23" fillId="63" borderId="132" applyNumberFormat="0" applyAlignment="0" applyProtection="0"/>
    <xf numFmtId="0" fontId="23" fillId="63" borderId="132" applyNumberFormat="0" applyAlignment="0" applyProtection="0"/>
    <xf numFmtId="0" fontId="23" fillId="63" borderId="132" applyNumberFormat="0" applyAlignment="0" applyProtection="0"/>
    <xf numFmtId="0" fontId="102" fillId="0" borderId="0" applyFont="0" applyFill="0" applyBorder="0" applyAlignment="0" applyProtection="0"/>
    <xf numFmtId="38" fontId="102" fillId="0" borderId="0" applyFont="0" applyFill="0" applyBorder="0" applyAlignment="0" applyProtection="0"/>
    <xf numFmtId="38" fontId="102" fillId="0" borderId="0" applyFont="0" applyFill="0" applyBorder="0" applyAlignment="0" applyProtection="0"/>
    <xf numFmtId="38" fontId="102"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40" fontId="102" fillId="0" borderId="0" applyFont="0" applyFill="0" applyBorder="0" applyAlignment="0" applyProtection="0"/>
    <xf numFmtId="40" fontId="102" fillId="0" borderId="0" applyFont="0" applyFill="0" applyBorder="0" applyAlignment="0" applyProtection="0"/>
    <xf numFmtId="196" fontId="19" fillId="111" borderId="0" applyNumberFormat="0" applyFont="0" applyBorder="0" applyAlignment="0">
      <protection locked="0"/>
    </xf>
    <xf numFmtId="196" fontId="19" fillId="111" borderId="0" applyNumberFormat="0" applyFont="0" applyBorder="0" applyAlignment="0">
      <protection locked="0"/>
    </xf>
    <xf numFmtId="0" fontId="52" fillId="0" borderId="39" applyNumberFormat="0" applyFill="0" applyAlignment="0" applyProtection="0"/>
    <xf numFmtId="0" fontId="24" fillId="64"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24" fillId="112" borderId="34" applyNumberFormat="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157" fillId="0" borderId="58" applyBorder="0"/>
    <xf numFmtId="260" fontId="158" fillId="0" borderId="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112" borderId="34" applyNumberFormat="0" applyAlignment="0" applyProtection="0"/>
    <xf numFmtId="0" fontId="26" fillId="112" borderId="34" applyNumberFormat="0" applyAlignment="0" applyProtection="0"/>
    <xf numFmtId="0" fontId="26" fillId="112" borderId="34" applyNumberFormat="0" applyAlignment="0" applyProtection="0"/>
    <xf numFmtId="0" fontId="26" fillId="112" borderId="34" applyNumberFormat="0" applyAlignment="0" applyProtection="0"/>
    <xf numFmtId="0" fontId="24" fillId="64" borderId="34" applyNumberFormat="0" applyAlignment="0" applyProtection="0"/>
    <xf numFmtId="0" fontId="24"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0" fontId="26" fillId="64" borderId="34" applyNumberFormat="0" applyAlignment="0" applyProtection="0"/>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vertical="center"/>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xf>
    <xf numFmtId="3" fontId="159" fillId="69" borderId="110" applyFont="0" applyFill="0" applyProtection="0">
      <alignment horizontal="right" vertical="center"/>
    </xf>
    <xf numFmtId="10" fontId="160" fillId="0" borderId="0">
      <alignment vertical="center"/>
    </xf>
    <xf numFmtId="3" fontId="160" fillId="0" borderId="0">
      <alignment vertical="center"/>
    </xf>
    <xf numFmtId="0" fontId="12" fillId="53"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7"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9"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62"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221" fontId="161" fillId="0" borderId="137"/>
    <xf numFmtId="201" fontId="162" fillId="0" borderId="0" applyFont="0" applyFill="0" applyBorder="0" applyAlignment="0" applyProtection="0"/>
    <xf numFmtId="0" fontId="163" fillId="0" borderId="0"/>
    <xf numFmtId="0" fontId="163" fillId="0" borderId="0"/>
    <xf numFmtId="0" fontId="163" fillId="0" borderId="0"/>
    <xf numFmtId="0" fontId="163" fillId="0" borderId="0"/>
    <xf numFmtId="261" fontId="2" fillId="0" borderId="0"/>
    <xf numFmtId="261" fontId="2" fillId="0" borderId="0"/>
    <xf numFmtId="261" fontId="2" fillId="0" borderId="0"/>
    <xf numFmtId="261" fontId="2" fillId="0" borderId="0"/>
    <xf numFmtId="217" fontId="164" fillId="0" borderId="0">
      <alignment horizontal="right" vertical="center" wrapText="1"/>
    </xf>
    <xf numFmtId="217" fontId="164" fillId="0" borderId="0">
      <alignment horizontal="right" vertical="center" wrapText="1"/>
    </xf>
    <xf numFmtId="217" fontId="164"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44" fontId="8"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254" fontId="111" fillId="0" borderId="0" applyFont="0" applyFill="0" applyBorder="0" applyAlignment="0" applyProtection="0"/>
    <xf numFmtId="38" fontId="165"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166" fillId="0" borderId="0">
      <alignment horizontal="center"/>
      <protection locked="0"/>
    </xf>
    <xf numFmtId="0" fontId="2" fillId="0" borderId="0" applyFont="0" applyFill="0" applyBorder="0" applyAlignment="0" applyProtection="0"/>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2" fillId="0" borderId="0" applyFont="0" applyFill="0" applyBorder="0" applyAlignment="0" applyProtection="0"/>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2" fillId="0" borderId="0" applyFont="0" applyFill="0" applyBorder="0" applyAlignment="0" applyProtection="0"/>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0" fontId="166" fillId="0" borderId="0">
      <alignment horizontal="center"/>
      <protection locked="0"/>
    </xf>
    <xf numFmtId="0" fontId="166" fillId="0" borderId="0">
      <alignment horizontal="center"/>
      <protection locked="0"/>
    </xf>
    <xf numFmtId="38" fontId="166"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15" fillId="0" borderId="0" applyFont="0" applyFill="0" applyBorder="0" applyAlignment="0" applyProtection="0">
      <alignment horizontal="right"/>
    </xf>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2" fontId="115" fillId="0" borderId="0" applyFont="0" applyFill="0" applyBorder="0" applyProtection="0"/>
    <xf numFmtId="263" fontId="115"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15" fillId="0" borderId="0" applyFont="0" applyFill="0" applyBorder="0" applyAlignment="0" applyProtection="0">
      <alignment horizontal="right"/>
    </xf>
    <xf numFmtId="264" fontId="115" fillId="0" borderId="0" applyFont="0" applyFill="0" applyBorder="0" applyAlignment="0" applyProtection="0">
      <alignment horizontal="right"/>
    </xf>
    <xf numFmtId="166" fontId="2" fillId="0" borderId="0" applyFont="0" applyFill="0" applyBorder="0" applyAlignment="0" applyProtection="0"/>
    <xf numFmtId="264" fontId="115" fillId="0" borderId="0" applyFont="0" applyFill="0" applyBorder="0" applyProtection="0"/>
    <xf numFmtId="166" fontId="2" fillId="0" borderId="0" applyFont="0" applyFill="0" applyBorder="0" applyAlignment="0" applyProtection="0"/>
    <xf numFmtId="264" fontId="115" fillId="0" borderId="0" applyFont="0" applyFill="0" applyBorder="0" applyProtection="0"/>
    <xf numFmtId="264" fontId="11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15" fillId="0" borderId="0" applyFont="0" applyFill="0" applyBorder="0" applyAlignment="0" applyProtection="0">
      <alignment horizontal="right"/>
    </xf>
    <xf numFmtId="264" fontId="115" fillId="0" borderId="0" applyFont="0" applyFill="0" applyBorder="0" applyProtection="0"/>
    <xf numFmtId="264" fontId="11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15" fillId="0" borderId="0" applyFont="0" applyFill="0" applyBorder="0" applyProtection="0"/>
    <xf numFmtId="264" fontId="115" fillId="0" borderId="0" applyFont="0" applyFill="0" applyBorder="0" applyProtection="0"/>
    <xf numFmtId="264" fontId="115" fillId="0" borderId="0" applyFont="0" applyFill="0" applyBorder="0" applyProtection="0"/>
    <xf numFmtId="264" fontId="115" fillId="0" borderId="0" applyFont="0" applyFill="0" applyBorder="0" applyProtection="0"/>
    <xf numFmtId="166" fontId="2" fillId="0" borderId="0" applyFont="0" applyFill="0" applyBorder="0" applyAlignment="0" applyProtection="0"/>
    <xf numFmtId="264" fontId="115" fillId="0" borderId="0" applyFont="0" applyFill="0" applyBorder="0" applyProtection="0"/>
    <xf numFmtId="264" fontId="115" fillId="0" borderId="0" applyFont="0" applyFill="0" applyBorder="0" applyProtection="0"/>
    <xf numFmtId="264" fontId="115" fillId="0" borderId="0" applyFont="0" applyFill="0" applyBorder="0" applyProtection="0"/>
    <xf numFmtId="264" fontId="11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1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1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1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1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1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15"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15" fillId="0" borderId="0" applyFont="0" applyFill="0" applyBorder="0" applyProtection="0"/>
    <xf numFmtId="264" fontId="115" fillId="0" borderId="0" applyFont="0" applyFill="0" applyBorder="0" applyAlignment="0" applyProtection="0">
      <alignment horizontal="right"/>
    </xf>
    <xf numFmtId="264" fontId="11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15" fillId="0" borderId="0" applyFont="0" applyFill="0" applyBorder="0" applyProtection="0"/>
    <xf numFmtId="264" fontId="115" fillId="0" borderId="0" applyFont="0" applyFill="0" applyBorder="0" applyProtection="0"/>
    <xf numFmtId="264" fontId="115" fillId="0" borderId="0" applyFont="0" applyFill="0" applyBorder="0" applyProtection="0"/>
    <xf numFmtId="264" fontId="11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1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15" fillId="0" borderId="0" applyFont="0" applyFill="0" applyBorder="0" applyProtection="0"/>
    <xf numFmtId="166" fontId="2" fillId="0" borderId="0" applyFont="0" applyFill="0" applyBorder="0" applyAlignment="0" applyProtection="0"/>
    <xf numFmtId="264" fontId="115" fillId="0" borderId="0" applyFont="0" applyFill="0" applyBorder="0" applyProtection="0"/>
    <xf numFmtId="264" fontId="115"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15"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67"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162" fillId="0" borderId="121">
      <alignment vertical="center"/>
    </xf>
    <xf numFmtId="201" fontId="2" fillId="0" borderId="0" applyFont="0" applyFill="0" applyBorder="0" applyAlignment="0" applyProtection="0"/>
    <xf numFmtId="3" fontId="162"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162"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162" fillId="0" borderId="12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162" fillId="0" borderId="121">
      <alignment vertical="center"/>
    </xf>
    <xf numFmtId="201" fontId="2" fillId="0" borderId="0" applyFont="0" applyFill="0" applyBorder="0" applyAlignment="0" applyProtection="0"/>
    <xf numFmtId="3" fontId="162"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162"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162" fillId="0" borderId="12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162" fillId="0" borderId="121">
      <alignment vertical="center"/>
    </xf>
    <xf numFmtId="201" fontId="2" fillId="0" borderId="0" applyFont="0" applyFill="0" applyBorder="0" applyAlignment="0" applyProtection="0"/>
    <xf numFmtId="3" fontId="162"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162"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162" fillId="0" borderId="121">
      <alignment vertical="center"/>
    </xf>
    <xf numFmtId="221" fontId="101" fillId="0" borderId="0" applyFont="0" applyFill="0" applyBorder="0" applyAlignment="0" applyProtection="0"/>
    <xf numFmtId="221" fontId="101" fillId="0" borderId="0" applyFont="0" applyFill="0" applyBorder="0" applyAlignment="0" applyProtection="0"/>
    <xf numFmtId="3" fontId="162" fillId="0" borderId="121">
      <alignment vertical="center"/>
    </xf>
    <xf numFmtId="39"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3" fontId="162" fillId="0" borderId="121">
      <alignment vertical="center"/>
    </xf>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3" fontId="162" fillId="0" borderId="12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168" fillId="110" borderId="0" applyBorder="0">
      <alignment horizontal="left"/>
    </xf>
    <xf numFmtId="0" fontId="169" fillId="113" borderId="0" applyNumberFormat="0" applyBorder="0">
      <alignment horizontal="left"/>
    </xf>
    <xf numFmtId="0" fontId="29"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9" fillId="73" borderId="138" applyNumberFormat="0" applyFont="0" applyAlignment="0" applyProtection="0"/>
    <xf numFmtId="0" fontId="29" fillId="73" borderId="138" applyNumberFormat="0" applyFont="0" applyAlignment="0" applyProtection="0"/>
    <xf numFmtId="0" fontId="29" fillId="73" borderId="138" applyNumberFormat="0" applyFont="0" applyAlignment="0" applyProtection="0"/>
    <xf numFmtId="3" fontId="162" fillId="0" borderId="121">
      <alignment vertical="center"/>
    </xf>
    <xf numFmtId="0" fontId="29" fillId="73" borderId="138" applyNumberFormat="0" applyFont="0" applyAlignment="0" applyProtection="0"/>
    <xf numFmtId="0" fontId="29"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71" fillId="73" borderId="13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170" fillId="0" borderId="0" applyFill="0" applyBorder="0">
      <alignment horizontal="left"/>
    </xf>
    <xf numFmtId="0" fontId="171" fillId="114" borderId="0"/>
    <xf numFmtId="0" fontId="24" fillId="64" borderId="34"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172" fillId="0" borderId="0" applyNumberFormat="0" applyAlignment="0">
      <alignment horizontal="left"/>
    </xf>
    <xf numFmtId="0" fontId="173" fillId="0" borderId="114" applyNumberFormat="0" applyFill="0" applyBorder="0" applyAlignment="0" applyProtection="0">
      <alignment horizontal="center"/>
      <protection locked="0"/>
    </xf>
    <xf numFmtId="0" fontId="174" fillId="0" borderId="114" applyNumberFormat="0" applyFill="0" applyBorder="0">
      <protection locked="0"/>
    </xf>
    <xf numFmtId="0" fontId="174" fillId="0" borderId="114" applyNumberFormat="0" applyFill="0" applyBorder="0">
      <protection locked="0"/>
    </xf>
    <xf numFmtId="0" fontId="174" fillId="0" borderId="114" applyNumberFormat="0" applyFill="0" applyBorder="0">
      <protection locked="0"/>
    </xf>
    <xf numFmtId="0" fontId="174" fillId="0" borderId="114" applyNumberFormat="0" applyFill="0" applyBorder="0">
      <protection locked="0"/>
    </xf>
    <xf numFmtId="0" fontId="174" fillId="0" borderId="114" applyNumberFormat="0" applyFill="0" applyBorder="0">
      <protection locked="0"/>
    </xf>
    <xf numFmtId="0" fontId="174" fillId="0" borderId="114" applyNumberFormat="0" applyFill="0" applyBorder="0">
      <protection locked="0"/>
    </xf>
    <xf numFmtId="0" fontId="174" fillId="0" borderId="114" applyNumberFormat="0" applyFill="0" applyBorder="0">
      <protection locked="0"/>
    </xf>
    <xf numFmtId="0" fontId="174" fillId="0" borderId="114" applyNumberFormat="0" applyFill="0" applyBorder="0">
      <protection locked="0"/>
    </xf>
    <xf numFmtId="0" fontId="173" fillId="0" borderId="114" applyNumberFormat="0" applyFill="0" applyBorder="0" applyAlignment="0" applyProtection="0">
      <alignment horizontal="center"/>
      <protection locked="0"/>
    </xf>
    <xf numFmtId="0" fontId="173" fillId="0" borderId="114" applyNumberFormat="0" applyFill="0" applyBorder="0" applyAlignment="0" applyProtection="0">
      <alignment horizontal="center"/>
      <protection locked="0"/>
    </xf>
    <xf numFmtId="3" fontId="162" fillId="0" borderId="121">
      <alignment vertical="center"/>
    </xf>
    <xf numFmtId="0" fontId="173" fillId="0" borderId="114" applyNumberFormat="0" applyFill="0" applyBorder="0" applyAlignment="0" applyProtection="0">
      <alignment horizontal="center"/>
      <protection locked="0"/>
    </xf>
    <xf numFmtId="0" fontId="173" fillId="0" borderId="114" applyNumberFormat="0" applyFill="0" applyBorder="0" applyAlignment="0" applyProtection="0">
      <alignment horizontal="center"/>
      <protection locked="0"/>
    </xf>
    <xf numFmtId="3" fontId="162" fillId="0" borderId="121">
      <alignment vertical="center"/>
    </xf>
    <xf numFmtId="0" fontId="174" fillId="0" borderId="114" applyNumberFormat="0" applyFill="0" applyBorder="0">
      <protection locked="0"/>
    </xf>
    <xf numFmtId="0" fontId="174" fillId="0" borderId="114" applyNumberFormat="0" applyFill="0" applyBorder="0">
      <protection locked="0"/>
    </xf>
    <xf numFmtId="3" fontId="162" fillId="0" borderId="121">
      <alignment vertical="center"/>
    </xf>
    <xf numFmtId="0" fontId="174" fillId="0" borderId="114" applyNumberFormat="0" applyFill="0" applyBorder="0">
      <protection locked="0"/>
    </xf>
    <xf numFmtId="0" fontId="174" fillId="0" borderId="114" applyNumberFormat="0" applyFill="0" applyBorder="0">
      <protection locked="0"/>
    </xf>
    <xf numFmtId="3" fontId="162" fillId="0" borderId="121">
      <alignment vertical="center"/>
    </xf>
    <xf numFmtId="0" fontId="174" fillId="0" borderId="114" applyNumberFormat="0" applyFill="0" applyBorder="0">
      <protection locked="0"/>
    </xf>
    <xf numFmtId="0" fontId="174" fillId="0" borderId="114" applyNumberFormat="0" applyFill="0" applyBorder="0">
      <protection locked="0"/>
    </xf>
    <xf numFmtId="0" fontId="174" fillId="0" borderId="114" applyNumberFormat="0" applyFill="0" applyBorder="0">
      <protection locked="0"/>
    </xf>
    <xf numFmtId="0" fontId="174" fillId="0" borderId="114" applyNumberFormat="0" applyFill="0" applyBorder="0">
      <protection locked="0"/>
    </xf>
    <xf numFmtId="3" fontId="162" fillId="0" borderId="121">
      <alignment vertical="center"/>
    </xf>
    <xf numFmtId="3" fontId="175" fillId="0" borderId="139" applyNumberFormat="0" applyAlignment="0">
      <alignment vertical="center"/>
    </xf>
    <xf numFmtId="0" fontId="175" fillId="0" borderId="139" applyNumberFormat="0"/>
    <xf numFmtId="0" fontId="175" fillId="0" borderId="139" applyNumberFormat="0"/>
    <xf numFmtId="0" fontId="175" fillId="0" borderId="139" applyNumberFormat="0"/>
    <xf numFmtId="0" fontId="175" fillId="0" borderId="139" applyNumberFormat="0"/>
    <xf numFmtId="0" fontId="175" fillId="0" borderId="139" applyNumberFormat="0"/>
    <xf numFmtId="0" fontId="175" fillId="0" borderId="139" applyNumberFormat="0"/>
    <xf numFmtId="0" fontId="175" fillId="0" borderId="139" applyNumberFormat="0"/>
    <xf numFmtId="0" fontId="175" fillId="0" borderId="139" applyNumberFormat="0"/>
    <xf numFmtId="0" fontId="175" fillId="0" borderId="139" applyNumberFormat="0"/>
    <xf numFmtId="0" fontId="175" fillId="0" borderId="139" applyNumberFormat="0"/>
    <xf numFmtId="3" fontId="162" fillId="0" borderId="121">
      <alignment vertical="center"/>
    </xf>
    <xf numFmtId="0" fontId="175" fillId="0" borderId="139" applyNumberFormat="0"/>
    <xf numFmtId="0" fontId="175" fillId="0" borderId="139" applyNumberFormat="0"/>
    <xf numFmtId="0" fontId="175" fillId="0" borderId="139" applyNumberFormat="0"/>
    <xf numFmtId="0" fontId="175" fillId="0" borderId="139" applyNumberFormat="0"/>
    <xf numFmtId="0" fontId="175" fillId="0" borderId="139" applyNumberFormat="0"/>
    <xf numFmtId="0" fontId="175" fillId="0" borderId="139" applyNumberFormat="0"/>
    <xf numFmtId="0" fontId="175" fillId="0" borderId="139" applyNumberFormat="0"/>
    <xf numFmtId="0" fontId="175" fillId="0" borderId="139" applyNumberFormat="0"/>
    <xf numFmtId="0" fontId="2" fillId="0" borderId="0" applyFont="0" applyFill="0" applyBorder="0" applyAlignment="0" applyProtection="0"/>
    <xf numFmtId="265" fontId="176"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162" fillId="0" borderId="12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162" fillId="0" borderId="12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21" fontId="8"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255" fontId="111" fillId="0" borderId="0" applyFont="0" applyFill="0" applyBorder="0" applyAlignment="0" applyProtection="0"/>
    <xf numFmtId="3" fontId="162" fillId="0" borderId="12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15" fillId="0" borderId="0" applyFont="0" applyFill="0" applyBorder="0" applyAlignment="0" applyProtection="0">
      <alignment horizontal="right"/>
    </xf>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266" fontId="115" fillId="0" borderId="0" applyFont="0" applyFill="0" applyBorder="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267" fontId="115" fillId="0" borderId="0" applyFont="0" applyFill="0" applyBorder="0" applyAlignment="0" applyProtection="0">
      <alignment horizontal="right"/>
    </xf>
    <xf numFmtId="267" fontId="115" fillId="0" borderId="0" applyFont="0" applyFill="0" applyBorder="0" applyProtection="0"/>
    <xf numFmtId="267" fontId="115" fillId="0" borderId="0" applyFont="0" applyFill="0" applyBorder="0" applyProtection="0"/>
    <xf numFmtId="197" fontId="2" fillId="0" borderId="0" applyFont="0" applyFill="0" applyBorder="0" applyAlignment="0" applyProtection="0"/>
    <xf numFmtId="267" fontId="115" fillId="0" borderId="0" applyFont="0" applyFill="0" applyBorder="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267" fontId="115" fillId="0" borderId="0" applyFont="0" applyFill="0" applyBorder="0" applyProtection="0"/>
    <xf numFmtId="267" fontId="115" fillId="0" borderId="0" applyFont="0" applyFill="0" applyBorder="0" applyProtection="0"/>
    <xf numFmtId="197" fontId="2" fillId="0" borderId="0" applyFont="0" applyFill="0" applyBorder="0" applyAlignment="0" applyProtection="0"/>
    <xf numFmtId="3" fontId="162" fillId="0" borderId="121">
      <alignment vertical="center"/>
    </xf>
    <xf numFmtId="3" fontId="162" fillId="0" borderId="121">
      <alignment vertical="center"/>
    </xf>
    <xf numFmtId="267" fontId="11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15" fillId="0" borderId="0" applyFont="0" applyFill="0" applyBorder="0" applyProtection="0"/>
    <xf numFmtId="3" fontId="162" fillId="0" borderId="121">
      <alignment vertical="center"/>
    </xf>
    <xf numFmtId="3" fontId="162" fillId="0" borderId="121">
      <alignment vertical="center"/>
    </xf>
    <xf numFmtId="267" fontId="115" fillId="0" borderId="0" applyFont="0" applyFill="0" applyBorder="0" applyProtection="0"/>
    <xf numFmtId="267" fontId="115" fillId="0" borderId="0" applyFont="0" applyFill="0" applyBorder="0" applyProtection="0"/>
    <xf numFmtId="3" fontId="162" fillId="0" borderId="121">
      <alignment vertical="center"/>
    </xf>
    <xf numFmtId="267" fontId="115" fillId="0" borderId="0" applyFont="0" applyFill="0" applyBorder="0" applyProtection="0"/>
    <xf numFmtId="267" fontId="115" fillId="0" borderId="0" applyFont="0" applyFill="0" applyBorder="0" applyProtection="0"/>
    <xf numFmtId="267" fontId="115" fillId="0" borderId="0" applyFont="0" applyFill="0" applyBorder="0" applyProtection="0"/>
    <xf numFmtId="267" fontId="115" fillId="0" borderId="0" applyFont="0" applyFill="0" applyBorder="0" applyProtection="0"/>
    <xf numFmtId="267" fontId="11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15" fillId="0" borderId="0" applyFont="0" applyFill="0" applyBorder="0" applyProtection="0"/>
    <xf numFmtId="267" fontId="115" fillId="0" borderId="0" applyFont="0" applyFill="0" applyBorder="0" applyProtection="0"/>
    <xf numFmtId="267" fontId="115" fillId="0" borderId="0" applyFont="0" applyFill="0" applyBorder="0" applyProtection="0"/>
    <xf numFmtId="197" fontId="2" fillId="0" borderId="0" applyFont="0" applyFill="0" applyBorder="0" applyAlignment="0" applyProtection="0"/>
    <xf numFmtId="3" fontId="162" fillId="0" borderId="121">
      <alignment vertical="center"/>
    </xf>
    <xf numFmtId="267" fontId="115" fillId="0" borderId="0" applyFont="0" applyFill="0" applyBorder="0" applyProtection="0"/>
    <xf numFmtId="267" fontId="11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267" fontId="115" fillId="0" borderId="0" applyFont="0" applyFill="0" applyBorder="0" applyProtection="0"/>
    <xf numFmtId="267" fontId="115" fillId="0" borderId="0" applyFont="0" applyFill="0" applyBorder="0" applyProtection="0"/>
    <xf numFmtId="267" fontId="11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267" fontId="115" fillId="0" borderId="0" applyFont="0" applyFill="0" applyBorder="0" applyProtection="0"/>
    <xf numFmtId="3" fontId="162" fillId="0" borderId="121">
      <alignment vertical="center"/>
    </xf>
    <xf numFmtId="267" fontId="115" fillId="0" borderId="0" applyFont="0" applyFill="0" applyBorder="0" applyProtection="0"/>
    <xf numFmtId="267" fontId="115" fillId="0" borderId="0" applyFont="0" applyFill="0" applyBorder="0" applyProtection="0"/>
    <xf numFmtId="3" fontId="162" fillId="0" borderId="121">
      <alignment vertical="center"/>
    </xf>
    <xf numFmtId="197" fontId="2" fillId="0" borderId="0" applyFont="0" applyFill="0" applyBorder="0" applyAlignment="0" applyProtection="0"/>
    <xf numFmtId="3" fontId="162" fillId="0" borderId="121">
      <alignment vertical="center"/>
    </xf>
    <xf numFmtId="267" fontId="115"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267" fontId="115" fillId="0" borderId="0" applyFont="0" applyFill="0" applyBorder="0" applyProtection="0"/>
    <xf numFmtId="197" fontId="2" fillId="0" borderId="0" applyFont="0" applyFill="0" applyBorder="0" applyAlignment="0" applyProtection="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162" fillId="0" borderId="12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162" fillId="0" borderId="121">
      <alignment vertical="center"/>
    </xf>
    <xf numFmtId="3" fontId="162" fillId="0" borderId="121">
      <alignment vertical="center"/>
    </xf>
    <xf numFmtId="268" fontId="177" fillId="0" borderId="0"/>
    <xf numFmtId="0" fontId="2" fillId="0" borderId="0" applyNumberFormat="0" applyFont="0" applyFill="0" applyBorder="0" applyAlignment="0" applyProtection="0"/>
    <xf numFmtId="268" fontId="177" fillId="0" borderId="0"/>
    <xf numFmtId="3" fontId="162" fillId="0" borderId="121">
      <alignment vertical="center"/>
    </xf>
    <xf numFmtId="268" fontId="177" fillId="0" borderId="0"/>
    <xf numFmtId="3" fontId="162" fillId="0" borderId="121">
      <alignment vertical="center"/>
    </xf>
    <xf numFmtId="268" fontId="177" fillId="0" borderId="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268" fontId="177" fillId="0" borderId="0"/>
    <xf numFmtId="268" fontId="177" fillId="0" borderId="0"/>
    <xf numFmtId="3" fontId="162" fillId="0" borderId="121">
      <alignment vertical="center"/>
    </xf>
    <xf numFmtId="3" fontId="162" fillId="0" borderId="121">
      <alignment vertical="center"/>
    </xf>
    <xf numFmtId="0" fontId="177" fillId="0" borderId="0"/>
    <xf numFmtId="0" fontId="2" fillId="0" borderId="0" applyNumberFormat="0" applyFont="0" applyFill="0" applyBorder="0" applyAlignment="0" applyProtection="0"/>
    <xf numFmtId="3" fontId="162" fillId="0" borderId="121">
      <alignment vertical="center"/>
    </xf>
    <xf numFmtId="0" fontId="177" fillId="0" borderId="0"/>
    <xf numFmtId="3" fontId="162" fillId="0" borderId="121">
      <alignment vertical="center"/>
    </xf>
    <xf numFmtId="0" fontId="177" fillId="0" borderId="0"/>
    <xf numFmtId="3" fontId="162" fillId="0" borderId="121">
      <alignment vertical="center"/>
    </xf>
    <xf numFmtId="0" fontId="177" fillId="0" borderId="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0" fontId="177" fillId="0" borderId="0"/>
    <xf numFmtId="0" fontId="177" fillId="0" borderId="0"/>
    <xf numFmtId="3" fontId="162" fillId="0" borderId="121">
      <alignment vertical="center"/>
    </xf>
    <xf numFmtId="3" fontId="162" fillId="0" borderId="121">
      <alignment vertical="center"/>
    </xf>
    <xf numFmtId="0" fontId="177" fillId="0" borderId="0"/>
    <xf numFmtId="3" fontId="162" fillId="0" borderId="121">
      <alignment vertical="center"/>
    </xf>
    <xf numFmtId="0" fontId="177" fillId="0" borderId="0"/>
    <xf numFmtId="0" fontId="177" fillId="0" borderId="0"/>
    <xf numFmtId="3" fontId="162" fillId="0" borderId="121">
      <alignment vertical="center"/>
    </xf>
    <xf numFmtId="3" fontId="162" fillId="0" borderId="121">
      <alignment vertical="center"/>
    </xf>
    <xf numFmtId="0" fontId="177" fillId="0" borderId="0"/>
    <xf numFmtId="3" fontId="162" fillId="0" borderId="121">
      <alignment vertical="center"/>
    </xf>
    <xf numFmtId="268" fontId="177" fillId="0" borderId="0"/>
    <xf numFmtId="3" fontId="162" fillId="0" borderId="121">
      <alignment vertical="center"/>
    </xf>
    <xf numFmtId="268" fontId="177" fillId="0" borderId="0"/>
    <xf numFmtId="268" fontId="177" fillId="0" borderId="0"/>
    <xf numFmtId="3" fontId="162" fillId="0" borderId="121">
      <alignment vertical="center"/>
    </xf>
    <xf numFmtId="3" fontId="162" fillId="0" borderId="121">
      <alignment vertical="center"/>
    </xf>
    <xf numFmtId="0" fontId="177" fillId="0" borderId="0"/>
    <xf numFmtId="0" fontId="177" fillId="0" borderId="0"/>
    <xf numFmtId="3" fontId="162" fillId="0" borderId="121">
      <alignment vertical="center"/>
    </xf>
    <xf numFmtId="0" fontId="177" fillId="0" borderId="0"/>
    <xf numFmtId="3" fontId="162" fillId="0" borderId="121">
      <alignment vertical="center"/>
    </xf>
    <xf numFmtId="0" fontId="177" fillId="0" borderId="0"/>
    <xf numFmtId="3" fontId="162" fillId="0" borderId="121">
      <alignment vertical="center"/>
    </xf>
    <xf numFmtId="0" fontId="177" fillId="0" borderId="0"/>
    <xf numFmtId="3" fontId="162" fillId="0" borderId="121">
      <alignment vertical="center"/>
    </xf>
    <xf numFmtId="3" fontId="162" fillId="0" borderId="121">
      <alignment vertical="center"/>
    </xf>
    <xf numFmtId="0" fontId="177" fillId="0" borderId="0"/>
    <xf numFmtId="3" fontId="162" fillId="0" borderId="121">
      <alignment vertical="center"/>
    </xf>
    <xf numFmtId="0" fontId="177" fillId="0" borderId="0"/>
    <xf numFmtId="0" fontId="177" fillId="0" borderId="0"/>
    <xf numFmtId="3" fontId="162" fillId="0" borderId="121">
      <alignment vertical="center"/>
    </xf>
    <xf numFmtId="3" fontId="162" fillId="0" borderId="121">
      <alignment vertical="center"/>
    </xf>
    <xf numFmtId="0" fontId="177" fillId="0" borderId="0"/>
    <xf numFmtId="3" fontId="162" fillId="0" borderId="121">
      <alignment vertical="center"/>
    </xf>
    <xf numFmtId="268" fontId="177" fillId="0" borderId="0"/>
    <xf numFmtId="268" fontId="177" fillId="0" borderId="0"/>
    <xf numFmtId="3" fontId="162" fillId="0" borderId="121">
      <alignment vertical="center"/>
    </xf>
    <xf numFmtId="268" fontId="177" fillId="0" borderId="0"/>
    <xf numFmtId="3" fontId="162" fillId="0" borderId="121">
      <alignment vertical="center"/>
    </xf>
    <xf numFmtId="268" fontId="177" fillId="0" borderId="0"/>
    <xf numFmtId="3" fontId="162" fillId="0" borderId="121">
      <alignment vertical="center"/>
    </xf>
    <xf numFmtId="268" fontId="177" fillId="0" borderId="0"/>
    <xf numFmtId="3" fontId="162" fillId="0" borderId="121">
      <alignment vertical="center"/>
    </xf>
    <xf numFmtId="3" fontId="162" fillId="0" borderId="121">
      <alignment vertical="center"/>
    </xf>
    <xf numFmtId="268" fontId="177" fillId="0" borderId="0"/>
    <xf numFmtId="3" fontId="162" fillId="0" borderId="121">
      <alignment vertical="center"/>
    </xf>
    <xf numFmtId="268" fontId="177" fillId="0" borderId="0"/>
    <xf numFmtId="268" fontId="177" fillId="0" borderId="0"/>
    <xf numFmtId="3" fontId="162" fillId="0" borderId="121">
      <alignment vertical="center"/>
    </xf>
    <xf numFmtId="3" fontId="162" fillId="0" borderId="121">
      <alignment vertical="center"/>
    </xf>
    <xf numFmtId="268" fontId="177" fillId="0" borderId="0"/>
    <xf numFmtId="3" fontId="162" fillId="0" borderId="121">
      <alignment vertical="center"/>
    </xf>
    <xf numFmtId="268" fontId="177" fillId="0" borderId="0"/>
    <xf numFmtId="3" fontId="162" fillId="0" borderId="121">
      <alignment vertical="center"/>
    </xf>
    <xf numFmtId="0" fontId="178" fillId="0" borderId="0" applyNumberFormat="0" applyFont="0" applyBorder="0" applyAlignment="0"/>
    <xf numFmtId="0" fontId="178"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5" borderId="140" applyNumberFormat="0" applyFont="0" applyBorder="0" applyAlignment="0" applyProtection="0">
      <alignment horizontal="centerContinuous"/>
    </xf>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2" fillId="0" borderId="0" applyNumberFormat="0" applyFont="0" applyFill="0" applyBorder="0" applyAlignment="0" applyProtection="0"/>
    <xf numFmtId="0" fontId="9" fillId="69" borderId="140" applyNumberFormat="0" applyFont="0" applyBorder="0" applyProtection="0"/>
    <xf numFmtId="3" fontId="162" fillId="0" borderId="121">
      <alignment vertical="center"/>
    </xf>
    <xf numFmtId="0" fontId="2" fillId="0" borderId="0" applyNumberFormat="0" applyFont="0" applyFill="0" applyBorder="0" applyAlignment="0" applyProtection="0"/>
    <xf numFmtId="0" fontId="9" fillId="69" borderId="140" applyNumberFormat="0" applyFont="0" applyBorder="0" applyProtection="0"/>
    <xf numFmtId="3" fontId="162" fillId="0" borderId="121">
      <alignment vertical="center"/>
    </xf>
    <xf numFmtId="0" fontId="9" fillId="69" borderId="140" applyNumberFormat="0" applyFont="0" applyBorder="0" applyProtection="0"/>
    <xf numFmtId="0" fontId="9" fillId="69" borderId="140" applyNumberFormat="0" applyFont="0" applyBorder="0" applyProtection="0"/>
    <xf numFmtId="3" fontId="162" fillId="0" borderId="121">
      <alignment vertical="center"/>
    </xf>
    <xf numFmtId="0" fontId="9" fillId="69" borderId="140" applyNumberFormat="0" applyFont="0" applyBorder="0" applyProtection="0"/>
    <xf numFmtId="0" fontId="9" fillId="69" borderId="140" applyNumberFormat="0" applyFont="0" applyBorder="0" applyProtection="0"/>
    <xf numFmtId="3" fontId="162" fillId="0" borderId="121">
      <alignment vertical="center"/>
    </xf>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162" fillId="0" borderId="121">
      <alignment vertical="center"/>
    </xf>
    <xf numFmtId="0" fontId="140" fillId="0" borderId="0" applyNumberFormat="0" applyBorder="0" applyAlignment="0">
      <alignment horizontal="center"/>
    </xf>
    <xf numFmtId="0" fontId="140" fillId="116" borderId="0" applyNumberFormat="0" applyBorder="0" applyAlignment="0">
      <alignment horizontal="center"/>
    </xf>
    <xf numFmtId="0" fontId="136" fillId="117" borderId="0" applyNumberFormat="0" applyBorder="0" applyAlignment="0"/>
    <xf numFmtId="0" fontId="179" fillId="117" borderId="0">
      <alignment horizontal="centerContinuous"/>
    </xf>
    <xf numFmtId="0" fontId="2" fillId="0" borderId="0" applyNumberFormat="0" applyFont="0" applyFill="0" applyBorder="0" applyAlignment="0" applyProtection="0"/>
    <xf numFmtId="0" fontId="2" fillId="92" borderId="0" applyNumberFormat="0" applyBorder="0" applyAlignment="0" applyProtection="0"/>
    <xf numFmtId="0" fontId="180" fillId="118" borderId="89" applyNumberFormat="0" applyBorder="0">
      <alignment horizontal="left"/>
    </xf>
    <xf numFmtId="0" fontId="180" fillId="118" borderId="89" applyNumberFormat="0" applyBorder="0">
      <alignment horizontal="left"/>
    </xf>
    <xf numFmtId="0" fontId="180" fillId="118" borderId="89" applyNumberFormat="0" applyBorder="0">
      <alignment horizontal="left"/>
    </xf>
    <xf numFmtId="0" fontId="180" fillId="118" borderId="89" applyNumberFormat="0" applyBorder="0">
      <alignment horizontal="left"/>
    </xf>
    <xf numFmtId="0" fontId="180" fillId="118" borderId="89" applyNumberFormat="0" applyBorder="0">
      <alignment horizontal="left"/>
    </xf>
    <xf numFmtId="0" fontId="180" fillId="118" borderId="89" applyNumberFormat="0" applyBorder="0">
      <alignment horizontal="left"/>
    </xf>
    <xf numFmtId="0" fontId="180" fillId="118" borderId="89" applyNumberFormat="0" applyBorder="0">
      <alignment horizontal="left"/>
    </xf>
    <xf numFmtId="0" fontId="180" fillId="118" borderId="8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0" fillId="118" borderId="89" applyNumberFormat="0" applyBorder="0">
      <alignment horizontal="left"/>
    </xf>
    <xf numFmtId="0" fontId="180" fillId="118" borderId="89" applyNumberFormat="0" applyBorder="0">
      <alignment horizontal="left"/>
    </xf>
    <xf numFmtId="0" fontId="180" fillId="118" borderId="89" applyNumberFormat="0" applyBorder="0">
      <alignment horizontal="left"/>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80" fillId="118" borderId="89" applyNumberFormat="0" applyBorder="0">
      <alignment horizontal="left"/>
    </xf>
    <xf numFmtId="0" fontId="180" fillId="118" borderId="89" applyNumberFormat="0" applyBorder="0">
      <alignment horizontal="left"/>
    </xf>
    <xf numFmtId="3" fontId="162" fillId="0" borderId="121">
      <alignment vertical="center"/>
    </xf>
    <xf numFmtId="0" fontId="180" fillId="118" borderId="89" applyNumberFormat="0" applyBorder="0">
      <alignment horizontal="left"/>
    </xf>
    <xf numFmtId="0" fontId="180" fillId="118" borderId="89" applyNumberFormat="0" applyBorder="0">
      <alignment horizontal="left"/>
    </xf>
    <xf numFmtId="0" fontId="180" fillId="118" borderId="89" applyNumberFormat="0" applyBorder="0">
      <alignment horizontal="left"/>
    </xf>
    <xf numFmtId="0" fontId="180" fillId="118" borderId="89" applyNumberFormat="0" applyBorder="0">
      <alignment horizontal="left"/>
    </xf>
    <xf numFmtId="0" fontId="180" fillId="118" borderId="89" applyNumberFormat="0" applyBorder="0">
      <alignment horizontal="left"/>
    </xf>
    <xf numFmtId="3" fontId="162" fillId="0" borderId="121">
      <alignment vertical="center"/>
    </xf>
    <xf numFmtId="14" fontId="181" fillId="0" borderId="0"/>
    <xf numFmtId="271" fontId="164" fillId="0" borderId="0">
      <alignment horizontal="left" vertical="center" wrapText="1"/>
    </xf>
    <xf numFmtId="271" fontId="164" fillId="0" borderId="0">
      <alignment horizontal="left" vertical="center" wrapText="1"/>
    </xf>
    <xf numFmtId="271" fontId="164" fillId="0" borderId="0">
      <alignment horizontal="left" vertical="center" wrapText="1"/>
    </xf>
    <xf numFmtId="17" fontId="164" fillId="0" borderId="0">
      <alignment horizontal="left" vertical="center" wrapText="1"/>
    </xf>
    <xf numFmtId="0" fontId="2" fillId="0" borderId="0" applyNumberFormat="0" applyFont="0" applyFill="0" applyBorder="0" applyAlignment="0" applyProtection="0"/>
    <xf numFmtId="21" fontId="164" fillId="0" borderId="0">
      <alignment horizontal="left" vertical="center" wrapText="1"/>
    </xf>
    <xf numFmtId="19" fontId="164" fillId="0" borderId="0">
      <alignment horizontal="left" vertical="center" wrapText="1"/>
    </xf>
    <xf numFmtId="3" fontId="162" fillId="0" borderId="121">
      <alignment vertical="center"/>
    </xf>
    <xf numFmtId="0" fontId="164" fillId="0" borderId="0">
      <alignment horizontal="left" vertical="center" wrapText="1"/>
    </xf>
    <xf numFmtId="3" fontId="162" fillId="0" borderId="121">
      <alignment vertical="center"/>
    </xf>
    <xf numFmtId="0" fontId="164" fillId="0" borderId="0">
      <alignment horizontal="left" vertical="center" wrapText="1"/>
    </xf>
    <xf numFmtId="19" fontId="164" fillId="0" borderId="0">
      <alignment horizontal="left" vertical="center" wrapText="1"/>
    </xf>
    <xf numFmtId="19" fontId="164" fillId="0" borderId="0">
      <alignment horizontal="left" vertical="center" wrapText="1"/>
    </xf>
    <xf numFmtId="17" fontId="164"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181" fillId="0" borderId="0"/>
    <xf numFmtId="273" fontId="115"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162" fillId="0" borderId="121">
      <alignment vertical="center"/>
    </xf>
    <xf numFmtId="22" fontId="29" fillId="0" borderId="0" applyFill="0" applyBorder="0" applyAlignment="0"/>
    <xf numFmtId="3" fontId="162" fillId="0" borderId="12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162" fillId="0" borderId="121">
      <alignment vertical="center"/>
    </xf>
    <xf numFmtId="172" fontId="154" fillId="0" borderId="0" applyFont="0" applyFill="0" applyBorder="0" applyProtection="0">
      <alignment horizontal="right"/>
    </xf>
    <xf numFmtId="179" fontId="113"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182"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3" fontId="162" fillId="0" borderId="121">
      <alignment vertical="center"/>
    </xf>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274" fontId="183" fillId="0" borderId="0" applyFont="0" applyFill="0" applyBorder="0" applyAlignment="0" applyProtection="0"/>
    <xf numFmtId="3" fontId="162" fillId="0" borderId="121">
      <alignment vertical="center"/>
    </xf>
    <xf numFmtId="0" fontId="184" fillId="0" borderId="0"/>
    <xf numFmtId="0" fontId="2" fillId="0" borderId="58" applyFill="0" applyProtection="0">
      <alignment horizontal="centerContinuous"/>
    </xf>
    <xf numFmtId="0" fontId="2" fillId="0" borderId="58" applyFill="0" applyProtection="0">
      <alignment horizontal="centerContinuous"/>
    </xf>
    <xf numFmtId="0" fontId="2" fillId="0" borderId="58" applyFill="0" applyProtection="0">
      <alignment horizontal="centerContinuous"/>
    </xf>
    <xf numFmtId="0" fontId="2" fillId="0" borderId="58" applyFill="0" applyProtection="0">
      <alignment horizontal="centerContinuous"/>
    </xf>
    <xf numFmtId="0" fontId="2" fillId="0" borderId="58" applyFill="0" applyProtection="0">
      <alignment horizontal="centerContinuous"/>
    </xf>
    <xf numFmtId="0" fontId="2" fillId="0" borderId="58" applyFill="0" applyProtection="0">
      <alignment horizontal="centerContinuous"/>
    </xf>
    <xf numFmtId="0" fontId="2" fillId="0" borderId="58" applyFill="0" applyProtection="0">
      <alignment horizontal="centerContinuous"/>
    </xf>
    <xf numFmtId="0" fontId="2" fillId="0" borderId="58" applyFill="0" applyProtection="0">
      <alignment horizontal="centerContinuous"/>
    </xf>
    <xf numFmtId="0" fontId="2" fillId="0" borderId="58" applyFill="0" applyProtection="0">
      <alignment horizontal="centerContinuous"/>
    </xf>
    <xf numFmtId="0" fontId="2" fillId="0" borderId="5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58" applyFill="0" applyProtection="0">
      <alignment horizontal="centerContinuous"/>
    </xf>
    <xf numFmtId="3" fontId="162" fillId="0" borderId="121">
      <alignment vertical="center"/>
    </xf>
    <xf numFmtId="0" fontId="2" fillId="0" borderId="0" applyNumberFormat="0" applyFont="0" applyFill="0" applyBorder="0" applyAlignment="0" applyProtection="0"/>
    <xf numFmtId="0" fontId="2" fillId="0" borderId="58" applyFill="0" applyProtection="0">
      <alignment horizontal="centerContinuous"/>
    </xf>
    <xf numFmtId="3" fontId="162" fillId="0" borderId="121">
      <alignment vertical="center"/>
    </xf>
    <xf numFmtId="0" fontId="2" fillId="0" borderId="58" applyFill="0" applyProtection="0">
      <alignment horizontal="centerContinuous"/>
    </xf>
    <xf numFmtId="0" fontId="2" fillId="0" borderId="58" applyFill="0" applyProtection="0">
      <alignment horizontal="centerContinuous"/>
    </xf>
    <xf numFmtId="3" fontId="162" fillId="0" borderId="121">
      <alignment vertical="center"/>
    </xf>
    <xf numFmtId="0" fontId="2" fillId="0" borderId="58" applyFill="0" applyProtection="0">
      <alignment horizontal="centerContinuous"/>
    </xf>
    <xf numFmtId="0" fontId="2" fillId="0" borderId="58" applyFill="0" applyProtection="0">
      <alignment horizontal="centerContinuous"/>
    </xf>
    <xf numFmtId="0" fontId="2" fillId="0" borderId="58" applyFill="0" applyProtection="0">
      <alignment horizontal="centerContinuous"/>
    </xf>
    <xf numFmtId="0" fontId="2" fillId="0" borderId="58" applyFill="0" applyProtection="0">
      <alignment horizontal="centerContinuous"/>
    </xf>
    <xf numFmtId="275" fontId="2" fillId="0" borderId="58" applyFill="0" applyProtection="0">
      <alignment horizontal="centerContinuous"/>
    </xf>
    <xf numFmtId="275" fontId="2" fillId="0" borderId="58" applyFill="0" applyProtection="0">
      <alignment horizontal="centerContinuous"/>
    </xf>
    <xf numFmtId="275" fontId="2" fillId="0" borderId="58" applyFill="0" applyProtection="0">
      <alignment horizontal="centerContinuous"/>
    </xf>
    <xf numFmtId="275" fontId="2" fillId="0" borderId="58" applyFill="0" applyProtection="0">
      <alignment horizontal="centerContinuous"/>
    </xf>
    <xf numFmtId="275" fontId="2" fillId="0" borderId="58" applyFill="0" applyProtection="0">
      <alignment horizontal="centerContinuous"/>
    </xf>
    <xf numFmtId="275" fontId="2" fillId="0" borderId="58" applyFill="0" applyProtection="0">
      <alignment horizontal="centerContinuous"/>
    </xf>
    <xf numFmtId="275" fontId="2" fillId="0" borderId="58" applyFill="0" applyProtection="0">
      <alignment horizontal="centerContinuous"/>
    </xf>
    <xf numFmtId="275" fontId="2" fillId="0" borderId="58" applyFill="0" applyProtection="0">
      <alignment horizontal="centerContinuous"/>
    </xf>
    <xf numFmtId="275" fontId="2" fillId="0" borderId="58" applyFill="0" applyProtection="0">
      <alignment horizontal="centerContinuous"/>
    </xf>
    <xf numFmtId="275" fontId="2" fillId="0" borderId="58" applyFill="0" applyProtection="0">
      <alignment horizontal="centerContinuous"/>
    </xf>
    <xf numFmtId="275" fontId="2" fillId="0" borderId="58" applyFill="0" applyProtection="0">
      <alignment horizontal="centerContinuous"/>
    </xf>
    <xf numFmtId="3" fontId="162" fillId="0" borderId="121">
      <alignment vertical="center"/>
    </xf>
    <xf numFmtId="275" fontId="2" fillId="0" borderId="58" applyFill="0" applyProtection="0">
      <alignment horizontal="centerContinuous"/>
    </xf>
    <xf numFmtId="275" fontId="2" fillId="0" borderId="58" applyFill="0" applyProtection="0">
      <alignment horizontal="centerContinuous"/>
    </xf>
    <xf numFmtId="3" fontId="162" fillId="0" borderId="121">
      <alignment vertical="center"/>
    </xf>
    <xf numFmtId="275" fontId="2" fillId="0" borderId="58" applyFill="0" applyProtection="0">
      <alignment horizontal="centerContinuous"/>
    </xf>
    <xf numFmtId="275" fontId="2" fillId="0" borderId="58" applyFill="0" applyProtection="0">
      <alignment horizontal="centerContinuous"/>
    </xf>
    <xf numFmtId="3" fontId="162" fillId="0" borderId="121">
      <alignment vertical="center"/>
    </xf>
    <xf numFmtId="275" fontId="2" fillId="0" borderId="58" applyFill="0" applyProtection="0">
      <alignment horizontal="centerContinuous"/>
    </xf>
    <xf numFmtId="275" fontId="2" fillId="0" borderId="58" applyFill="0" applyProtection="0">
      <alignment horizontal="centerContinuous"/>
    </xf>
    <xf numFmtId="3" fontId="162" fillId="0" borderId="121">
      <alignment vertical="center"/>
    </xf>
    <xf numFmtId="275" fontId="2" fillId="0" borderId="58" applyFill="0" applyProtection="0">
      <alignment horizontal="centerContinuous"/>
    </xf>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85" fillId="119" borderId="11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85" fillId="119" borderId="11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3" fontId="186" fillId="120" borderId="11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9" fontId="18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15" fillId="0" borderId="14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188" fillId="1" borderId="0" applyNumberFormat="0" applyBorder="0" applyAlignment="0" applyProtection="0"/>
    <xf numFmtId="0" fontId="10" fillId="0" borderId="0"/>
    <xf numFmtId="0" fontId="10" fillId="0" borderId="0"/>
    <xf numFmtId="0" fontId="10" fillId="0" borderId="0"/>
    <xf numFmtId="0" fontId="10" fillId="0" borderId="0"/>
    <xf numFmtId="0" fontId="18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17" fontId="190" fillId="116" borderId="8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0" fontId="191" fillId="0" borderId="124" applyNumberFormat="0" applyAlignment="0">
      <protection locked="0"/>
    </xf>
    <xf numFmtId="0" fontId="49" fillId="42" borderId="132" applyNumberFormat="0" applyAlignment="0" applyProtection="0"/>
    <xf numFmtId="0" fontId="10" fillId="0" borderId="0"/>
    <xf numFmtId="0" fontId="10" fillId="0" borderId="0"/>
    <xf numFmtId="0" fontId="49" fillId="42" borderId="132" applyNumberFormat="0" applyAlignment="0" applyProtection="0"/>
    <xf numFmtId="0" fontId="49" fillId="42" borderId="132" applyNumberFormat="0" applyAlignment="0" applyProtection="0"/>
    <xf numFmtId="0" fontId="49" fillId="42" borderId="132" applyNumberFormat="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71"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88"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88" fillId="0" borderId="0" applyFont="0" applyFill="0" applyBorder="0" applyAlignment="0">
      <alignment vertical="center"/>
    </xf>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08"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85" fontId="192" fillId="0" borderId="0">
      <alignment horizontal="right" vertical="top"/>
    </xf>
    <xf numFmtId="286" fontId="193" fillId="0" borderId="0" applyBorder="0">
      <alignment horizontal="right" vertical="top"/>
    </xf>
    <xf numFmtId="286" fontId="193" fillId="0" borderId="0" applyBorder="0">
      <alignment horizontal="right" vertical="top"/>
    </xf>
    <xf numFmtId="3" fontId="162" fillId="0" borderId="121">
      <alignment vertical="center"/>
    </xf>
    <xf numFmtId="287" fontId="20" fillId="0" borderId="0">
      <alignment horizontal="right" vertical="top"/>
    </xf>
    <xf numFmtId="288" fontId="108" fillId="0" borderId="0" applyBorder="0">
      <alignment horizontal="right" vertical="top"/>
    </xf>
    <xf numFmtId="288" fontId="108" fillId="0" borderId="0" applyBorder="0">
      <alignment horizontal="right" vertical="top"/>
    </xf>
    <xf numFmtId="3" fontId="162" fillId="0" borderId="121">
      <alignment vertical="center"/>
    </xf>
    <xf numFmtId="287" fontId="192" fillId="0" borderId="0">
      <alignment horizontal="right" vertical="top"/>
    </xf>
    <xf numFmtId="288" fontId="193" fillId="0" borderId="0" applyBorder="0">
      <alignment horizontal="right" vertical="top"/>
    </xf>
    <xf numFmtId="288" fontId="193" fillId="0" borderId="0" applyBorder="0">
      <alignment horizontal="right" vertical="top"/>
    </xf>
    <xf numFmtId="3" fontId="162" fillId="0" borderId="121">
      <alignment vertical="center"/>
    </xf>
    <xf numFmtId="289" fontId="20" fillId="0" borderId="0" applyFill="0" applyBorder="0">
      <alignment horizontal="right" vertical="top"/>
    </xf>
    <xf numFmtId="290" fontId="20" fillId="0" borderId="0" applyFill="0" applyBorder="0">
      <alignment horizontal="right" vertical="top"/>
    </xf>
    <xf numFmtId="212" fontId="108" fillId="0" borderId="0" applyFill="0" applyBorder="0">
      <alignment horizontal="right" vertical="top"/>
    </xf>
    <xf numFmtId="212" fontId="108" fillId="0" borderId="0" applyFill="0" applyBorder="0">
      <alignment horizontal="right" vertical="top"/>
    </xf>
    <xf numFmtId="3" fontId="162" fillId="0" borderId="121">
      <alignment vertical="center"/>
    </xf>
    <xf numFmtId="291" fontId="20" fillId="0" borderId="0" applyFill="0" applyBorder="0">
      <alignment horizontal="right" vertical="top"/>
    </xf>
    <xf numFmtId="292" fontId="108" fillId="0" borderId="0" applyFill="0" applyBorder="0">
      <alignment horizontal="right" vertical="top"/>
    </xf>
    <xf numFmtId="292" fontId="108" fillId="0" borderId="0" applyFill="0" applyBorder="0">
      <alignment horizontal="right" vertical="top"/>
    </xf>
    <xf numFmtId="3" fontId="162" fillId="0" borderId="121">
      <alignment vertical="center"/>
    </xf>
    <xf numFmtId="293" fontId="20" fillId="0" borderId="0" applyFill="0" applyBorder="0">
      <alignment horizontal="right" vertical="top"/>
    </xf>
    <xf numFmtId="294" fontId="108" fillId="0" borderId="0" applyFill="0" applyBorder="0">
      <alignment horizontal="right" vertical="top"/>
    </xf>
    <xf numFmtId="294" fontId="108" fillId="0" borderId="0" applyFill="0" applyBorder="0">
      <alignment horizontal="right" vertical="top"/>
    </xf>
    <xf numFmtId="3" fontId="162" fillId="0" borderId="121">
      <alignment vertical="center"/>
    </xf>
    <xf numFmtId="295" fontId="20" fillId="0" borderId="0" applyFill="0" applyBorder="0">
      <alignment horizontal="right" vertical="top"/>
    </xf>
    <xf numFmtId="296" fontId="108" fillId="0" borderId="0" applyFill="0" applyBorder="0">
      <alignment horizontal="right" vertical="top"/>
    </xf>
    <xf numFmtId="296" fontId="108" fillId="0" borderId="0" applyFill="0" applyBorder="0">
      <alignment horizontal="right" vertical="top"/>
    </xf>
    <xf numFmtId="3" fontId="162" fillId="0" borderId="121">
      <alignment vertical="center"/>
    </xf>
    <xf numFmtId="0" fontId="194" fillId="0" borderId="0">
      <alignment horizontal="left"/>
    </xf>
    <xf numFmtId="0" fontId="195" fillId="0" borderId="0">
      <alignment horizontal="center" wrapText="1"/>
    </xf>
    <xf numFmtId="0" fontId="194" fillId="0" borderId="14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194" fillId="0" borderId="142">
      <alignment horizontal="right" wrapText="1"/>
    </xf>
    <xf numFmtId="0" fontId="194" fillId="0" borderId="142">
      <alignment horizontal="right" wrapText="1"/>
    </xf>
    <xf numFmtId="0" fontId="194" fillId="0" borderId="142">
      <alignment horizontal="right" wrapText="1"/>
    </xf>
    <xf numFmtId="0" fontId="2" fillId="0" borderId="0" applyNumberFormat="0" applyFont="0" applyFill="0" applyBorder="0" applyAlignment="0" applyProtection="0"/>
    <xf numFmtId="0" fontId="194" fillId="0" borderId="14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194" fillId="0" borderId="142">
      <alignment horizontal="right" wrapText="1"/>
    </xf>
    <xf numFmtId="0" fontId="194" fillId="0" borderId="142">
      <alignment horizontal="right" wrapText="1"/>
    </xf>
    <xf numFmtId="0" fontId="194" fillId="0" borderId="14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297" fontId="196" fillId="0" borderId="14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196" fillId="0" borderId="142">
      <alignment horizontal="right"/>
    </xf>
    <xf numFmtId="297" fontId="196" fillId="0" borderId="142">
      <alignment horizontal="right"/>
    </xf>
    <xf numFmtId="297" fontId="196" fillId="0" borderId="142">
      <alignment horizontal="right"/>
    </xf>
    <xf numFmtId="0" fontId="2" fillId="0" borderId="0" applyNumberFormat="0" applyFont="0" applyFill="0" applyBorder="0" applyAlignment="0" applyProtection="0"/>
    <xf numFmtId="0" fontId="197" fillId="0" borderId="0">
      <alignment vertical="center"/>
    </xf>
    <xf numFmtId="298" fontId="197" fillId="0" borderId="0">
      <alignment horizontal="left" vertical="center"/>
    </xf>
    <xf numFmtId="299" fontId="198" fillId="0" borderId="0">
      <alignment vertical="center"/>
    </xf>
    <xf numFmtId="0" fontId="42" fillId="0" borderId="0">
      <alignment vertical="center"/>
    </xf>
    <xf numFmtId="297" fontId="196" fillId="0" borderId="14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196" fillId="0" borderId="142">
      <alignment horizontal="left"/>
    </xf>
    <xf numFmtId="297" fontId="196" fillId="0" borderId="142">
      <alignment horizontal="left"/>
    </xf>
    <xf numFmtId="0" fontId="2" fillId="0" borderId="0" applyNumberFormat="0" applyFont="0" applyFill="0" applyBorder="0" applyAlignment="0" applyProtection="0"/>
    <xf numFmtId="297" fontId="170" fillId="0" borderId="0" applyFill="0" applyBorder="0">
      <alignment vertical="top"/>
    </xf>
    <xf numFmtId="297" fontId="181" fillId="0" borderId="0" applyFill="0" applyBorder="0" applyProtection="0">
      <alignment vertical="top"/>
    </xf>
    <xf numFmtId="297" fontId="199" fillId="0" borderId="0">
      <alignment vertical="top"/>
    </xf>
    <xf numFmtId="297" fontId="108" fillId="0" borderId="0">
      <alignment horizontal="center"/>
    </xf>
    <xf numFmtId="297" fontId="200" fillId="0" borderId="14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00" fillId="0" borderId="142">
      <alignment horizontal="center"/>
    </xf>
    <xf numFmtId="297" fontId="200" fillId="0" borderId="14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196" fontId="108" fillId="0" borderId="14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196" fontId="108" fillId="0" borderId="14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33" fillId="0" borderId="0"/>
    <xf numFmtId="297" fontId="20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162" fillId="0" borderId="121">
      <alignment vertical="center"/>
    </xf>
    <xf numFmtId="297" fontId="202"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08" fillId="0" borderId="0" applyFill="0" applyBorder="0">
      <alignment horizontal="left" vertical="top" wrapText="1"/>
    </xf>
    <xf numFmtId="0" fontId="108" fillId="0" borderId="0" applyFill="0" applyBorder="0">
      <alignment horizontal="left" vertical="top" wrapText="1"/>
    </xf>
    <xf numFmtId="3" fontId="162" fillId="0" borderId="121">
      <alignment vertical="center"/>
    </xf>
    <xf numFmtId="0" fontId="203" fillId="0" borderId="0">
      <alignment horizontal="left" vertical="top" wrapText="1"/>
    </xf>
    <xf numFmtId="0" fontId="204" fillId="0" borderId="0">
      <alignment horizontal="left" vertical="top" wrapText="1"/>
    </xf>
    <xf numFmtId="0" fontId="193" fillId="0" borderId="0">
      <alignment horizontal="left" vertical="top" wrapText="1"/>
    </xf>
    <xf numFmtId="3" fontId="205" fillId="84" borderId="58">
      <alignment horizontal="centerContinuous"/>
    </xf>
    <xf numFmtId="0" fontId="118" fillId="0" borderId="51" applyNumberFormat="0" applyFill="0" applyBorder="0" applyAlignment="0"/>
    <xf numFmtId="300" fontId="206" fillId="0" borderId="0"/>
    <xf numFmtId="0" fontId="2" fillId="0" borderId="0" applyNumberFormat="0" applyFont="0" applyFill="0" applyBorder="0" applyAlignment="0" applyProtection="0"/>
    <xf numFmtId="0" fontId="10" fillId="0" borderId="0"/>
    <xf numFmtId="38" fontId="154" fillId="0" borderId="0"/>
    <xf numFmtId="301" fontId="207"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162" fillId="0" borderId="121">
      <alignment vertical="center"/>
    </xf>
    <xf numFmtId="0" fontId="10" fillId="0" borderId="0"/>
    <xf numFmtId="0" fontId="208" fillId="0" borderId="0" applyFill="0" applyBorder="0" applyProtection="0">
      <alignment horizontal="left"/>
    </xf>
    <xf numFmtId="0" fontId="209" fillId="68" borderId="0"/>
    <xf numFmtId="37" fontId="210" fillId="68" borderId="0" applyNumberFormat="0" applyBorder="0" applyAlignment="0" applyProtection="0"/>
    <xf numFmtId="295" fontId="210" fillId="68" borderId="0" applyNumberFormat="0" applyBorder="0" applyAlignment="0" applyProtection="0"/>
    <xf numFmtId="3" fontId="162" fillId="0" borderId="121">
      <alignment vertical="center"/>
    </xf>
    <xf numFmtId="0" fontId="211" fillId="121" borderId="0" applyNumberFormat="0" applyFont="0" applyBorder="0" applyAlignment="0"/>
    <xf numFmtId="0" fontId="2" fillId="0" borderId="0" applyFont="0" applyFill="0" applyBorder="0" applyAlignment="0" applyProtection="0"/>
    <xf numFmtId="0" fontId="10" fillId="0" borderId="0"/>
    <xf numFmtId="0" fontId="10" fillId="0" borderId="0"/>
    <xf numFmtId="3" fontId="162" fillId="0" borderId="12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03" fontId="2" fillId="0" borderId="0" applyFont="0" applyFill="0" applyBorder="0" applyAlignment="0" applyProtection="0"/>
    <xf numFmtId="0" fontId="2" fillId="71" borderId="90" applyNumberFormat="0" applyFont="0" applyAlignment="0" applyProtection="0"/>
    <xf numFmtId="0" fontId="2" fillId="71" borderId="90" applyNumberFormat="0" applyFont="0" applyAlignment="0" applyProtection="0"/>
    <xf numFmtId="0" fontId="2" fillId="71" borderId="90" applyNumberFormat="0" applyFont="0" applyAlignment="0" applyProtection="0"/>
    <xf numFmtId="0" fontId="2" fillId="71" borderId="90" applyNumberFormat="0" applyFont="0" applyAlignment="0" applyProtection="0"/>
    <xf numFmtId="0" fontId="2" fillId="71" borderId="90" applyNumberFormat="0" applyFont="0" applyAlignment="0" applyProtection="0"/>
    <xf numFmtId="0" fontId="2" fillId="0" borderId="90" applyNumberFormat="0" applyFont="0" applyFill="0" applyAlignment="0" applyProtection="0"/>
    <xf numFmtId="0" fontId="2" fillId="0" borderId="90" applyNumberFormat="0" applyFont="0" applyFill="0" applyAlignment="0" applyProtection="0"/>
    <xf numFmtId="0" fontId="2" fillId="0" borderId="90" applyNumberFormat="0" applyFont="0" applyFill="0" applyAlignment="0" applyProtection="0"/>
    <xf numFmtId="0" fontId="2" fillId="0" borderId="90" applyNumberFormat="0" applyFont="0" applyFill="0" applyAlignment="0" applyProtection="0"/>
    <xf numFmtId="0" fontId="2" fillId="0" borderId="90" applyNumberFormat="0" applyFont="0" applyFill="0" applyAlignment="0" applyProtection="0"/>
    <xf numFmtId="0" fontId="212" fillId="0" borderId="0">
      <alignment horizontal="centerContinuous" vertical="center"/>
    </xf>
    <xf numFmtId="304" fontId="2" fillId="0" borderId="0" applyFont="0" applyFill="0" applyBorder="0" applyAlignment="0" applyProtection="0"/>
    <xf numFmtId="0" fontId="171" fillId="114" borderId="0">
      <alignment horizontal="left"/>
    </xf>
    <xf numFmtId="1" fontId="213" fillId="0" borderId="144">
      <alignment horizontal="left"/>
    </xf>
    <xf numFmtId="248" fontId="214"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26" fillId="122" borderId="0" applyNumberFormat="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39" fontId="126" fillId="122" borderId="0" applyNumberFormat="0" applyBorder="0" applyAlignment="0" applyProtection="0"/>
    <xf numFmtId="0" fontId="2" fillId="0" borderId="0" applyNumberFormat="0" applyFont="0" applyFill="0" applyBorder="0" applyAlignment="0" applyProtection="0"/>
    <xf numFmtId="3" fontId="162"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162"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162"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162"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162"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162"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162" fillId="0" borderId="121">
      <alignment vertical="center"/>
    </xf>
    <xf numFmtId="38" fontId="126" fillId="123"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45" fillId="112" borderId="11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2" borderId="112" applyAlignment="0" applyProtection="0"/>
    <xf numFmtId="0" fontId="45" fillId="112" borderId="112" applyAlignment="0" applyProtection="0"/>
    <xf numFmtId="0" fontId="2" fillId="0" borderId="0" applyNumberFormat="0" applyFont="0" applyFill="0" applyBorder="0" applyAlignment="0" applyProtection="0"/>
    <xf numFmtId="0" fontId="2" fillId="68" borderId="11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0" applyNumberFormat="0" applyFont="0" applyBorder="0" applyProtection="0">
      <alignment horizontal="center" vertical="center"/>
    </xf>
    <xf numFmtId="0" fontId="2" fillId="68" borderId="110" applyNumberFormat="0" applyFont="0" applyBorder="0" applyProtection="0">
      <alignment horizontal="center" vertical="center"/>
    </xf>
    <xf numFmtId="0" fontId="2" fillId="68" borderId="110" applyNumberFormat="0" applyFont="0" applyBorder="0" applyProtection="0">
      <alignment horizontal="center" vertical="center"/>
    </xf>
    <xf numFmtId="0" fontId="2" fillId="68" borderId="110" applyNumberFormat="0" applyFont="0" applyBorder="0" applyProtection="0">
      <alignment horizontal="center" vertical="center"/>
    </xf>
    <xf numFmtId="0" fontId="2" fillId="68" borderId="110" applyNumberFormat="0" applyFont="0" applyBorder="0" applyAlignment="0" applyProtection="0">
      <alignment horizontal="center"/>
    </xf>
    <xf numFmtId="0" fontId="2" fillId="68" borderId="110" applyNumberFormat="0" applyFont="0" applyBorder="0" applyAlignment="0" applyProtection="0">
      <alignment horizontal="center"/>
    </xf>
    <xf numFmtId="0" fontId="2" fillId="68" borderId="110" applyNumberFormat="0" applyFont="0" applyBorder="0" applyAlignment="0" applyProtection="0">
      <alignment horizontal="center"/>
    </xf>
    <xf numFmtId="0" fontId="2" fillId="68" borderId="110" applyNumberFormat="0" applyFont="0" applyBorder="0" applyAlignment="0" applyProtection="0">
      <alignment horizontal="center"/>
    </xf>
    <xf numFmtId="0" fontId="2" fillId="68" borderId="110" applyNumberFormat="0" applyFont="0" applyBorder="0" applyAlignment="0" applyProtection="0">
      <alignment horizontal="center"/>
    </xf>
    <xf numFmtId="3" fontId="162" fillId="0" borderId="12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0" applyNumberFormat="0" applyFont="0" applyBorder="0" applyAlignment="0" applyProtection="0">
      <alignment horizontal="center"/>
    </xf>
    <xf numFmtId="0" fontId="2" fillId="68" borderId="110" applyNumberFormat="0" applyFont="0" applyBorder="0" applyAlignment="0" applyProtection="0">
      <alignment horizontal="center"/>
    </xf>
    <xf numFmtId="0" fontId="2" fillId="68" borderId="110" applyNumberFormat="0" applyFont="0" applyBorder="0" applyAlignment="0" applyProtection="0">
      <alignment horizontal="center"/>
    </xf>
    <xf numFmtId="0" fontId="2" fillId="68" borderId="110" applyNumberFormat="0" applyFont="0" applyBorder="0" applyAlignment="0" applyProtection="0">
      <alignment horizontal="center"/>
    </xf>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45" fillId="68" borderId="124"/>
    <xf numFmtId="0" fontId="2" fillId="124" borderId="89" applyNumberFormat="0" applyFont="0" applyBorder="0" applyAlignment="0"/>
    <xf numFmtId="0" fontId="2" fillId="124" borderId="89" applyNumberFormat="0" applyFont="0" applyBorder="0" applyAlignment="0"/>
    <xf numFmtId="0" fontId="2" fillId="124" borderId="89" applyNumberFormat="0" applyFont="0" applyBorder="0" applyAlignment="0"/>
    <xf numFmtId="0" fontId="2" fillId="124" borderId="89" applyNumberFormat="0" applyFont="0" applyBorder="0" applyAlignment="0"/>
    <xf numFmtId="0" fontId="2" fillId="124" borderId="8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30" fillId="110" borderId="0" applyBorder="0" applyAlignment="0"/>
    <xf numFmtId="306" fontId="115"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41" fillId="125" borderId="111" applyNumberFormat="0" applyFont="0" applyBorder="0" applyAlignment="0">
      <alignment horizontal="centerContinuous"/>
    </xf>
    <xf numFmtId="0" fontId="215" fillId="0" borderId="0" applyProtection="0">
      <alignment horizontal="right"/>
    </xf>
    <xf numFmtId="0" fontId="215" fillId="0" borderId="0" applyProtection="0">
      <alignment horizontal="right"/>
    </xf>
    <xf numFmtId="0" fontId="41" fillId="125" borderId="111" applyNumberFormat="0" applyFont="0" applyBorder="0" applyAlignment="0">
      <alignment horizontal="centerContinuous"/>
    </xf>
    <xf numFmtId="0" fontId="41" fillId="125" borderId="111" applyNumberFormat="0" applyFont="0" applyBorder="0" applyAlignment="0">
      <alignment horizontal="centerContinuous"/>
    </xf>
    <xf numFmtId="0" fontId="41" fillId="125" borderId="111" applyNumberFormat="0" applyFont="0" applyBorder="0" applyAlignment="0">
      <alignment horizontal="centerContinuous"/>
    </xf>
    <xf numFmtId="0" fontId="41" fillId="125" borderId="111" applyNumberFormat="0" applyFont="0" applyBorder="0" applyAlignment="0">
      <alignment horizontal="centerContinuous"/>
    </xf>
    <xf numFmtId="0" fontId="215"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37" fillId="0" borderId="11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16" fillId="108" borderId="0"/>
    <xf numFmtId="0" fontId="38" fillId="0" borderId="36" applyNumberFormat="0" applyFill="0" applyAlignment="0" applyProtection="0"/>
    <xf numFmtId="0" fontId="38" fillId="0" borderId="36" applyNumberFormat="0" applyFill="0" applyAlignment="0" applyProtection="0"/>
    <xf numFmtId="0" fontId="38" fillId="0" borderId="36" applyNumberFormat="0" applyFill="0" applyAlignment="0" applyProtection="0"/>
    <xf numFmtId="0" fontId="38" fillId="0" borderId="36" applyNumberFormat="0" applyFill="0" applyAlignment="0" applyProtection="0"/>
    <xf numFmtId="0" fontId="217" fillId="0" borderId="145" applyNumberFormat="0" applyFill="0" applyAlignment="0" applyProtection="0"/>
    <xf numFmtId="0" fontId="217" fillId="0" borderId="145" applyNumberFormat="0" applyFill="0" applyAlignment="0" applyProtection="0"/>
    <xf numFmtId="0" fontId="217" fillId="0" borderId="145" applyNumberFormat="0" applyFill="0" applyAlignment="0" applyProtection="0"/>
    <xf numFmtId="0" fontId="38" fillId="0" borderId="36"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6" applyNumberFormat="0" applyFill="0" applyAlignment="0" applyProtection="0"/>
    <xf numFmtId="0" fontId="38" fillId="0" borderId="36" applyNumberFormat="0" applyFill="0" applyAlignment="0" applyProtection="0"/>
    <xf numFmtId="0" fontId="38" fillId="0" borderId="36" applyNumberFormat="0" applyFill="0" applyAlignment="0" applyProtection="0"/>
    <xf numFmtId="0" fontId="218" fillId="0" borderId="0" applyProtection="0">
      <alignment horizontal="left"/>
    </xf>
    <xf numFmtId="0" fontId="218" fillId="0" borderId="0" applyProtection="0">
      <alignment horizontal="left"/>
    </xf>
    <xf numFmtId="0" fontId="218" fillId="0" borderId="0" applyProtection="0">
      <alignment horizontal="left"/>
    </xf>
    <xf numFmtId="0" fontId="218" fillId="0" borderId="0" applyProtection="0">
      <alignment horizontal="left"/>
    </xf>
    <xf numFmtId="0" fontId="10" fillId="0" borderId="0"/>
    <xf numFmtId="0" fontId="10" fillId="0" borderId="0"/>
    <xf numFmtId="0" fontId="10" fillId="0" borderId="0"/>
    <xf numFmtId="0" fontId="10" fillId="0" borderId="0"/>
    <xf numFmtId="0" fontId="219" fillId="0" borderId="146" applyNumberFormat="0" applyFill="0" applyAlignment="0" applyProtection="0"/>
    <xf numFmtId="0" fontId="219" fillId="0" borderId="146" applyNumberFormat="0" applyFill="0" applyAlignment="0" applyProtection="0"/>
    <xf numFmtId="0" fontId="219" fillId="0" borderId="146" applyNumberFormat="0" applyFill="0" applyAlignment="0" applyProtection="0"/>
    <xf numFmtId="0" fontId="218"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0" borderId="0" applyProtection="0">
      <alignment horizontal="left"/>
    </xf>
    <xf numFmtId="0" fontId="218" fillId="0" borderId="0" applyProtection="0">
      <alignment horizontal="left"/>
    </xf>
    <xf numFmtId="0" fontId="218" fillId="0" borderId="0" applyProtection="0">
      <alignment horizontal="left"/>
    </xf>
    <xf numFmtId="0" fontId="218" fillId="0" borderId="0" applyProtection="0">
      <alignment horizontal="left"/>
    </xf>
    <xf numFmtId="0" fontId="220" fillId="0" borderId="0" applyProtection="0">
      <alignment horizontal="left"/>
    </xf>
    <xf numFmtId="0" fontId="220" fillId="0" borderId="0" applyProtection="0">
      <alignment horizontal="left"/>
    </xf>
    <xf numFmtId="0" fontId="220" fillId="0" borderId="0" applyProtection="0">
      <alignment horizontal="left"/>
    </xf>
    <xf numFmtId="0" fontId="220" fillId="0" borderId="0" applyProtection="0">
      <alignment horizontal="left"/>
    </xf>
    <xf numFmtId="0" fontId="221" fillId="0" borderId="147" applyNumberFormat="0" applyFill="0" applyAlignment="0" applyProtection="0"/>
    <xf numFmtId="0" fontId="221" fillId="0" borderId="147" applyNumberFormat="0" applyFill="0" applyAlignment="0" applyProtection="0"/>
    <xf numFmtId="0" fontId="221" fillId="0" borderId="147" applyNumberFormat="0" applyFill="0" applyAlignment="0" applyProtection="0"/>
    <xf numFmtId="0" fontId="220" fillId="0" borderId="0" applyProtection="0">
      <alignment horizontal="left"/>
    </xf>
    <xf numFmtId="0" fontId="220" fillId="0" borderId="0" applyProtection="0">
      <alignment horizontal="left"/>
    </xf>
    <xf numFmtId="0" fontId="220" fillId="0" borderId="0" applyProtection="0">
      <alignment horizontal="left"/>
    </xf>
    <xf numFmtId="0" fontId="220" fillId="0" borderId="0" applyProtection="0">
      <alignment horizontal="left"/>
    </xf>
    <xf numFmtId="0" fontId="220"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88" fillId="126"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26"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0" applyFont="0" applyProtection="0">
      <alignment horizontal="right"/>
    </xf>
    <xf numFmtId="0" fontId="10" fillId="0" borderId="0"/>
    <xf numFmtId="3" fontId="2" fillId="70" borderId="110" applyFont="0" applyProtection="0">
      <alignment horizontal="right"/>
    </xf>
    <xf numFmtId="0" fontId="2" fillId="0" borderId="0" applyNumberFormat="0" applyFont="0" applyFill="0" applyBorder="0" applyAlignment="0" applyProtection="0"/>
    <xf numFmtId="3" fontId="2" fillId="70" borderId="110" applyFont="0" applyProtection="0">
      <alignment horizontal="right"/>
    </xf>
    <xf numFmtId="3" fontId="2" fillId="70" borderId="110" applyFont="0" applyProtection="0">
      <alignment horizontal="right"/>
    </xf>
    <xf numFmtId="3" fontId="2" fillId="70" borderId="110" applyFont="0" applyProtection="0">
      <alignment horizontal="right"/>
    </xf>
    <xf numFmtId="3" fontId="2" fillId="70" borderId="110" applyFont="0" applyProtection="0">
      <alignment horizontal="right"/>
    </xf>
    <xf numFmtId="3" fontId="162" fillId="0" borderId="121">
      <alignment vertical="center"/>
    </xf>
    <xf numFmtId="0" fontId="2" fillId="0" borderId="0" applyNumberFormat="0" applyFont="0" applyFill="0" applyBorder="0" applyAlignment="0" applyProtection="0"/>
    <xf numFmtId="0" fontId="10" fillId="0" borderId="0"/>
    <xf numFmtId="3" fontId="2" fillId="70" borderId="110" applyFont="0" applyProtection="0">
      <alignment horizontal="right"/>
    </xf>
    <xf numFmtId="3" fontId="2" fillId="70" borderId="110" applyFont="0" applyProtection="0">
      <alignment horizontal="right"/>
    </xf>
    <xf numFmtId="3" fontId="2" fillId="70" borderId="110" applyFont="0" applyProtection="0">
      <alignment horizontal="right"/>
    </xf>
    <xf numFmtId="3" fontId="2" fillId="70" borderId="110" applyFont="0" applyProtection="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0" fontId="2" fillId="70" borderId="110" applyFont="0" applyProtection="0">
      <alignment horizontal="right"/>
    </xf>
    <xf numFmtId="0" fontId="10" fillId="0" borderId="0"/>
    <xf numFmtId="10" fontId="2" fillId="70" borderId="110" applyFont="0" applyProtection="0">
      <alignment horizontal="right"/>
    </xf>
    <xf numFmtId="0" fontId="2" fillId="0" borderId="0" applyNumberFormat="0" applyFont="0" applyFill="0" applyBorder="0" applyAlignment="0" applyProtection="0"/>
    <xf numFmtId="10" fontId="2" fillId="70" borderId="110" applyFont="0" applyProtection="0">
      <alignment horizontal="right"/>
    </xf>
    <xf numFmtId="10" fontId="2" fillId="70" borderId="110" applyFont="0" applyProtection="0">
      <alignment horizontal="right"/>
    </xf>
    <xf numFmtId="10" fontId="2" fillId="70" borderId="110" applyFont="0" applyProtection="0">
      <alignment horizontal="right"/>
    </xf>
    <xf numFmtId="10" fontId="2" fillId="70" borderId="110" applyFont="0" applyProtection="0">
      <alignment horizontal="right"/>
    </xf>
    <xf numFmtId="3" fontId="162" fillId="0" borderId="121">
      <alignment vertical="center"/>
    </xf>
    <xf numFmtId="0" fontId="2" fillId="0" borderId="0" applyNumberFormat="0" applyFont="0" applyFill="0" applyBorder="0" applyAlignment="0" applyProtection="0"/>
    <xf numFmtId="0" fontId="10" fillId="0" borderId="0"/>
    <xf numFmtId="10" fontId="2" fillId="70" borderId="110" applyFont="0" applyProtection="0">
      <alignment horizontal="right"/>
    </xf>
    <xf numFmtId="10" fontId="2" fillId="70" borderId="110" applyFont="0" applyProtection="0">
      <alignment horizontal="right"/>
    </xf>
    <xf numFmtId="10" fontId="2" fillId="70" borderId="110" applyFont="0" applyProtection="0">
      <alignment horizontal="right"/>
    </xf>
    <xf numFmtId="10" fontId="2" fillId="70" borderId="110" applyFont="0" applyProtection="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9" fontId="2" fillId="70" borderId="110" applyFont="0" applyProtection="0">
      <alignment horizontal="right"/>
    </xf>
    <xf numFmtId="0" fontId="10" fillId="0" borderId="0"/>
    <xf numFmtId="9" fontId="2" fillId="70" borderId="110" applyFont="0" applyProtection="0">
      <alignment horizontal="right"/>
    </xf>
    <xf numFmtId="0" fontId="2" fillId="0" borderId="0" applyNumberFormat="0" applyFont="0" applyFill="0" applyBorder="0" applyAlignment="0" applyProtection="0"/>
    <xf numFmtId="9" fontId="2" fillId="70" borderId="110" applyFont="0" applyProtection="0">
      <alignment horizontal="right"/>
    </xf>
    <xf numFmtId="9" fontId="2" fillId="70" borderId="110" applyFont="0" applyProtection="0">
      <alignment horizontal="right"/>
    </xf>
    <xf numFmtId="9" fontId="2" fillId="70" borderId="110" applyFont="0" applyProtection="0">
      <alignment horizontal="right"/>
    </xf>
    <xf numFmtId="9" fontId="2" fillId="70" borderId="110" applyFont="0" applyProtection="0">
      <alignment horizontal="right"/>
    </xf>
    <xf numFmtId="3" fontId="162" fillId="0" borderId="121">
      <alignment vertical="center"/>
    </xf>
    <xf numFmtId="0" fontId="2" fillId="0" borderId="0" applyNumberFormat="0" applyFont="0" applyFill="0" applyBorder="0" applyAlignment="0" applyProtection="0"/>
    <xf numFmtId="0" fontId="10" fillId="0" borderId="0"/>
    <xf numFmtId="9" fontId="2" fillId="70" borderId="110" applyFont="0" applyProtection="0">
      <alignment horizontal="right"/>
    </xf>
    <xf numFmtId="9" fontId="2" fillId="70" borderId="110" applyFont="0" applyProtection="0">
      <alignment horizontal="right"/>
    </xf>
    <xf numFmtId="9" fontId="2" fillId="70" borderId="110" applyFont="0" applyProtection="0">
      <alignment horizontal="right"/>
    </xf>
    <xf numFmtId="9" fontId="2" fillId="70" borderId="110" applyFont="0" applyProtection="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70" borderId="11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1" applyNumberFormat="0" applyFont="0" applyBorder="0" applyAlignment="0" applyProtection="0">
      <alignment horizontal="left"/>
    </xf>
    <xf numFmtId="0" fontId="2" fillId="0" borderId="0" applyNumberFormat="0" applyFont="0" applyFill="0" applyBorder="0" applyAlignment="0" applyProtection="0"/>
    <xf numFmtId="0" fontId="2" fillId="70" borderId="111" applyNumberFormat="0" applyFont="0" applyBorder="0" applyAlignment="0" applyProtection="0">
      <alignment horizontal="left"/>
    </xf>
    <xf numFmtId="0" fontId="2" fillId="70" borderId="111" applyNumberFormat="0" applyFont="0" applyBorder="0" applyAlignment="0" applyProtection="0">
      <alignment horizontal="left"/>
    </xf>
    <xf numFmtId="0" fontId="2" fillId="70" borderId="111" applyNumberFormat="0" applyFont="0" applyBorder="0" applyAlignment="0" applyProtection="0">
      <alignment horizontal="left"/>
    </xf>
    <xf numFmtId="0" fontId="2" fillId="70" borderId="111" applyNumberFormat="0" applyFont="0" applyBorder="0" applyAlignment="0" applyProtection="0">
      <alignment horizontal="left"/>
    </xf>
    <xf numFmtId="3" fontId="162" fillId="0" borderId="121">
      <alignment vertical="center"/>
    </xf>
    <xf numFmtId="0" fontId="2" fillId="0" borderId="0" applyNumberFormat="0" applyFont="0" applyFill="0" applyBorder="0" applyAlignment="0" applyProtection="0"/>
    <xf numFmtId="0" fontId="10" fillId="0" borderId="0"/>
    <xf numFmtId="0" fontId="2" fillId="70" borderId="111" applyNumberFormat="0" applyFont="0" applyBorder="0" applyAlignment="0" applyProtection="0">
      <alignment horizontal="left"/>
    </xf>
    <xf numFmtId="0" fontId="2" fillId="70" borderId="111" applyNumberFormat="0" applyFont="0" applyBorder="0" applyAlignment="0" applyProtection="0">
      <alignment horizontal="left"/>
    </xf>
    <xf numFmtId="0" fontId="2" fillId="70" borderId="111" applyNumberFormat="0" applyFont="0" applyBorder="0" applyAlignment="0" applyProtection="0">
      <alignment horizontal="left"/>
    </xf>
    <xf numFmtId="0" fontId="2" fillId="70" borderId="111" applyNumberFormat="0" applyFont="0" applyBorder="0" applyAlignment="0" applyProtection="0">
      <alignment horizontal="left"/>
    </xf>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7" fontId="210" fillId="0" borderId="0" applyNumberFormat="0" applyBorder="0" applyAlignment="0" applyProtection="0"/>
    <xf numFmtId="295" fontId="210" fillId="0" borderId="0" applyNumberFormat="0" applyBorder="0" applyAlignment="0" applyProtection="0"/>
    <xf numFmtId="3" fontId="162" fillId="0" borderId="121">
      <alignment vertical="center"/>
    </xf>
    <xf numFmtId="37" fontId="45" fillId="0" borderId="0"/>
    <xf numFmtId="295" fontId="45" fillId="0" borderId="0"/>
    <xf numFmtId="3" fontId="162" fillId="0" borderId="121">
      <alignment vertical="center"/>
    </xf>
    <xf numFmtId="0" fontId="222"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08" fontId="223"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6" borderId="11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6" borderId="110" applyNumberFormat="0" applyBorder="0" applyAlignment="0" applyProtection="0"/>
    <xf numFmtId="0" fontId="10" fillId="0" borderId="0"/>
    <xf numFmtId="10" fontId="19" fillId="106" borderId="110" applyNumberFormat="0" applyBorder="0" applyAlignment="0" applyProtection="0"/>
    <xf numFmtId="10" fontId="19" fillId="106" borderId="110" applyNumberFormat="0" applyBorder="0" applyAlignment="0" applyProtection="0"/>
    <xf numFmtId="10" fontId="19" fillId="106" borderId="110" applyNumberFormat="0" applyBorder="0" applyAlignment="0" applyProtection="0"/>
    <xf numFmtId="10" fontId="19" fillId="106" borderId="110" applyNumberFormat="0" applyBorder="0" applyAlignment="0" applyProtection="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224" fillId="0" borderId="64">
      <protection locked="0"/>
    </xf>
    <xf numFmtId="0" fontId="224" fillId="0" borderId="64">
      <protection locked="0"/>
    </xf>
    <xf numFmtId="3" fontId="162" fillId="0" borderId="121">
      <alignment vertical="center"/>
    </xf>
    <xf numFmtId="0" fontId="224" fillId="0" borderId="64">
      <protection locked="0"/>
    </xf>
    <xf numFmtId="0" fontId="224" fillId="0" borderId="64">
      <protection locked="0"/>
    </xf>
    <xf numFmtId="3" fontId="162" fillId="0" borderId="121">
      <alignment vertical="center"/>
    </xf>
    <xf numFmtId="0" fontId="224" fillId="0" borderId="64">
      <protection locked="0"/>
    </xf>
    <xf numFmtId="0" fontId="224" fillId="0" borderId="64">
      <protection locked="0"/>
    </xf>
    <xf numFmtId="3" fontId="162" fillId="0" borderId="121">
      <alignment vertical="center"/>
    </xf>
    <xf numFmtId="0" fontId="224" fillId="0" borderId="64">
      <protection locked="0"/>
    </xf>
    <xf numFmtId="0" fontId="224" fillId="0" borderId="64">
      <protection locked="0"/>
    </xf>
    <xf numFmtId="3" fontId="162" fillId="0" borderId="121">
      <alignment vertical="center"/>
    </xf>
    <xf numFmtId="0" fontId="10" fillId="0" borderId="0"/>
    <xf numFmtId="0" fontId="10" fillId="0" borderId="0"/>
    <xf numFmtId="0" fontId="49" fillId="72" borderId="13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2" fillId="0" borderId="0" applyNumberFormat="0" applyFont="0" applyFill="0" applyBorder="0" applyAlignment="0" applyProtection="0"/>
    <xf numFmtId="0" fontId="49" fillId="72" borderId="13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2" fillId="0" borderId="0" applyNumberFormat="0" applyFont="0" applyFill="0" applyBorder="0" applyAlignment="0" applyProtection="0"/>
    <xf numFmtId="0" fontId="49" fillId="72" borderId="13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2" fillId="0" borderId="0" applyNumberFormat="0" applyFont="0" applyFill="0" applyBorder="0" applyAlignment="0" applyProtection="0"/>
    <xf numFmtId="0" fontId="224" fillId="0" borderId="64">
      <protection locked="0"/>
    </xf>
    <xf numFmtId="0" fontId="224" fillId="0" borderId="64">
      <protection locked="0"/>
    </xf>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3" fontId="162" fillId="0" borderId="121">
      <alignment vertical="center"/>
    </xf>
    <xf numFmtId="0" fontId="224" fillId="0" borderId="64">
      <protection locked="0"/>
    </xf>
    <xf numFmtId="0" fontId="224" fillId="0" borderId="64">
      <protection locked="0"/>
    </xf>
    <xf numFmtId="3" fontId="162" fillId="0" borderId="121">
      <alignment vertical="center"/>
    </xf>
    <xf numFmtId="0" fontId="224" fillId="0" borderId="64">
      <protection locked="0"/>
    </xf>
    <xf numFmtId="0" fontId="224" fillId="0" borderId="64">
      <protection locked="0"/>
    </xf>
    <xf numFmtId="3" fontId="162" fillId="0" borderId="121">
      <alignment vertical="center"/>
    </xf>
    <xf numFmtId="0" fontId="224" fillId="0" borderId="64">
      <protection locked="0"/>
    </xf>
    <xf numFmtId="0" fontId="224" fillId="0" borderId="64">
      <protection locked="0"/>
    </xf>
    <xf numFmtId="3" fontId="162" fillId="0" borderId="121">
      <alignment vertical="center"/>
    </xf>
    <xf numFmtId="0" fontId="224" fillId="0" borderId="64">
      <protection locked="0"/>
    </xf>
    <xf numFmtId="0" fontId="224" fillId="0" borderId="64">
      <protection locked="0"/>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24" fillId="87" borderId="148">
      <alignment horizontal="right" vertical="center"/>
      <protection locked="0"/>
    </xf>
    <xf numFmtId="310" fontId="224" fillId="87" borderId="148">
      <alignment horizontal="right" vertical="center"/>
      <protection locked="0"/>
    </xf>
    <xf numFmtId="310" fontId="224" fillId="87" borderId="148">
      <alignment horizontal="right" vertical="center"/>
      <protection locked="0"/>
    </xf>
    <xf numFmtId="0" fontId="225" fillId="0" borderId="0" applyProtection="0">
      <alignment horizontal="center"/>
    </xf>
    <xf numFmtId="0" fontId="22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2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2" fontId="186" fillId="128" borderId="6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162" fillId="0" borderId="121">
      <alignment vertical="center"/>
    </xf>
    <xf numFmtId="311" fontId="2" fillId="71" borderId="110" applyFont="0" applyAlignment="0">
      <protection locked="0"/>
    </xf>
    <xf numFmtId="0" fontId="10" fillId="0" borderId="0"/>
    <xf numFmtId="311" fontId="2" fillId="71" borderId="110" applyFont="0" applyAlignment="0">
      <protection locked="0"/>
    </xf>
    <xf numFmtId="0" fontId="2" fillId="0" borderId="0" applyNumberFormat="0" applyFont="0" applyFill="0" applyBorder="0" applyAlignment="0" applyProtection="0"/>
    <xf numFmtId="311" fontId="2" fillId="71" borderId="110" applyFont="0" applyAlignment="0">
      <protection locked="0"/>
    </xf>
    <xf numFmtId="311" fontId="2" fillId="71" borderId="110" applyFont="0" applyAlignment="0">
      <protection locked="0"/>
    </xf>
    <xf numFmtId="311" fontId="2" fillId="71" borderId="110" applyFont="0" applyAlignment="0">
      <protection locked="0"/>
    </xf>
    <xf numFmtId="311" fontId="2" fillId="71" borderId="110" applyFont="0" applyAlignment="0">
      <protection locked="0"/>
    </xf>
    <xf numFmtId="3" fontId="162" fillId="0" borderId="121">
      <alignment vertical="center"/>
    </xf>
    <xf numFmtId="0" fontId="2" fillId="0" borderId="0" applyNumberFormat="0" applyFont="0" applyFill="0" applyBorder="0" applyAlignment="0" applyProtection="0"/>
    <xf numFmtId="0" fontId="10" fillId="0" borderId="0"/>
    <xf numFmtId="311" fontId="2" fillId="71" borderId="110" applyFont="0" applyAlignment="0">
      <protection locked="0"/>
    </xf>
    <xf numFmtId="311" fontId="2" fillId="71" borderId="110" applyFont="0" applyAlignment="0">
      <protection locked="0"/>
    </xf>
    <xf numFmtId="311" fontId="2" fillId="71" borderId="110" applyFont="0" applyAlignment="0">
      <protection locked="0"/>
    </xf>
    <xf numFmtId="311" fontId="2" fillId="71" borderId="110" applyFont="0" applyAlignment="0">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2" fillId="71" borderId="110" applyFont="0">
      <alignment horizontal="right"/>
      <protection locked="0"/>
    </xf>
    <xf numFmtId="0" fontId="10" fillId="0" borderId="0"/>
    <xf numFmtId="3" fontId="2" fillId="71" borderId="11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0" applyFont="0">
      <alignment horizontal="right" vertical="center"/>
      <protection locked="0"/>
    </xf>
    <xf numFmtId="3" fontId="2" fillId="71" borderId="110" applyFont="0">
      <alignment horizontal="right" vertical="center"/>
      <protection locked="0"/>
    </xf>
    <xf numFmtId="3" fontId="2" fillId="71" borderId="110" applyFont="0">
      <alignment horizontal="right" vertical="center"/>
      <protection locked="0"/>
    </xf>
    <xf numFmtId="3" fontId="2" fillId="71" borderId="110" applyFont="0">
      <alignment horizontal="right" vertical="center"/>
      <protection locked="0"/>
    </xf>
    <xf numFmtId="3" fontId="2" fillId="71" borderId="110" applyFont="0">
      <alignment horizontal="right"/>
      <protection locked="0"/>
    </xf>
    <xf numFmtId="3" fontId="2" fillId="71" borderId="110" applyFont="0">
      <alignment horizontal="right"/>
      <protection locked="0"/>
    </xf>
    <xf numFmtId="3" fontId="2" fillId="71" borderId="110" applyFont="0">
      <alignment horizontal="right"/>
      <protection locked="0"/>
    </xf>
    <xf numFmtId="3" fontId="2" fillId="71" borderId="110" applyFont="0">
      <alignment horizontal="right"/>
      <protection locked="0"/>
    </xf>
    <xf numFmtId="3" fontId="2" fillId="71" borderId="110" applyFont="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3" fontId="2" fillId="71" borderId="110" applyFont="0">
      <alignment horizontal="right"/>
      <protection locked="0"/>
    </xf>
    <xf numFmtId="3" fontId="2" fillId="71" borderId="110" applyFont="0">
      <alignment horizontal="right"/>
      <protection locked="0"/>
    </xf>
    <xf numFmtId="3" fontId="2" fillId="71" borderId="110" applyFont="0">
      <alignment horizontal="right"/>
      <protection locked="0"/>
    </xf>
    <xf numFmtId="3" fontId="2" fillId="71" borderId="110" applyFont="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60" fontId="2" fillId="71" borderId="110" applyFont="0">
      <alignment horizontal="right"/>
      <protection locked="0"/>
    </xf>
    <xf numFmtId="0" fontId="10" fillId="0" borderId="0"/>
    <xf numFmtId="260" fontId="2" fillId="71" borderId="110" applyFont="0">
      <alignment horizontal="right"/>
      <protection locked="0"/>
    </xf>
    <xf numFmtId="0" fontId="2" fillId="0" borderId="0" applyNumberFormat="0" applyFont="0" applyFill="0" applyBorder="0" applyAlignment="0" applyProtection="0"/>
    <xf numFmtId="260" fontId="2" fillId="71" borderId="110" applyFont="0">
      <alignment horizontal="right"/>
      <protection locked="0"/>
    </xf>
    <xf numFmtId="260" fontId="2" fillId="71" borderId="110" applyFont="0">
      <alignment horizontal="right"/>
      <protection locked="0"/>
    </xf>
    <xf numFmtId="260" fontId="2" fillId="71" borderId="110" applyFont="0">
      <alignment horizontal="right"/>
      <protection locked="0"/>
    </xf>
    <xf numFmtId="260" fontId="2" fillId="71" borderId="110" applyFont="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260" fontId="2" fillId="71" borderId="110" applyFont="0">
      <alignment horizontal="right"/>
      <protection locked="0"/>
    </xf>
    <xf numFmtId="260" fontId="2" fillId="71" borderId="110" applyFont="0">
      <alignment horizontal="right"/>
      <protection locked="0"/>
    </xf>
    <xf numFmtId="260" fontId="2" fillId="71" borderId="110" applyFont="0">
      <alignment horizontal="right"/>
      <protection locked="0"/>
    </xf>
    <xf numFmtId="260" fontId="2" fillId="71" borderId="110" applyFont="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10" fontId="2" fillId="71" borderId="110" applyFont="0">
      <alignment horizontal="right"/>
      <protection locked="0"/>
    </xf>
    <xf numFmtId="0" fontId="10" fillId="0" borderId="0"/>
    <xf numFmtId="10" fontId="2" fillId="71" borderId="110" applyFont="0">
      <alignment horizontal="right"/>
      <protection locked="0"/>
    </xf>
    <xf numFmtId="0" fontId="2" fillId="0" borderId="0" applyNumberFormat="0" applyFont="0" applyFill="0" applyBorder="0" applyAlignment="0" applyProtection="0"/>
    <xf numFmtId="10" fontId="2" fillId="71" borderId="110" applyFont="0">
      <alignment horizontal="right"/>
      <protection locked="0"/>
    </xf>
    <xf numFmtId="10" fontId="2" fillId="71" borderId="110" applyFont="0">
      <alignment horizontal="right"/>
      <protection locked="0"/>
    </xf>
    <xf numFmtId="10" fontId="2" fillId="71" borderId="110" applyFont="0">
      <alignment horizontal="right"/>
      <protection locked="0"/>
    </xf>
    <xf numFmtId="10" fontId="2" fillId="71" borderId="110" applyFont="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10" fontId="2" fillId="71" borderId="110" applyFont="0">
      <alignment horizontal="right"/>
      <protection locked="0"/>
    </xf>
    <xf numFmtId="10" fontId="2" fillId="71" borderId="110" applyFont="0">
      <alignment horizontal="right"/>
      <protection locked="0"/>
    </xf>
    <xf numFmtId="10" fontId="2" fillId="71" borderId="110" applyFont="0">
      <alignment horizontal="right"/>
      <protection locked="0"/>
    </xf>
    <xf numFmtId="10" fontId="2" fillId="71" borderId="110" applyFont="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9" fontId="2" fillId="71" borderId="11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4" applyFont="0">
      <alignment horizontal="right"/>
      <protection locked="0"/>
    </xf>
    <xf numFmtId="9" fontId="2" fillId="71" borderId="114" applyFont="0">
      <alignment horizontal="right"/>
      <protection locked="0"/>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4" applyFont="0">
      <alignment horizontal="right"/>
      <protection locked="0"/>
    </xf>
    <xf numFmtId="9" fontId="2" fillId="71" borderId="114" applyFont="0">
      <alignment horizontal="right"/>
      <protection locked="0"/>
    </xf>
    <xf numFmtId="9" fontId="2" fillId="71" borderId="114" applyFont="0">
      <alignment horizontal="right"/>
      <protection locked="0"/>
    </xf>
    <xf numFmtId="9" fontId="2" fillId="71" borderId="114" applyFont="0">
      <alignment horizontal="right"/>
      <protection locked="0"/>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71" borderId="110" applyFont="0">
      <alignment horizontal="center" wrapText="1"/>
      <protection locked="0"/>
    </xf>
    <xf numFmtId="0" fontId="10" fillId="0" borderId="0"/>
    <xf numFmtId="0" fontId="2" fillId="71" borderId="110" applyFont="0">
      <alignment horizontal="center" wrapText="1"/>
      <protection locked="0"/>
    </xf>
    <xf numFmtId="0" fontId="2" fillId="0" borderId="0" applyNumberFormat="0" applyFont="0" applyFill="0" applyBorder="0" applyAlignment="0" applyProtection="0"/>
    <xf numFmtId="0" fontId="2" fillId="71" borderId="110" applyFont="0">
      <alignment horizontal="center" wrapText="1"/>
      <protection locked="0"/>
    </xf>
    <xf numFmtId="0" fontId="2" fillId="71" borderId="110" applyFont="0">
      <alignment horizontal="center" wrapText="1"/>
      <protection locked="0"/>
    </xf>
    <xf numFmtId="0" fontId="2" fillId="71" borderId="110" applyFont="0">
      <alignment horizontal="center" wrapText="1"/>
      <protection locked="0"/>
    </xf>
    <xf numFmtId="0" fontId="2" fillId="71" borderId="110" applyFont="0">
      <alignment horizontal="center" wrapText="1"/>
      <protection locked="0"/>
    </xf>
    <xf numFmtId="3" fontId="162" fillId="0" borderId="121">
      <alignment vertical="center"/>
    </xf>
    <xf numFmtId="0" fontId="2" fillId="0" borderId="0" applyNumberFormat="0" applyFont="0" applyFill="0" applyBorder="0" applyAlignment="0" applyProtection="0"/>
    <xf numFmtId="0" fontId="10" fillId="0" borderId="0"/>
    <xf numFmtId="0" fontId="2" fillId="71" borderId="110" applyFont="0">
      <alignment horizontal="center" wrapText="1"/>
      <protection locked="0"/>
    </xf>
    <xf numFmtId="0" fontId="2" fillId="71" borderId="110" applyFont="0">
      <alignment horizontal="center" wrapText="1"/>
      <protection locked="0"/>
    </xf>
    <xf numFmtId="0" fontId="2" fillId="71" borderId="110" applyFont="0">
      <alignment horizontal="center" wrapText="1"/>
      <protection locked="0"/>
    </xf>
    <xf numFmtId="0" fontId="2" fillId="71" borderId="110" applyFont="0">
      <alignment horizontal="center" wrapText="1"/>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49" fontId="2" fillId="71" borderId="110" applyFont="0" applyAlignment="0">
      <protection locked="0"/>
    </xf>
    <xf numFmtId="0" fontId="10" fillId="0" borderId="0"/>
    <xf numFmtId="0" fontId="10" fillId="0" borderId="0"/>
    <xf numFmtId="3" fontId="162" fillId="0" borderId="121">
      <alignment vertical="center"/>
    </xf>
    <xf numFmtId="0" fontId="10" fillId="0" borderId="0"/>
    <xf numFmtId="0" fontId="10" fillId="0" borderId="0"/>
    <xf numFmtId="49" fontId="2" fillId="71" borderId="110" applyFont="0" applyAlignment="0">
      <protection locked="0"/>
    </xf>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8" fontId="213" fillId="0" borderId="0" applyNumberFormat="0" applyFill="0" applyBorder="0" applyAlignment="0" applyProtection="0"/>
    <xf numFmtId="0" fontId="2" fillId="0" borderId="0" applyNumberFormat="0" applyFont="0" applyFill="0" applyBorder="0" applyAlignment="0" applyProtection="0"/>
    <xf numFmtId="0" fontId="137"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108" borderId="0" applyNumberFormat="0" applyBorder="0" applyProtection="0">
      <alignment horizontal="center"/>
    </xf>
    <xf numFmtId="0" fontId="2" fillId="108"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36" fillId="53" borderId="0" applyNumberFormat="0" applyBorder="0" applyProtection="0">
      <alignment horizontal="center"/>
    </xf>
    <xf numFmtId="314" fontId="226"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15" fontId="2" fillId="0" borderId="0" applyFont="0" applyFill="0" applyBorder="0" applyAlignment="0" applyProtection="0"/>
    <xf numFmtId="316" fontId="22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17" fontId="113" fillId="0" borderId="6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17" fontId="181" fillId="95" borderId="14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181" fillId="95" borderId="6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27" fillId="0" borderId="0" applyNumberFormat="0" applyFill="0" applyBorder="0">
      <alignment horizontal="right"/>
    </xf>
    <xf numFmtId="0" fontId="228" fillId="0" borderId="0">
      <protection locked="0"/>
    </xf>
    <xf numFmtId="0" fontId="10" fillId="0" borderId="0"/>
    <xf numFmtId="38" fontId="154"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25" fillId="0" borderId="0" applyProtection="0">
      <alignment horizontal="center"/>
    </xf>
    <xf numFmtId="0" fontId="22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2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22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78" fillId="0" borderId="150" applyNumberFormat="0" applyFill="0" applyAlignment="0" applyProtection="0"/>
    <xf numFmtId="0" fontId="78" fillId="0" borderId="150" applyNumberFormat="0" applyFill="0" applyAlignment="0" applyProtection="0"/>
    <xf numFmtId="0" fontId="78" fillId="0" borderId="150"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0" fontId="54" fillId="0" borderId="39" applyNumberFormat="0" applyFill="0" applyAlignment="0" applyProtection="0"/>
    <xf numFmtId="260" fontId="210" fillId="92"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162" fillId="0" borderId="121">
      <alignment vertical="center"/>
    </xf>
    <xf numFmtId="43" fontId="37" fillId="68" borderId="0" applyNumberFormat="0" applyFont="0" applyBorder="0" applyAlignment="0"/>
    <xf numFmtId="0" fontId="2" fillId="68" borderId="0"/>
    <xf numFmtId="319" fontId="88"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88" fillId="0" borderId="0" applyFont="0" applyFill="0" applyBorder="0" applyAlignment="0">
      <alignment vertical="center"/>
    </xf>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13"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30" fillId="0" borderId="0" applyNumberFormat="0" applyFill="0" applyBorder="0" applyAlignment="0" applyProtection="0"/>
    <xf numFmtId="0" fontId="231" fillId="0" borderId="0" applyNumberFormat="0" applyFill="0" applyBorder="0" applyAlignment="0" applyProtection="0"/>
    <xf numFmtId="0" fontId="232" fillId="0" borderId="0" applyNumberFormat="0" applyFill="0" applyBorder="0" applyAlignment="0" applyProtection="0"/>
    <xf numFmtId="17" fontId="233" fillId="0" borderId="122" applyAlignment="0" applyProtection="0">
      <alignment horizontal="centerContinuous"/>
    </xf>
    <xf numFmtId="19" fontId="233" fillId="0" borderId="122" applyAlignment="0" applyProtection="0">
      <alignment horizontal="centerContinuous"/>
    </xf>
    <xf numFmtId="3" fontId="162" fillId="0" borderId="12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162" fillId="0" borderId="12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71" fillId="114" borderId="0">
      <alignment horizontal="left"/>
    </xf>
    <xf numFmtId="10" fontId="9" fillId="129" borderId="89" applyBorder="0">
      <alignment horizontal="center"/>
      <protection locked="0"/>
    </xf>
    <xf numFmtId="10" fontId="9" fillId="129" borderId="89" applyBorder="0">
      <alignment horizontal="center"/>
      <protection locked="0"/>
    </xf>
    <xf numFmtId="10" fontId="9" fillId="129" borderId="89" applyBorder="0">
      <alignment horizontal="center"/>
      <protection locked="0"/>
    </xf>
    <xf numFmtId="10" fontId="9" fillId="129" borderId="89" applyBorder="0">
      <alignment horizontal="center"/>
      <protection locked="0"/>
    </xf>
    <xf numFmtId="10" fontId="9" fillId="129" borderId="89" applyBorder="0">
      <alignment horizontal="center"/>
      <protection locked="0"/>
    </xf>
    <xf numFmtId="0" fontId="10" fillId="0" borderId="0"/>
    <xf numFmtId="2" fontId="186" fillId="106" borderId="11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13" fillId="0" borderId="0" applyFont="0" applyFill="0" applyBorder="0" applyAlignment="0" applyProtection="0"/>
    <xf numFmtId="38" fontId="29" fillId="108"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0" borderId="123" applyNumberFormat="0" applyFill="0" applyBorder="0" applyAlignment="0"/>
    <xf numFmtId="17" fontId="45" fillId="130" borderId="123" applyNumberFormat="0" applyFill="0" applyBorder="0" applyAlignment="0"/>
    <xf numFmtId="3" fontId="162" fillId="0" borderId="121">
      <alignment vertical="center"/>
    </xf>
    <xf numFmtId="3" fontId="162" fillId="0" borderId="121">
      <alignment vertical="center"/>
    </xf>
    <xf numFmtId="0" fontId="178" fillId="0" borderId="0" applyNumberFormat="0" applyFont="0" applyBorder="0" applyAlignment="0"/>
    <xf numFmtId="0" fontId="178"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24" fontId="164" fillId="0" borderId="0">
      <alignment horizontal="right" vertical="center" wrapText="1"/>
    </xf>
    <xf numFmtId="325" fontId="164"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164"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34" fillId="72" borderId="0" applyNumberFormat="0" applyBorder="0" applyAlignment="0" applyProtection="0"/>
    <xf numFmtId="0" fontId="234" fillId="72" borderId="0" applyNumberFormat="0" applyBorder="0" applyAlignment="0" applyProtection="0"/>
    <xf numFmtId="0" fontId="234"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37" fontId="235" fillId="0" borderId="0"/>
    <xf numFmtId="295" fontId="235"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90" fillId="69" borderId="110" applyNumberFormat="0" applyFont="0" applyBorder="0" applyAlignment="0">
      <alignment horizontal="centerContinuous"/>
    </xf>
    <xf numFmtId="0" fontId="45" fillId="108" borderId="0" applyNumberFormat="0" applyFont="0" applyFill="0" applyBorder="0" applyAlignment="0"/>
    <xf numFmtId="0" fontId="10" fillId="0" borderId="0"/>
    <xf numFmtId="0" fontId="10" fillId="0" borderId="0"/>
    <xf numFmtId="0" fontId="135" fillId="0" borderId="0"/>
    <xf numFmtId="10" fontId="29" fillId="108"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13"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162" fillId="0" borderId="12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xf numFmtId="0" fontId="2" fillId="0" borderId="0" applyNumberFormat="0" applyFont="0" applyFill="0" applyBorder="0" applyAlignment="0" applyProtection="0"/>
    <xf numFmtId="3" fontId="162" fillId="0" borderId="121">
      <alignment vertical="center"/>
    </xf>
    <xf numFmtId="0" fontId="2" fillId="0" borderId="0"/>
    <xf numFmtId="0" fontId="2" fillId="0" borderId="0" applyNumberFormat="0" applyFont="0" applyFill="0" applyBorder="0" applyAlignment="0" applyProtection="0"/>
    <xf numFmtId="3" fontId="162" fillId="0" borderId="121">
      <alignment vertical="center"/>
    </xf>
    <xf numFmtId="0" fontId="2" fillId="0" borderId="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 fontId="162" fillId="0" borderId="121">
      <alignment vertical="center"/>
    </xf>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7" fontId="154"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236" fillId="103" borderId="113">
      <alignment horizontal="center" vertical="top" wrapText="1"/>
    </xf>
    <xf numFmtId="0" fontId="236" fillId="103" borderId="113">
      <alignment horizontal="center" vertical="top" wrapText="1"/>
    </xf>
    <xf numFmtId="0" fontId="236" fillId="103" borderId="113">
      <alignment horizontal="center" vertical="top" wrapText="1"/>
    </xf>
    <xf numFmtId="0" fontId="236" fillId="103" borderId="11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2"/>
    <xf numFmtId="0" fontId="2" fillId="0" borderId="112"/>
    <xf numFmtId="0" fontId="2" fillId="0" borderId="112"/>
    <xf numFmtId="0" fontId="2" fillId="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1"/>
    <xf numFmtId="0" fontId="45" fillId="70" borderId="111"/>
    <xf numFmtId="0" fontId="45" fillId="70" borderId="111"/>
    <xf numFmtId="0" fontId="45" fillId="7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89"/>
    <xf numFmtId="0" fontId="45" fillId="0" borderId="89"/>
    <xf numFmtId="0" fontId="45" fillId="0" borderId="8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8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89">
      <alignment horizontal="left"/>
    </xf>
    <xf numFmtId="253" fontId="2" fillId="0" borderId="89">
      <alignment horizontal="left"/>
    </xf>
    <xf numFmtId="253" fontId="2" fillId="0" borderId="8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89">
      <alignment horizontal="left"/>
    </xf>
    <xf numFmtId="253" fontId="2" fillId="0" borderId="89">
      <alignment horizontal="left"/>
    </xf>
    <xf numFmtId="253" fontId="2" fillId="0" borderId="8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89">
      <alignment horizontal="left"/>
    </xf>
    <xf numFmtId="253" fontId="2" fillId="0" borderId="89">
      <alignment horizontal="left"/>
    </xf>
    <xf numFmtId="253" fontId="2" fillId="0" borderId="8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36" fillId="131" borderId="113">
      <alignment horizontal="center" vertical="top"/>
    </xf>
    <xf numFmtId="0" fontId="236" fillId="131" borderId="11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1"/>
    <xf numFmtId="0" fontId="45" fillId="0" borderId="111"/>
    <xf numFmtId="0" fontId="45" fillId="0" borderId="111"/>
    <xf numFmtId="0" fontId="45"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3"/>
    <xf numFmtId="0" fontId="2" fillId="0" borderId="113"/>
    <xf numFmtId="0" fontId="2" fillId="0" borderId="113"/>
    <xf numFmtId="0" fontId="2" fillId="0" borderId="113"/>
    <xf numFmtId="0" fontId="2" fillId="0" borderId="11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37" fillId="70" borderId="114"/>
    <xf numFmtId="0" fontId="237" fillId="70" borderId="11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89">
      <alignment horizontal="center"/>
    </xf>
    <xf numFmtId="0" fontId="2" fillId="0" borderId="89">
      <alignment horizontal="center"/>
    </xf>
    <xf numFmtId="0" fontId="2" fillId="0" borderId="8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0">
      <alignment horizontal="center"/>
    </xf>
    <xf numFmtId="0" fontId="2" fillId="0" borderId="90">
      <alignment horizontal="center"/>
    </xf>
    <xf numFmtId="0" fontId="2" fillId="0" borderId="90">
      <alignment horizontal="center"/>
    </xf>
    <xf numFmtId="0" fontId="2" fillId="0" borderId="9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1">
      <alignment horizontal="center"/>
    </xf>
    <xf numFmtId="0" fontId="2" fillId="0" borderId="9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36" fillId="131" borderId="113">
      <alignment horizontal="center" vertical="top" wrapText="1"/>
    </xf>
    <xf numFmtId="0" fontId="236" fillId="131" borderId="113">
      <alignment horizontal="center" vertical="top" wrapText="1"/>
    </xf>
    <xf numFmtId="0" fontId="236" fillId="131" borderId="113">
      <alignment horizontal="center" vertical="top" wrapText="1"/>
    </xf>
    <xf numFmtId="0" fontId="236" fillId="131" borderId="11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2"/>
    <xf numFmtId="3" fontId="2" fillId="0" borderId="112"/>
    <xf numFmtId="3" fontId="2" fillId="0" borderId="112"/>
    <xf numFmtId="3" fontId="2" fillId="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1">
      <alignment horizontal="center"/>
    </xf>
    <xf numFmtId="0" fontId="45" fillId="70" borderId="111">
      <alignment horizontal="center"/>
    </xf>
    <xf numFmtId="0" fontId="45" fillId="70" borderId="111">
      <alignment horizontal="center"/>
    </xf>
    <xf numFmtId="0" fontId="45" fillId="70" borderId="11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2">
      <alignment horizontal="center"/>
    </xf>
    <xf numFmtId="0" fontId="45" fillId="70" borderId="112">
      <alignment horizontal="center"/>
    </xf>
    <xf numFmtId="0" fontId="2" fillId="0" borderId="0" applyNumberFormat="0" applyFont="0" applyFill="0" applyBorder="0" applyAlignment="0" applyProtection="0"/>
    <xf numFmtId="0" fontId="45" fillId="70" borderId="113">
      <alignment horizontal="center"/>
    </xf>
    <xf numFmtId="0" fontId="45" fillId="70" borderId="113">
      <alignment horizontal="center"/>
    </xf>
    <xf numFmtId="0" fontId="45" fillId="70" borderId="113">
      <alignment horizontal="center"/>
    </xf>
    <xf numFmtId="0" fontId="45" fillId="70" borderId="11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89">
      <alignment horizontal="left" vertical="top"/>
    </xf>
    <xf numFmtId="0" fontId="45" fillId="70" borderId="89">
      <alignment horizontal="left" vertical="top"/>
    </xf>
    <xf numFmtId="0" fontId="45" fillId="70" borderId="8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36" fillId="131" borderId="112">
      <alignment horizontal="center" vertical="center"/>
    </xf>
    <xf numFmtId="0" fontId="236" fillId="131" borderId="112">
      <alignment horizontal="center" vertical="center"/>
    </xf>
    <xf numFmtId="0" fontId="2" fillId="0" borderId="0" applyNumberFormat="0" applyFont="0" applyFill="0" applyBorder="0" applyAlignment="0" applyProtection="0"/>
    <xf numFmtId="0" fontId="236" fillId="131" borderId="113">
      <alignment horizontal="center" vertical="center"/>
    </xf>
    <xf numFmtId="0" fontId="236" fillId="131" borderId="113">
      <alignment horizontal="center" vertical="center"/>
    </xf>
    <xf numFmtId="0" fontId="236" fillId="131" borderId="113">
      <alignment horizontal="center" vertical="center"/>
    </xf>
    <xf numFmtId="0" fontId="236" fillId="131" borderId="113">
      <alignment horizontal="center" vertical="center"/>
    </xf>
    <xf numFmtId="0" fontId="2" fillId="0" borderId="0" applyNumberFormat="0" applyFont="0" applyFill="0" applyBorder="0" applyAlignment="0" applyProtection="0"/>
    <xf numFmtId="0" fontId="236" fillId="103" borderId="111">
      <alignment horizontal="center" vertical="center"/>
    </xf>
    <xf numFmtId="0" fontId="236" fillId="103" borderId="111">
      <alignment horizontal="center" vertical="center"/>
    </xf>
    <xf numFmtId="0" fontId="236" fillId="103" borderId="111">
      <alignment horizontal="center" vertical="center"/>
    </xf>
    <xf numFmtId="0" fontId="236" fillId="103" borderId="11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36" fillId="103" borderId="112">
      <alignment horizontal="center" vertical="center"/>
    </xf>
    <xf numFmtId="0" fontId="236" fillId="103" borderId="112">
      <alignment horizontal="center" vertical="center"/>
    </xf>
    <xf numFmtId="0" fontId="2" fillId="0" borderId="0" applyNumberFormat="0" applyFont="0" applyFill="0" applyBorder="0" applyAlignment="0" applyProtection="0"/>
    <xf numFmtId="0" fontId="236" fillId="103" borderId="113">
      <alignment horizontal="center" vertical="center"/>
    </xf>
    <xf numFmtId="0" fontId="236" fillId="103" borderId="113">
      <alignment horizontal="center" vertical="center"/>
    </xf>
    <xf numFmtId="0" fontId="236" fillId="103" borderId="113">
      <alignment horizontal="center" vertical="center"/>
    </xf>
    <xf numFmtId="0" fontId="236" fillId="103" borderId="11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0"/>
    <xf numFmtId="0" fontId="2" fillId="0" borderId="90"/>
    <xf numFmtId="0" fontId="2" fillId="0" borderId="90"/>
    <xf numFmtId="0" fontId="2" fillId="0" borderId="9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1"/>
    <xf numFmtId="0" fontId="2" fillId="0" borderId="9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38"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2" fillId="73" borderId="138" applyNumberFormat="0" applyFont="0" applyAlignment="0" applyProtection="0"/>
    <xf numFmtId="0" fontId="2" fillId="73" borderId="138" applyNumberFormat="0" applyFont="0" applyAlignment="0" applyProtection="0"/>
    <xf numFmtId="3" fontId="162" fillId="0" borderId="121">
      <alignment vertical="center"/>
    </xf>
    <xf numFmtId="0" fontId="2" fillId="73" borderId="138" applyNumberFormat="0" applyFont="0" applyAlignment="0" applyProtection="0"/>
    <xf numFmtId="0" fontId="2" fillId="73" borderId="138" applyNumberFormat="0" applyFont="0" applyAlignment="0" applyProtection="0"/>
    <xf numFmtId="3" fontId="162" fillId="0" borderId="121">
      <alignment vertical="center"/>
    </xf>
    <xf numFmtId="0" fontId="2" fillId="73" borderId="138" applyNumberFormat="0" applyFont="0" applyAlignment="0" applyProtection="0"/>
    <xf numFmtId="0" fontId="2" fillId="73" borderId="138" applyNumberFormat="0" applyFont="0" applyAlignment="0" applyProtection="0"/>
    <xf numFmtId="3" fontId="162" fillId="0" borderId="121">
      <alignment vertical="center"/>
    </xf>
    <xf numFmtId="0" fontId="2" fillId="73" borderId="138" applyNumberFormat="0" applyFont="0" applyAlignment="0" applyProtection="0"/>
    <xf numFmtId="0" fontId="2" fillId="73" borderId="138" applyNumberFormat="0" applyFont="0" applyAlignment="0" applyProtection="0"/>
    <xf numFmtId="3" fontId="162" fillId="0" borderId="121">
      <alignment vertical="center"/>
    </xf>
    <xf numFmtId="0" fontId="71"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71" fillId="73" borderId="138" applyNumberFormat="0" applyFont="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71" fillId="73" borderId="138" applyNumberFormat="0" applyFont="0" applyAlignment="0" applyProtection="0"/>
    <xf numFmtId="0" fontId="71" fillId="73" borderId="138" applyNumberFormat="0" applyFont="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2" fillId="73" borderId="138" applyNumberFormat="0" applyFont="0" applyAlignment="0" applyProtection="0"/>
    <xf numFmtId="0" fontId="2" fillId="73" borderId="138" applyNumberFormat="0" applyFont="0" applyAlignment="0" applyProtection="0"/>
    <xf numFmtId="3" fontId="162" fillId="0" borderId="121">
      <alignment vertical="center"/>
    </xf>
    <xf numFmtId="0" fontId="2" fillId="73" borderId="138" applyNumberFormat="0" applyFont="0" applyAlignment="0" applyProtection="0"/>
    <xf numFmtId="0" fontId="2" fillId="73" borderId="138" applyNumberFormat="0" applyFont="0" applyAlignment="0" applyProtection="0"/>
    <xf numFmtId="3" fontId="162" fillId="0" borderId="121">
      <alignment vertical="center"/>
    </xf>
    <xf numFmtId="0" fontId="2" fillId="73" borderId="138" applyNumberFormat="0" applyFont="0" applyAlignment="0" applyProtection="0"/>
    <xf numFmtId="0" fontId="2" fillId="73" borderId="138" applyNumberFormat="0" applyFont="0" applyAlignment="0" applyProtection="0"/>
    <xf numFmtId="3" fontId="162" fillId="0" borderId="121">
      <alignment vertical="center"/>
    </xf>
    <xf numFmtId="0" fontId="2" fillId="73" borderId="138" applyNumberFormat="0" applyFont="0" applyAlignment="0" applyProtection="0"/>
    <xf numFmtId="0" fontId="2" fillId="73" borderId="138" applyNumberFormat="0" applyFont="0" applyAlignment="0" applyProtection="0"/>
    <xf numFmtId="3" fontId="162" fillId="0" borderId="121">
      <alignment vertical="center"/>
    </xf>
    <xf numFmtId="0" fontId="2" fillId="73" borderId="138" applyNumberFormat="0" applyFont="0" applyAlignment="0" applyProtection="0"/>
    <xf numFmtId="0" fontId="2" fillId="73" borderId="138" applyNumberFormat="0" applyFont="0" applyAlignment="0" applyProtection="0"/>
    <xf numFmtId="3" fontId="162" fillId="0" borderId="121">
      <alignment vertical="center"/>
    </xf>
    <xf numFmtId="0" fontId="239" fillId="0" borderId="6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330" fontId="225" fillId="0" borderId="0" applyProtection="0">
      <alignment horizontal="center"/>
    </xf>
    <xf numFmtId="0" fontId="22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2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0" fillId="0" borderId="0"/>
    <xf numFmtId="0" fontId="190" fillId="0" borderId="64" applyNumberFormat="0" applyBorder="0" applyAlignment="0" applyProtection="0">
      <alignment horizontal="right"/>
      <protection locked="0"/>
    </xf>
    <xf numFmtId="0" fontId="138" fillId="132" borderId="0" applyNumberFormat="0" applyFont="0" applyBorder="0" applyAlignment="0"/>
    <xf numFmtId="0" fontId="2" fillId="0" borderId="0" applyNumberFormat="0" applyFont="0" applyFill="0" applyBorder="0" applyAlignment="0" applyProtection="0"/>
    <xf numFmtId="3" fontId="2" fillId="74" borderId="110">
      <alignment horizontal="right"/>
      <protection locked="0"/>
    </xf>
    <xf numFmtId="0" fontId="10" fillId="0" borderId="0"/>
    <xf numFmtId="3" fontId="2" fillId="74" borderId="110">
      <alignment horizontal="right"/>
      <protection locked="0"/>
    </xf>
    <xf numFmtId="0" fontId="2" fillId="0" borderId="0" applyNumberFormat="0" applyFont="0" applyFill="0" applyBorder="0" applyAlignment="0" applyProtection="0"/>
    <xf numFmtId="3" fontId="2" fillId="74" borderId="110">
      <alignment horizontal="right"/>
      <protection locked="0"/>
    </xf>
    <xf numFmtId="3" fontId="2" fillId="74" borderId="110">
      <alignment horizontal="right"/>
      <protection locked="0"/>
    </xf>
    <xf numFmtId="3" fontId="2" fillId="74" borderId="110">
      <alignment horizontal="right"/>
      <protection locked="0"/>
    </xf>
    <xf numFmtId="3" fontId="2" fillId="74" borderId="11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3" fontId="2" fillId="74" borderId="110">
      <alignment horizontal="right"/>
      <protection locked="0"/>
    </xf>
    <xf numFmtId="3" fontId="2" fillId="74" borderId="110">
      <alignment horizontal="right"/>
      <protection locked="0"/>
    </xf>
    <xf numFmtId="3" fontId="2" fillId="74" borderId="110">
      <alignment horizontal="right"/>
      <protection locked="0"/>
    </xf>
    <xf numFmtId="3" fontId="2" fillId="74" borderId="11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60" fontId="2" fillId="74" borderId="110">
      <alignment horizontal="right"/>
      <protection locked="0"/>
    </xf>
    <xf numFmtId="0" fontId="10" fillId="0" borderId="0"/>
    <xf numFmtId="260" fontId="2" fillId="74" borderId="110">
      <alignment horizontal="right"/>
      <protection locked="0"/>
    </xf>
    <xf numFmtId="0" fontId="2" fillId="0" borderId="0" applyNumberFormat="0" applyFont="0" applyFill="0" applyBorder="0" applyAlignment="0" applyProtection="0"/>
    <xf numFmtId="260" fontId="2" fillId="74" borderId="110">
      <alignment horizontal="right"/>
      <protection locked="0"/>
    </xf>
    <xf numFmtId="260" fontId="2" fillId="74" borderId="110">
      <alignment horizontal="right"/>
      <protection locked="0"/>
    </xf>
    <xf numFmtId="260" fontId="2" fillId="74" borderId="110">
      <alignment horizontal="right"/>
      <protection locked="0"/>
    </xf>
    <xf numFmtId="260" fontId="2" fillId="74" borderId="11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260" fontId="2" fillId="74" borderId="110">
      <alignment horizontal="right"/>
      <protection locked="0"/>
    </xf>
    <xf numFmtId="260" fontId="2" fillId="74" borderId="110">
      <alignment horizontal="right"/>
      <protection locked="0"/>
    </xf>
    <xf numFmtId="260" fontId="2" fillId="74" borderId="110">
      <alignment horizontal="right"/>
      <protection locked="0"/>
    </xf>
    <xf numFmtId="260" fontId="2" fillId="74" borderId="11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0" fontId="2" fillId="74" borderId="110" applyFont="0">
      <alignment horizontal="right"/>
      <protection locked="0"/>
    </xf>
    <xf numFmtId="0" fontId="10" fillId="0" borderId="0"/>
    <xf numFmtId="10" fontId="2" fillId="74" borderId="110" applyFont="0">
      <alignment horizontal="right"/>
      <protection locked="0"/>
    </xf>
    <xf numFmtId="0" fontId="2" fillId="0" borderId="0" applyNumberFormat="0" applyFont="0" applyFill="0" applyBorder="0" applyAlignment="0" applyProtection="0"/>
    <xf numFmtId="10" fontId="2" fillId="74" borderId="110" applyFont="0">
      <alignment horizontal="right"/>
      <protection locked="0"/>
    </xf>
    <xf numFmtId="10" fontId="2" fillId="74" borderId="110" applyFont="0">
      <alignment horizontal="right"/>
      <protection locked="0"/>
    </xf>
    <xf numFmtId="10" fontId="2" fillId="74" borderId="110" applyFont="0">
      <alignment horizontal="right"/>
      <protection locked="0"/>
    </xf>
    <xf numFmtId="10" fontId="2" fillId="74" borderId="110" applyFont="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10" fontId="2" fillId="74" borderId="110" applyFont="0">
      <alignment horizontal="right"/>
      <protection locked="0"/>
    </xf>
    <xf numFmtId="10" fontId="2" fillId="74" borderId="110" applyFont="0">
      <alignment horizontal="right"/>
      <protection locked="0"/>
    </xf>
    <xf numFmtId="10" fontId="2" fillId="74" borderId="110" applyFont="0">
      <alignment horizontal="right"/>
      <protection locked="0"/>
    </xf>
    <xf numFmtId="10" fontId="2" fillId="74" borderId="110" applyFont="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9" fontId="2" fillId="74" borderId="110">
      <alignment horizontal="right"/>
      <protection locked="0"/>
    </xf>
    <xf numFmtId="0" fontId="10" fillId="0" borderId="0"/>
    <xf numFmtId="9" fontId="2" fillId="74" borderId="110">
      <alignment horizontal="right"/>
      <protection locked="0"/>
    </xf>
    <xf numFmtId="0" fontId="2" fillId="0" borderId="0" applyNumberFormat="0" applyFont="0" applyFill="0" applyBorder="0" applyAlignment="0" applyProtection="0"/>
    <xf numFmtId="9" fontId="2" fillId="74" borderId="110">
      <alignment horizontal="right"/>
      <protection locked="0"/>
    </xf>
    <xf numFmtId="9" fontId="2" fillId="74" borderId="110">
      <alignment horizontal="right"/>
      <protection locked="0"/>
    </xf>
    <xf numFmtId="9" fontId="2" fillId="74" borderId="110">
      <alignment horizontal="right"/>
      <protection locked="0"/>
    </xf>
    <xf numFmtId="9" fontId="2" fillId="74" borderId="11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9" fontId="2" fillId="74" borderId="110">
      <alignment horizontal="right"/>
      <protection locked="0"/>
    </xf>
    <xf numFmtId="9" fontId="2" fillId="74" borderId="110">
      <alignment horizontal="right"/>
      <protection locked="0"/>
    </xf>
    <xf numFmtId="9" fontId="2" fillId="74" borderId="110">
      <alignment horizontal="right"/>
      <protection locked="0"/>
    </xf>
    <xf numFmtId="9" fontId="2" fillId="74" borderId="110">
      <alignment horizontal="right"/>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331" fontId="2" fillId="74" borderId="110" applyFont="0">
      <alignment horizontal="right" vertical="center"/>
      <protection locked="0"/>
    </xf>
    <xf numFmtId="331" fontId="2" fillId="74" borderId="110" applyFont="0">
      <alignment horizontal="right" vertical="center"/>
      <protection locked="0"/>
    </xf>
    <xf numFmtId="331" fontId="2" fillId="74" borderId="110" applyFont="0">
      <alignment horizontal="right" vertical="center"/>
      <protection locked="0"/>
    </xf>
    <xf numFmtId="331" fontId="2" fillId="74" borderId="110" applyFont="0">
      <alignment horizontal="right" vertical="center"/>
      <protection locked="0"/>
    </xf>
    <xf numFmtId="331" fontId="2" fillId="74" borderId="11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74" borderId="110">
      <alignment horizontal="center" wrapText="1"/>
    </xf>
    <xf numFmtId="0" fontId="10" fillId="0" borderId="0"/>
    <xf numFmtId="0" fontId="2" fillId="74" borderId="110">
      <alignment horizontal="center" wrapText="1"/>
    </xf>
    <xf numFmtId="0" fontId="2" fillId="0" borderId="0" applyNumberFormat="0" applyFont="0" applyFill="0" applyBorder="0" applyAlignment="0" applyProtection="0"/>
    <xf numFmtId="0" fontId="2" fillId="74" borderId="110">
      <alignment horizontal="center" wrapText="1"/>
    </xf>
    <xf numFmtId="0" fontId="2" fillId="74" borderId="110">
      <alignment horizontal="center" wrapText="1"/>
    </xf>
    <xf numFmtId="0" fontId="2" fillId="74" borderId="110">
      <alignment horizontal="center" wrapText="1"/>
    </xf>
    <xf numFmtId="0" fontId="2" fillId="74" borderId="110">
      <alignment horizontal="center" wrapText="1"/>
    </xf>
    <xf numFmtId="3" fontId="162" fillId="0" borderId="121">
      <alignment vertical="center"/>
    </xf>
    <xf numFmtId="0" fontId="2" fillId="0" borderId="0" applyNumberFormat="0" applyFont="0" applyFill="0" applyBorder="0" applyAlignment="0" applyProtection="0"/>
    <xf numFmtId="0" fontId="10" fillId="0" borderId="0"/>
    <xf numFmtId="0" fontId="2" fillId="74" borderId="110">
      <alignment horizontal="center" wrapText="1"/>
    </xf>
    <xf numFmtId="0" fontId="2" fillId="74" borderId="110">
      <alignment horizontal="center" wrapText="1"/>
    </xf>
    <xf numFmtId="0" fontId="2" fillId="74" borderId="110">
      <alignment horizontal="center" wrapText="1"/>
    </xf>
    <xf numFmtId="0" fontId="2" fillId="74" borderId="110">
      <alignment horizontal="center" wrapText="1"/>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74" borderId="110" applyNumberFormat="0" applyFont="0">
      <alignment horizontal="center" wrapText="1"/>
      <protection locked="0"/>
    </xf>
    <xf numFmtId="0" fontId="10" fillId="0" borderId="0"/>
    <xf numFmtId="0" fontId="2" fillId="74" borderId="110" applyNumberFormat="0" applyFont="0">
      <alignment horizontal="center" wrapText="1"/>
      <protection locked="0"/>
    </xf>
    <xf numFmtId="0" fontId="2" fillId="0" borderId="0" applyNumberFormat="0" applyFont="0" applyFill="0" applyBorder="0" applyAlignment="0" applyProtection="0"/>
    <xf numFmtId="0" fontId="2" fillId="74" borderId="110" applyNumberFormat="0" applyFont="0">
      <alignment horizontal="center" wrapText="1"/>
      <protection locked="0"/>
    </xf>
    <xf numFmtId="0" fontId="2" fillId="74" borderId="110" applyNumberFormat="0" applyFont="0">
      <alignment horizontal="center" wrapText="1"/>
      <protection locked="0"/>
    </xf>
    <xf numFmtId="0" fontId="2" fillId="74" borderId="110" applyNumberFormat="0" applyFont="0">
      <alignment horizontal="center" wrapText="1"/>
      <protection locked="0"/>
    </xf>
    <xf numFmtId="0" fontId="2" fillId="74" borderId="110" applyNumberFormat="0" applyFont="0">
      <alignment horizontal="center" wrapText="1"/>
      <protection locked="0"/>
    </xf>
    <xf numFmtId="3" fontId="162" fillId="0" borderId="121">
      <alignment vertical="center"/>
    </xf>
    <xf numFmtId="0" fontId="2" fillId="0" borderId="0" applyNumberFormat="0" applyFont="0" applyFill="0" applyBorder="0" applyAlignment="0" applyProtection="0"/>
    <xf numFmtId="0" fontId="10" fillId="0" borderId="0"/>
    <xf numFmtId="0" fontId="2" fillId="74" borderId="110" applyNumberFormat="0" applyFont="0">
      <alignment horizontal="center" wrapText="1"/>
      <protection locked="0"/>
    </xf>
    <xf numFmtId="0" fontId="2" fillId="74" borderId="110" applyNumberFormat="0" applyFont="0">
      <alignment horizontal="center" wrapText="1"/>
      <protection locked="0"/>
    </xf>
    <xf numFmtId="0" fontId="2" fillId="74" borderId="110" applyNumberFormat="0" applyFont="0">
      <alignment horizontal="center" wrapText="1"/>
      <protection locked="0"/>
    </xf>
    <xf numFmtId="0" fontId="2" fillId="74" borderId="110" applyNumberFormat="0" applyFont="0">
      <alignment horizontal="center" wrapText="1"/>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66" fillId="63" borderId="151" applyNumberFormat="0" applyAlignment="0" applyProtection="0"/>
    <xf numFmtId="0" fontId="68" fillId="63" borderId="151" applyNumberFormat="0" applyAlignment="0" applyProtection="0"/>
    <xf numFmtId="0" fontId="68" fillId="63" borderId="151" applyNumberFormat="0" applyAlignment="0" applyProtection="0"/>
    <xf numFmtId="0" fontId="68" fillId="63" borderId="151" applyNumberFormat="0" applyAlignment="0" applyProtection="0"/>
    <xf numFmtId="0" fontId="68" fillId="63" borderId="151" applyNumberFormat="0" applyAlignment="0" applyProtection="0"/>
    <xf numFmtId="0" fontId="10" fillId="0" borderId="0"/>
    <xf numFmtId="0" fontId="10" fillId="0" borderId="0"/>
    <xf numFmtId="0" fontId="10" fillId="0" borderId="0"/>
    <xf numFmtId="0" fontId="10" fillId="0" borderId="0"/>
    <xf numFmtId="0" fontId="66" fillId="108"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51" applyNumberFormat="0" applyAlignment="0" applyProtection="0"/>
    <xf numFmtId="0" fontId="66" fillId="108" borderId="151" applyNumberFormat="0" applyAlignment="0" applyProtection="0"/>
    <xf numFmtId="0" fontId="2" fillId="0" borderId="0" applyNumberFormat="0" applyFont="0" applyFill="0" applyBorder="0" applyAlignment="0" applyProtection="0"/>
    <xf numFmtId="0" fontId="66" fillId="108"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51" applyNumberFormat="0" applyAlignment="0" applyProtection="0"/>
    <xf numFmtId="0" fontId="66" fillId="108" borderId="151" applyNumberFormat="0" applyAlignment="0" applyProtection="0"/>
    <xf numFmtId="0" fontId="2" fillId="0" borderId="0" applyNumberFormat="0" applyFont="0" applyFill="0" applyBorder="0" applyAlignment="0" applyProtection="0"/>
    <xf numFmtId="0" fontId="66" fillId="108"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51" applyNumberFormat="0" applyAlignment="0" applyProtection="0"/>
    <xf numFmtId="0" fontId="66" fillId="108" borderId="151" applyNumberFormat="0" applyAlignment="0" applyProtection="0"/>
    <xf numFmtId="0" fontId="2" fillId="0" borderId="0" applyNumberFormat="0" applyFont="0" applyFill="0" applyBorder="0" applyAlignment="0" applyProtection="0"/>
    <xf numFmtId="0" fontId="68" fillId="63" borderId="151" applyNumberFormat="0" applyAlignment="0" applyProtection="0"/>
    <xf numFmtId="0" fontId="68" fillId="63"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1" applyNumberFormat="0" applyAlignment="0" applyProtection="0"/>
    <xf numFmtId="0" fontId="68" fillId="63" borderId="151" applyNumberFormat="0" applyAlignment="0" applyProtection="0"/>
    <xf numFmtId="173" fontId="186" fillId="133" borderId="6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32" fontId="88"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88" fillId="0" borderId="0" applyFont="0" applyFill="0" applyBorder="0" applyAlignment="0">
      <alignment vertical="center"/>
    </xf>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40" fillId="57" borderId="11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3" fontId="241" fillId="134" borderId="11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242" fillId="0" borderId="0" applyFill="0" applyBorder="0" applyProtection="0">
      <alignment horizontal="left"/>
    </xf>
    <xf numFmtId="0" fontId="243" fillId="0" borderId="0" applyFill="0" applyBorder="0" applyProtection="0">
      <alignment horizontal="left"/>
    </xf>
    <xf numFmtId="1" fontId="244"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13" fillId="74" borderId="0" applyNumberFormat="0" applyFont="0" applyBorder="0" applyAlignment="0" applyProtection="0"/>
    <xf numFmtId="0" fontId="19" fillId="130" borderId="64" applyNumberFormat="0" applyFont="0" applyBorder="0" applyAlignment="0" applyProtection="0">
      <alignment horizontal="center"/>
    </xf>
    <xf numFmtId="0" fontId="19" fillId="130" borderId="6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9" fillId="95" borderId="64" applyNumberFormat="0" applyFont="0" applyBorder="0" applyAlignment="0" applyProtection="0">
      <alignment horizontal="center"/>
    </xf>
    <xf numFmtId="0" fontId="19" fillId="95" borderId="6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13" fillId="0" borderId="15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13" fillId="0" borderId="15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62" fillId="0" borderId="12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2" fillId="0" borderId="0" applyNumberFormat="0" applyFont="0" applyFill="0" applyBorder="0" applyAlignment="0" applyProtection="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154"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162" fillId="0" borderId="121">
      <alignment vertical="center"/>
    </xf>
    <xf numFmtId="10" fontId="2" fillId="0" borderId="15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206" fillId="0" borderId="0"/>
    <xf numFmtId="0" fontId="2" fillId="0" borderId="0" applyNumberFormat="0" applyFont="0" applyFill="0" applyBorder="0" applyAlignment="0" applyProtection="0"/>
    <xf numFmtId="0" fontId="10" fillId="0" borderId="0"/>
    <xf numFmtId="0" fontId="46" fillId="69" borderId="5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46"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162" fillId="0" borderId="12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07" fillId="0" borderId="0">
      <protection locked="0"/>
    </xf>
    <xf numFmtId="0" fontId="247"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45" fillId="91" borderId="5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7" fontId="248" fillId="0" borderId="0" applyNumberFormat="0" applyFill="0" applyBorder="0" applyAlignment="0" applyProtection="0"/>
    <xf numFmtId="295" fontId="248" fillId="0" borderId="0" applyNumberFormat="0" applyFill="0" applyBorder="0" applyAlignment="0" applyProtection="0"/>
    <xf numFmtId="3" fontId="162" fillId="0" borderId="121">
      <alignment vertical="center"/>
    </xf>
    <xf numFmtId="0" fontId="10" fillId="0" borderId="0"/>
    <xf numFmtId="0" fontId="130" fillId="11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3" fontId="2" fillId="94" borderId="110" applyFont="0">
      <alignment horizontal="right" vertical="center"/>
      <protection locked="0"/>
    </xf>
    <xf numFmtId="3" fontId="2" fillId="94" borderId="110" applyFont="0">
      <alignment horizontal="right" vertical="center"/>
      <protection locked="0"/>
    </xf>
    <xf numFmtId="3" fontId="2" fillId="94" borderId="110" applyFont="0">
      <alignment horizontal="right" vertical="center"/>
      <protection locked="0"/>
    </xf>
    <xf numFmtId="3" fontId="2" fillId="94" borderId="110" applyFont="0">
      <alignment horizontal="right" vertical="center"/>
      <protection locked="0"/>
    </xf>
    <xf numFmtId="3" fontId="2" fillId="94" borderId="11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52" fillId="0" borderId="0"/>
    <xf numFmtId="0" fontId="10" fillId="0" borderId="0"/>
    <xf numFmtId="38" fontId="249" fillId="0" borderId="0">
      <alignment horizontal="center"/>
    </xf>
    <xf numFmtId="0" fontId="10" fillId="0" borderId="0"/>
    <xf numFmtId="0" fontId="250" fillId="45" borderId="11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165" fontId="251" fillId="0" borderId="0">
      <alignment horizontal="right"/>
    </xf>
    <xf numFmtId="0" fontId="10" fillId="0" borderId="0"/>
    <xf numFmtId="0" fontId="2" fillId="0" borderId="15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7" borderId="151" applyNumberFormat="0" applyProtection="0">
      <alignment vertical="center"/>
    </xf>
    <xf numFmtId="4" fontId="29" fillId="87" borderId="151" applyNumberFormat="0" applyProtection="0">
      <alignment vertical="center"/>
    </xf>
    <xf numFmtId="4" fontId="29" fillId="87" borderId="151" applyNumberFormat="0" applyProtection="0">
      <alignment vertical="center"/>
    </xf>
    <xf numFmtId="4" fontId="29" fillId="87" borderId="151" applyNumberFormat="0" applyProtection="0">
      <alignment vertical="center"/>
    </xf>
    <xf numFmtId="4" fontId="29" fillId="87" borderId="151" applyNumberFormat="0" applyProtection="0">
      <alignment vertical="center"/>
    </xf>
    <xf numFmtId="4" fontId="252" fillId="87" borderId="151" applyNumberFormat="0" applyProtection="0">
      <alignment vertical="center"/>
    </xf>
    <xf numFmtId="4" fontId="252" fillId="87" borderId="151" applyNumberFormat="0" applyProtection="0">
      <alignment vertical="center"/>
    </xf>
    <xf numFmtId="4" fontId="252" fillId="87" borderId="151" applyNumberFormat="0" applyProtection="0">
      <alignment vertical="center"/>
    </xf>
    <xf numFmtId="4" fontId="252" fillId="87" borderId="151" applyNumberFormat="0" applyProtection="0">
      <alignment vertical="center"/>
    </xf>
    <xf numFmtId="4" fontId="252" fillId="87" borderId="151" applyNumberFormat="0" applyProtection="0">
      <alignment vertical="center"/>
    </xf>
    <xf numFmtId="4" fontId="29" fillId="87" borderId="151" applyNumberFormat="0" applyProtection="0">
      <alignment horizontal="left" vertical="center" indent="1"/>
    </xf>
    <xf numFmtId="4" fontId="29" fillId="87" borderId="151" applyNumberFormat="0" applyProtection="0">
      <alignment horizontal="left" vertical="center" indent="1"/>
    </xf>
    <xf numFmtId="4" fontId="29" fillId="87" borderId="151" applyNumberFormat="0" applyProtection="0">
      <alignment horizontal="left" vertical="center" indent="1"/>
    </xf>
    <xf numFmtId="4" fontId="29" fillId="87" borderId="151" applyNumberFormat="0" applyProtection="0">
      <alignment horizontal="left" vertical="center" indent="1"/>
    </xf>
    <xf numFmtId="4" fontId="29" fillId="87" borderId="151" applyNumberFormat="0" applyProtection="0">
      <alignment horizontal="left" vertical="center" indent="1"/>
    </xf>
    <xf numFmtId="4" fontId="29" fillId="87" borderId="151" applyNumberFormat="0" applyProtection="0">
      <alignment horizontal="left" vertical="center" indent="1"/>
    </xf>
    <xf numFmtId="4" fontId="29" fillId="87" borderId="151" applyNumberFormat="0" applyProtection="0">
      <alignment horizontal="left" vertical="center" indent="1"/>
    </xf>
    <xf numFmtId="4" fontId="29" fillId="87" borderId="151" applyNumberFormat="0" applyProtection="0">
      <alignment horizontal="left" vertical="center" indent="1"/>
    </xf>
    <xf numFmtId="4" fontId="29" fillId="87" borderId="151" applyNumberFormat="0" applyProtection="0">
      <alignment horizontal="left" vertical="center" indent="1"/>
    </xf>
    <xf numFmtId="4" fontId="29" fillId="87"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4" fontId="29" fillId="92" borderId="151" applyNumberFormat="0" applyProtection="0">
      <alignment horizontal="right" vertical="center"/>
    </xf>
    <xf numFmtId="4" fontId="29" fillId="92" borderId="151" applyNumberFormat="0" applyProtection="0">
      <alignment horizontal="right" vertical="center"/>
    </xf>
    <xf numFmtId="4" fontId="29" fillId="92" borderId="151" applyNumberFormat="0" applyProtection="0">
      <alignment horizontal="right" vertical="center"/>
    </xf>
    <xf numFmtId="4" fontId="29" fillId="92" borderId="151" applyNumberFormat="0" applyProtection="0">
      <alignment horizontal="right" vertical="center"/>
    </xf>
    <xf numFmtId="4" fontId="29" fillId="92" borderId="151" applyNumberFormat="0" applyProtection="0">
      <alignment horizontal="right" vertical="center"/>
    </xf>
    <xf numFmtId="4" fontId="29" fillId="96" borderId="151" applyNumberFormat="0" applyProtection="0">
      <alignment horizontal="right" vertical="center"/>
    </xf>
    <xf numFmtId="4" fontId="29" fillId="96" borderId="151" applyNumberFormat="0" applyProtection="0">
      <alignment horizontal="right" vertical="center"/>
    </xf>
    <xf numFmtId="4" fontId="29" fillId="96" borderId="151" applyNumberFormat="0" applyProtection="0">
      <alignment horizontal="right" vertical="center"/>
    </xf>
    <xf numFmtId="4" fontId="29" fillId="96" borderId="151" applyNumberFormat="0" applyProtection="0">
      <alignment horizontal="right" vertical="center"/>
    </xf>
    <xf numFmtId="4" fontId="29" fillId="96" borderId="151" applyNumberFormat="0" applyProtection="0">
      <alignment horizontal="right" vertical="center"/>
    </xf>
    <xf numFmtId="4" fontId="29" fillId="103" borderId="151" applyNumberFormat="0" applyProtection="0">
      <alignment horizontal="right" vertical="center"/>
    </xf>
    <xf numFmtId="4" fontId="29" fillId="103" borderId="151" applyNumberFormat="0" applyProtection="0">
      <alignment horizontal="right" vertical="center"/>
    </xf>
    <xf numFmtId="4" fontId="29" fillId="103" borderId="151" applyNumberFormat="0" applyProtection="0">
      <alignment horizontal="right" vertical="center"/>
    </xf>
    <xf numFmtId="4" fontId="29" fillId="103" borderId="151" applyNumberFormat="0" applyProtection="0">
      <alignment horizontal="right" vertical="center"/>
    </xf>
    <xf numFmtId="4" fontId="29" fillId="103"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29" fillId="101" borderId="151" applyNumberFormat="0" applyProtection="0">
      <alignment horizontal="right" vertical="center"/>
    </xf>
    <xf numFmtId="4" fontId="29" fillId="101" borderId="151" applyNumberFormat="0" applyProtection="0">
      <alignment horizontal="right" vertical="center"/>
    </xf>
    <xf numFmtId="4" fontId="29" fillId="101" borderId="151" applyNumberFormat="0" applyProtection="0">
      <alignment horizontal="right" vertical="center"/>
    </xf>
    <xf numFmtId="4" fontId="29" fillId="101" borderId="151" applyNumberFormat="0" applyProtection="0">
      <alignment horizontal="right" vertical="center"/>
    </xf>
    <xf numFmtId="4" fontId="29" fillId="101"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135" borderId="151" applyNumberFormat="0" applyProtection="0">
      <alignment horizontal="right" vertical="center"/>
    </xf>
    <xf numFmtId="4" fontId="29" fillId="135" borderId="151" applyNumberFormat="0" applyProtection="0">
      <alignment horizontal="right" vertical="center"/>
    </xf>
    <xf numFmtId="4" fontId="29" fillId="135" borderId="151" applyNumberFormat="0" applyProtection="0">
      <alignment horizontal="right" vertical="center"/>
    </xf>
    <xf numFmtId="4" fontId="29" fillId="135" borderId="151" applyNumberFormat="0" applyProtection="0">
      <alignment horizontal="right" vertical="center"/>
    </xf>
    <xf numFmtId="4" fontId="29" fillId="135"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141" fillId="136" borderId="151" applyNumberFormat="0" applyProtection="0">
      <alignment horizontal="left" vertical="center" indent="1"/>
    </xf>
    <xf numFmtId="4" fontId="141" fillId="136" borderId="151" applyNumberFormat="0" applyProtection="0">
      <alignment horizontal="left" vertical="center" indent="1"/>
    </xf>
    <xf numFmtId="4" fontId="141" fillId="136" borderId="151" applyNumberFormat="0" applyProtection="0">
      <alignment horizontal="left" vertical="center" indent="1"/>
    </xf>
    <xf numFmtId="4" fontId="141" fillId="136" borderId="151" applyNumberFormat="0" applyProtection="0">
      <alignment horizontal="left" vertical="center" indent="1"/>
    </xf>
    <xf numFmtId="4" fontId="141" fillId="136" borderId="151" applyNumberFormat="0" applyProtection="0">
      <alignment horizontal="left" vertical="center" indent="1"/>
    </xf>
    <xf numFmtId="4" fontId="29" fillId="137" borderId="158" applyNumberFormat="0" applyProtection="0">
      <alignment horizontal="left" vertical="center" indent="1"/>
    </xf>
    <xf numFmtId="4" fontId="29" fillId="137" borderId="158" applyNumberFormat="0" applyProtection="0">
      <alignment horizontal="left" vertical="center" indent="1"/>
    </xf>
    <xf numFmtId="4" fontId="29" fillId="137" borderId="158" applyNumberFormat="0" applyProtection="0">
      <alignment horizontal="left" vertical="center" indent="1"/>
    </xf>
    <xf numFmtId="4" fontId="29" fillId="137" borderId="158" applyNumberFormat="0" applyProtection="0">
      <alignment horizontal="left" vertical="center" indent="1"/>
    </xf>
    <xf numFmtId="4" fontId="29" fillId="137" borderId="158" applyNumberFormat="0" applyProtection="0">
      <alignment horizontal="left" vertical="center" indent="1"/>
    </xf>
    <xf numFmtId="4" fontId="253" fillId="138" borderId="0"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4" fontId="29" fillId="137" borderId="151" applyNumberFormat="0" applyProtection="0">
      <alignment horizontal="left" vertical="center" indent="1"/>
    </xf>
    <xf numFmtId="4" fontId="29" fillId="137" borderId="151" applyNumberFormat="0" applyProtection="0">
      <alignment horizontal="left" vertical="center" indent="1"/>
    </xf>
    <xf numFmtId="4" fontId="29" fillId="137" borderId="151" applyNumberFormat="0" applyProtection="0">
      <alignment horizontal="left" vertical="center" indent="1"/>
    </xf>
    <xf numFmtId="4" fontId="29" fillId="137" borderId="151" applyNumberFormat="0" applyProtection="0">
      <alignment horizontal="left" vertical="center" indent="1"/>
    </xf>
    <xf numFmtId="4" fontId="29" fillId="137" borderId="151" applyNumberFormat="0" applyProtection="0">
      <alignment horizontal="left" vertical="center" indent="1"/>
    </xf>
    <xf numFmtId="4" fontId="29" fillId="139" borderId="151" applyNumberFormat="0" applyProtection="0">
      <alignment horizontal="left" vertical="center" indent="1"/>
    </xf>
    <xf numFmtId="4" fontId="29" fillId="139" borderId="151" applyNumberFormat="0" applyProtection="0">
      <alignment horizontal="left" vertical="center" indent="1"/>
    </xf>
    <xf numFmtId="4" fontId="29" fillId="139" borderId="151" applyNumberFormat="0" applyProtection="0">
      <alignment horizontal="left" vertical="center" indent="1"/>
    </xf>
    <xf numFmtId="4" fontId="29" fillId="139" borderId="151" applyNumberFormat="0" applyProtection="0">
      <alignment horizontal="left" vertical="center" indent="1"/>
    </xf>
    <xf numFmtId="4" fontId="29" fillId="139" borderId="151" applyNumberFormat="0" applyProtection="0">
      <alignment horizontal="left" vertical="center" indent="1"/>
    </xf>
    <xf numFmtId="0" fontId="2" fillId="139" borderId="151" applyNumberFormat="0" applyProtection="0">
      <alignment horizontal="left" vertical="center" indent="1"/>
    </xf>
    <xf numFmtId="0" fontId="2" fillId="139" borderId="151" applyNumberFormat="0" applyProtection="0">
      <alignment horizontal="left" vertical="center" indent="1"/>
    </xf>
    <xf numFmtId="0" fontId="2" fillId="139" borderId="151" applyNumberFormat="0" applyProtection="0">
      <alignment horizontal="left" vertical="center" indent="1"/>
    </xf>
    <xf numFmtId="0" fontId="2" fillId="139" borderId="151" applyNumberFormat="0" applyProtection="0">
      <alignment horizontal="left" vertical="center" indent="1"/>
    </xf>
    <xf numFmtId="0" fontId="2" fillId="139" borderId="151" applyNumberFormat="0" applyProtection="0">
      <alignment horizontal="left" vertical="center" indent="1"/>
    </xf>
    <xf numFmtId="0" fontId="2" fillId="139" borderId="151" applyNumberFormat="0" applyProtection="0">
      <alignment horizontal="left" vertical="center" indent="1"/>
    </xf>
    <xf numFmtId="0" fontId="2" fillId="139" borderId="151" applyNumberFormat="0" applyProtection="0">
      <alignment horizontal="left" vertical="center" indent="1"/>
    </xf>
    <xf numFmtId="0" fontId="2" fillId="139" borderId="151" applyNumberFormat="0" applyProtection="0">
      <alignment horizontal="left" vertical="center" indent="1"/>
    </xf>
    <xf numFmtId="0" fontId="2" fillId="139" borderId="151" applyNumberFormat="0" applyProtection="0">
      <alignment horizontal="left" vertical="center" indent="1"/>
    </xf>
    <xf numFmtId="0" fontId="2" fillId="139" borderId="151" applyNumberFormat="0" applyProtection="0">
      <alignment horizontal="left" vertical="center" indent="1"/>
    </xf>
    <xf numFmtId="0" fontId="45" fillId="132" borderId="15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2" borderId="159" applyNumberFormat="0" applyProtection="0">
      <alignment horizontal="left" vertical="center" indent="1"/>
    </xf>
    <xf numFmtId="0" fontId="45" fillId="132" borderId="159" applyNumberFormat="0" applyProtection="0">
      <alignment horizontal="left" vertical="center" indent="1"/>
    </xf>
    <xf numFmtId="0" fontId="2" fillId="0" borderId="0" applyNumberFormat="0" applyFont="0" applyFill="0" applyBorder="0" applyAlignment="0" applyProtection="0"/>
    <xf numFmtId="0" fontId="2" fillId="112" borderId="151" applyNumberFormat="0" applyProtection="0">
      <alignment horizontal="left" vertical="center" indent="1"/>
    </xf>
    <xf numFmtId="0" fontId="2" fillId="112" borderId="151" applyNumberFormat="0" applyProtection="0">
      <alignment horizontal="left" vertical="center" indent="1"/>
    </xf>
    <xf numFmtId="0" fontId="2" fillId="112" borderId="151" applyNumberFormat="0" applyProtection="0">
      <alignment horizontal="left" vertical="center" indent="1"/>
    </xf>
    <xf numFmtId="0" fontId="2" fillId="112" borderId="151" applyNumberFormat="0" applyProtection="0">
      <alignment horizontal="left" vertical="center" indent="1"/>
    </xf>
    <xf numFmtId="0" fontId="2" fillId="112"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4" fontId="29" fillId="106" borderId="151" applyNumberFormat="0" applyProtection="0">
      <alignment vertical="center"/>
    </xf>
    <xf numFmtId="4" fontId="29" fillId="106" borderId="151" applyNumberFormat="0" applyProtection="0">
      <alignment vertical="center"/>
    </xf>
    <xf numFmtId="4" fontId="29" fillId="106" borderId="151" applyNumberFormat="0" applyProtection="0">
      <alignment vertical="center"/>
    </xf>
    <xf numFmtId="4" fontId="29" fillId="106" borderId="151" applyNumberFormat="0" applyProtection="0">
      <alignment vertical="center"/>
    </xf>
    <xf numFmtId="4" fontId="29" fillId="106" borderId="151" applyNumberFormat="0" applyProtection="0">
      <alignment vertical="center"/>
    </xf>
    <xf numFmtId="4" fontId="252" fillId="106" borderId="151" applyNumberFormat="0" applyProtection="0">
      <alignment vertical="center"/>
    </xf>
    <xf numFmtId="4" fontId="252" fillId="106" borderId="151" applyNumberFormat="0" applyProtection="0">
      <alignment vertical="center"/>
    </xf>
    <xf numFmtId="4" fontId="252" fillId="106" borderId="151" applyNumberFormat="0" applyProtection="0">
      <alignment vertical="center"/>
    </xf>
    <xf numFmtId="4" fontId="252" fillId="106" borderId="151" applyNumberFormat="0" applyProtection="0">
      <alignment vertical="center"/>
    </xf>
    <xf numFmtId="4" fontId="252" fillId="106" borderId="151" applyNumberFormat="0" applyProtection="0">
      <alignment vertical="center"/>
    </xf>
    <xf numFmtId="4" fontId="29" fillId="106" borderId="151" applyNumberFormat="0" applyProtection="0">
      <alignment horizontal="left" vertical="center" indent="1"/>
    </xf>
    <xf numFmtId="4" fontId="29" fillId="106" borderId="151" applyNumberFormat="0" applyProtection="0">
      <alignment horizontal="left" vertical="center" indent="1"/>
    </xf>
    <xf numFmtId="4" fontId="29" fillId="106" borderId="151" applyNumberFormat="0" applyProtection="0">
      <alignment horizontal="left" vertical="center" indent="1"/>
    </xf>
    <xf numFmtId="4" fontId="29" fillId="106" borderId="151" applyNumberFormat="0" applyProtection="0">
      <alignment horizontal="left" vertical="center" indent="1"/>
    </xf>
    <xf numFmtId="4" fontId="29" fillId="106" borderId="151" applyNumberFormat="0" applyProtection="0">
      <alignment horizontal="left" vertical="center" indent="1"/>
    </xf>
    <xf numFmtId="4" fontId="29" fillId="106" borderId="151" applyNumberFormat="0" applyProtection="0">
      <alignment horizontal="left" vertical="center" indent="1"/>
    </xf>
    <xf numFmtId="4" fontId="29" fillId="106" borderId="151" applyNumberFormat="0" applyProtection="0">
      <alignment horizontal="left" vertical="center" indent="1"/>
    </xf>
    <xf numFmtId="4" fontId="29" fillId="106" borderId="151" applyNumberFormat="0" applyProtection="0">
      <alignment horizontal="left" vertical="center" indent="1"/>
    </xf>
    <xf numFmtId="4" fontId="29" fillId="106" borderId="151" applyNumberFormat="0" applyProtection="0">
      <alignment horizontal="left" vertical="center" indent="1"/>
    </xf>
    <xf numFmtId="4" fontId="29" fillId="106" borderId="151" applyNumberFormat="0" applyProtection="0">
      <alignment horizontal="left" vertical="center" indent="1"/>
    </xf>
    <xf numFmtId="340" fontId="29" fillId="130" borderId="159" applyProtection="0">
      <alignment horizontal="right" vertical="center"/>
    </xf>
    <xf numFmtId="340" fontId="29" fillId="130" borderId="15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0" borderId="159" applyProtection="0">
      <alignment horizontal="right" vertical="center"/>
    </xf>
    <xf numFmtId="340" fontId="29" fillId="130" borderId="159" applyProtection="0">
      <alignment horizontal="right" vertical="center"/>
    </xf>
    <xf numFmtId="340" fontId="29" fillId="130" borderId="15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4" fontId="252" fillId="137" borderId="151" applyNumberFormat="0" applyProtection="0">
      <alignment horizontal="right" vertical="center"/>
    </xf>
    <xf numFmtId="4" fontId="252" fillId="137" borderId="151" applyNumberFormat="0" applyProtection="0">
      <alignment horizontal="right" vertical="center"/>
    </xf>
    <xf numFmtId="4" fontId="252" fillId="137" borderId="151" applyNumberFormat="0" applyProtection="0">
      <alignment horizontal="right" vertical="center"/>
    </xf>
    <xf numFmtId="4" fontId="252" fillId="137" borderId="151" applyNumberFormat="0" applyProtection="0">
      <alignment horizontal="right" vertical="center"/>
    </xf>
    <xf numFmtId="4" fontId="252" fillId="137" borderId="151" applyNumberFormat="0" applyProtection="0">
      <alignment horizontal="right" vertical="center"/>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 fillId="91" borderId="151" applyNumberFormat="0" applyProtection="0">
      <alignment horizontal="left" vertical="center" indent="1"/>
    </xf>
    <xf numFmtId="0" fontId="254" fillId="0" borderId="0"/>
    <xf numFmtId="4" fontId="159" fillId="137" borderId="151" applyNumberFormat="0" applyProtection="0">
      <alignment horizontal="right" vertical="center"/>
    </xf>
    <xf numFmtId="4" fontId="159" fillId="137" borderId="151" applyNumberFormat="0" applyProtection="0">
      <alignment horizontal="right" vertical="center"/>
    </xf>
    <xf numFmtId="4" fontId="159" fillId="137" borderId="151" applyNumberFormat="0" applyProtection="0">
      <alignment horizontal="right" vertical="center"/>
    </xf>
    <xf numFmtId="4" fontId="159" fillId="137" borderId="151" applyNumberFormat="0" applyProtection="0">
      <alignment horizontal="right" vertical="center"/>
    </xf>
    <xf numFmtId="4" fontId="159" fillId="137" borderId="15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255" fillId="0" borderId="0"/>
    <xf numFmtId="341" fontId="113" fillId="0" borderId="0"/>
    <xf numFmtId="342" fontId="113" fillId="0" borderId="0"/>
    <xf numFmtId="0" fontId="163" fillId="0" borderId="22"/>
    <xf numFmtId="0" fontId="256" fillId="71" borderId="9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140" borderId="0"/>
    <xf numFmtId="0" fontId="258" fillId="140" borderId="0"/>
    <xf numFmtId="0" fontId="259" fillId="140" borderId="160">
      <alignment horizontal="right"/>
    </xf>
    <xf numFmtId="0" fontId="259" fillId="140" borderId="0"/>
    <xf numFmtId="0" fontId="257" fillId="69" borderId="160">
      <protection locked="0"/>
    </xf>
    <xf numFmtId="0" fontId="257" fillId="140" borderId="0"/>
    <xf numFmtId="0" fontId="260" fillId="71" borderId="0"/>
    <xf numFmtId="0" fontId="260" fillId="97" borderId="0"/>
    <xf numFmtId="0" fontId="260" fillId="98"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2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51" fillId="0" borderId="0">
      <alignment horizontal="right"/>
    </xf>
    <xf numFmtId="0" fontId="184" fillId="0" borderId="0"/>
    <xf numFmtId="164" fontId="154" fillId="141" borderId="0" applyNumberFormat="0" applyFont="0"/>
    <xf numFmtId="0" fontId="113" fillId="142" borderId="0" applyNumberFormat="0" applyFont="0" applyBorder="0" applyAlignment="0" applyProtection="0"/>
    <xf numFmtId="346" fontId="261" fillId="0" borderId="0" applyFont="0" applyFill="0" applyBorder="0" applyAlignment="0" applyProtection="0"/>
    <xf numFmtId="1" fontId="2" fillId="0" borderId="0"/>
    <xf numFmtId="347" fontId="2" fillId="69" borderId="110">
      <alignment horizontal="center"/>
    </xf>
    <xf numFmtId="0" fontId="10" fillId="0" borderId="0"/>
    <xf numFmtId="347" fontId="2" fillId="69" borderId="110">
      <alignment horizontal="center"/>
    </xf>
    <xf numFmtId="0" fontId="2" fillId="0" borderId="0" applyNumberFormat="0" applyFont="0" applyFill="0" applyBorder="0" applyAlignment="0" applyProtection="0"/>
    <xf numFmtId="347" fontId="2" fillId="69" borderId="110">
      <alignment horizontal="center"/>
    </xf>
    <xf numFmtId="347" fontId="2" fillId="69" borderId="110">
      <alignment horizontal="center"/>
    </xf>
    <xf numFmtId="347" fontId="2" fillId="69" borderId="110">
      <alignment horizontal="center"/>
    </xf>
    <xf numFmtId="347" fontId="2" fillId="69" borderId="110">
      <alignment horizontal="center"/>
    </xf>
    <xf numFmtId="3" fontId="162" fillId="0" borderId="121">
      <alignment vertical="center"/>
    </xf>
    <xf numFmtId="0" fontId="2" fillId="0" borderId="0" applyNumberFormat="0" applyFont="0" applyFill="0" applyBorder="0" applyAlignment="0" applyProtection="0"/>
    <xf numFmtId="0" fontId="10" fillId="0" borderId="0"/>
    <xf numFmtId="347" fontId="2" fillId="69" borderId="110">
      <alignment horizontal="center"/>
    </xf>
    <xf numFmtId="347" fontId="2" fillId="69" borderId="110">
      <alignment horizontal="center"/>
    </xf>
    <xf numFmtId="347" fontId="2" fillId="69" borderId="110">
      <alignment horizontal="center"/>
    </xf>
    <xf numFmtId="347" fontId="2" fillId="69" borderId="110">
      <alignment horizontal="center"/>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 fontId="2" fillId="69" borderId="110" applyFont="0">
      <alignment horizontal="right"/>
    </xf>
    <xf numFmtId="0" fontId="10" fillId="0" borderId="0"/>
    <xf numFmtId="3" fontId="2" fillId="69" borderId="11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0" applyFont="0">
      <alignment horizontal="right" vertical="center"/>
    </xf>
    <xf numFmtId="3" fontId="2" fillId="69" borderId="110" applyFont="0">
      <alignment horizontal="right" vertical="center"/>
    </xf>
    <xf numFmtId="3" fontId="2" fillId="69" borderId="110" applyFont="0">
      <alignment horizontal="right" vertical="center"/>
    </xf>
    <xf numFmtId="3" fontId="2" fillId="69" borderId="110" applyFont="0">
      <alignment horizontal="right" vertical="center"/>
    </xf>
    <xf numFmtId="3" fontId="2" fillId="69" borderId="110" applyFont="0">
      <alignment horizontal="right"/>
    </xf>
    <xf numFmtId="3" fontId="2" fillId="69" borderId="110" applyFont="0">
      <alignment horizontal="right"/>
    </xf>
    <xf numFmtId="3" fontId="2" fillId="69" borderId="110" applyFont="0">
      <alignment horizontal="right"/>
    </xf>
    <xf numFmtId="3" fontId="2" fillId="69" borderId="110" applyFont="0">
      <alignment horizontal="right"/>
    </xf>
    <xf numFmtId="3" fontId="2" fillId="69"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3" fontId="2" fillId="69" borderId="110" applyFont="0">
      <alignment horizontal="right"/>
    </xf>
    <xf numFmtId="3" fontId="2" fillId="69" borderId="110" applyFont="0">
      <alignment horizontal="right"/>
    </xf>
    <xf numFmtId="3" fontId="2" fillId="69" borderId="110" applyFont="0">
      <alignment horizontal="right"/>
    </xf>
    <xf numFmtId="3" fontId="2" fillId="69"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87" fontId="2" fillId="69" borderId="110" applyFont="0">
      <alignment horizontal="right"/>
    </xf>
    <xf numFmtId="0" fontId="10" fillId="0" borderId="0"/>
    <xf numFmtId="187" fontId="2" fillId="69" borderId="110" applyFont="0">
      <alignment horizontal="right"/>
    </xf>
    <xf numFmtId="0" fontId="2" fillId="0" borderId="0" applyNumberFormat="0" applyFont="0" applyFill="0" applyBorder="0" applyAlignment="0" applyProtection="0"/>
    <xf numFmtId="187" fontId="2" fillId="69" borderId="110" applyFont="0">
      <alignment horizontal="right"/>
    </xf>
    <xf numFmtId="187" fontId="2" fillId="69" borderId="110" applyFont="0">
      <alignment horizontal="right"/>
    </xf>
    <xf numFmtId="187" fontId="2" fillId="69" borderId="110" applyFont="0">
      <alignment horizontal="right"/>
    </xf>
    <xf numFmtId="187" fontId="2" fillId="69"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187" fontId="2" fillId="69" borderId="110" applyFont="0">
      <alignment horizontal="right"/>
    </xf>
    <xf numFmtId="187" fontId="2" fillId="69" borderId="110" applyFont="0">
      <alignment horizontal="right"/>
    </xf>
    <xf numFmtId="187" fontId="2" fillId="69" borderId="110" applyFont="0">
      <alignment horizontal="right"/>
    </xf>
    <xf numFmtId="187" fontId="2" fillId="69"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60" fontId="2" fillId="69" borderId="110" applyFont="0">
      <alignment horizontal="right"/>
    </xf>
    <xf numFmtId="0" fontId="10" fillId="0" borderId="0"/>
    <xf numFmtId="260" fontId="2" fillId="69" borderId="110" applyFont="0">
      <alignment horizontal="right"/>
    </xf>
    <xf numFmtId="0" fontId="2" fillId="0" borderId="0" applyNumberFormat="0" applyFont="0" applyFill="0" applyBorder="0" applyAlignment="0" applyProtection="0"/>
    <xf numFmtId="260" fontId="2" fillId="69" borderId="110" applyFont="0">
      <alignment horizontal="right"/>
    </xf>
    <xf numFmtId="260" fontId="2" fillId="69" borderId="110" applyFont="0">
      <alignment horizontal="right"/>
    </xf>
    <xf numFmtId="260" fontId="2" fillId="69" borderId="110" applyFont="0">
      <alignment horizontal="right"/>
    </xf>
    <xf numFmtId="260" fontId="2" fillId="69"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260" fontId="2" fillId="69" borderId="110" applyFont="0">
      <alignment horizontal="right"/>
    </xf>
    <xf numFmtId="260" fontId="2" fillId="69" borderId="110" applyFont="0">
      <alignment horizontal="right"/>
    </xf>
    <xf numFmtId="260" fontId="2" fillId="69" borderId="110" applyFont="0">
      <alignment horizontal="right"/>
    </xf>
    <xf numFmtId="260" fontId="2" fillId="69"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0" fontId="2" fillId="69" borderId="110" applyFont="0">
      <alignment horizontal="right"/>
    </xf>
    <xf numFmtId="0" fontId="10" fillId="0" borderId="0"/>
    <xf numFmtId="10" fontId="2" fillId="69" borderId="110" applyFont="0">
      <alignment horizontal="right"/>
    </xf>
    <xf numFmtId="0" fontId="2" fillId="0" borderId="0" applyNumberFormat="0" applyFont="0" applyFill="0" applyBorder="0" applyAlignment="0" applyProtection="0"/>
    <xf numFmtId="10" fontId="2" fillId="69" borderId="110" applyFont="0">
      <alignment horizontal="right"/>
    </xf>
    <xf numFmtId="10" fontId="2" fillId="69" borderId="110" applyFont="0">
      <alignment horizontal="right"/>
    </xf>
    <xf numFmtId="10" fontId="2" fillId="69" borderId="110" applyFont="0">
      <alignment horizontal="right"/>
    </xf>
    <xf numFmtId="10" fontId="2" fillId="69"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10" fontId="2" fillId="69" borderId="110" applyFont="0">
      <alignment horizontal="right"/>
    </xf>
    <xf numFmtId="10" fontId="2" fillId="69" borderId="110" applyFont="0">
      <alignment horizontal="right"/>
    </xf>
    <xf numFmtId="10" fontId="2" fillId="69" borderId="110" applyFont="0">
      <alignment horizontal="right"/>
    </xf>
    <xf numFmtId="10" fontId="2" fillId="69"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9" fontId="2" fillId="69" borderId="110" applyFont="0">
      <alignment horizontal="right"/>
    </xf>
    <xf numFmtId="0" fontId="10" fillId="0" borderId="0"/>
    <xf numFmtId="9" fontId="2" fillId="69" borderId="110" applyFont="0">
      <alignment horizontal="right"/>
    </xf>
    <xf numFmtId="0" fontId="2" fillId="0" borderId="0" applyNumberFormat="0" applyFont="0" applyFill="0" applyBorder="0" applyAlignment="0" applyProtection="0"/>
    <xf numFmtId="9" fontId="2" fillId="69" borderId="110" applyFont="0">
      <alignment horizontal="right"/>
    </xf>
    <xf numFmtId="9" fontId="2" fillId="69" borderId="110" applyFont="0">
      <alignment horizontal="right"/>
    </xf>
    <xf numFmtId="9" fontId="2" fillId="69" borderId="110" applyFont="0">
      <alignment horizontal="right"/>
    </xf>
    <xf numFmtId="9" fontId="2" fillId="69"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9" fontId="2" fillId="69" borderId="110" applyFont="0">
      <alignment horizontal="right"/>
    </xf>
    <xf numFmtId="9" fontId="2" fillId="69" borderId="110" applyFont="0">
      <alignment horizontal="right"/>
    </xf>
    <xf numFmtId="9" fontId="2" fillId="69" borderId="110" applyFont="0">
      <alignment horizontal="right"/>
    </xf>
    <xf numFmtId="9" fontId="2" fillId="69"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48" fontId="2" fillId="69" borderId="110" applyFont="0">
      <alignment horizontal="center" wrapText="1"/>
    </xf>
    <xf numFmtId="0" fontId="10" fillId="0" borderId="0"/>
    <xf numFmtId="348" fontId="2" fillId="69" borderId="110" applyFont="0">
      <alignment horizontal="center" wrapText="1"/>
    </xf>
    <xf numFmtId="0" fontId="2" fillId="0" borderId="0" applyNumberFormat="0" applyFont="0" applyFill="0" applyBorder="0" applyAlignment="0" applyProtection="0"/>
    <xf numFmtId="348" fontId="2" fillId="69" borderId="110" applyFont="0">
      <alignment horizontal="center" wrapText="1"/>
    </xf>
    <xf numFmtId="348" fontId="2" fillId="69" borderId="110" applyFont="0">
      <alignment horizontal="center" wrapText="1"/>
    </xf>
    <xf numFmtId="348" fontId="2" fillId="69" borderId="110" applyFont="0">
      <alignment horizontal="center" wrapText="1"/>
    </xf>
    <xf numFmtId="348" fontId="2" fillId="69" borderId="110" applyFont="0">
      <alignment horizontal="center" wrapText="1"/>
    </xf>
    <xf numFmtId="3" fontId="162" fillId="0" borderId="121">
      <alignment vertical="center"/>
    </xf>
    <xf numFmtId="0" fontId="2" fillId="0" borderId="0" applyNumberFormat="0" applyFont="0" applyFill="0" applyBorder="0" applyAlignment="0" applyProtection="0"/>
    <xf numFmtId="0" fontId="10" fillId="0" borderId="0"/>
    <xf numFmtId="348" fontId="2" fillId="69" borderId="110" applyFont="0">
      <alignment horizontal="center" wrapText="1"/>
    </xf>
    <xf numFmtId="348" fontId="2" fillId="69" borderId="110" applyFont="0">
      <alignment horizontal="center" wrapText="1"/>
    </xf>
    <xf numFmtId="348" fontId="2" fillId="69" borderId="110" applyFont="0">
      <alignment horizontal="center" wrapText="1"/>
    </xf>
    <xf numFmtId="348" fontId="2" fillId="69" borderId="110" applyFont="0">
      <alignment horizontal="center" wrapText="1"/>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65" fontId="262"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63" fillId="104" borderId="161" applyNumberFormat="0" applyBorder="0">
      <alignment horizontal="centerContinuous"/>
    </xf>
    <xf numFmtId="0" fontId="263" fillId="104" borderId="161" applyNumberFormat="0" applyBorder="0">
      <alignment horizontal="centerContinuous"/>
    </xf>
    <xf numFmtId="0" fontId="263" fillId="104" borderId="161" applyNumberFormat="0" applyBorder="0">
      <alignment horizontal="centerContinuous"/>
    </xf>
    <xf numFmtId="0" fontId="263" fillId="104" borderId="161" applyNumberFormat="0" applyBorder="0">
      <alignment horizontal="centerContinuous"/>
    </xf>
    <xf numFmtId="38" fontId="126" fillId="0" borderId="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2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45" fillId="0" borderId="0" applyNumberFormat="0"/>
    <xf numFmtId="0" fontId="10" fillId="0" borderId="0"/>
    <xf numFmtId="165" fontId="264"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2" applyBorder="0"/>
    <xf numFmtId="3" fontId="2" fillId="68" borderId="112" applyBorder="0"/>
    <xf numFmtId="3" fontId="2" fillId="68" borderId="112" applyBorder="0"/>
    <xf numFmtId="3" fontId="2" fillId="68" borderId="112" applyBorder="0"/>
    <xf numFmtId="3" fontId="2" fillId="68" borderId="112" applyBorder="0"/>
    <xf numFmtId="0" fontId="10" fillId="0" borderId="0"/>
    <xf numFmtId="221" fontId="113" fillId="108"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265" fillId="0" borderId="0"/>
    <xf numFmtId="344" fontId="22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266" fillId="0" borderId="6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264" fillId="68" borderId="0">
      <alignment horizontal="center"/>
    </xf>
    <xf numFmtId="0" fontId="2" fillId="0" borderId="0" applyNumberFormat="0" applyFont="0" applyFill="0" applyBorder="0" applyAlignment="0" applyProtection="0"/>
    <xf numFmtId="0" fontId="10" fillId="0" borderId="0"/>
    <xf numFmtId="236" fontId="264"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43" fillId="0" borderId="0"/>
    <xf numFmtId="40" fontId="267" fillId="0" borderId="0" applyBorder="0">
      <alignment horizontal="right"/>
    </xf>
    <xf numFmtId="0" fontId="268" fillId="0" borderId="0" applyNumberFormat="0" applyFont="0" applyBorder="0" applyAlignment="0">
      <alignment horizontal="left"/>
    </xf>
    <xf numFmtId="0" fontId="113" fillId="0" borderId="110" applyNumberFormat="0" applyFont="0" applyFill="0" applyBorder="0" applyAlignment="0">
      <protection hidden="1"/>
    </xf>
    <xf numFmtId="0" fontId="10" fillId="0" borderId="0"/>
    <xf numFmtId="0" fontId="113" fillId="0" borderId="110" applyNumberFormat="0" applyFont="0" applyFill="0" applyBorder="0" applyAlignment="0">
      <protection hidden="1"/>
    </xf>
    <xf numFmtId="0" fontId="10" fillId="0" borderId="0"/>
    <xf numFmtId="0" fontId="113" fillId="0" borderId="110" applyNumberFormat="0" applyFont="0" applyFill="0" applyBorder="0" applyAlignment="0">
      <protection hidden="1"/>
    </xf>
    <xf numFmtId="0" fontId="113" fillId="0" borderId="110" applyNumberFormat="0" applyFont="0" applyFill="0" applyBorder="0" applyAlignment="0">
      <protection hidden="1"/>
    </xf>
    <xf numFmtId="0" fontId="113" fillId="0" borderId="110" applyNumberFormat="0" applyFont="0" applyFill="0" applyBorder="0" applyAlignment="0">
      <protection hidden="1"/>
    </xf>
    <xf numFmtId="0" fontId="113" fillId="0" borderId="110" applyNumberFormat="0" applyFont="0" applyFill="0" applyBorder="0" applyAlignment="0">
      <protection hidden="1"/>
    </xf>
    <xf numFmtId="3" fontId="162" fillId="0" borderId="121">
      <alignment vertical="center"/>
    </xf>
    <xf numFmtId="0" fontId="2" fillId="0" borderId="0" applyNumberFormat="0" applyFont="0" applyFill="0" applyBorder="0" applyAlignment="0" applyProtection="0"/>
    <xf numFmtId="0" fontId="10" fillId="0" borderId="0"/>
    <xf numFmtId="0" fontId="113" fillId="0" borderId="110" applyNumberFormat="0" applyFont="0" applyFill="0" applyBorder="0" applyAlignment="0">
      <protection hidden="1"/>
    </xf>
    <xf numFmtId="0" fontId="113" fillId="0" borderId="110" applyNumberFormat="0" applyFont="0" applyFill="0" applyBorder="0" applyAlignment="0">
      <protection hidden="1"/>
    </xf>
    <xf numFmtId="0" fontId="113" fillId="0" borderId="110" applyNumberFormat="0" applyFont="0" applyFill="0" applyBorder="0" applyAlignment="0">
      <protection hidden="1"/>
    </xf>
    <xf numFmtId="0" fontId="113" fillId="0" borderId="110" applyNumberFormat="0" applyFont="0" applyFill="0" applyBorder="0" applyAlignment="0">
      <protection hidden="1"/>
    </xf>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 fontId="2" fillId="143" borderId="110" applyFont="0">
      <alignment horizontal="right"/>
    </xf>
    <xf numFmtId="0" fontId="10" fillId="0" borderId="0"/>
    <xf numFmtId="1" fontId="2" fillId="143" borderId="110" applyFont="0">
      <alignment horizontal="right"/>
    </xf>
    <xf numFmtId="0" fontId="2" fillId="0" borderId="0" applyNumberFormat="0" applyFont="0" applyFill="0" applyBorder="0" applyAlignment="0" applyProtection="0"/>
    <xf numFmtId="1" fontId="2" fillId="143" borderId="110" applyFont="0">
      <alignment horizontal="right"/>
    </xf>
    <xf numFmtId="1" fontId="2" fillId="143" borderId="110" applyFont="0">
      <alignment horizontal="right"/>
    </xf>
    <xf numFmtId="1" fontId="2" fillId="143" borderId="110" applyFont="0">
      <alignment horizontal="right"/>
    </xf>
    <xf numFmtId="1" fontId="2" fillId="143"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1" fontId="2" fillId="143" borderId="110" applyFont="0">
      <alignment horizontal="right"/>
    </xf>
    <xf numFmtId="1" fontId="2" fillId="143" borderId="110" applyFont="0">
      <alignment horizontal="right"/>
    </xf>
    <xf numFmtId="1" fontId="2" fillId="143" borderId="110" applyFont="0">
      <alignment horizontal="right"/>
    </xf>
    <xf numFmtId="1" fontId="2" fillId="143"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04" fontId="2" fillId="143" borderId="110" applyFont="0"/>
    <xf numFmtId="0" fontId="10" fillId="0" borderId="0"/>
    <xf numFmtId="304" fontId="2" fillId="143" borderId="110" applyFont="0"/>
    <xf numFmtId="0" fontId="2" fillId="0" borderId="0" applyNumberFormat="0" applyFont="0" applyFill="0" applyBorder="0" applyAlignment="0" applyProtection="0"/>
    <xf numFmtId="304" fontId="2" fillId="143" borderId="110" applyFont="0"/>
    <xf numFmtId="304" fontId="2" fillId="143" borderId="110" applyFont="0"/>
    <xf numFmtId="304" fontId="2" fillId="143" borderId="110" applyFont="0"/>
    <xf numFmtId="304" fontId="2" fillId="143" borderId="110" applyFont="0"/>
    <xf numFmtId="3" fontId="162" fillId="0" borderId="121">
      <alignment vertical="center"/>
    </xf>
    <xf numFmtId="0" fontId="2" fillId="0" borderId="0" applyNumberFormat="0" applyFont="0" applyFill="0" applyBorder="0" applyAlignment="0" applyProtection="0"/>
    <xf numFmtId="0" fontId="10" fillId="0" borderId="0"/>
    <xf numFmtId="304" fontId="2" fillId="143" borderId="110" applyFont="0"/>
    <xf numFmtId="304" fontId="2" fillId="143" borderId="110" applyFont="0"/>
    <xf numFmtId="304" fontId="2" fillId="143" borderId="110" applyFont="0"/>
    <xf numFmtId="304" fontId="2" fillId="143" borderId="110" applyFont="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9" fontId="2" fillId="143" borderId="110" applyFont="0">
      <alignment horizontal="right"/>
    </xf>
    <xf numFmtId="0" fontId="10" fillId="0" borderId="0"/>
    <xf numFmtId="9" fontId="2" fillId="143" borderId="110" applyFont="0">
      <alignment horizontal="right"/>
    </xf>
    <xf numFmtId="0" fontId="2" fillId="0" borderId="0" applyNumberFormat="0" applyFont="0" applyFill="0" applyBorder="0" applyAlignment="0" applyProtection="0"/>
    <xf numFmtId="9" fontId="2" fillId="143" borderId="110" applyFont="0">
      <alignment horizontal="right"/>
    </xf>
    <xf numFmtId="9" fontId="2" fillId="143" borderId="110" applyFont="0">
      <alignment horizontal="right"/>
    </xf>
    <xf numFmtId="9" fontId="2" fillId="143" borderId="110" applyFont="0">
      <alignment horizontal="right"/>
    </xf>
    <xf numFmtId="9" fontId="2" fillId="143"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9" fontId="2" fillId="143" borderId="110" applyFont="0">
      <alignment horizontal="right"/>
    </xf>
    <xf numFmtId="9" fontId="2" fillId="143" borderId="110" applyFont="0">
      <alignment horizontal="right"/>
    </xf>
    <xf numFmtId="9" fontId="2" fillId="143" borderId="110" applyFont="0">
      <alignment horizontal="right"/>
    </xf>
    <xf numFmtId="9" fontId="2" fillId="143"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31" fontId="2" fillId="143" borderId="110" applyFont="0">
      <alignment horizontal="right"/>
    </xf>
    <xf numFmtId="0" fontId="10" fillId="0" borderId="0"/>
    <xf numFmtId="331" fontId="2" fillId="143" borderId="110" applyFont="0">
      <alignment horizontal="right"/>
    </xf>
    <xf numFmtId="0" fontId="2" fillId="0" borderId="0" applyNumberFormat="0" applyFont="0" applyFill="0" applyBorder="0" applyAlignment="0" applyProtection="0"/>
    <xf numFmtId="331" fontId="2" fillId="143" borderId="110" applyFont="0">
      <alignment horizontal="right"/>
    </xf>
    <xf numFmtId="331" fontId="2" fillId="143" borderId="110" applyFont="0">
      <alignment horizontal="right"/>
    </xf>
    <xf numFmtId="331" fontId="2" fillId="143" borderId="110" applyFont="0">
      <alignment horizontal="right"/>
    </xf>
    <xf numFmtId="331" fontId="2" fillId="143"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331" fontId="2" fillId="143" borderId="110" applyFont="0">
      <alignment horizontal="right"/>
    </xf>
    <xf numFmtId="331" fontId="2" fillId="143" borderId="110" applyFont="0">
      <alignment horizontal="right"/>
    </xf>
    <xf numFmtId="331" fontId="2" fillId="143" borderId="110" applyFont="0">
      <alignment horizontal="right"/>
    </xf>
    <xf numFmtId="331" fontId="2" fillId="143"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0" fontId="2" fillId="143" borderId="110" applyFont="0">
      <alignment horizontal="right"/>
    </xf>
    <xf numFmtId="0" fontId="10" fillId="0" borderId="0"/>
    <xf numFmtId="10" fontId="2" fillId="143" borderId="110" applyFont="0">
      <alignment horizontal="right"/>
    </xf>
    <xf numFmtId="0" fontId="2" fillId="0" borderId="0" applyNumberFormat="0" applyFont="0" applyFill="0" applyBorder="0" applyAlignment="0" applyProtection="0"/>
    <xf numFmtId="10" fontId="2" fillId="143" borderId="110" applyFont="0">
      <alignment horizontal="right"/>
    </xf>
    <xf numFmtId="10" fontId="2" fillId="143" borderId="110" applyFont="0">
      <alignment horizontal="right"/>
    </xf>
    <xf numFmtId="10" fontId="2" fillId="143" borderId="110" applyFont="0">
      <alignment horizontal="right"/>
    </xf>
    <xf numFmtId="10" fontId="2" fillId="143"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10" fontId="2" fillId="143" borderId="110" applyFont="0">
      <alignment horizontal="right"/>
    </xf>
    <xf numFmtId="10" fontId="2" fillId="143" borderId="110" applyFont="0">
      <alignment horizontal="right"/>
    </xf>
    <xf numFmtId="10" fontId="2" fillId="143" borderId="110" applyFont="0">
      <alignment horizontal="right"/>
    </xf>
    <xf numFmtId="10" fontId="2" fillId="143"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143" borderId="110" applyFont="0">
      <alignment horizontal="center" wrapText="1"/>
    </xf>
    <xf numFmtId="0" fontId="10" fillId="0" borderId="0"/>
    <xf numFmtId="0" fontId="2" fillId="143" borderId="110" applyFont="0">
      <alignment horizontal="center" wrapText="1"/>
    </xf>
    <xf numFmtId="0" fontId="2" fillId="0" borderId="0" applyNumberFormat="0" applyFont="0" applyFill="0" applyBorder="0" applyAlignment="0" applyProtection="0"/>
    <xf numFmtId="0" fontId="2" fillId="143" borderId="110" applyFont="0">
      <alignment horizontal="center" wrapText="1"/>
    </xf>
    <xf numFmtId="0" fontId="2" fillId="143" borderId="110" applyFont="0">
      <alignment horizontal="center" wrapText="1"/>
    </xf>
    <xf numFmtId="0" fontId="2" fillId="143" borderId="110" applyFont="0">
      <alignment horizontal="center" wrapText="1"/>
    </xf>
    <xf numFmtId="0" fontId="2" fillId="143" borderId="110" applyFont="0">
      <alignment horizontal="center" wrapText="1"/>
    </xf>
    <xf numFmtId="3" fontId="162" fillId="0" borderId="121">
      <alignment vertical="center"/>
    </xf>
    <xf numFmtId="0" fontId="2" fillId="0" borderId="0" applyNumberFormat="0" applyFont="0" applyFill="0" applyBorder="0" applyAlignment="0" applyProtection="0"/>
    <xf numFmtId="0" fontId="10" fillId="0" borderId="0"/>
    <xf numFmtId="0" fontId="2" fillId="143" borderId="110" applyFont="0">
      <alignment horizontal="center" wrapText="1"/>
    </xf>
    <xf numFmtId="0" fontId="2" fillId="143" borderId="110" applyFont="0">
      <alignment horizontal="center" wrapText="1"/>
    </xf>
    <xf numFmtId="0" fontId="2" fillId="143" borderId="110" applyFont="0">
      <alignment horizontal="center" wrapText="1"/>
    </xf>
    <xf numFmtId="0" fontId="2" fillId="143" borderId="110" applyFont="0">
      <alignment horizontal="center" wrapText="1"/>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49" fontId="2" fillId="143" borderId="110" applyFont="0"/>
    <xf numFmtId="0" fontId="10" fillId="0" borderId="0"/>
    <xf numFmtId="0" fontId="10" fillId="0" borderId="0"/>
    <xf numFmtId="3" fontId="162" fillId="0" borderId="121">
      <alignment vertical="center"/>
    </xf>
    <xf numFmtId="0" fontId="10" fillId="0" borderId="0"/>
    <xf numFmtId="0" fontId="10" fillId="0" borderId="0"/>
    <xf numFmtId="49" fontId="2" fillId="143" borderId="110" applyFont="0"/>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304" fontId="2" fillId="144" borderId="110" applyFont="0"/>
    <xf numFmtId="0" fontId="10" fillId="0" borderId="0"/>
    <xf numFmtId="304" fontId="2" fillId="144" borderId="110" applyFont="0"/>
    <xf numFmtId="0" fontId="2" fillId="0" borderId="0" applyNumberFormat="0" applyFont="0" applyFill="0" applyBorder="0" applyAlignment="0" applyProtection="0"/>
    <xf numFmtId="304" fontId="2" fillId="144" borderId="110" applyFont="0"/>
    <xf numFmtId="304" fontId="2" fillId="144" borderId="110" applyFont="0"/>
    <xf numFmtId="304" fontId="2" fillId="144" borderId="110" applyFont="0"/>
    <xf numFmtId="304" fontId="2" fillId="144" borderId="110" applyFont="0"/>
    <xf numFmtId="3" fontId="162" fillId="0" borderId="121">
      <alignment vertical="center"/>
    </xf>
    <xf numFmtId="0" fontId="2" fillId="0" borderId="0" applyNumberFormat="0" applyFont="0" applyFill="0" applyBorder="0" applyAlignment="0" applyProtection="0"/>
    <xf numFmtId="0" fontId="10" fillId="0" borderId="0"/>
    <xf numFmtId="304" fontId="2" fillId="144" borderId="110" applyFont="0"/>
    <xf numFmtId="304" fontId="2" fillId="144" borderId="110" applyFont="0"/>
    <xf numFmtId="304" fontId="2" fillId="144" borderId="110" applyFont="0"/>
    <xf numFmtId="304" fontId="2" fillId="144" borderId="110" applyFont="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9" fontId="2" fillId="144" borderId="110" applyFont="0">
      <alignment horizontal="right"/>
    </xf>
    <xf numFmtId="0" fontId="10" fillId="0" borderId="0"/>
    <xf numFmtId="9" fontId="2" fillId="144" borderId="110" applyFont="0">
      <alignment horizontal="right"/>
    </xf>
    <xf numFmtId="0" fontId="2" fillId="0" borderId="0" applyNumberFormat="0" applyFont="0" applyFill="0" applyBorder="0" applyAlignment="0" applyProtection="0"/>
    <xf numFmtId="9" fontId="2" fillId="144" borderId="110" applyFont="0">
      <alignment horizontal="right"/>
    </xf>
    <xf numFmtId="9" fontId="2" fillId="144" borderId="110" applyFont="0">
      <alignment horizontal="right"/>
    </xf>
    <xf numFmtId="9" fontId="2" fillId="144" borderId="110" applyFont="0">
      <alignment horizontal="right"/>
    </xf>
    <xf numFmtId="9" fontId="2" fillId="144"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9" fontId="2" fillId="144" borderId="110" applyFont="0">
      <alignment horizontal="right"/>
    </xf>
    <xf numFmtId="9" fontId="2" fillId="144" borderId="110" applyFont="0">
      <alignment horizontal="right"/>
    </xf>
    <xf numFmtId="9" fontId="2" fillId="144" borderId="110" applyFont="0">
      <alignment horizontal="right"/>
    </xf>
    <xf numFmtId="9" fontId="2" fillId="144"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311" fontId="2" fillId="145" borderId="110">
      <alignment vertical="center"/>
    </xf>
    <xf numFmtId="311" fontId="2" fillId="145" borderId="110">
      <alignment vertical="center"/>
    </xf>
    <xf numFmtId="311" fontId="2" fillId="145" borderId="110">
      <alignment vertical="center"/>
    </xf>
    <xf numFmtId="311" fontId="2" fillId="145" borderId="110">
      <alignment vertical="center"/>
    </xf>
    <xf numFmtId="311" fontId="2" fillId="145" borderId="110">
      <alignment vertical="center"/>
    </xf>
    <xf numFmtId="304" fontId="2" fillId="92" borderId="110" applyFont="0">
      <alignment horizontal="right"/>
    </xf>
    <xf numFmtId="0" fontId="10" fillId="0" borderId="0"/>
    <xf numFmtId="304" fontId="2" fillId="92" borderId="110" applyFont="0">
      <alignment horizontal="right"/>
    </xf>
    <xf numFmtId="0" fontId="2" fillId="0" borderId="0" applyNumberFormat="0" applyFont="0" applyFill="0" applyBorder="0" applyAlignment="0" applyProtection="0"/>
    <xf numFmtId="304" fontId="2" fillId="92" borderId="110" applyFont="0">
      <alignment horizontal="right"/>
    </xf>
    <xf numFmtId="304" fontId="2" fillId="92" borderId="110" applyFont="0">
      <alignment horizontal="right"/>
    </xf>
    <xf numFmtId="304" fontId="2" fillId="92" borderId="110" applyFont="0">
      <alignment horizontal="right"/>
    </xf>
    <xf numFmtId="304" fontId="2" fillId="92"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304" fontId="2" fillId="92" borderId="110" applyFont="0">
      <alignment horizontal="right"/>
    </xf>
    <xf numFmtId="304" fontId="2" fillId="92" borderId="110" applyFont="0">
      <alignment horizontal="right"/>
    </xf>
    <xf numFmtId="304" fontId="2" fillId="92" borderId="110" applyFont="0">
      <alignment horizontal="right"/>
    </xf>
    <xf numFmtId="304" fontId="2" fillId="92"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 fontId="2" fillId="92" borderId="110" applyFont="0">
      <alignment horizontal="right"/>
    </xf>
    <xf numFmtId="0" fontId="10" fillId="0" borderId="0"/>
    <xf numFmtId="1" fontId="2" fillId="92" borderId="110" applyFont="0">
      <alignment horizontal="right"/>
    </xf>
    <xf numFmtId="0" fontId="2" fillId="0" borderId="0" applyNumberFormat="0" applyFont="0" applyFill="0" applyBorder="0" applyAlignment="0" applyProtection="0"/>
    <xf numFmtId="1" fontId="2" fillId="92" borderId="110" applyFont="0">
      <alignment horizontal="right"/>
    </xf>
    <xf numFmtId="1" fontId="2" fillId="92" borderId="110" applyFont="0">
      <alignment horizontal="right"/>
    </xf>
    <xf numFmtId="1" fontId="2" fillId="92" borderId="110" applyFont="0">
      <alignment horizontal="right"/>
    </xf>
    <xf numFmtId="1" fontId="2" fillId="92"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1" fontId="2" fillId="92" borderId="110" applyFont="0">
      <alignment horizontal="right"/>
    </xf>
    <xf numFmtId="1" fontId="2" fillId="92" borderId="110" applyFont="0">
      <alignment horizontal="right"/>
    </xf>
    <xf numFmtId="1" fontId="2" fillId="92" borderId="110" applyFont="0">
      <alignment horizontal="right"/>
    </xf>
    <xf numFmtId="1" fontId="2" fillId="92"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04" fontId="2" fillId="92" borderId="110" applyFont="0"/>
    <xf numFmtId="0" fontId="10" fillId="0" borderId="0"/>
    <xf numFmtId="304" fontId="2" fillId="92" borderId="110" applyFont="0"/>
    <xf numFmtId="0" fontId="2" fillId="0" borderId="0" applyNumberFormat="0" applyFont="0" applyFill="0" applyBorder="0" applyAlignment="0" applyProtection="0"/>
    <xf numFmtId="304" fontId="2" fillId="92" borderId="110" applyFont="0"/>
    <xf numFmtId="304" fontId="2" fillId="92" borderId="110" applyFont="0"/>
    <xf numFmtId="304" fontId="2" fillId="92" borderId="110" applyFont="0"/>
    <xf numFmtId="304" fontId="2" fillId="92" borderId="110" applyFont="0"/>
    <xf numFmtId="3" fontId="162" fillId="0" borderId="121">
      <alignment vertical="center"/>
    </xf>
    <xf numFmtId="0" fontId="2" fillId="0" borderId="0" applyNumberFormat="0" applyFont="0" applyFill="0" applyBorder="0" applyAlignment="0" applyProtection="0"/>
    <xf numFmtId="0" fontId="10" fillId="0" borderId="0"/>
    <xf numFmtId="304" fontId="2" fillId="92" borderId="110" applyFont="0"/>
    <xf numFmtId="304" fontId="2" fillId="92" borderId="110" applyFont="0"/>
    <xf numFmtId="304" fontId="2" fillId="92" borderId="110" applyFont="0"/>
    <xf numFmtId="304" fontId="2" fillId="92" borderId="110" applyFont="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260" fontId="2" fillId="92" borderId="110" applyFont="0"/>
    <xf numFmtId="0" fontId="10" fillId="0" borderId="0"/>
    <xf numFmtId="260" fontId="2" fillId="92" borderId="110" applyFont="0"/>
    <xf numFmtId="0" fontId="2" fillId="0" borderId="0" applyNumberFormat="0" applyFont="0" applyFill="0" applyBorder="0" applyAlignment="0" applyProtection="0"/>
    <xf numFmtId="260" fontId="2" fillId="92" borderId="110" applyFont="0"/>
    <xf numFmtId="260" fontId="2" fillId="92" borderId="110" applyFont="0"/>
    <xf numFmtId="260" fontId="2" fillId="92" borderId="110" applyFont="0"/>
    <xf numFmtId="260" fontId="2" fillId="92" borderId="110" applyFont="0"/>
    <xf numFmtId="3" fontId="162" fillId="0" borderId="121">
      <alignment vertical="center"/>
    </xf>
    <xf numFmtId="0" fontId="2" fillId="0" borderId="0" applyNumberFormat="0" applyFont="0" applyFill="0" applyBorder="0" applyAlignment="0" applyProtection="0"/>
    <xf numFmtId="0" fontId="10" fillId="0" borderId="0"/>
    <xf numFmtId="260" fontId="2" fillId="92" borderId="110" applyFont="0"/>
    <xf numFmtId="260" fontId="2" fillId="92" borderId="110" applyFont="0"/>
    <xf numFmtId="260" fontId="2" fillId="92" borderId="110" applyFont="0"/>
    <xf numFmtId="260" fontId="2" fillId="92" borderId="110" applyFont="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0" fontId="2" fillId="92" borderId="110" applyFont="0">
      <alignment horizontal="right"/>
    </xf>
    <xf numFmtId="0" fontId="10" fillId="0" borderId="0"/>
    <xf numFmtId="10" fontId="2" fillId="92" borderId="110" applyFont="0">
      <alignment horizontal="right"/>
    </xf>
    <xf numFmtId="0" fontId="2" fillId="0" borderId="0" applyNumberFormat="0" applyFont="0" applyFill="0" applyBorder="0" applyAlignment="0" applyProtection="0"/>
    <xf numFmtId="10" fontId="2" fillId="92" borderId="110" applyFont="0">
      <alignment horizontal="right"/>
    </xf>
    <xf numFmtId="10" fontId="2" fillId="92" borderId="110" applyFont="0">
      <alignment horizontal="right"/>
    </xf>
    <xf numFmtId="10" fontId="2" fillId="92" borderId="110" applyFont="0">
      <alignment horizontal="right"/>
    </xf>
    <xf numFmtId="10" fontId="2" fillId="92"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10" fontId="2" fillId="92" borderId="110" applyFont="0">
      <alignment horizontal="right"/>
    </xf>
    <xf numFmtId="10" fontId="2" fillId="92" borderId="110" applyFont="0">
      <alignment horizontal="right"/>
    </xf>
    <xf numFmtId="10" fontId="2" fillId="92" borderId="110" applyFont="0">
      <alignment horizontal="right"/>
    </xf>
    <xf numFmtId="10" fontId="2" fillId="92"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9" fontId="2" fillId="92" borderId="110" applyFont="0">
      <alignment horizontal="right"/>
    </xf>
    <xf numFmtId="0" fontId="10" fillId="0" borderId="0"/>
    <xf numFmtId="9" fontId="2" fillId="92" borderId="110" applyFont="0">
      <alignment horizontal="right"/>
    </xf>
    <xf numFmtId="0" fontId="2" fillId="0" borderId="0" applyNumberFormat="0" applyFont="0" applyFill="0" applyBorder="0" applyAlignment="0" applyProtection="0"/>
    <xf numFmtId="9" fontId="2" fillId="92" borderId="110" applyFont="0">
      <alignment horizontal="right"/>
    </xf>
    <xf numFmtId="9" fontId="2" fillId="92" borderId="110" applyFont="0">
      <alignment horizontal="right"/>
    </xf>
    <xf numFmtId="9" fontId="2" fillId="92" borderId="110" applyFont="0">
      <alignment horizontal="right"/>
    </xf>
    <xf numFmtId="9" fontId="2" fillId="92"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9" fontId="2" fillId="92" borderId="110" applyFont="0">
      <alignment horizontal="right"/>
    </xf>
    <xf numFmtId="9" fontId="2" fillId="92" borderId="110" applyFont="0">
      <alignment horizontal="right"/>
    </xf>
    <xf numFmtId="9" fontId="2" fillId="92" borderId="110" applyFont="0">
      <alignment horizontal="right"/>
    </xf>
    <xf numFmtId="9" fontId="2" fillId="92"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31" fontId="2" fillId="92" borderId="110" applyFont="0">
      <alignment horizontal="right"/>
    </xf>
    <xf numFmtId="0" fontId="10" fillId="0" borderId="0"/>
    <xf numFmtId="331" fontId="2" fillId="92" borderId="110" applyFont="0">
      <alignment horizontal="right"/>
    </xf>
    <xf numFmtId="0" fontId="2" fillId="0" borderId="0" applyNumberFormat="0" applyFont="0" applyFill="0" applyBorder="0" applyAlignment="0" applyProtection="0"/>
    <xf numFmtId="331" fontId="2" fillId="92" borderId="110" applyFont="0">
      <alignment horizontal="right"/>
    </xf>
    <xf numFmtId="331" fontId="2" fillId="92" borderId="110" applyFont="0">
      <alignment horizontal="right"/>
    </xf>
    <xf numFmtId="331" fontId="2" fillId="92" borderId="110" applyFont="0">
      <alignment horizontal="right"/>
    </xf>
    <xf numFmtId="331" fontId="2" fillId="92"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331" fontId="2" fillId="92" borderId="110" applyFont="0">
      <alignment horizontal="right"/>
    </xf>
    <xf numFmtId="331" fontId="2" fillId="92" borderId="110" applyFont="0">
      <alignment horizontal="right"/>
    </xf>
    <xf numFmtId="331" fontId="2" fillId="92" borderId="110" applyFont="0">
      <alignment horizontal="right"/>
    </xf>
    <xf numFmtId="331" fontId="2" fillId="92" borderId="110"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10" fontId="2" fillId="92" borderId="11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2" borderId="113" applyFont="0">
      <alignment horizontal="right"/>
    </xf>
    <xf numFmtId="0" fontId="2" fillId="0" borderId="0" applyNumberFormat="0" applyFont="0" applyFill="0" applyBorder="0" applyAlignment="0" applyProtection="0"/>
    <xf numFmtId="10" fontId="2" fillId="92" borderId="113" applyFont="0">
      <alignment horizontal="right"/>
    </xf>
    <xf numFmtId="10" fontId="2" fillId="92" borderId="113" applyFont="0">
      <alignment horizontal="right"/>
    </xf>
    <xf numFmtId="10" fontId="2" fillId="92" borderId="113" applyFont="0">
      <alignment horizontal="right"/>
    </xf>
    <xf numFmtId="10" fontId="2" fillId="92" borderId="113"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10" fontId="2" fillId="92" borderId="113" applyFont="0">
      <alignment horizontal="right"/>
    </xf>
    <xf numFmtId="10" fontId="2" fillId="92" borderId="113" applyFont="0">
      <alignment horizontal="right"/>
    </xf>
    <xf numFmtId="10" fontId="2" fillId="92" borderId="113" applyFont="0">
      <alignment horizontal="right"/>
    </xf>
    <xf numFmtId="10" fontId="2" fillId="92" borderId="113" applyFont="0">
      <alignment horizontal="right"/>
    </xf>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92" borderId="110" applyFont="0">
      <alignment horizontal="center" wrapText="1"/>
      <protection locked="0"/>
    </xf>
    <xf numFmtId="0" fontId="10" fillId="0" borderId="0"/>
    <xf numFmtId="0" fontId="2" fillId="92" borderId="110" applyFont="0">
      <alignment horizontal="center" wrapText="1"/>
      <protection locked="0"/>
    </xf>
    <xf numFmtId="0" fontId="2" fillId="0" borderId="0" applyNumberFormat="0" applyFont="0" applyFill="0" applyBorder="0" applyAlignment="0" applyProtection="0"/>
    <xf numFmtId="0" fontId="2" fillId="92" borderId="110" applyFont="0">
      <alignment horizontal="center" wrapText="1"/>
      <protection locked="0"/>
    </xf>
    <xf numFmtId="0" fontId="2" fillId="92" borderId="110" applyFont="0">
      <alignment horizontal="center" wrapText="1"/>
      <protection locked="0"/>
    </xf>
    <xf numFmtId="0" fontId="2" fillId="92" borderId="110" applyFont="0">
      <alignment horizontal="center" wrapText="1"/>
      <protection locked="0"/>
    </xf>
    <xf numFmtId="0" fontId="2" fillId="92" borderId="110" applyFont="0">
      <alignment horizontal="center" wrapText="1"/>
      <protection locked="0"/>
    </xf>
    <xf numFmtId="3" fontId="162" fillId="0" borderId="121">
      <alignment vertical="center"/>
    </xf>
    <xf numFmtId="0" fontId="2" fillId="0" borderId="0" applyNumberFormat="0" applyFont="0" applyFill="0" applyBorder="0" applyAlignment="0" applyProtection="0"/>
    <xf numFmtId="0" fontId="10" fillId="0" borderId="0"/>
    <xf numFmtId="0" fontId="2" fillId="92" borderId="110" applyFont="0">
      <alignment horizontal="center" wrapText="1"/>
      <protection locked="0"/>
    </xf>
    <xf numFmtId="0" fontId="2" fillId="92" borderId="110" applyFont="0">
      <alignment horizontal="center" wrapText="1"/>
      <protection locked="0"/>
    </xf>
    <xf numFmtId="0" fontId="2" fillId="92" borderId="110" applyFont="0">
      <alignment horizontal="center" wrapText="1"/>
      <protection locked="0"/>
    </xf>
    <xf numFmtId="0" fontId="2" fillId="92" borderId="110" applyFont="0">
      <alignment horizontal="center" wrapText="1"/>
      <protection locked="0"/>
    </xf>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49" fontId="2" fillId="92" borderId="110" applyFont="0"/>
    <xf numFmtId="0" fontId="10" fillId="0" borderId="0"/>
    <xf numFmtId="0" fontId="10" fillId="0" borderId="0"/>
    <xf numFmtId="3" fontId="162" fillId="0" borderId="121">
      <alignment vertical="center"/>
    </xf>
    <xf numFmtId="0" fontId="10" fillId="0" borderId="0"/>
    <xf numFmtId="0" fontId="10" fillId="0" borderId="0"/>
    <xf numFmtId="49" fontId="2" fillId="92" borderId="110" applyFont="0"/>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 fontId="162" fillId="0" borderId="121">
      <alignment vertical="center"/>
    </xf>
    <xf numFmtId="0" fontId="269" fillId="0" borderId="162" applyNumberFormat="0" applyAlignment="0" applyProtection="0"/>
    <xf numFmtId="0" fontId="270" fillId="0" borderId="16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Alignment="0" applyProtection="0"/>
    <xf numFmtId="0" fontId="271" fillId="0" borderId="0" applyNumberFormat="0" applyFill="0" applyBorder="0" applyProtection="0"/>
    <xf numFmtId="0" fontId="272" fillId="0" borderId="0" applyNumberFormat="0" applyFill="0" applyBorder="0" applyProtection="0">
      <alignment vertical="top"/>
    </xf>
    <xf numFmtId="0" fontId="273" fillId="0" borderId="11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112" applyNumberFormat="0" applyProtection="0">
      <alignment horizontal="left" vertical="top"/>
    </xf>
    <xf numFmtId="0" fontId="273" fillId="0" borderId="112" applyNumberFormat="0" applyProtection="0">
      <alignment horizontal="left" vertical="top"/>
    </xf>
    <xf numFmtId="0" fontId="2" fillId="0" borderId="0" applyNumberFormat="0" applyFont="0" applyFill="0" applyBorder="0" applyAlignment="0" applyProtection="0"/>
    <xf numFmtId="0" fontId="273" fillId="0" borderId="112" applyNumberFormat="0" applyProtection="0">
      <alignment horizontal="right" vertical="top"/>
    </xf>
    <xf numFmtId="0" fontId="273" fillId="0" borderId="112" applyNumberFormat="0" applyProtection="0">
      <alignment horizontal="right" vertical="top"/>
    </xf>
    <xf numFmtId="0" fontId="273" fillId="0" borderId="112" applyNumberFormat="0" applyProtection="0">
      <alignment horizontal="right" vertical="top"/>
    </xf>
    <xf numFmtId="0" fontId="273" fillId="0" borderId="112" applyNumberFormat="0" applyProtection="0">
      <alignment horizontal="right" vertical="top"/>
    </xf>
    <xf numFmtId="0" fontId="273" fillId="0" borderId="112" applyNumberFormat="0" applyProtection="0">
      <alignment horizontal="right" vertical="top"/>
    </xf>
    <xf numFmtId="0" fontId="270" fillId="0" borderId="0" applyNumberFormat="0" applyProtection="0">
      <alignment horizontal="left" vertical="top"/>
    </xf>
    <xf numFmtId="0" fontId="270" fillId="0" borderId="0" applyNumberFormat="0" applyProtection="0">
      <alignment horizontal="right" vertical="top"/>
    </xf>
    <xf numFmtId="0" fontId="269" fillId="0" borderId="0" applyNumberFormat="0" applyProtection="0">
      <alignment horizontal="left" vertical="top"/>
    </xf>
    <xf numFmtId="0" fontId="269" fillId="0" borderId="0" applyNumberFormat="0" applyProtection="0">
      <alignment horizontal="right" vertical="top"/>
    </xf>
    <xf numFmtId="0" fontId="2" fillId="0" borderId="163" applyNumberFormat="0" applyFont="0" applyAlignment="0" applyProtection="0"/>
    <xf numFmtId="0" fontId="2" fillId="0" borderId="164" applyNumberFormat="0" applyFont="0" applyAlignment="0" applyProtection="0"/>
    <xf numFmtId="0" fontId="2" fillId="0" borderId="165" applyNumberFormat="0" applyFont="0" applyAlignment="0" applyProtection="0"/>
    <xf numFmtId="10" fontId="274" fillId="0" borderId="0" applyNumberFormat="0" applyFill="0" applyBorder="0" applyProtection="0">
      <alignment horizontal="right" vertical="top"/>
    </xf>
    <xf numFmtId="0" fontId="270" fillId="0" borderId="112" applyNumberFormat="0" applyFill="0" applyAlignment="0" applyProtection="0"/>
    <xf numFmtId="0" fontId="270" fillId="0" borderId="112" applyNumberFormat="0" applyFill="0" applyAlignment="0" applyProtection="0"/>
    <xf numFmtId="0" fontId="270" fillId="0" borderId="112" applyNumberFormat="0" applyFill="0" applyAlignment="0" applyProtection="0"/>
    <xf numFmtId="0" fontId="270" fillId="0" borderId="112" applyNumberFormat="0" applyFill="0" applyAlignment="0" applyProtection="0"/>
    <xf numFmtId="0" fontId="270" fillId="0" borderId="112" applyNumberFormat="0" applyFill="0" applyAlignment="0" applyProtection="0"/>
    <xf numFmtId="0" fontId="269" fillId="0" borderId="90" applyNumberFormat="0" applyFont="0" applyFill="0" applyAlignment="0" applyProtection="0">
      <alignment horizontal="left" vertical="top"/>
    </xf>
    <xf numFmtId="0" fontId="269" fillId="0" borderId="90" applyNumberFormat="0" applyFont="0" applyFill="0" applyAlignment="0" applyProtection="0">
      <alignment horizontal="left" vertical="top"/>
    </xf>
    <xf numFmtId="0" fontId="269" fillId="0" borderId="90" applyNumberFormat="0" applyFont="0" applyFill="0" applyAlignment="0" applyProtection="0">
      <alignment horizontal="left" vertical="top"/>
    </xf>
    <xf numFmtId="0" fontId="269" fillId="0" borderId="90" applyNumberFormat="0" applyFont="0" applyFill="0" applyAlignment="0" applyProtection="0">
      <alignment horizontal="left" vertical="top"/>
    </xf>
    <xf numFmtId="0" fontId="269" fillId="0" borderId="90" applyNumberFormat="0" applyFont="0" applyFill="0" applyAlignment="0" applyProtection="0">
      <alignment horizontal="left" vertical="top"/>
    </xf>
    <xf numFmtId="0" fontId="270" fillId="0" borderId="94" applyNumberFormat="0" applyFill="0" applyAlignment="0" applyProtection="0">
      <alignment vertical="top"/>
    </xf>
    <xf numFmtId="0" fontId="270" fillId="0" borderId="94" applyNumberFormat="0" applyFill="0" applyAlignment="0" applyProtection="0">
      <alignment vertical="top"/>
    </xf>
    <xf numFmtId="349" fontId="22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0">
      <alignment vertical="center" wrapText="1"/>
    </xf>
    <xf numFmtId="0" fontId="2" fillId="0" borderId="110">
      <alignment vertical="center" wrapText="1"/>
    </xf>
    <xf numFmtId="0" fontId="2" fillId="0" borderId="110">
      <alignment vertical="center" wrapText="1"/>
    </xf>
    <xf numFmtId="0" fontId="2" fillId="0" borderId="110">
      <alignment vertical="center" wrapText="1"/>
    </xf>
    <xf numFmtId="0" fontId="2" fillId="0" borderId="0" applyNumberFormat="0" applyFont="0" applyFill="0" applyBorder="0" applyAlignment="0" applyProtection="0"/>
    <xf numFmtId="0" fontId="2" fillId="0" borderId="110">
      <alignment vertical="center" wrapText="1"/>
    </xf>
    <xf numFmtId="0" fontId="2" fillId="0" borderId="110">
      <alignment vertical="center" wrapText="1"/>
    </xf>
    <xf numFmtId="0" fontId="2" fillId="0" borderId="110">
      <alignment vertical="center" wrapText="1"/>
    </xf>
    <xf numFmtId="0" fontId="2" fillId="0" borderId="11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0">
      <alignment vertical="center" wrapText="1"/>
    </xf>
    <xf numFmtId="0" fontId="2" fillId="0" borderId="110">
      <alignment vertical="center" wrapText="1"/>
    </xf>
    <xf numFmtId="0" fontId="2" fillId="0" borderId="110">
      <alignment vertical="center" wrapText="1"/>
    </xf>
    <xf numFmtId="0" fontId="2" fillId="0" borderId="110">
      <alignment vertical="center" wrapText="1"/>
    </xf>
    <xf numFmtId="0" fontId="2" fillId="0" borderId="0" applyNumberFormat="0" applyFont="0" applyFill="0" applyBorder="0" applyAlignment="0" applyProtection="0"/>
    <xf numFmtId="0" fontId="2" fillId="0" borderId="110">
      <alignment vertical="center" wrapText="1"/>
    </xf>
    <xf numFmtId="0" fontId="2" fillId="0" borderId="110">
      <alignment vertical="center" wrapText="1"/>
    </xf>
    <xf numFmtId="0" fontId="2" fillId="0" borderId="110">
      <alignment vertical="center" wrapText="1"/>
    </xf>
    <xf numFmtId="0" fontId="2" fillId="0" borderId="110">
      <alignment vertical="center" wrapText="1"/>
    </xf>
    <xf numFmtId="0" fontId="2" fillId="0" borderId="0" applyNumberFormat="0" applyFont="0" applyFill="0" applyBorder="0" applyAlignment="0" applyProtection="0"/>
    <xf numFmtId="0" fontId="87" fillId="0" borderId="0" applyFill="0" applyBorder="0" applyProtection="0">
      <alignment horizontal="center" vertical="center"/>
    </xf>
    <xf numFmtId="0" fontId="275" fillId="0" borderId="0" applyBorder="0" applyProtection="0">
      <alignment vertical="center"/>
    </xf>
    <xf numFmtId="277" fontId="275" fillId="0" borderId="9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76" fillId="146"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6" fillId="110" borderId="9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14" fillId="0" borderId="0" applyBorder="0" applyProtection="0">
      <alignment horizontal="left"/>
    </xf>
    <xf numFmtId="0" fontId="87"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77"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8" fillId="0" borderId="5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 fillId="0" borderId="0">
      <alignment horizontal="centerContinuous"/>
    </xf>
    <xf numFmtId="0" fontId="10" fillId="0" borderId="0"/>
    <xf numFmtId="0" fontId="10" fillId="0" borderId="0"/>
    <xf numFmtId="3" fontId="162" fillId="0" borderId="121">
      <alignment vertical="center"/>
    </xf>
    <xf numFmtId="0" fontId="278"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38" fillId="130" borderId="166" applyNumberFormat="0" applyFont="0">
      <alignment horizontal="center" vertical="center"/>
    </xf>
    <xf numFmtId="0" fontId="29" fillId="108"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3" fontId="162" fillId="0" borderId="12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62" fillId="0" borderId="12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1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279"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13"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280" fillId="147" borderId="0" applyNumberFormat="0">
      <alignment horizontal="left"/>
    </xf>
    <xf numFmtId="0" fontId="280" fillId="147" borderId="0" applyNumberFormat="0">
      <alignment horizontal="left"/>
    </xf>
    <xf numFmtId="0" fontId="280" fillId="147"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181"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351" fontId="281" fillId="0" borderId="0">
      <protection locked="0"/>
    </xf>
    <xf numFmtId="351" fontId="281" fillId="0" borderId="0">
      <protection locked="0"/>
    </xf>
    <xf numFmtId="0" fontId="10" fillId="0" borderId="0"/>
    <xf numFmtId="0" fontId="76" fillId="0" borderId="0" applyNumberForma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38" fillId="0" borderId="36" applyNumberFormat="0" applyFill="0" applyAlignment="0" applyProtection="0"/>
    <xf numFmtId="0" fontId="10" fillId="0" borderId="0"/>
    <xf numFmtId="0" fontId="10" fillId="0" borderId="0"/>
    <xf numFmtId="0" fontId="10" fillId="0" borderId="0"/>
    <xf numFmtId="0" fontId="39" fillId="0" borderId="37" applyNumberFormat="0" applyFill="0" applyAlignment="0" applyProtection="0"/>
    <xf numFmtId="0" fontId="10" fillId="0" borderId="0"/>
    <xf numFmtId="0" fontId="10" fillId="0" borderId="0"/>
    <xf numFmtId="0" fontId="10" fillId="0" borderId="0"/>
    <xf numFmtId="0" fontId="40" fillId="0" borderId="38"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282" fillId="148" borderId="0">
      <alignment horizontal="centerContinuous"/>
    </xf>
    <xf numFmtId="0" fontId="283" fillId="63" borderId="0" applyNumberFormat="0" applyBorder="0" applyAlignment="0">
      <alignment horizontal="center"/>
    </xf>
    <xf numFmtId="0" fontId="284" fillId="0" borderId="89"/>
    <xf numFmtId="0" fontId="10" fillId="0" borderId="0"/>
    <xf numFmtId="0" fontId="284" fillId="0" borderId="89"/>
    <xf numFmtId="0" fontId="10" fillId="0" borderId="0"/>
    <xf numFmtId="0" fontId="284" fillId="0" borderId="89"/>
    <xf numFmtId="0" fontId="10" fillId="0" borderId="0"/>
    <xf numFmtId="0" fontId="284" fillId="0" borderId="89"/>
    <xf numFmtId="0" fontId="284" fillId="0" borderId="89"/>
    <xf numFmtId="246" fontId="206" fillId="0" borderId="0"/>
    <xf numFmtId="253" fontId="2" fillId="0" borderId="8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89">
      <alignment horizontal="left"/>
    </xf>
    <xf numFmtId="253" fontId="2" fillId="0" borderId="89">
      <alignment horizontal="left"/>
    </xf>
    <xf numFmtId="253" fontId="2" fillId="0" borderId="8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89">
      <alignment horizontal="left"/>
    </xf>
    <xf numFmtId="253" fontId="2" fillId="0" borderId="89">
      <alignment horizontal="left"/>
    </xf>
    <xf numFmtId="253" fontId="2" fillId="0" borderId="8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89">
      <alignment horizontal="left"/>
    </xf>
    <xf numFmtId="253" fontId="2" fillId="0" borderId="89">
      <alignment horizontal="left"/>
    </xf>
    <xf numFmtId="253" fontId="2" fillId="0" borderId="8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89">
      <alignment horizontal="left"/>
    </xf>
    <xf numFmtId="253" fontId="2" fillId="0" borderId="89">
      <alignment horizontal="left"/>
    </xf>
    <xf numFmtId="253" fontId="2" fillId="0" borderId="8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30" fillId="0" borderId="167" applyNumberFormat="0" applyFill="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3" fontId="162" fillId="0" borderId="121">
      <alignment vertical="center"/>
    </xf>
    <xf numFmtId="0" fontId="30"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0" fontId="30" fillId="0" borderId="167" applyNumberFormat="0" applyFill="0" applyAlignment="0" applyProtection="0"/>
    <xf numFmtId="0" fontId="30" fillId="0" borderId="167" applyNumberFormat="0" applyFill="0" applyAlignment="0" applyProtection="0"/>
    <xf numFmtId="38" fontId="154" fillId="0" borderId="168">
      <alignment horizontal="right"/>
    </xf>
    <xf numFmtId="0" fontId="225" fillId="0" borderId="16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25" fillId="0" borderId="169" applyProtection="0">
      <alignment horizontal="center"/>
    </xf>
    <xf numFmtId="0" fontId="225" fillId="0" borderId="169" applyProtection="0">
      <alignment horizontal="center"/>
    </xf>
    <xf numFmtId="0" fontId="225" fillId="0" borderId="169" applyProtection="0">
      <alignment horizontal="center"/>
    </xf>
    <xf numFmtId="0" fontId="225" fillId="0" borderId="169" applyProtection="0">
      <alignment horizontal="center"/>
    </xf>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88" fillId="69" borderId="0">
      <alignment horizontal="center"/>
    </xf>
    <xf numFmtId="0" fontId="88" fillId="69" borderId="0">
      <alignment horizontal="center"/>
    </xf>
    <xf numFmtId="3" fontId="162" fillId="0" borderId="121">
      <alignment vertical="center"/>
    </xf>
    <xf numFmtId="0" fontId="285" fillId="103" borderId="0" applyNumberFormat="0" applyBorder="0"/>
    <xf numFmtId="0" fontId="138" fillId="0" borderId="170" applyNumberFormat="0" applyFont="0" applyFill="0" applyAlignment="0"/>
    <xf numFmtId="0" fontId="286" fillId="0" borderId="11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32" fillId="0" borderId="51" applyNumberFormat="0" applyBorder="0">
      <protection locked="0"/>
    </xf>
    <xf numFmtId="37" fontId="287" fillId="110" borderId="0"/>
    <xf numFmtId="37" fontId="113" fillId="149" borderId="110" applyNumberFormat="0" applyAlignment="0" applyProtection="0"/>
    <xf numFmtId="0" fontId="2" fillId="0" borderId="0" applyNumberFormat="0" applyFont="0" applyFill="0" applyBorder="0" applyAlignment="0" applyProtection="0"/>
    <xf numFmtId="37" fontId="113" fillId="149" borderId="110" applyNumberFormat="0" applyAlignment="0" applyProtection="0"/>
    <xf numFmtId="37" fontId="113" fillId="149" borderId="110" applyNumberFormat="0" applyAlignment="0" applyProtection="0"/>
    <xf numFmtId="37" fontId="113" fillId="149" borderId="110" applyNumberFormat="0" applyAlignment="0" applyProtection="0"/>
    <xf numFmtId="37" fontId="113" fillId="149" borderId="110" applyNumberFormat="0" applyAlignment="0" applyProtection="0"/>
    <xf numFmtId="3" fontId="162" fillId="0" borderId="121">
      <alignment vertical="center"/>
    </xf>
    <xf numFmtId="0" fontId="2" fillId="0" borderId="0" applyNumberFormat="0" applyFont="0" applyFill="0" applyBorder="0" applyAlignment="0" applyProtection="0"/>
    <xf numFmtId="0" fontId="101" fillId="0" borderId="0" applyNumberFormat="0" applyFill="0" applyBorder="0" applyAlignment="0" applyProtection="0"/>
    <xf numFmtId="0" fontId="10" fillId="0" borderId="0"/>
    <xf numFmtId="0" fontId="10" fillId="0" borderId="0"/>
    <xf numFmtId="221" fontId="28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289" fillId="0" borderId="94">
      <alignment horizontal="center"/>
    </xf>
    <xf numFmtId="43" fontId="2" fillId="0" borderId="0" applyNumberFormat="0" applyFont="0" applyBorder="0" applyAlignment="0">
      <protection locked="0"/>
    </xf>
    <xf numFmtId="2" fontId="287" fillId="110" borderId="0" applyNumberFormat="0" applyFill="0" applyBorder="0" applyAlignment="0" applyProtection="0"/>
    <xf numFmtId="352" fontId="290" fillId="110" borderId="0" applyNumberFormat="0" applyFill="0" applyBorder="0" applyAlignment="0" applyProtection="0"/>
    <xf numFmtId="37" fontId="291" fillId="109" borderId="0" applyNumberFormat="0" applyFill="0" applyBorder="0" applyAlignment="0"/>
    <xf numFmtId="0" fontId="103" fillId="110" borderId="0" applyNumberFormat="0" applyBorder="0" applyAlignment="0"/>
    <xf numFmtId="0" fontId="2" fillId="0" borderId="9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0" applyNumberFormat="0" applyFont="0" applyFill="0" applyAlignment="0" applyProtection="0"/>
    <xf numFmtId="0" fontId="2" fillId="0" borderId="90" applyNumberFormat="0" applyFont="0" applyFill="0" applyAlignment="0" applyProtection="0"/>
    <xf numFmtId="0" fontId="2" fillId="0" borderId="90" applyNumberFormat="0" applyFont="0" applyFill="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338" fontId="2" fillId="0" borderId="0"/>
    <xf numFmtId="2" fontId="186" fillId="69" borderId="11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0" fontId="10" fillId="0" borderId="0"/>
    <xf numFmtId="3" fontId="162" fillId="0" borderId="121">
      <alignment vertical="center"/>
    </xf>
    <xf numFmtId="0" fontId="10" fillId="0" borderId="0"/>
    <xf numFmtId="165" fontId="292" fillId="69" borderId="5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162" fillId="0" borderId="121">
      <alignment vertical="center"/>
    </xf>
    <xf numFmtId="354" fontId="2" fillId="0" borderId="0" applyFont="0" applyFill="0" applyBorder="0" applyAlignment="0" applyProtection="0"/>
    <xf numFmtId="355" fontId="207" fillId="0" borderId="0">
      <protection locked="0"/>
    </xf>
    <xf numFmtId="0" fontId="10" fillId="0" borderId="0"/>
    <xf numFmtId="0" fontId="10" fillId="0" borderId="0"/>
    <xf numFmtId="0" fontId="10" fillId="0" borderId="0"/>
    <xf numFmtId="0" fontId="24" fillId="64" borderId="34" applyNumberFormat="0" applyAlignment="0" applyProtection="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0" fontId="10" fillId="0" borderId="0"/>
    <xf numFmtId="3" fontId="162" fillId="0" borderId="12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293" fillId="108"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6" fillId="95" borderId="0">
      <alignment horizontal="right"/>
    </xf>
    <xf numFmtId="0" fontId="294" fillId="74" borderId="9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49" fillId="0" borderId="0">
      <alignment horizontal="center"/>
    </xf>
    <xf numFmtId="0" fontId="10" fillId="0" borderId="0"/>
    <xf numFmtId="3" fontId="162" fillId="0" borderId="121">
      <alignment vertical="center"/>
    </xf>
    <xf numFmtId="0" fontId="262" fillId="0" borderId="0" applyProtection="0">
      <alignment horizontal="center"/>
    </xf>
    <xf numFmtId="0" fontId="10" fillId="0" borderId="0"/>
    <xf numFmtId="3" fontId="162" fillId="0" borderId="121">
      <alignment vertical="center"/>
    </xf>
    <xf numFmtId="0" fontId="2" fillId="0" borderId="0" applyNumberFormat="0" applyFont="0" applyFill="0" applyBorder="0" applyAlignment="0" applyProtection="0"/>
    <xf numFmtId="0" fontId="295" fillId="0" borderId="0" applyProtection="0">
      <alignment horizontal="center"/>
    </xf>
    <xf numFmtId="0" fontId="10" fillId="0" borderId="0"/>
    <xf numFmtId="3" fontId="162" fillId="0" borderId="121">
      <alignment vertical="center"/>
    </xf>
    <xf numFmtId="0" fontId="45" fillId="0" borderId="0" applyNumberFormat="0" applyFill="0" applyBorder="0" applyProtection="0">
      <alignment horizontal="left"/>
    </xf>
    <xf numFmtId="331" fontId="113" fillId="0" borderId="0" applyNumberFormat="0" applyFont="0" applyFill="0" applyBorder="0" applyProtection="0">
      <alignment vertical="top" wrapText="1"/>
    </xf>
    <xf numFmtId="0" fontId="159" fillId="0" borderId="0" applyNumberFormat="0" applyFill="0" applyBorder="0" applyProtection="0">
      <alignment horizontal="right"/>
    </xf>
    <xf numFmtId="0" fontId="132" fillId="0" borderId="0" applyNumberFormat="0" applyFill="0" applyBorder="0" applyProtection="0">
      <alignment horizontal="center"/>
    </xf>
    <xf numFmtId="15" fontId="132" fillId="0" borderId="0" applyFill="0" applyBorder="0" applyProtection="0">
      <alignment horizontal="center"/>
    </xf>
    <xf numFmtId="357" fontId="88" fillId="0" borderId="0"/>
    <xf numFmtId="357" fontId="88" fillId="0" borderId="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10" fillId="0" borderId="0"/>
    <xf numFmtId="3" fontId="162" fillId="0" borderId="121">
      <alignment vertical="center"/>
    </xf>
    <xf numFmtId="0" fontId="45" fillId="0" borderId="171" applyNumberFormat="0"/>
    <xf numFmtId="14" fontId="113" fillId="0" borderId="0" applyFont="0" applyFill="0" applyBorder="0" applyProtection="0"/>
    <xf numFmtId="16" fontId="113" fillId="0" borderId="0" applyFont="0" applyFill="0" applyBorder="0" applyProtection="0"/>
    <xf numFmtId="3" fontId="162" fillId="0" borderId="121">
      <alignment vertical="center"/>
    </xf>
    <xf numFmtId="358" fontId="296" fillId="0" borderId="9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2" fillId="0" borderId="0" applyNumberFormat="0" applyFont="0" applyFill="0" applyBorder="0" applyAlignment="0" applyProtection="0"/>
    <xf numFmtId="0" fontId="10" fillId="0" borderId="0"/>
    <xf numFmtId="3" fontId="162" fillId="0" borderId="121">
      <alignment vertical="center"/>
    </xf>
    <xf numFmtId="0" fontId="10" fillId="0" borderId="0"/>
    <xf numFmtId="0" fontId="10" fillId="0" borderId="0"/>
    <xf numFmtId="0" fontId="10" fillId="0" borderId="0"/>
    <xf numFmtId="0" fontId="10" fillId="0" borderId="0"/>
    <xf numFmtId="3" fontId="162" fillId="0" borderId="121">
      <alignment vertical="center"/>
    </xf>
    <xf numFmtId="0" fontId="171"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7" fillId="0" borderId="0" applyNumberFormat="0" applyFont="0" applyBorder="0" applyAlignment="0"/>
    <xf numFmtId="0" fontId="298" fillId="0" borderId="0"/>
    <xf numFmtId="0" fontId="6" fillId="0" borderId="0" applyNumberFormat="0" applyFill="0" applyBorder="0" applyAlignment="0" applyProtection="0">
      <alignment vertical="top"/>
      <protection locked="0"/>
    </xf>
    <xf numFmtId="208" fontId="298" fillId="0" borderId="0" applyFont="0" applyFill="0" applyBorder="0" applyAlignment="0" applyProtection="0"/>
    <xf numFmtId="209" fontId="298" fillId="0" borderId="0" applyFont="0" applyFill="0" applyBorder="0" applyAlignment="0" applyProtection="0"/>
    <xf numFmtId="207" fontId="298" fillId="0" borderId="0" applyFont="0" applyFill="0" applyBorder="0" applyAlignment="0" applyProtection="0"/>
    <xf numFmtId="210" fontId="29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299" fillId="0" borderId="0" applyNumberFormat="0" applyFill="0" applyBorder="0" applyAlignment="0" applyProtection="0"/>
    <xf numFmtId="3" fontId="2" fillId="74" borderId="178" applyFont="0">
      <alignment horizontal="right" vertical="center"/>
      <protection locked="0"/>
    </xf>
    <xf numFmtId="0" fontId="45" fillId="69" borderId="174" applyFont="0" applyBorder="0">
      <alignment horizontal="center" wrapText="1"/>
    </xf>
    <xf numFmtId="0" fontId="100" fillId="69" borderId="177" applyNumberFormat="0" applyFill="0" applyBorder="0" applyAlignment="0" applyProtection="0">
      <alignment horizontal="left"/>
    </xf>
    <xf numFmtId="0" fontId="1" fillId="0" borderId="0"/>
    <xf numFmtId="0" fontId="127" fillId="0" borderId="182"/>
    <xf numFmtId="244" fontId="129" fillId="0" borderId="183"/>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3" fontId="134" fillId="87" borderId="178" applyNumberFormat="0" applyFont="0" applyAlignment="0"/>
    <xf numFmtId="3" fontId="134" fillId="87" borderId="178" applyNumberFormat="0" applyFont="0" applyAlignment="0"/>
    <xf numFmtId="3" fontId="134" fillId="87" borderId="178" applyNumberFormat="0" applyFont="0" applyAlignment="0"/>
    <xf numFmtId="3" fontId="134" fillId="87" borderId="178" applyNumberFormat="0" applyFont="0" applyAlignment="0"/>
    <xf numFmtId="3" fontId="134" fillId="87" borderId="178" applyNumberFormat="0" applyFont="0" applyAlignment="0"/>
    <xf numFmtId="247"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247" fontId="132" fillId="106" borderId="178" applyNumberFormat="0" applyFill="0" applyBorder="0" applyAlignment="0" applyProtection="0"/>
    <xf numFmtId="0"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0"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247" fontId="132" fillId="106" borderId="178" applyNumberFormat="0" applyFill="0" applyBorder="0" applyAlignment="0" applyProtection="0"/>
    <xf numFmtId="0" fontId="132" fillId="106" borderId="178" applyNumberFormat="0" applyFill="0" applyBorder="0" applyAlignment="0" applyProtection="0"/>
    <xf numFmtId="0" fontId="136" fillId="107" borderId="184" applyNumberFormat="0" applyAlignment="0" applyProtection="0"/>
    <xf numFmtId="0" fontId="136" fillId="107" borderId="184" applyNumberFormat="0" applyAlignment="0" applyProtection="0"/>
    <xf numFmtId="252" fontId="88" fillId="0" borderId="184" applyNumberFormat="0" applyFont="0" applyFill="0" applyAlignment="0">
      <alignment vertical="center"/>
    </xf>
    <xf numFmtId="0" fontId="88" fillId="0" borderId="184" applyNumberFormat="0" applyFont="0" applyFill="0"/>
    <xf numFmtId="0" fontId="88" fillId="0" borderId="184" applyNumberFormat="0" applyFont="0" applyFill="0"/>
    <xf numFmtId="0" fontId="88" fillId="0" borderId="184" applyNumberFormat="0" applyFont="0" applyFill="0"/>
    <xf numFmtId="0" fontId="88" fillId="0" borderId="184" applyNumberFormat="0" applyFont="0" applyFill="0"/>
    <xf numFmtId="0" fontId="88" fillId="0" borderId="184" applyNumberFormat="0" applyFont="0" applyFill="0"/>
    <xf numFmtId="0" fontId="88" fillId="0" borderId="184" applyNumberFormat="0" applyFont="0" applyFill="0"/>
    <xf numFmtId="0" fontId="88" fillId="0" borderId="184" applyNumberFormat="0" applyFont="0" applyFill="0"/>
    <xf numFmtId="0" fontId="88" fillId="0" borderId="184" applyNumberFormat="0" applyFont="0" applyFill="0"/>
    <xf numFmtId="252" fontId="88" fillId="0" borderId="184" applyNumberFormat="0" applyFont="0" applyFill="0" applyAlignment="0">
      <alignment vertical="center"/>
    </xf>
    <xf numFmtId="0" fontId="88" fillId="0" borderId="184" applyNumberFormat="0" applyFont="0" applyFill="0"/>
    <xf numFmtId="252" fontId="88" fillId="0" borderId="184" applyNumberFormat="0" applyFont="0" applyFill="0" applyAlignment="0">
      <alignment vertical="center"/>
    </xf>
    <xf numFmtId="0" fontId="88" fillId="0" borderId="184" applyNumberFormat="0" applyFont="0" applyFill="0"/>
    <xf numFmtId="0" fontId="88" fillId="0" borderId="184" applyNumberFormat="0" applyFont="0" applyFill="0"/>
    <xf numFmtId="0" fontId="88" fillId="0" borderId="184" applyNumberFormat="0" applyFont="0" applyFill="0"/>
    <xf numFmtId="0" fontId="88" fillId="0" borderId="184" applyNumberFormat="0" applyFont="0" applyFill="0"/>
    <xf numFmtId="0" fontId="88" fillId="0" borderId="184" applyNumberFormat="0" applyFont="0" applyFill="0"/>
    <xf numFmtId="0" fontId="88" fillId="0" borderId="184" applyNumberFormat="0" applyFont="0" applyFill="0"/>
    <xf numFmtId="0" fontId="154" fillId="0" borderId="173" applyNumberFormat="0" applyFont="0" applyFill="0" applyAlignment="0" applyProtection="0"/>
    <xf numFmtId="0" fontId="102" fillId="0" borderId="177" applyNumberFormat="0" applyFont="0" applyFill="0" applyAlignment="0" applyProtection="0"/>
    <xf numFmtId="0" fontId="102" fillId="0" borderId="177" applyNumberFormat="0" applyFont="0" applyFill="0" applyAlignment="0" applyProtection="0"/>
    <xf numFmtId="0" fontId="102" fillId="0" borderId="177" applyNumberFormat="0" applyFont="0" applyFill="0" applyAlignment="0" applyProtection="0"/>
    <xf numFmtId="0" fontId="102" fillId="0" borderId="182" applyNumberFormat="0" applyFont="0" applyFill="0" applyAlignment="0" applyProtection="0"/>
    <xf numFmtId="0" fontId="102" fillId="0" borderId="182" applyNumberFormat="0" applyFont="0" applyFill="0" applyAlignment="0" applyProtection="0"/>
    <xf numFmtId="0" fontId="102" fillId="0" borderId="176" applyNumberFormat="0" applyFont="0" applyFill="0" applyAlignment="0" applyProtection="0"/>
    <xf numFmtId="0" fontId="102" fillId="0" borderId="176" applyNumberFormat="0" applyFont="0" applyFill="0" applyAlignment="0" applyProtection="0"/>
    <xf numFmtId="0" fontId="102" fillId="0" borderId="176" applyNumberFormat="0" applyFont="0" applyFill="0" applyAlignment="0" applyProtection="0"/>
    <xf numFmtId="0" fontId="102" fillId="0" borderId="176" applyNumberFormat="0" applyFont="0" applyFill="0" applyAlignment="0" applyProtection="0"/>
    <xf numFmtId="0" fontId="102" fillId="0" borderId="176" applyNumberFormat="0" applyFont="0" applyFill="0" applyAlignment="0" applyProtection="0"/>
    <xf numFmtId="0" fontId="102" fillId="0" borderId="176" applyNumberFormat="0" applyFont="0" applyFill="0" applyAlignment="0" applyProtection="0"/>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3" fontId="45" fillId="41" borderId="177">
      <protection hidden="1"/>
    </xf>
    <xf numFmtId="0" fontId="157" fillId="0" borderId="177" applyBorder="0"/>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vertical="center"/>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3" fontId="159" fillId="69" borderId="178" applyFont="0" applyFill="0" applyProtection="0">
      <alignment horizontal="right"/>
    </xf>
    <xf numFmtId="201" fontId="16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173" fillId="0" borderId="185" applyNumberFormat="0" applyFill="0" applyBorder="0" applyAlignment="0" applyProtection="0">
      <alignment horizontal="center"/>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3" fillId="0" borderId="185" applyNumberFormat="0" applyFill="0" applyBorder="0" applyAlignment="0" applyProtection="0">
      <alignment horizontal="center"/>
      <protection locked="0"/>
    </xf>
    <xf numFmtId="0" fontId="173" fillId="0" borderId="185" applyNumberFormat="0" applyFill="0" applyBorder="0" applyAlignment="0" applyProtection="0">
      <alignment horizontal="center"/>
      <protection locked="0"/>
    </xf>
    <xf numFmtId="0" fontId="173" fillId="0" borderId="185" applyNumberFormat="0" applyFill="0" applyBorder="0" applyAlignment="0" applyProtection="0">
      <alignment horizontal="center"/>
      <protection locked="0"/>
    </xf>
    <xf numFmtId="0" fontId="173" fillId="0" borderId="185" applyNumberFormat="0" applyFill="0" applyBorder="0" applyAlignment="0" applyProtection="0">
      <alignment horizontal="center"/>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174" fillId="0" borderId="18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15" fillId="0" borderId="0" applyFont="0" applyFill="0" applyBorder="0" applyAlignment="0" applyProtection="0">
      <alignment horizontal="righ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180" fillId="118" borderId="175" applyNumberFormat="0" applyBorder="0">
      <alignment horizontal="left"/>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0" fontId="185" fillId="119" borderId="178" applyNumberFormat="0" applyBorder="0" applyAlignment="0">
      <alignment horizontal="center"/>
      <protection locked="0"/>
    </xf>
    <xf numFmtId="0" fontId="185" fillId="119" borderId="178" applyNumberFormat="0" applyBorder="0" applyAlignment="0">
      <alignment horizontal="center"/>
      <protection locked="0"/>
    </xf>
    <xf numFmtId="3" fontId="186" fillId="120" borderId="185" applyNumberFormat="0" applyBorder="0" applyAlignment="0" applyProtection="0">
      <protection hidden="1"/>
    </xf>
    <xf numFmtId="281" fontId="2" fillId="0" borderId="0" applyFont="0" applyFill="0" applyBorder="0" applyAlignment="0" applyProtection="0"/>
    <xf numFmtId="0" fontId="2" fillId="71" borderId="176" applyNumberFormat="0" applyFont="0" applyAlignment="0" applyProtection="0"/>
    <xf numFmtId="0" fontId="2" fillId="71" borderId="176" applyNumberFormat="0" applyFont="0" applyAlignment="0" applyProtection="0"/>
    <xf numFmtId="0" fontId="2" fillId="71" borderId="176" applyNumberFormat="0" applyFont="0" applyAlignment="0" applyProtection="0"/>
    <xf numFmtId="0" fontId="2" fillId="71" borderId="176" applyNumberFormat="0" applyFont="0" applyAlignment="0" applyProtection="0"/>
    <xf numFmtId="0" fontId="2" fillId="71" borderId="176" applyNumberFormat="0" applyFont="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45" fillId="112" borderId="180" applyAlignment="0" applyProtection="0"/>
    <xf numFmtId="0" fontId="45" fillId="112" borderId="180" applyAlignment="0" applyProtection="0"/>
    <xf numFmtId="0" fontId="45" fillId="112" borderId="180" applyAlignment="0" applyProtection="0"/>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Protection="0">
      <alignment horizontal="center" vertical="center"/>
    </xf>
    <xf numFmtId="0" fontId="2" fillId="68" borderId="178" applyNumberFormat="0" applyFont="0" applyBorder="0" applyProtection="0">
      <alignment horizontal="center" vertical="center"/>
    </xf>
    <xf numFmtId="0" fontId="2" fillId="68" borderId="178" applyNumberFormat="0" applyFont="0" applyBorder="0" applyProtection="0">
      <alignment horizontal="center" vertical="center"/>
    </xf>
    <xf numFmtId="0" fontId="2" fillId="68" borderId="178" applyNumberFormat="0" applyFont="0" applyBorder="0" applyProtection="0">
      <alignment horizontal="center" vertic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124" borderId="175" applyNumberFormat="0" applyFont="0" applyBorder="0" applyAlignment="0"/>
    <xf numFmtId="0" fontId="2" fillId="124" borderId="175" applyNumberFormat="0" applyFont="0" applyBorder="0" applyAlignment="0"/>
    <xf numFmtId="0" fontId="2" fillId="124" borderId="175" applyNumberFormat="0" applyFont="0" applyBorder="0" applyAlignment="0"/>
    <xf numFmtId="0" fontId="2" fillId="124" borderId="175" applyNumberFormat="0" applyFont="0" applyBorder="0" applyAlignment="0"/>
    <xf numFmtId="0" fontId="2" fillId="124" borderId="175" applyNumberFormat="0" applyFont="0" applyBorder="0" applyAlignment="0"/>
    <xf numFmtId="0" fontId="41" fillId="125" borderId="174" applyNumberFormat="0" applyFont="0" applyBorder="0" applyAlignment="0">
      <alignment horizontal="centerContinuous"/>
    </xf>
    <xf numFmtId="0" fontId="41" fillId="125" borderId="174" applyNumberFormat="0" applyFont="0" applyBorder="0" applyAlignment="0">
      <alignment horizontal="centerContinuous"/>
    </xf>
    <xf numFmtId="0" fontId="41" fillId="125" borderId="174" applyNumberFormat="0" applyFont="0" applyBorder="0" applyAlignment="0">
      <alignment horizontal="centerContinuous"/>
    </xf>
    <xf numFmtId="0" fontId="41" fillId="125" borderId="174" applyNumberFormat="0" applyFont="0" applyBorder="0" applyAlignment="0">
      <alignment horizontal="centerContinuous"/>
    </xf>
    <xf numFmtId="0" fontId="41" fillId="125" borderId="174" applyNumberFormat="0" applyFont="0" applyBorder="0" applyAlignment="0">
      <alignment horizontal="centerContinuous"/>
    </xf>
    <xf numFmtId="0" fontId="37" fillId="0" borderId="180">
      <alignment horizontal="left" vertical="center"/>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0" borderId="0" applyNumberFormat="0" applyFont="0" applyFill="0" applyBorder="0" applyAlignment="0" applyProtection="0"/>
    <xf numFmtId="10" fontId="19" fillId="106" borderId="178" applyNumberFormat="0" applyBorder="0" applyAlignment="0" applyProtection="0"/>
    <xf numFmtId="10" fontId="19" fillId="106" borderId="178" applyNumberFormat="0" applyBorder="0" applyAlignment="0" applyProtection="0"/>
    <xf numFmtId="10" fontId="19" fillId="106" borderId="178" applyNumberFormat="0" applyBorder="0" applyAlignment="0" applyProtection="0"/>
    <xf numFmtId="10" fontId="19" fillId="106" borderId="178" applyNumberFormat="0" applyBorder="0" applyAlignment="0" applyProtection="0"/>
    <xf numFmtId="10" fontId="19" fillId="106" borderId="178" applyNumberFormat="0" applyBorder="0" applyAlignment="0" applyProtection="0"/>
    <xf numFmtId="10" fontId="19" fillId="106" borderId="178" applyNumberFormat="0" applyBorder="0" applyAlignment="0" applyProtection="0"/>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0" fontId="224" fillId="0" borderId="183">
      <protection locked="0"/>
    </xf>
    <xf numFmtId="2" fontId="186" fillId="128" borderId="183" applyNumberFormat="0" applyBorder="0" applyAlignment="0" applyProtection="0">
      <alignment horizontal="center"/>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vertical="center"/>
      <protection locked="0"/>
    </xf>
    <xf numFmtId="3" fontId="2" fillId="71" borderId="178" applyFont="0">
      <alignment horizontal="right" vertical="center"/>
      <protection locked="0"/>
    </xf>
    <xf numFmtId="3" fontId="2" fillId="71" borderId="178" applyFont="0">
      <alignment horizontal="right" vertical="center"/>
      <protection locked="0"/>
    </xf>
    <xf numFmtId="3" fontId="2" fillId="71" borderId="178" applyFont="0">
      <alignment horizontal="right" vertical="center"/>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49" fontId="2" fillId="71" borderId="178" applyFont="0" applyAlignment="0">
      <protection locked="0"/>
    </xf>
    <xf numFmtId="49" fontId="2" fillId="71" borderId="178" applyFont="0" applyAlignment="0">
      <protection locked="0"/>
    </xf>
    <xf numFmtId="317" fontId="113" fillId="0" borderId="183" applyBorder="0"/>
    <xf numFmtId="253" fontId="181" fillId="95" borderId="183" applyBorder="0"/>
    <xf numFmtId="10" fontId="9" fillId="129" borderId="175" applyBorder="0">
      <alignment horizontal="center"/>
      <protection locked="0"/>
    </xf>
    <xf numFmtId="10" fontId="9" fillId="129" borderId="175" applyBorder="0">
      <alignment horizontal="center"/>
      <protection locked="0"/>
    </xf>
    <xf numFmtId="10" fontId="9" fillId="129" borderId="175" applyBorder="0">
      <alignment horizontal="center"/>
      <protection locked="0"/>
    </xf>
    <xf numFmtId="10" fontId="9" fillId="129" borderId="175" applyBorder="0">
      <alignment horizontal="center"/>
      <protection locked="0"/>
    </xf>
    <xf numFmtId="10" fontId="9" fillId="129" borderId="175" applyBorder="0">
      <alignment horizontal="center"/>
      <protection locked="0"/>
    </xf>
    <xf numFmtId="2" fontId="186" fillId="106" borderId="178" applyNumberFormat="0" applyBorder="0" applyAlignment="0">
      <protection locked="0"/>
    </xf>
    <xf numFmtId="3" fontId="162" fillId="0" borderId="121">
      <alignment vertical="center"/>
    </xf>
    <xf numFmtId="37" fontId="154" fillId="0" borderId="0" applyNumberFormat="0" applyFill="0" applyAlignment="0"/>
    <xf numFmtId="0" fontId="236" fillId="103" borderId="179">
      <alignment horizontal="center" vertical="top" wrapText="1"/>
    </xf>
    <xf numFmtId="0" fontId="236" fillId="103" borderId="179">
      <alignment horizontal="center" vertical="top" wrapText="1"/>
    </xf>
    <xf numFmtId="0" fontId="236" fillId="103" borderId="179">
      <alignment horizontal="center" vertical="top" wrapText="1"/>
    </xf>
    <xf numFmtId="0" fontId="236" fillId="103" borderId="179">
      <alignment horizontal="center" vertical="top" wrapText="1"/>
    </xf>
    <xf numFmtId="0" fontId="2" fillId="0" borderId="180"/>
    <xf numFmtId="0" fontId="2" fillId="0" borderId="180"/>
    <xf numFmtId="0" fontId="2" fillId="0" borderId="180"/>
    <xf numFmtId="0" fontId="2" fillId="0" borderId="180"/>
    <xf numFmtId="0" fontId="45" fillId="70" borderId="174"/>
    <xf numFmtId="0" fontId="45" fillId="70" borderId="174"/>
    <xf numFmtId="0" fontId="45" fillId="70" borderId="174"/>
    <xf numFmtId="0" fontId="45" fillId="70" borderId="174"/>
    <xf numFmtId="0" fontId="45" fillId="0" borderId="175"/>
    <xf numFmtId="0" fontId="45" fillId="0" borderId="175"/>
    <xf numFmtId="0" fontId="45" fillId="0" borderId="175"/>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0" fontId="236" fillId="131" borderId="179">
      <alignment horizontal="center" vertical="top"/>
    </xf>
    <xf numFmtId="0" fontId="236" fillId="131" borderId="179">
      <alignment horizontal="center" vertical="top"/>
    </xf>
    <xf numFmtId="0" fontId="45" fillId="0" borderId="174"/>
    <xf numFmtId="0" fontId="45" fillId="0" borderId="174"/>
    <xf numFmtId="0" fontId="45" fillId="0" borderId="174"/>
    <xf numFmtId="0" fontId="45" fillId="0" borderId="174"/>
    <xf numFmtId="0" fontId="2" fillId="0" borderId="179"/>
    <xf numFmtId="0" fontId="2" fillId="0" borderId="179"/>
    <xf numFmtId="0" fontId="2" fillId="0" borderId="179"/>
    <xf numFmtId="0" fontId="2" fillId="0" borderId="179"/>
    <xf numFmtId="0" fontId="2" fillId="0" borderId="179"/>
    <xf numFmtId="0" fontId="237" fillId="70" borderId="185"/>
    <xf numFmtId="0" fontId="237" fillId="70" borderId="185"/>
    <xf numFmtId="0" fontId="2" fillId="0" borderId="175">
      <alignment horizontal="center"/>
    </xf>
    <xf numFmtId="0" fontId="2" fillId="0" borderId="175">
      <alignment horizontal="center"/>
    </xf>
    <xf numFmtId="0" fontId="2" fillId="0" borderId="175">
      <alignment horizontal="center"/>
    </xf>
    <xf numFmtId="0" fontId="2" fillId="0" borderId="176">
      <alignment horizontal="center"/>
    </xf>
    <xf numFmtId="0" fontId="2" fillId="0" borderId="176">
      <alignment horizontal="center"/>
    </xf>
    <xf numFmtId="0" fontId="2" fillId="0" borderId="176">
      <alignment horizontal="center"/>
    </xf>
    <xf numFmtId="0" fontId="2" fillId="0" borderId="176">
      <alignment horizontal="center"/>
    </xf>
    <xf numFmtId="0" fontId="2" fillId="0" borderId="181">
      <alignment horizontal="center"/>
    </xf>
    <xf numFmtId="0" fontId="2" fillId="0" borderId="181">
      <alignment horizontal="center"/>
    </xf>
    <xf numFmtId="0" fontId="236" fillId="131" borderId="179">
      <alignment horizontal="center" vertical="top" wrapText="1"/>
    </xf>
    <xf numFmtId="0" fontId="236" fillId="131" borderId="179">
      <alignment horizontal="center" vertical="top" wrapText="1"/>
    </xf>
    <xf numFmtId="0" fontId="236" fillId="131" borderId="179">
      <alignment horizontal="center" vertical="top" wrapText="1"/>
    </xf>
    <xf numFmtId="0" fontId="236" fillId="131" borderId="179">
      <alignment horizontal="center" vertical="top" wrapText="1"/>
    </xf>
    <xf numFmtId="3" fontId="2" fillId="0" borderId="180"/>
    <xf numFmtId="3" fontId="2" fillId="0" borderId="180"/>
    <xf numFmtId="3" fontId="2" fillId="0" borderId="180"/>
    <xf numFmtId="3" fontId="2" fillId="0" borderId="180"/>
    <xf numFmtId="0" fontId="45" fillId="70" borderId="174">
      <alignment horizontal="center"/>
    </xf>
    <xf numFmtId="0" fontId="45" fillId="70" borderId="174">
      <alignment horizontal="center"/>
    </xf>
    <xf numFmtId="0" fontId="45" fillId="70" borderId="174">
      <alignment horizontal="center"/>
    </xf>
    <xf numFmtId="0" fontId="45" fillId="70" borderId="174">
      <alignment horizontal="center"/>
    </xf>
    <xf numFmtId="0" fontId="45" fillId="70" borderId="180">
      <alignment horizontal="center"/>
    </xf>
    <xf numFmtId="0" fontId="45" fillId="70" borderId="180">
      <alignment horizontal="center"/>
    </xf>
    <xf numFmtId="0" fontId="45" fillId="70" borderId="179">
      <alignment horizontal="center"/>
    </xf>
    <xf numFmtId="0" fontId="45" fillId="70" borderId="179">
      <alignment horizontal="center"/>
    </xf>
    <xf numFmtId="0" fontId="45" fillId="70" borderId="179">
      <alignment horizontal="center"/>
    </xf>
    <xf numFmtId="0" fontId="45" fillId="70" borderId="179">
      <alignment horizontal="center"/>
    </xf>
    <xf numFmtId="0" fontId="45" fillId="70" borderId="175">
      <alignment horizontal="left" vertical="top"/>
    </xf>
    <xf numFmtId="0" fontId="45" fillId="70" borderId="175">
      <alignment horizontal="left" vertical="top"/>
    </xf>
    <xf numFmtId="0" fontId="45" fillId="70" borderId="175">
      <alignment horizontal="left" vertical="top"/>
    </xf>
    <xf numFmtId="0" fontId="236" fillId="131" borderId="180">
      <alignment horizontal="center" vertical="center"/>
    </xf>
    <xf numFmtId="0" fontId="236" fillId="131" borderId="180">
      <alignment horizontal="center" vertical="center"/>
    </xf>
    <xf numFmtId="0" fontId="236" fillId="131" borderId="179">
      <alignment horizontal="center" vertical="center"/>
    </xf>
    <xf numFmtId="0" fontId="236" fillId="131" borderId="179">
      <alignment horizontal="center" vertical="center"/>
    </xf>
    <xf numFmtId="0" fontId="236" fillId="131" borderId="179">
      <alignment horizontal="center" vertical="center"/>
    </xf>
    <xf numFmtId="0" fontId="236" fillId="131" borderId="179">
      <alignment horizontal="center" vertical="center"/>
    </xf>
    <xf numFmtId="0" fontId="236" fillId="103" borderId="174">
      <alignment horizontal="center" vertical="center"/>
    </xf>
    <xf numFmtId="0" fontId="236" fillId="103" borderId="174">
      <alignment horizontal="center" vertical="center"/>
    </xf>
    <xf numFmtId="0" fontId="236" fillId="103" borderId="174">
      <alignment horizontal="center" vertical="center"/>
    </xf>
    <xf numFmtId="0" fontId="236" fillId="103" borderId="174">
      <alignment horizontal="center" vertical="center"/>
    </xf>
    <xf numFmtId="0" fontId="236" fillId="103" borderId="180">
      <alignment horizontal="center" vertical="center"/>
    </xf>
    <xf numFmtId="0" fontId="236" fillId="103" borderId="180">
      <alignment horizontal="center" vertical="center"/>
    </xf>
    <xf numFmtId="0" fontId="236" fillId="103" borderId="179">
      <alignment horizontal="center" vertical="center"/>
    </xf>
    <xf numFmtId="0" fontId="236" fillId="103" borderId="179">
      <alignment horizontal="center" vertical="center"/>
    </xf>
    <xf numFmtId="0" fontId="236" fillId="103" borderId="179">
      <alignment horizontal="center" vertical="center"/>
    </xf>
    <xf numFmtId="0" fontId="236" fillId="103" borderId="179">
      <alignment horizontal="center" vertical="center"/>
    </xf>
    <xf numFmtId="0" fontId="2" fillId="0" borderId="176"/>
    <xf numFmtId="0" fontId="2" fillId="0" borderId="176"/>
    <xf numFmtId="0" fontId="2" fillId="0" borderId="176"/>
    <xf numFmtId="0" fontId="2" fillId="0" borderId="176"/>
    <xf numFmtId="0" fontId="2" fillId="0" borderId="181"/>
    <xf numFmtId="0" fontId="2" fillId="0" borderId="181"/>
    <xf numFmtId="0" fontId="2" fillId="0" borderId="0" applyNumberFormat="0" applyFont="0" applyFill="0" applyBorder="0" applyAlignment="0" applyProtection="0"/>
    <xf numFmtId="0" fontId="239" fillId="0" borderId="183"/>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331" fontId="2" fillId="74" borderId="178" applyFont="0">
      <alignment horizontal="right" vertical="center"/>
      <protection locked="0"/>
    </xf>
    <xf numFmtId="331" fontId="2" fillId="74" borderId="178" applyFont="0">
      <alignment horizontal="right" vertical="center"/>
      <protection locked="0"/>
    </xf>
    <xf numFmtId="331" fontId="2" fillId="74" borderId="178" applyFont="0">
      <alignment horizontal="right" vertical="center"/>
      <protection locked="0"/>
    </xf>
    <xf numFmtId="331" fontId="2" fillId="74" borderId="178" applyFont="0">
      <alignment horizontal="right" vertical="center"/>
      <protection locked="0"/>
    </xf>
    <xf numFmtId="331" fontId="2" fillId="74" borderId="178" applyFont="0">
      <alignment horizontal="right" vertical="center"/>
      <protection locked="0"/>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173" fontId="186" fillId="133" borderId="183" applyNumberFormat="0" applyBorder="0" applyAlignment="0" applyProtection="0">
      <alignment horizontal="center"/>
      <protection hidden="1"/>
    </xf>
    <xf numFmtId="3" fontId="240" fillId="57" borderId="178" applyNumberFormat="0" applyBorder="0" applyAlignment="0" applyProtection="0">
      <protection hidden="1"/>
    </xf>
    <xf numFmtId="3" fontId="241" fillId="134" borderId="185" applyNumberFormat="0" applyBorder="0" applyAlignment="0" applyProtection="0">
      <protection hidden="1"/>
    </xf>
    <xf numFmtId="0" fontId="19" fillId="130" borderId="183" applyNumberFormat="0" applyFont="0" applyBorder="0" applyAlignment="0" applyProtection="0">
      <alignment horizontal="center"/>
    </xf>
    <xf numFmtId="0" fontId="19" fillId="130" borderId="183" applyNumberFormat="0" applyFont="0" applyBorder="0" applyAlignment="0" applyProtection="0">
      <alignment horizontal="center"/>
    </xf>
    <xf numFmtId="0" fontId="19" fillId="95" borderId="183" applyNumberFormat="0" applyFont="0" applyBorder="0" applyAlignment="0" applyProtection="0">
      <alignment horizontal="center"/>
    </xf>
    <xf numFmtId="0" fontId="19" fillId="95" borderId="183" applyNumberFormat="0" applyFont="0" applyBorder="0" applyAlignment="0" applyProtection="0">
      <alignment horizontal="center"/>
    </xf>
    <xf numFmtId="0" fontId="113" fillId="0" borderId="186" applyNumberFormat="0" applyAlignment="0" applyProtection="0"/>
    <xf numFmtId="0" fontId="10" fillId="0" borderId="0"/>
    <xf numFmtId="0" fontId="46" fillId="69" borderId="177">
      <alignment horizontal="center"/>
    </xf>
    <xf numFmtId="0" fontId="41" fillId="0" borderId="173">
      <alignment horizontal="center"/>
    </xf>
    <xf numFmtId="0" fontId="45" fillId="91" borderId="177" applyNumberFormat="0" applyBorder="0" applyAlignment="0"/>
    <xf numFmtId="3" fontId="2" fillId="94" borderId="178" applyFont="0">
      <alignment horizontal="right" vertical="center"/>
      <protection locked="0"/>
    </xf>
    <xf numFmtId="3" fontId="2" fillId="94" borderId="178" applyFont="0">
      <alignment horizontal="right" vertical="center"/>
      <protection locked="0"/>
    </xf>
    <xf numFmtId="3" fontId="2" fillId="94" borderId="178" applyFont="0">
      <alignment horizontal="right" vertical="center"/>
      <protection locked="0"/>
    </xf>
    <xf numFmtId="3" fontId="2" fillId="94" borderId="178" applyFont="0">
      <alignment horizontal="right" vertical="center"/>
      <protection locked="0"/>
    </xf>
    <xf numFmtId="3" fontId="2" fillId="94" borderId="178" applyFont="0">
      <alignment horizontal="right" vertical="center"/>
      <protection locked="0"/>
    </xf>
    <xf numFmtId="0" fontId="250" fillId="45" borderId="178"/>
    <xf numFmtId="0" fontId="2" fillId="0" borderId="187">
      <alignment vertical="center"/>
    </xf>
    <xf numFmtId="4" fontId="29" fillId="137" borderId="188" applyNumberFormat="0" applyProtection="0">
      <alignment horizontal="left" vertical="center" indent="1"/>
    </xf>
    <xf numFmtId="4" fontId="29" fillId="137" borderId="188" applyNumberFormat="0" applyProtection="0">
      <alignment horizontal="left" vertical="center" indent="1"/>
    </xf>
    <xf numFmtId="4" fontId="29" fillId="137" borderId="188" applyNumberFormat="0" applyProtection="0">
      <alignment horizontal="left" vertical="center" indent="1"/>
    </xf>
    <xf numFmtId="4" fontId="29" fillId="137" borderId="188" applyNumberFormat="0" applyProtection="0">
      <alignment horizontal="left" vertical="center" indent="1"/>
    </xf>
    <xf numFmtId="4" fontId="29" fillId="137" borderId="188" applyNumberFormat="0" applyProtection="0">
      <alignment horizontal="left" vertical="center" indent="1"/>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 fontId="2" fillId="69" borderId="178" applyFont="0">
      <alignment horizontal="right"/>
    </xf>
    <xf numFmtId="3" fontId="2" fillId="69" borderId="178" applyFont="0">
      <alignment horizontal="right"/>
    </xf>
    <xf numFmtId="3" fontId="2" fillId="69" borderId="178" applyFont="0">
      <alignment horizontal="right" vertical="center"/>
    </xf>
    <xf numFmtId="3" fontId="2" fillId="69" borderId="178" applyFont="0">
      <alignment horizontal="right" vertical="center"/>
    </xf>
    <xf numFmtId="3" fontId="2" fillId="69" borderId="178" applyFont="0">
      <alignment horizontal="right" vertical="center"/>
    </xf>
    <xf numFmtId="3" fontId="2" fillId="69" borderId="178" applyFont="0">
      <alignment horizontal="right" vertical="center"/>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 fontId="2" fillId="68" borderId="180" applyBorder="0"/>
    <xf numFmtId="3" fontId="2" fillId="68" borderId="180" applyBorder="0"/>
    <xf numFmtId="3" fontId="2" fillId="68" borderId="180" applyBorder="0"/>
    <xf numFmtId="3" fontId="2" fillId="68" borderId="180" applyBorder="0"/>
    <xf numFmtId="3" fontId="2" fillId="68" borderId="180" applyBorder="0"/>
    <xf numFmtId="2" fontId="266" fillId="0" borderId="183" applyNumberFormat="0" applyFill="0" applyBorder="0" applyAlignment="0" applyProtection="0">
      <alignment horizontal="center"/>
      <protection locked="0"/>
    </xf>
    <xf numFmtId="0" fontId="113" fillId="0" borderId="178" applyNumberFormat="0" applyFont="0" applyFill="0" applyBorder="0" applyAlignment="0">
      <protection hidden="1"/>
    </xf>
    <xf numFmtId="0" fontId="113" fillId="0" borderId="178" applyNumberFormat="0" applyFont="0" applyFill="0" applyBorder="0" applyAlignment="0">
      <protection hidden="1"/>
    </xf>
    <xf numFmtId="0" fontId="113" fillId="0" borderId="178" applyNumberFormat="0" applyFont="0" applyFill="0" applyBorder="0" applyAlignment="0">
      <protection hidden="1"/>
    </xf>
    <xf numFmtId="0" fontId="113" fillId="0" borderId="178" applyNumberFormat="0" applyFont="0" applyFill="0" applyBorder="0" applyAlignment="0">
      <protection hidden="1"/>
    </xf>
    <xf numFmtId="0" fontId="113" fillId="0" borderId="178" applyNumberFormat="0" applyFont="0" applyFill="0" applyBorder="0" applyAlignment="0">
      <protection hidden="1"/>
    </xf>
    <xf numFmtId="0" fontId="113" fillId="0" borderId="178" applyNumberFormat="0" applyFont="0" applyFill="0" applyBorder="0" applyAlignment="0">
      <protection hidden="1"/>
    </xf>
    <xf numFmtId="0" fontId="113" fillId="0" borderId="178" applyNumberFormat="0" applyFont="0" applyFill="0" applyBorder="0" applyAlignment="0">
      <protection hidden="1"/>
    </xf>
    <xf numFmtId="0" fontId="113" fillId="0" borderId="178" applyNumberFormat="0" applyFont="0" applyFill="0" applyBorder="0" applyAlignment="0">
      <protection hidden="1"/>
    </xf>
    <xf numFmtId="0" fontId="113" fillId="0" borderId="178" applyNumberFormat="0" applyFont="0" applyFill="0" applyBorder="0" applyAlignment="0">
      <protection hidden="1"/>
    </xf>
    <xf numFmtId="0" fontId="113" fillId="0" borderId="178" applyNumberFormat="0" applyFont="0" applyFill="0" applyBorder="0" applyAlignment="0">
      <protection hidden="1"/>
    </xf>
    <xf numFmtId="1" fontId="2" fillId="143" borderId="178" applyFont="0">
      <alignment horizontal="right"/>
    </xf>
    <xf numFmtId="1" fontId="2" fillId="143" borderId="178" applyFont="0">
      <alignment horizontal="right"/>
    </xf>
    <xf numFmtId="1" fontId="2" fillId="143" borderId="178" applyFont="0">
      <alignment horizontal="right"/>
    </xf>
    <xf numFmtId="1" fontId="2" fillId="143" borderId="178" applyFont="0">
      <alignment horizontal="right"/>
    </xf>
    <xf numFmtId="1" fontId="2" fillId="143" borderId="178" applyFont="0">
      <alignment horizontal="right"/>
    </xf>
    <xf numFmtId="1" fontId="2" fillId="143" borderId="178" applyFont="0">
      <alignment horizontal="right"/>
    </xf>
    <xf numFmtId="1" fontId="2" fillId="143" borderId="178" applyFont="0">
      <alignment horizontal="right"/>
    </xf>
    <xf numFmtId="1" fontId="2" fillId="143" borderId="178" applyFont="0">
      <alignment horizontal="right"/>
    </xf>
    <xf numFmtId="1" fontId="2" fillId="143" borderId="178" applyFont="0">
      <alignment horizontal="right"/>
    </xf>
    <xf numFmtId="1" fontId="2" fillId="143" borderId="178" applyFont="0">
      <alignment horizontal="right"/>
    </xf>
    <xf numFmtId="304" fontId="2" fillId="143" borderId="178" applyFont="0"/>
    <xf numFmtId="304" fontId="2" fillId="143" borderId="178" applyFont="0"/>
    <xf numFmtId="304" fontId="2" fillId="143" borderId="178" applyFont="0"/>
    <xf numFmtId="304" fontId="2" fillId="143" borderId="178" applyFont="0"/>
    <xf numFmtId="304" fontId="2" fillId="143" borderId="178" applyFont="0"/>
    <xf numFmtId="304" fontId="2" fillId="143" borderId="178" applyFont="0"/>
    <xf numFmtId="304" fontId="2" fillId="143" borderId="178" applyFont="0"/>
    <xf numFmtId="304" fontId="2" fillId="143" borderId="178" applyFont="0"/>
    <xf numFmtId="304" fontId="2" fillId="143" borderId="178" applyFont="0"/>
    <xf numFmtId="304" fontId="2" fillId="143" borderId="178" applyFont="0"/>
    <xf numFmtId="9" fontId="2" fillId="143" borderId="178" applyFont="0">
      <alignment horizontal="right"/>
    </xf>
    <xf numFmtId="9" fontId="2" fillId="143" borderId="178" applyFont="0">
      <alignment horizontal="right"/>
    </xf>
    <xf numFmtId="9" fontId="2" fillId="143" borderId="178" applyFont="0">
      <alignment horizontal="right"/>
    </xf>
    <xf numFmtId="9" fontId="2" fillId="143" borderId="178" applyFont="0">
      <alignment horizontal="right"/>
    </xf>
    <xf numFmtId="9" fontId="2" fillId="143" borderId="178" applyFont="0">
      <alignment horizontal="right"/>
    </xf>
    <xf numFmtId="9" fontId="2" fillId="143" borderId="178" applyFont="0">
      <alignment horizontal="right"/>
    </xf>
    <xf numFmtId="9" fontId="2" fillId="143" borderId="178" applyFont="0">
      <alignment horizontal="right"/>
    </xf>
    <xf numFmtId="9" fontId="2" fillId="143" borderId="178" applyFont="0">
      <alignment horizontal="right"/>
    </xf>
    <xf numFmtId="9" fontId="2" fillId="143" borderId="178" applyFont="0">
      <alignment horizontal="right"/>
    </xf>
    <xf numFmtId="9" fontId="2" fillId="143" borderId="178" applyFont="0">
      <alignment horizontal="right"/>
    </xf>
    <xf numFmtId="331" fontId="2" fillId="143" borderId="178" applyFont="0">
      <alignment horizontal="right"/>
    </xf>
    <xf numFmtId="331" fontId="2" fillId="143" borderId="178" applyFont="0">
      <alignment horizontal="right"/>
    </xf>
    <xf numFmtId="331" fontId="2" fillId="143" borderId="178" applyFont="0">
      <alignment horizontal="right"/>
    </xf>
    <xf numFmtId="331" fontId="2" fillId="143" borderId="178" applyFont="0">
      <alignment horizontal="right"/>
    </xf>
    <xf numFmtId="331" fontId="2" fillId="143" borderId="178" applyFont="0">
      <alignment horizontal="right"/>
    </xf>
    <xf numFmtId="331" fontId="2" fillId="143" borderId="178" applyFont="0">
      <alignment horizontal="right"/>
    </xf>
    <xf numFmtId="331" fontId="2" fillId="143" borderId="178" applyFont="0">
      <alignment horizontal="right"/>
    </xf>
    <xf numFmtId="331" fontId="2" fillId="143" borderId="178" applyFont="0">
      <alignment horizontal="right"/>
    </xf>
    <xf numFmtId="331" fontId="2" fillId="143" borderId="178" applyFont="0">
      <alignment horizontal="right"/>
    </xf>
    <xf numFmtId="331" fontId="2" fillId="143" borderId="178" applyFont="0">
      <alignment horizontal="right"/>
    </xf>
    <xf numFmtId="10" fontId="2" fillId="143" borderId="178" applyFont="0">
      <alignment horizontal="right"/>
    </xf>
    <xf numFmtId="10" fontId="2" fillId="143" borderId="178" applyFont="0">
      <alignment horizontal="right"/>
    </xf>
    <xf numFmtId="10" fontId="2" fillId="143" borderId="178" applyFont="0">
      <alignment horizontal="right"/>
    </xf>
    <xf numFmtId="10" fontId="2" fillId="143" borderId="178" applyFont="0">
      <alignment horizontal="right"/>
    </xf>
    <xf numFmtId="10" fontId="2" fillId="143" borderId="178" applyFont="0">
      <alignment horizontal="right"/>
    </xf>
    <xf numFmtId="10" fontId="2" fillId="143" borderId="178" applyFont="0">
      <alignment horizontal="right"/>
    </xf>
    <xf numFmtId="10" fontId="2" fillId="143" borderId="178" applyFont="0">
      <alignment horizontal="right"/>
    </xf>
    <xf numFmtId="10" fontId="2" fillId="143" borderId="178" applyFont="0">
      <alignment horizontal="right"/>
    </xf>
    <xf numFmtId="10" fontId="2" fillId="143" borderId="178" applyFont="0">
      <alignment horizontal="right"/>
    </xf>
    <xf numFmtId="10" fontId="2" fillId="143" borderId="178" applyFont="0">
      <alignment horizontal="right"/>
    </xf>
    <xf numFmtId="0" fontId="2" fillId="143" borderId="178" applyFont="0">
      <alignment horizontal="center" wrapText="1"/>
    </xf>
    <xf numFmtId="0" fontId="2" fillId="143" borderId="178" applyFont="0">
      <alignment horizontal="center" wrapText="1"/>
    </xf>
    <xf numFmtId="0" fontId="2" fillId="143" borderId="178" applyFont="0">
      <alignment horizontal="center" wrapText="1"/>
    </xf>
    <xf numFmtId="0" fontId="2" fillId="143" borderId="178" applyFont="0">
      <alignment horizontal="center" wrapText="1"/>
    </xf>
    <xf numFmtId="0" fontId="2" fillId="143" borderId="178" applyFont="0">
      <alignment horizontal="center" wrapText="1"/>
    </xf>
    <xf numFmtId="0" fontId="2" fillId="143" borderId="178" applyFont="0">
      <alignment horizontal="center" wrapText="1"/>
    </xf>
    <xf numFmtId="0" fontId="2" fillId="143" borderId="178" applyFont="0">
      <alignment horizontal="center" wrapText="1"/>
    </xf>
    <xf numFmtId="0" fontId="2" fillId="143" borderId="178" applyFont="0">
      <alignment horizontal="center" wrapText="1"/>
    </xf>
    <xf numFmtId="0" fontId="2" fillId="143" borderId="178" applyFont="0">
      <alignment horizontal="center" wrapText="1"/>
    </xf>
    <xf numFmtId="0" fontId="2" fillId="143" borderId="178" applyFont="0">
      <alignment horizontal="center" wrapText="1"/>
    </xf>
    <xf numFmtId="49" fontId="2" fillId="143" borderId="178" applyFont="0"/>
    <xf numFmtId="49" fontId="2" fillId="143"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311" fontId="2" fillId="145" borderId="178">
      <alignment vertical="center"/>
    </xf>
    <xf numFmtId="311" fontId="2" fillId="145" borderId="178">
      <alignment vertical="center"/>
    </xf>
    <xf numFmtId="311" fontId="2" fillId="145" borderId="178">
      <alignment vertical="center"/>
    </xf>
    <xf numFmtId="311" fontId="2" fillId="145" borderId="178">
      <alignment vertical="center"/>
    </xf>
    <xf numFmtId="311" fontId="2" fillId="145" borderId="178">
      <alignment vertical="center"/>
    </xf>
    <xf numFmtId="304" fontId="2" fillId="92" borderId="178" applyFont="0">
      <alignment horizontal="right"/>
    </xf>
    <xf numFmtId="304" fontId="2" fillId="92" borderId="178" applyFont="0">
      <alignment horizontal="right"/>
    </xf>
    <xf numFmtId="304" fontId="2" fillId="92" borderId="178" applyFont="0">
      <alignment horizontal="right"/>
    </xf>
    <xf numFmtId="304" fontId="2" fillId="92" borderId="178" applyFont="0">
      <alignment horizontal="right"/>
    </xf>
    <xf numFmtId="304" fontId="2" fillId="92" borderId="178" applyFont="0">
      <alignment horizontal="right"/>
    </xf>
    <xf numFmtId="304" fontId="2" fillId="92" borderId="178" applyFont="0">
      <alignment horizontal="right"/>
    </xf>
    <xf numFmtId="304" fontId="2" fillId="92" borderId="178" applyFont="0">
      <alignment horizontal="right"/>
    </xf>
    <xf numFmtId="304" fontId="2" fillId="92" borderId="178" applyFont="0">
      <alignment horizontal="right"/>
    </xf>
    <xf numFmtId="304" fontId="2" fillId="92" borderId="178" applyFont="0">
      <alignment horizontal="right"/>
    </xf>
    <xf numFmtId="304" fontId="2" fillId="92" borderId="178" applyFont="0">
      <alignment horizontal="right"/>
    </xf>
    <xf numFmtId="1" fontId="2" fillId="92" borderId="178" applyFont="0">
      <alignment horizontal="right"/>
    </xf>
    <xf numFmtId="1" fontId="2" fillId="92" borderId="178" applyFont="0">
      <alignment horizontal="right"/>
    </xf>
    <xf numFmtId="1" fontId="2" fillId="92" borderId="178" applyFont="0">
      <alignment horizontal="right"/>
    </xf>
    <xf numFmtId="1" fontId="2" fillId="92" borderId="178" applyFont="0">
      <alignment horizontal="right"/>
    </xf>
    <xf numFmtId="1" fontId="2" fillId="92" borderId="178" applyFont="0">
      <alignment horizontal="right"/>
    </xf>
    <xf numFmtId="1" fontId="2" fillId="92" borderId="178" applyFont="0">
      <alignment horizontal="right"/>
    </xf>
    <xf numFmtId="1" fontId="2" fillId="92" borderId="178" applyFont="0">
      <alignment horizontal="right"/>
    </xf>
    <xf numFmtId="1" fontId="2" fillId="92" borderId="178" applyFont="0">
      <alignment horizontal="right"/>
    </xf>
    <xf numFmtId="1" fontId="2" fillId="92" borderId="178" applyFont="0">
      <alignment horizontal="right"/>
    </xf>
    <xf numFmtId="1" fontId="2" fillId="92" borderId="178" applyFont="0">
      <alignment horizontal="right"/>
    </xf>
    <xf numFmtId="304" fontId="2" fillId="92" borderId="178" applyFont="0"/>
    <xf numFmtId="304" fontId="2" fillId="92" borderId="178" applyFont="0"/>
    <xf numFmtId="304" fontId="2" fillId="92" borderId="178" applyFont="0"/>
    <xf numFmtId="304" fontId="2" fillId="92" borderId="178" applyFont="0"/>
    <xf numFmtId="304" fontId="2" fillId="92" borderId="178" applyFont="0"/>
    <xf numFmtId="304" fontId="2" fillId="92" borderId="178" applyFont="0"/>
    <xf numFmtId="304" fontId="2" fillId="92" borderId="178" applyFont="0"/>
    <xf numFmtId="304" fontId="2" fillId="92" borderId="178" applyFont="0"/>
    <xf numFmtId="304" fontId="2" fillId="92" borderId="178" applyFont="0"/>
    <xf numFmtId="304" fontId="2" fillId="92" borderId="178" applyFont="0"/>
    <xf numFmtId="260" fontId="2" fillId="92" borderId="178" applyFont="0"/>
    <xf numFmtId="260" fontId="2" fillId="92" borderId="178" applyFont="0"/>
    <xf numFmtId="260" fontId="2" fillId="92" borderId="178" applyFont="0"/>
    <xf numFmtId="260" fontId="2" fillId="92" borderId="178" applyFont="0"/>
    <xf numFmtId="260" fontId="2" fillId="92" borderId="178" applyFont="0"/>
    <xf numFmtId="260" fontId="2" fillId="92" borderId="178" applyFont="0"/>
    <xf numFmtId="260" fontId="2" fillId="92" borderId="178" applyFont="0"/>
    <xf numFmtId="260" fontId="2" fillId="92" borderId="178" applyFont="0"/>
    <xf numFmtId="260" fontId="2" fillId="92" borderId="178" applyFont="0"/>
    <xf numFmtId="260" fontId="2" fillId="92" borderId="178" applyFont="0"/>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10" fontId="2" fillId="92" borderId="178" applyFont="0">
      <alignment horizontal="right"/>
    </xf>
    <xf numFmtId="9" fontId="2" fillId="92" borderId="178" applyFont="0">
      <alignment horizontal="right"/>
    </xf>
    <xf numFmtId="9" fontId="2" fillId="92" borderId="178" applyFont="0">
      <alignment horizontal="right"/>
    </xf>
    <xf numFmtId="9" fontId="2" fillId="92" borderId="178" applyFont="0">
      <alignment horizontal="right"/>
    </xf>
    <xf numFmtId="9" fontId="2" fillId="92" borderId="178" applyFont="0">
      <alignment horizontal="right"/>
    </xf>
    <xf numFmtId="9" fontId="2" fillId="92" borderId="178" applyFont="0">
      <alignment horizontal="right"/>
    </xf>
    <xf numFmtId="9" fontId="2" fillId="92" borderId="178" applyFont="0">
      <alignment horizontal="right"/>
    </xf>
    <xf numFmtId="9" fontId="2" fillId="92" borderId="178" applyFont="0">
      <alignment horizontal="right"/>
    </xf>
    <xf numFmtId="9" fontId="2" fillId="92" borderId="178" applyFont="0">
      <alignment horizontal="right"/>
    </xf>
    <xf numFmtId="9" fontId="2" fillId="92" borderId="178" applyFont="0">
      <alignment horizontal="right"/>
    </xf>
    <xf numFmtId="9" fontId="2" fillId="92" borderId="178" applyFont="0">
      <alignment horizontal="right"/>
    </xf>
    <xf numFmtId="331" fontId="2" fillId="92" borderId="178" applyFont="0">
      <alignment horizontal="right"/>
    </xf>
    <xf numFmtId="331" fontId="2" fillId="92" borderId="178" applyFont="0">
      <alignment horizontal="right"/>
    </xf>
    <xf numFmtId="331" fontId="2" fillId="92" borderId="178" applyFont="0">
      <alignment horizontal="right"/>
    </xf>
    <xf numFmtId="331" fontId="2" fillId="92" borderId="178" applyFont="0">
      <alignment horizontal="right"/>
    </xf>
    <xf numFmtId="331" fontId="2" fillId="92" borderId="178" applyFont="0">
      <alignment horizontal="right"/>
    </xf>
    <xf numFmtId="331" fontId="2" fillId="92" borderId="178" applyFont="0">
      <alignment horizontal="right"/>
    </xf>
    <xf numFmtId="331" fontId="2" fillId="92" borderId="178" applyFont="0">
      <alignment horizontal="right"/>
    </xf>
    <xf numFmtId="331" fontId="2" fillId="92" borderId="178" applyFont="0">
      <alignment horizontal="right"/>
    </xf>
    <xf numFmtId="331" fontId="2" fillId="92" borderId="178" applyFont="0">
      <alignment horizontal="right"/>
    </xf>
    <xf numFmtId="331" fontId="2" fillId="92" borderId="178" applyFont="0">
      <alignment horizontal="right"/>
    </xf>
    <xf numFmtId="10" fontId="2" fillId="92" borderId="179" applyFont="0">
      <alignment horizontal="right"/>
    </xf>
    <xf numFmtId="10" fontId="2" fillId="92" borderId="179" applyFont="0">
      <alignment horizontal="right"/>
    </xf>
    <xf numFmtId="10" fontId="2" fillId="92" borderId="179" applyFont="0">
      <alignment horizontal="right"/>
    </xf>
    <xf numFmtId="10" fontId="2" fillId="92" borderId="179" applyFont="0">
      <alignment horizontal="right"/>
    </xf>
    <xf numFmtId="10" fontId="2" fillId="92" borderId="179" applyFont="0">
      <alignment horizontal="right"/>
    </xf>
    <xf numFmtId="10" fontId="2" fillId="92" borderId="179" applyFont="0">
      <alignment horizontal="right"/>
    </xf>
    <xf numFmtId="10" fontId="2" fillId="92" borderId="179" applyFont="0">
      <alignment horizontal="right"/>
    </xf>
    <xf numFmtId="10" fontId="2" fillId="92" borderId="179" applyFont="0">
      <alignment horizontal="right"/>
    </xf>
    <xf numFmtId="10" fontId="2" fillId="92" borderId="179" applyFont="0">
      <alignment horizontal="right"/>
    </xf>
    <xf numFmtId="10" fontId="2" fillId="92" borderId="179" applyFont="0">
      <alignment horizontal="right"/>
    </xf>
    <xf numFmtId="0" fontId="2" fillId="92" borderId="178" applyFont="0">
      <alignment horizontal="center" wrapText="1"/>
      <protection locked="0"/>
    </xf>
    <xf numFmtId="0" fontId="2" fillId="92" borderId="178" applyFont="0">
      <alignment horizontal="center" wrapText="1"/>
      <protection locked="0"/>
    </xf>
    <xf numFmtId="0" fontId="2" fillId="92" borderId="178" applyFont="0">
      <alignment horizontal="center" wrapText="1"/>
      <protection locked="0"/>
    </xf>
    <xf numFmtId="0" fontId="2" fillId="92" borderId="178" applyFont="0">
      <alignment horizontal="center" wrapText="1"/>
      <protection locked="0"/>
    </xf>
    <xf numFmtId="0" fontId="2" fillId="92" borderId="178" applyFont="0">
      <alignment horizontal="center" wrapText="1"/>
      <protection locked="0"/>
    </xf>
    <xf numFmtId="0" fontId="2" fillId="92" borderId="178" applyFont="0">
      <alignment horizontal="center" wrapText="1"/>
      <protection locked="0"/>
    </xf>
    <xf numFmtId="0" fontId="2" fillId="92" borderId="178" applyFont="0">
      <alignment horizontal="center" wrapText="1"/>
      <protection locked="0"/>
    </xf>
    <xf numFmtId="0" fontId="2" fillId="92" borderId="178" applyFont="0">
      <alignment horizontal="center" wrapText="1"/>
      <protection locked="0"/>
    </xf>
    <xf numFmtId="0" fontId="2" fillId="92" borderId="178" applyFont="0">
      <alignment horizontal="center" wrapText="1"/>
      <protection locked="0"/>
    </xf>
    <xf numFmtId="0" fontId="2" fillId="92" borderId="178" applyFont="0">
      <alignment horizontal="center" wrapText="1"/>
      <protection locked="0"/>
    </xf>
    <xf numFmtId="49" fontId="2" fillId="92" borderId="178" applyFont="0"/>
    <xf numFmtId="49" fontId="2" fillId="92" borderId="178" applyFont="0"/>
    <xf numFmtId="0" fontId="273" fillId="0" borderId="180" applyNumberFormat="0" applyProtection="0">
      <alignment horizontal="left" vertical="top"/>
    </xf>
    <xf numFmtId="0" fontId="273" fillId="0" borderId="180" applyNumberFormat="0" applyProtection="0">
      <alignment horizontal="left" vertical="top"/>
    </xf>
    <xf numFmtId="0" fontId="273" fillId="0" borderId="180" applyNumberFormat="0" applyProtection="0">
      <alignment horizontal="left" vertical="top"/>
    </xf>
    <xf numFmtId="0" fontId="273" fillId="0" borderId="180" applyNumberFormat="0" applyProtection="0">
      <alignment horizontal="right" vertical="top"/>
    </xf>
    <xf numFmtId="0" fontId="273" fillId="0" borderId="180" applyNumberFormat="0" applyProtection="0">
      <alignment horizontal="right" vertical="top"/>
    </xf>
    <xf numFmtId="0" fontId="273" fillId="0" borderId="180" applyNumberFormat="0" applyProtection="0">
      <alignment horizontal="right" vertical="top"/>
    </xf>
    <xf numFmtId="0" fontId="273" fillId="0" borderId="180" applyNumberFormat="0" applyProtection="0">
      <alignment horizontal="right" vertical="top"/>
    </xf>
    <xf numFmtId="0" fontId="273" fillId="0" borderId="180" applyNumberFormat="0" applyProtection="0">
      <alignment horizontal="right" vertical="top"/>
    </xf>
    <xf numFmtId="0" fontId="270" fillId="0" borderId="180" applyNumberFormat="0" applyFill="0" applyAlignment="0" applyProtection="0"/>
    <xf numFmtId="0" fontId="270" fillId="0" borderId="180" applyNumberFormat="0" applyFill="0" applyAlignment="0" applyProtection="0"/>
    <xf numFmtId="0" fontId="270" fillId="0" borderId="180" applyNumberFormat="0" applyFill="0" applyAlignment="0" applyProtection="0"/>
    <xf numFmtId="0" fontId="270" fillId="0" borderId="180" applyNumberFormat="0" applyFill="0" applyAlignment="0" applyProtection="0"/>
    <xf numFmtId="0" fontId="270" fillId="0" borderId="180" applyNumberFormat="0" applyFill="0" applyAlignment="0" applyProtection="0"/>
    <xf numFmtId="0" fontId="269" fillId="0" borderId="176" applyNumberFormat="0" applyFont="0" applyFill="0" applyAlignment="0" applyProtection="0">
      <alignment horizontal="left" vertical="top"/>
    </xf>
    <xf numFmtId="0" fontId="269" fillId="0" borderId="176" applyNumberFormat="0" applyFont="0" applyFill="0" applyAlignment="0" applyProtection="0">
      <alignment horizontal="left" vertical="top"/>
    </xf>
    <xf numFmtId="0" fontId="269" fillId="0" borderId="176" applyNumberFormat="0" applyFont="0" applyFill="0" applyAlignment="0" applyProtection="0">
      <alignment horizontal="left" vertical="top"/>
    </xf>
    <xf numFmtId="0" fontId="269" fillId="0" borderId="176" applyNumberFormat="0" applyFont="0" applyFill="0" applyAlignment="0" applyProtection="0">
      <alignment horizontal="left" vertical="top"/>
    </xf>
    <xf numFmtId="0" fontId="269" fillId="0" borderId="176" applyNumberFormat="0" applyFont="0" applyFill="0" applyAlignment="0" applyProtection="0">
      <alignment horizontal="left" vertical="top"/>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08" fillId="0" borderId="177" applyFill="0" applyBorder="0" applyProtection="0">
      <alignment horizontal="left" vertical="top"/>
    </xf>
    <xf numFmtId="0" fontId="138" fillId="130" borderId="189" applyNumberFormat="0" applyFont="0">
      <alignment horizontal="center" vertical="center"/>
    </xf>
    <xf numFmtId="350" fontId="45" fillId="68" borderId="185" applyNumberFormat="0" applyBorder="0" applyAlignment="0">
      <alignment horizontal="right"/>
    </xf>
    <xf numFmtId="0" fontId="284" fillId="0" borderId="175"/>
    <xf numFmtId="0" fontId="284" fillId="0" borderId="175"/>
    <xf numFmtId="0" fontId="284" fillId="0" borderId="175"/>
    <xf numFmtId="0" fontId="284" fillId="0" borderId="175"/>
    <xf numFmtId="0" fontId="284" fillId="0" borderId="175"/>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0" fontId="225" fillId="0" borderId="190" applyProtection="0">
      <alignment horizontal="center"/>
    </xf>
    <xf numFmtId="0" fontId="225" fillId="0" borderId="190" applyProtection="0">
      <alignment horizontal="center"/>
    </xf>
    <xf numFmtId="0" fontId="225" fillId="0" borderId="190" applyProtection="0">
      <alignment horizontal="center"/>
    </xf>
    <xf numFmtId="0" fontId="225" fillId="0" borderId="190" applyProtection="0">
      <alignment horizontal="center"/>
    </xf>
    <xf numFmtId="0" fontId="225" fillId="0" borderId="190" applyProtection="0">
      <alignment horizontal="center"/>
    </xf>
    <xf numFmtId="0" fontId="286" fillId="0" borderId="185" applyNumberFormat="0" applyFill="0" applyBorder="0" applyAlignment="0" applyProtection="0">
      <alignment horizontal="center"/>
      <protection locked="0"/>
    </xf>
    <xf numFmtId="37" fontId="113" fillId="149" borderId="178" applyNumberFormat="0" applyAlignment="0" applyProtection="0"/>
    <xf numFmtId="37" fontId="113" fillId="149" borderId="178" applyNumberFormat="0" applyAlignment="0" applyProtection="0"/>
    <xf numFmtId="37" fontId="113" fillId="149" borderId="178" applyNumberFormat="0" applyAlignment="0" applyProtection="0"/>
    <xf numFmtId="37" fontId="113" fillId="149" borderId="178" applyNumberFormat="0" applyAlignment="0" applyProtection="0"/>
    <xf numFmtId="37" fontId="113" fillId="149" borderId="178" applyNumberFormat="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2" fontId="186" fillId="69" borderId="178" applyBorder="0" applyAlignment="0"/>
    <xf numFmtId="165" fontId="292" fillId="69" borderId="177">
      <alignment horizontal="center"/>
    </xf>
    <xf numFmtId="0" fontId="299" fillId="0" borderId="0" applyNumberFormat="0" applyFill="0" applyBorder="0" applyAlignment="0" applyProtection="0"/>
    <xf numFmtId="0" fontId="1" fillId="0" borderId="0"/>
    <xf numFmtId="0" fontId="1" fillId="0" borderId="0"/>
  </cellStyleXfs>
  <cellXfs count="818">
    <xf numFmtId="0" fontId="0" fillId="0" borderId="0" xfId="0"/>
    <xf numFmtId="0" fontId="89" fillId="0" borderId="0" xfId="11" applyFont="1" applyFill="1" applyBorder="1" applyProtection="1"/>
    <xf numFmtId="0" fontId="89" fillId="0" borderId="0" xfId="11" applyFont="1" applyFill="1" applyBorder="1" applyAlignment="1" applyProtection="1"/>
    <xf numFmtId="0" fontId="91" fillId="0" borderId="0" xfId="11" applyFont="1" applyFill="1" applyBorder="1" applyAlignment="1" applyProtection="1"/>
    <xf numFmtId="0" fontId="90" fillId="0" borderId="0" xfId="0" applyFont="1" applyFill="1"/>
    <xf numFmtId="0" fontId="92" fillId="0" borderId="56" xfId="0" applyNumberFormat="1" applyFont="1" applyFill="1" applyBorder="1" applyAlignment="1">
      <alignment horizontal="left" vertical="center" wrapText="1"/>
    </xf>
    <xf numFmtId="0" fontId="90" fillId="0" borderId="0" xfId="0" applyFont="1" applyFill="1" applyAlignment="1">
      <alignment horizontal="left" vertical="top" wrapText="1"/>
    </xf>
    <xf numFmtId="0" fontId="90" fillId="0" borderId="0" xfId="0" applyFont="1"/>
    <xf numFmtId="0" fontId="93" fillId="0" borderId="110" xfId="0" applyFont="1" applyBorder="1"/>
    <xf numFmtId="0" fontId="90" fillId="0" borderId="0" xfId="0" applyFont="1" applyAlignment="1">
      <alignment wrapText="1"/>
    </xf>
    <xf numFmtId="0" fontId="89" fillId="0" borderId="110" xfId="0" applyFont="1" applyBorder="1"/>
    <xf numFmtId="0" fontId="89" fillId="0" borderId="110" xfId="0" applyFont="1" applyFill="1" applyBorder="1"/>
    <xf numFmtId="0" fontId="89" fillId="0" borderId="110" xfId="0" applyFont="1" applyBorder="1" applyAlignment="1">
      <alignment horizontal="left" indent="8"/>
    </xf>
    <xf numFmtId="0" fontId="89" fillId="0" borderId="110" xfId="0" applyFont="1" applyBorder="1" applyAlignment="1">
      <alignment wrapText="1"/>
    </xf>
    <xf numFmtId="0" fontId="93" fillId="0" borderId="0" xfId="0" applyFont="1"/>
    <xf numFmtId="0" fontId="92" fillId="0" borderId="110" xfId="0" applyFont="1" applyBorder="1"/>
    <xf numFmtId="0" fontId="89" fillId="0" borderId="114" xfId="0" applyFont="1" applyFill="1" applyBorder="1" applyAlignment="1">
      <alignment horizontal="center" vertical="center" wrapText="1"/>
    </xf>
    <xf numFmtId="0" fontId="89" fillId="0" borderId="110" xfId="0" applyFont="1" applyBorder="1" applyAlignment="1">
      <alignment horizontal="center" vertical="center"/>
    </xf>
    <xf numFmtId="0" fontId="89" fillId="0" borderId="0" xfId="0" applyFont="1"/>
    <xf numFmtId="0" fontId="89" fillId="0" borderId="0" xfId="0" applyFont="1" applyAlignment="1">
      <alignment wrapText="1"/>
    </xf>
    <xf numFmtId="14" fontId="89" fillId="0" borderId="0" xfId="0" applyNumberFormat="1" applyFont="1"/>
    <xf numFmtId="0" fontId="90" fillId="0" borderId="0" xfId="0" applyFont="1" applyBorder="1"/>
    <xf numFmtId="0" fontId="90" fillId="0" borderId="0" xfId="0" applyFont="1" applyBorder="1" applyAlignment="1">
      <alignment horizontal="left"/>
    </xf>
    <xf numFmtId="0" fontId="92" fillId="0" borderId="110" xfId="0" applyFont="1" applyFill="1" applyBorder="1"/>
    <xf numFmtId="0" fontId="89" fillId="0" borderId="110" xfId="0" applyNumberFormat="1" applyFont="1" applyFill="1" applyBorder="1" applyAlignment="1">
      <alignment horizontal="left" vertical="center" wrapText="1"/>
    </xf>
    <xf numFmtId="0" fontId="92" fillId="0" borderId="110" xfId="0" applyFont="1" applyFill="1" applyBorder="1" applyAlignment="1">
      <alignment horizontal="left" wrapText="1" indent="1"/>
    </xf>
    <xf numFmtId="0" fontId="92" fillId="0" borderId="110" xfId="0" applyFont="1" applyFill="1" applyBorder="1" applyAlignment="1">
      <alignment horizontal="left" vertical="center" indent="1"/>
    </xf>
    <xf numFmtId="0" fontId="89" fillId="0" borderId="110" xfId="0" applyFont="1" applyFill="1" applyBorder="1" applyAlignment="1">
      <alignment horizontal="left" wrapText="1" indent="1"/>
    </xf>
    <xf numFmtId="0" fontId="89" fillId="0" borderId="110" xfId="0" applyFont="1" applyFill="1" applyBorder="1" applyAlignment="1">
      <alignment horizontal="left" indent="1"/>
    </xf>
    <xf numFmtId="0" fontId="89" fillId="0" borderId="110" xfId="0" applyFont="1" applyFill="1" applyBorder="1" applyAlignment="1">
      <alignment horizontal="left" wrapText="1" indent="4"/>
    </xf>
    <xf numFmtId="0" fontId="89" fillId="0" borderId="110" xfId="0" applyNumberFormat="1" applyFont="1" applyFill="1" applyBorder="1" applyAlignment="1">
      <alignment horizontal="left" indent="3"/>
    </xf>
    <xf numFmtId="0" fontId="92" fillId="0" borderId="110" xfId="0" applyFont="1" applyFill="1" applyBorder="1" applyAlignment="1">
      <alignment horizontal="left" indent="1"/>
    </xf>
    <xf numFmtId="0" fontId="93" fillId="0" borderId="5" xfId="0" applyFont="1" applyBorder="1"/>
    <xf numFmtId="0" fontId="93" fillId="0" borderId="110" xfId="0" applyFont="1" applyFill="1" applyBorder="1"/>
    <xf numFmtId="0" fontId="90" fillId="0" borderId="110" xfId="0" applyFont="1" applyFill="1" applyBorder="1" applyAlignment="1">
      <alignment horizontal="left" wrapText="1" indent="2"/>
    </xf>
    <xf numFmtId="0" fontId="90" fillId="0" borderId="110" xfId="0" applyFont="1" applyFill="1" applyBorder="1"/>
    <xf numFmtId="0" fontId="90" fillId="0" borderId="110" xfId="0" applyFont="1" applyFill="1" applyBorder="1" applyAlignment="1">
      <alignment horizontal="left" wrapText="1"/>
    </xf>
    <xf numFmtId="0" fontId="89" fillId="0" borderId="0" xfId="0" applyFont="1" applyBorder="1"/>
    <xf numFmtId="0" fontId="89" fillId="0" borderId="110" xfId="0" applyFont="1" applyBorder="1" applyAlignment="1">
      <alignment horizontal="left" indent="1"/>
    </xf>
    <xf numFmtId="0" fontId="89" fillId="0" borderId="110" xfId="0" applyFont="1" applyBorder="1" applyAlignment="1">
      <alignment horizontal="center"/>
    </xf>
    <xf numFmtId="0" fontId="89" fillId="0" borderId="0" xfId="0" applyFont="1" applyBorder="1" applyAlignment="1">
      <alignment horizontal="center" vertical="center"/>
    </xf>
    <xf numFmtId="0" fontId="89" fillId="0" borderId="110" xfId="0" applyFont="1" applyFill="1" applyBorder="1" applyAlignment="1">
      <alignment horizontal="center" vertical="center" wrapText="1"/>
    </xf>
    <xf numFmtId="0" fontId="89" fillId="0" borderId="5" xfId="0" applyFont="1" applyBorder="1" applyAlignment="1">
      <alignment wrapText="1"/>
    </xf>
    <xf numFmtId="0" fontId="89" fillId="0" borderId="89" xfId="0" applyFont="1" applyFill="1" applyBorder="1" applyAlignment="1">
      <alignment horizontal="center" vertical="center" wrapText="1"/>
    </xf>
    <xf numFmtId="0" fontId="89" fillId="0" borderId="0" xfId="0" applyFont="1" applyFill="1" applyBorder="1" applyAlignment="1">
      <alignment horizontal="center" vertical="center" wrapText="1"/>
    </xf>
    <xf numFmtId="0" fontId="89" fillId="0" borderId="113" xfId="0" applyFont="1" applyFill="1" applyBorder="1" applyAlignment="1">
      <alignment horizontal="center" vertical="center" wrapText="1"/>
    </xf>
    <xf numFmtId="0" fontId="89" fillId="0" borderId="90" xfId="0" applyFont="1" applyFill="1" applyBorder="1" applyAlignment="1">
      <alignment horizontal="center" vertical="center" wrapText="1"/>
    </xf>
    <xf numFmtId="0" fontId="89" fillId="0" borderId="0" xfId="0" applyFont="1" applyFill="1"/>
    <xf numFmtId="49" fontId="89" fillId="0" borderId="18" xfId="0" applyNumberFormat="1" applyFont="1" applyFill="1" applyBorder="1" applyAlignment="1">
      <alignment horizontal="left" wrapText="1" indent="1"/>
    </xf>
    <xf numFmtId="0" fontId="89" fillId="0" borderId="16" xfId="0" applyNumberFormat="1" applyFont="1" applyFill="1" applyBorder="1" applyAlignment="1">
      <alignment horizontal="left" wrapText="1" indent="1"/>
    </xf>
    <xf numFmtId="49" fontId="89" fillId="0" borderId="69" xfId="0" applyNumberFormat="1" applyFont="1" applyFill="1" applyBorder="1" applyAlignment="1">
      <alignment horizontal="left" wrapText="1" indent="1"/>
    </xf>
    <xf numFmtId="0" fontId="89" fillId="0" borderId="13" xfId="0" applyNumberFormat="1" applyFont="1" applyFill="1" applyBorder="1" applyAlignment="1">
      <alignment horizontal="left" wrapText="1" indent="1"/>
    </xf>
    <xf numFmtId="49" fontId="89" fillId="0" borderId="13" xfId="0" applyNumberFormat="1" applyFont="1" applyFill="1" applyBorder="1" applyAlignment="1">
      <alignment horizontal="left" wrapText="1" indent="3"/>
    </xf>
    <xf numFmtId="49" fontId="89" fillId="0" borderId="69" xfId="0" applyNumberFormat="1" applyFont="1" applyFill="1" applyBorder="1" applyAlignment="1">
      <alignment horizontal="left" wrapText="1" indent="3"/>
    </xf>
    <xf numFmtId="49" fontId="89" fillId="0" borderId="69" xfId="0" applyNumberFormat="1" applyFont="1" applyFill="1" applyBorder="1" applyAlignment="1">
      <alignment horizontal="left" wrapText="1" indent="2"/>
    </xf>
    <xf numFmtId="49" fontId="89" fillId="0" borderId="13" xfId="0" applyNumberFormat="1" applyFont="1" applyBorder="1" applyAlignment="1">
      <alignment horizontal="left" wrapText="1" indent="2"/>
    </xf>
    <xf numFmtId="49" fontId="89" fillId="0" borderId="69" xfId="0" applyNumberFormat="1" applyFont="1" applyFill="1" applyBorder="1" applyAlignment="1">
      <alignment horizontal="left" vertical="top" wrapText="1" indent="2"/>
    </xf>
    <xf numFmtId="49" fontId="89" fillId="0" borderId="69" xfId="0" applyNumberFormat="1" applyFont="1" applyFill="1" applyBorder="1" applyAlignment="1">
      <alignment horizontal="left" indent="1"/>
    </xf>
    <xf numFmtId="0" fontId="89" fillId="0" borderId="13" xfId="0" applyNumberFormat="1" applyFont="1" applyBorder="1" applyAlignment="1">
      <alignment horizontal="left" indent="1"/>
    </xf>
    <xf numFmtId="49" fontId="89" fillId="0" borderId="13" xfId="0" applyNumberFormat="1" applyFont="1" applyBorder="1" applyAlignment="1">
      <alignment horizontal="left" indent="1"/>
    </xf>
    <xf numFmtId="49" fontId="89" fillId="0" borderId="69" xfId="0" applyNumberFormat="1" applyFont="1" applyFill="1" applyBorder="1" applyAlignment="1">
      <alignment horizontal="left" indent="3"/>
    </xf>
    <xf numFmtId="49" fontId="89" fillId="0" borderId="13" xfId="0" applyNumberFormat="1" applyFont="1" applyBorder="1" applyAlignment="1">
      <alignment horizontal="left" indent="3"/>
    </xf>
    <xf numFmtId="0" fontId="89" fillId="0" borderId="13" xfId="0" applyFont="1" applyBorder="1" applyAlignment="1">
      <alignment horizontal="left" indent="2"/>
    </xf>
    <xf numFmtId="0" fontId="89" fillId="0" borderId="69" xfId="0" applyFont="1" applyBorder="1" applyAlignment="1">
      <alignment horizontal="left" indent="2"/>
    </xf>
    <xf numFmtId="0" fontId="89" fillId="0" borderId="13" xfId="0" applyFont="1" applyBorder="1" applyAlignment="1">
      <alignment horizontal="left" indent="1"/>
    </xf>
    <xf numFmtId="0" fontId="89" fillId="0" borderId="69" xfId="0" applyFont="1" applyBorder="1" applyAlignment="1">
      <alignment horizontal="left" indent="1"/>
    </xf>
    <xf numFmtId="0" fontId="92" fillId="0" borderId="52" xfId="0" applyFont="1" applyBorder="1"/>
    <xf numFmtId="0" fontId="89" fillId="0" borderId="55" xfId="0" applyFont="1" applyBorder="1"/>
    <xf numFmtId="0" fontId="89" fillId="0" borderId="69" xfId="0" applyFont="1" applyFill="1" applyBorder="1" applyAlignment="1">
      <alignment horizontal="center" vertical="center" wrapText="1"/>
    </xf>
    <xf numFmtId="0" fontId="89" fillId="0" borderId="0" xfId="0" applyFont="1" applyBorder="1" applyAlignment="1">
      <alignment wrapText="1"/>
    </xf>
    <xf numFmtId="14" fontId="89" fillId="0" borderId="0" xfId="0" applyNumberFormat="1" applyFont="1" applyBorder="1"/>
    <xf numFmtId="0" fontId="89" fillId="0" borderId="0" xfId="0" applyFont="1" applyAlignment="1">
      <alignment horizontal="center" vertical="center"/>
    </xf>
    <xf numFmtId="0" fontId="89" fillId="0" borderId="0" xfId="0" applyFont="1" applyBorder="1" applyAlignment="1">
      <alignment horizontal="left"/>
    </xf>
    <xf numFmtId="0" fontId="92" fillId="0" borderId="110" xfId="0" applyNumberFormat="1" applyFont="1" applyFill="1" applyBorder="1" applyAlignment="1">
      <alignment horizontal="left" vertical="center" wrapText="1"/>
    </xf>
    <xf numFmtId="0" fontId="89" fillId="0" borderId="5" xfId="0" applyFont="1" applyFill="1" applyBorder="1" applyAlignment="1">
      <alignment horizontal="center" vertical="center" wrapText="1"/>
    </xf>
    <xf numFmtId="0" fontId="92" fillId="0" borderId="110" xfId="0" applyFont="1" applyBorder="1" applyAlignment="1">
      <alignment horizontal="center" vertical="center" wrapText="1"/>
    </xf>
    <xf numFmtId="0" fontId="89" fillId="0" borderId="5" xfId="0" applyFont="1" applyBorder="1" applyAlignment="1">
      <alignment horizontal="center" vertical="center" wrapText="1"/>
    </xf>
    <xf numFmtId="0" fontId="89" fillId="0" borderId="110" xfId="0" applyFont="1" applyBorder="1" applyAlignment="1">
      <alignment horizontal="center" vertical="center" wrapText="1"/>
    </xf>
    <xf numFmtId="0" fontId="93" fillId="0" borderId="110" xfId="0" applyFont="1" applyFill="1" applyBorder="1" applyAlignment="1">
      <alignment horizontal="center" vertical="center" wrapText="1"/>
    </xf>
    <xf numFmtId="0" fontId="89" fillId="0" borderId="63" xfId="0" applyFont="1" applyBorder="1" applyAlignment="1">
      <alignment horizontal="center" vertical="center" wrapText="1"/>
    </xf>
    <xf numFmtId="3" fontId="93" fillId="0" borderId="178" xfId="0" applyNumberFormat="1" applyFont="1" applyBorder="1"/>
    <xf numFmtId="0" fontId="89" fillId="0" borderId="178" xfId="0" applyFont="1" applyBorder="1"/>
    <xf numFmtId="43" fontId="89" fillId="0" borderId="0" xfId="7" applyFont="1"/>
    <xf numFmtId="164" fontId="89" fillId="0" borderId="0" xfId="7" applyNumberFormat="1" applyFont="1"/>
    <xf numFmtId="164" fontId="89" fillId="0" borderId="110" xfId="7" applyNumberFormat="1" applyFont="1" applyBorder="1" applyAlignment="1">
      <alignment horizontal="center" vertical="center"/>
    </xf>
    <xf numFmtId="164" fontId="89" fillId="0" borderId="110" xfId="7" applyNumberFormat="1" applyFont="1" applyBorder="1" applyAlignment="1">
      <alignment horizontal="center" vertical="center" wrapText="1"/>
    </xf>
    <xf numFmtId="164" fontId="89" fillId="0" borderId="114" xfId="7" applyNumberFormat="1" applyFont="1" applyFill="1" applyBorder="1" applyAlignment="1">
      <alignment horizontal="center" vertical="center" wrapText="1"/>
    </xf>
    <xf numFmtId="164" fontId="89" fillId="0" borderId="178" xfId="7" applyNumberFormat="1" applyFont="1" applyBorder="1"/>
    <xf numFmtId="164" fontId="89" fillId="35" borderId="178" xfId="7" applyNumberFormat="1" applyFont="1" applyFill="1" applyBorder="1"/>
    <xf numFmtId="164" fontId="92" fillId="0" borderId="178" xfId="7" applyNumberFormat="1" applyFont="1" applyBorder="1"/>
    <xf numFmtId="164" fontId="90" fillId="0" borderId="0" xfId="7" applyNumberFormat="1" applyFont="1"/>
    <xf numFmtId="164" fontId="90" fillId="0" borderId="0" xfId="7" applyNumberFormat="1" applyFont="1" applyFill="1"/>
    <xf numFmtId="164" fontId="90" fillId="0" borderId="110" xfId="7" applyNumberFormat="1" applyFont="1" applyBorder="1"/>
    <xf numFmtId="164" fontId="93" fillId="0" borderId="110" xfId="7" applyNumberFormat="1" applyFont="1" applyBorder="1"/>
    <xf numFmtId="0" fontId="89" fillId="77" borderId="178" xfId="0" applyFont="1" applyFill="1" applyBorder="1"/>
    <xf numFmtId="164" fontId="89" fillId="0" borderId="110" xfId="7" applyNumberFormat="1" applyFont="1" applyBorder="1"/>
    <xf numFmtId="164" fontId="89" fillId="0" borderId="110" xfId="7" applyNumberFormat="1" applyFont="1" applyFill="1" applyBorder="1"/>
    <xf numFmtId="164" fontId="89" fillId="0" borderId="178" xfId="7" applyNumberFormat="1" applyFont="1" applyBorder="1" applyAlignment="1">
      <alignment horizontal="left" vertical="center" wrapText="1"/>
    </xf>
    <xf numFmtId="164" fontId="92" fillId="0" borderId="178" xfId="7" applyNumberFormat="1" applyFont="1" applyBorder="1" applyAlignment="1">
      <alignment horizontal="left" vertical="center" wrapText="1"/>
    </xf>
    <xf numFmtId="164" fontId="89" fillId="0" borderId="104" xfId="7" applyNumberFormat="1" applyFont="1" applyFill="1" applyBorder="1" applyAlignment="1">
      <alignment vertical="center" wrapText="1" readingOrder="1"/>
    </xf>
    <xf numFmtId="164" fontId="89" fillId="0" borderId="105" xfId="7" applyNumberFormat="1" applyFont="1" applyFill="1" applyBorder="1" applyAlignment="1">
      <alignment vertical="center" wrapText="1" readingOrder="1"/>
    </xf>
    <xf numFmtId="164" fontId="89" fillId="0" borderId="105" xfId="7" applyNumberFormat="1" applyFont="1" applyFill="1" applyBorder="1" applyAlignment="1">
      <alignment horizontal="left" vertical="center" wrapText="1" indent="1" readingOrder="1"/>
    </xf>
    <xf numFmtId="164" fontId="89" fillId="0" borderId="106" xfId="7" applyNumberFormat="1" applyFont="1" applyFill="1" applyBorder="1" applyAlignment="1">
      <alignment vertical="center" wrapText="1" readingOrder="1"/>
    </xf>
    <xf numFmtId="164" fontId="92" fillId="0" borderId="110" xfId="7" applyNumberFormat="1" applyFont="1" applyFill="1" applyBorder="1" applyAlignment="1">
      <alignment vertical="center" wrapText="1" readingOrder="1"/>
    </xf>
    <xf numFmtId="164" fontId="92" fillId="0" borderId="13" xfId="7" applyNumberFormat="1" applyFont="1" applyBorder="1"/>
    <xf numFmtId="164" fontId="89" fillId="0" borderId="69" xfId="7" applyNumberFormat="1" applyFont="1" applyBorder="1"/>
    <xf numFmtId="164" fontId="89" fillId="0" borderId="113" xfId="7" applyNumberFormat="1" applyFont="1" applyBorder="1"/>
    <xf numFmtId="164" fontId="89" fillId="0" borderId="13" xfId="7" applyNumberFormat="1" applyFont="1" applyBorder="1" applyAlignment="1">
      <alignment horizontal="left" indent="1"/>
    </xf>
    <xf numFmtId="164" fontId="89" fillId="0" borderId="13" xfId="7" applyNumberFormat="1" applyFont="1" applyBorder="1" applyAlignment="1">
      <alignment horizontal="left" indent="2"/>
    </xf>
    <xf numFmtId="164" fontId="89" fillId="0" borderId="13" xfId="7" applyNumberFormat="1" applyFont="1" applyFill="1" applyBorder="1" applyAlignment="1">
      <alignment horizontal="left" indent="3"/>
    </xf>
    <xf numFmtId="164" fontId="89" fillId="0" borderId="13" xfId="7" applyNumberFormat="1" applyFont="1" applyFill="1" applyBorder="1" applyAlignment="1">
      <alignment horizontal="left" indent="1"/>
    </xf>
    <xf numFmtId="164" fontId="89" fillId="78" borderId="13" xfId="7" applyNumberFormat="1" applyFont="1" applyFill="1" applyBorder="1"/>
    <xf numFmtId="164" fontId="89" fillId="78" borderId="110" xfId="7" applyNumberFormat="1" applyFont="1" applyFill="1" applyBorder="1"/>
    <xf numFmtId="164" fontId="89" fillId="78" borderId="69" xfId="7" applyNumberFormat="1" applyFont="1" applyFill="1" applyBorder="1"/>
    <xf numFmtId="164" fontId="89" fillId="78" borderId="113" xfId="7" applyNumberFormat="1" applyFont="1" applyFill="1" applyBorder="1"/>
    <xf numFmtId="164" fontId="89" fillId="0" borderId="13" xfId="7" applyNumberFormat="1" applyFont="1" applyFill="1" applyBorder="1" applyAlignment="1">
      <alignment horizontal="left" vertical="top" wrapText="1" indent="2"/>
    </xf>
    <xf numFmtId="164" fontId="89" fillId="0" borderId="69" xfId="7" applyNumberFormat="1" applyFont="1" applyFill="1" applyBorder="1"/>
    <xf numFmtId="164" fontId="89" fillId="0" borderId="113" xfId="7" applyNumberFormat="1" applyFont="1" applyFill="1" applyBorder="1"/>
    <xf numFmtId="164" fontId="89" fillId="0" borderId="13" xfId="7" applyNumberFormat="1" applyFont="1" applyFill="1" applyBorder="1" applyAlignment="1">
      <alignment horizontal="left" wrapText="1" indent="3"/>
    </xf>
    <xf numFmtId="164" fontId="89" fillId="0" borderId="13" xfId="7" applyNumberFormat="1" applyFont="1" applyFill="1" applyBorder="1" applyAlignment="1">
      <alignment horizontal="left" wrapText="1" indent="2"/>
    </xf>
    <xf numFmtId="164" fontId="89" fillId="0" borderId="13" xfId="7" applyNumberFormat="1" applyFont="1" applyFill="1" applyBorder="1" applyAlignment="1">
      <alignment horizontal="left" wrapText="1" indent="1"/>
    </xf>
    <xf numFmtId="164" fontId="89" fillId="0" borderId="16" xfId="7" applyNumberFormat="1" applyFont="1" applyFill="1" applyBorder="1" applyAlignment="1">
      <alignment horizontal="left" wrapText="1" indent="1"/>
    </xf>
    <xf numFmtId="164" fontId="89" fillId="0" borderId="17" xfId="7" applyNumberFormat="1" applyFont="1" applyFill="1" applyBorder="1"/>
    <xf numFmtId="164" fontId="89" fillId="0" borderId="18" xfId="7" applyNumberFormat="1" applyFont="1" applyFill="1" applyBorder="1"/>
    <xf numFmtId="164" fontId="89" fillId="0" borderId="20" xfId="7" applyNumberFormat="1" applyFont="1" applyFill="1" applyBorder="1"/>
    <xf numFmtId="164" fontId="92" fillId="0" borderId="110" xfId="7" applyNumberFormat="1" applyFont="1" applyBorder="1"/>
    <xf numFmtId="164" fontId="89" fillId="0" borderId="110" xfId="7" applyNumberFormat="1" applyFont="1" applyBorder="1" applyAlignment="1">
      <alignment horizontal="left" indent="1"/>
    </xf>
    <xf numFmtId="164" fontId="92" fillId="75" borderId="110" xfId="7" applyNumberFormat="1" applyFont="1" applyFill="1" applyBorder="1"/>
    <xf numFmtId="0" fontId="90" fillId="0" borderId="0" xfId="0" applyFont="1" applyBorder="1" applyAlignment="1">
      <alignment horizontal="center" vertical="center" wrapText="1"/>
    </xf>
    <xf numFmtId="0" fontId="90" fillId="0" borderId="0" xfId="0" applyFont="1" applyAlignment="1">
      <alignment horizontal="center" vertical="center"/>
    </xf>
    <xf numFmtId="0" fontId="90" fillId="0" borderId="0" xfId="0" applyFont="1" applyFill="1" applyAlignment="1">
      <alignment horizontal="left" vertical="center"/>
    </xf>
    <xf numFmtId="0" fontId="90" fillId="0" borderId="0" xfId="0" applyFont="1" applyAlignment="1"/>
    <xf numFmtId="0" fontId="302" fillId="0" borderId="0" xfId="0" applyFont="1" applyBorder="1" applyAlignment="1">
      <alignment wrapText="1"/>
    </xf>
    <xf numFmtId="14" fontId="90" fillId="0" borderId="0" xfId="0" applyNumberFormat="1" applyFont="1" applyAlignment="1">
      <alignment horizontal="left"/>
    </xf>
    <xf numFmtId="0" fontId="303" fillId="0" borderId="0" xfId="0" applyFont="1"/>
    <xf numFmtId="0" fontId="304" fillId="0" borderId="0" xfId="0" applyFont="1" applyFill="1" applyAlignment="1">
      <alignment vertical="top" wrapText="1"/>
    </xf>
    <xf numFmtId="0" fontId="90" fillId="0" borderId="1" xfId="0" applyFont="1" applyBorder="1"/>
    <xf numFmtId="0" fontId="90" fillId="83" borderId="110" xfId="0" applyFont="1" applyFill="1" applyBorder="1" applyAlignment="1" applyProtection="1">
      <alignment horizontal="center" vertical="center" wrapText="1"/>
    </xf>
    <xf numFmtId="0" fontId="93" fillId="82" borderId="110" xfId="0" applyFont="1" applyFill="1" applyBorder="1" applyAlignment="1" applyProtection="1">
      <alignment vertical="center" wrapText="1"/>
    </xf>
    <xf numFmtId="192" fontId="93" fillId="82" borderId="178" xfId="7" applyNumberFormat="1" applyFont="1" applyFill="1" applyBorder="1" applyAlignment="1">
      <alignment vertical="center"/>
    </xf>
    <xf numFmtId="192" fontId="93" fillId="82" borderId="69" xfId="7" applyNumberFormat="1" applyFont="1" applyFill="1" applyBorder="1" applyAlignment="1">
      <alignment vertical="center"/>
    </xf>
    <xf numFmtId="0" fontId="89" fillId="80" borderId="110" xfId="0" applyFont="1" applyFill="1" applyBorder="1" applyAlignment="1">
      <alignment horizontal="left" vertical="center" wrapText="1" indent="3"/>
    </xf>
    <xf numFmtId="192" fontId="93" fillId="35" borderId="178" xfId="7" applyNumberFormat="1" applyFont="1" applyFill="1" applyBorder="1" applyAlignment="1">
      <alignment vertical="center"/>
    </xf>
    <xf numFmtId="0" fontId="305" fillId="0" borderId="0" xfId="0" applyFont="1"/>
    <xf numFmtId="0" fontId="306" fillId="80" borderId="110" xfId="0" applyFont="1" applyFill="1" applyBorder="1" applyAlignment="1">
      <alignment horizontal="left" vertical="center" wrapText="1" indent="5"/>
    </xf>
    <xf numFmtId="0" fontId="307" fillId="79" borderId="110" xfId="0" applyFont="1" applyFill="1" applyBorder="1" applyAlignment="1" applyProtection="1">
      <alignment horizontal="left" vertical="center" wrapText="1" indent="1"/>
    </xf>
    <xf numFmtId="192" fontId="307" fillId="79" borderId="178" xfId="7" applyNumberFormat="1" applyFont="1" applyFill="1" applyBorder="1" applyAlignment="1">
      <alignment vertical="center"/>
    </xf>
    <xf numFmtId="192" fontId="304" fillId="80" borderId="178" xfId="7" applyNumberFormat="1" applyFont="1" applyFill="1" applyBorder="1" applyAlignment="1">
      <alignment vertical="center"/>
    </xf>
    <xf numFmtId="0" fontId="90" fillId="0" borderId="3" xfId="0" applyFont="1" applyBorder="1"/>
    <xf numFmtId="0" fontId="92" fillId="0" borderId="3" xfId="20949" applyFont="1" applyFill="1" applyBorder="1" applyAlignment="1" applyProtection="1">
      <alignment horizontal="center" vertical="center"/>
    </xf>
    <xf numFmtId="0" fontId="89" fillId="3" borderId="3" xfId="20949" applyFont="1" applyFill="1" applyBorder="1" applyAlignment="1" applyProtection="1">
      <alignment horizontal="right" indent="1"/>
    </xf>
    <xf numFmtId="0" fontId="89" fillId="3" borderId="3" xfId="20949" applyFont="1" applyFill="1" applyBorder="1" applyAlignment="1" applyProtection="1">
      <alignment horizontal="left" wrapText="1"/>
    </xf>
    <xf numFmtId="0" fontId="90" fillId="0" borderId="178" xfId="0" applyFont="1" applyBorder="1"/>
    <xf numFmtId="0" fontId="90" fillId="0" borderId="3" xfId="20949" applyFont="1" applyFill="1" applyBorder="1" applyAlignment="1" applyProtection="1">
      <alignment horizontal="left" wrapText="1"/>
    </xf>
    <xf numFmtId="0" fontId="89" fillId="0" borderId="3" xfId="20949" applyFont="1" applyFill="1" applyBorder="1" applyAlignment="1" applyProtection="1">
      <alignment horizontal="left" wrapText="1"/>
    </xf>
    <xf numFmtId="0" fontId="89" fillId="3" borderId="2" xfId="20949" applyFont="1" applyFill="1" applyBorder="1" applyAlignment="1" applyProtection="1">
      <alignment horizontal="right" indent="1"/>
    </xf>
    <xf numFmtId="0" fontId="89" fillId="0" borderId="2" xfId="20949" applyFont="1" applyFill="1" applyBorder="1" applyAlignment="1" applyProtection="1">
      <alignment horizontal="left" wrapText="1"/>
    </xf>
    <xf numFmtId="0" fontId="89" fillId="3" borderId="3" xfId="20949" applyFont="1" applyFill="1" applyBorder="1" applyAlignment="1" applyProtection="1"/>
    <xf numFmtId="0" fontId="308" fillId="0" borderId="0" xfId="17" applyFont="1" applyAlignment="1" applyProtection="1"/>
    <xf numFmtId="0" fontId="308" fillId="0" borderId="3" xfId="17" applyFont="1" applyFill="1" applyBorder="1" applyAlignment="1" applyProtection="1"/>
    <xf numFmtId="0" fontId="308" fillId="0" borderId="3" xfId="17" applyFont="1" applyFill="1" applyBorder="1" applyAlignment="1" applyProtection="1">
      <alignment horizontal="left" vertical="center" wrapText="1"/>
    </xf>
    <xf numFmtId="49" fontId="90" fillId="0" borderId="68" xfId="0" applyNumberFormat="1" applyFont="1" applyBorder="1" applyAlignment="1">
      <alignment horizontal="right"/>
    </xf>
    <xf numFmtId="0" fontId="308" fillId="0" borderId="68" xfId="17" applyFont="1" applyFill="1" applyBorder="1" applyAlignment="1" applyProtection="1"/>
    <xf numFmtId="49" fontId="90" fillId="0" borderId="68" xfId="0" applyNumberFormat="1" applyFont="1" applyFill="1" applyBorder="1" applyAlignment="1">
      <alignment horizontal="right"/>
    </xf>
    <xf numFmtId="0" fontId="308" fillId="0" borderId="178" xfId="17" applyFont="1" applyFill="1" applyBorder="1" applyAlignment="1" applyProtection="1"/>
    <xf numFmtId="49" fontId="90" fillId="0" borderId="178" xfId="0" applyNumberFormat="1" applyFont="1" applyFill="1" applyBorder="1" applyAlignment="1">
      <alignment horizontal="right"/>
    </xf>
    <xf numFmtId="0" fontId="90" fillId="0" borderId="82" xfId="0" applyFont="1" applyBorder="1"/>
    <xf numFmtId="0" fontId="308" fillId="0" borderId="82" xfId="17" applyFont="1" applyFill="1" applyBorder="1" applyAlignment="1" applyProtection="1">
      <alignment horizontal="left" vertical="center"/>
    </xf>
    <xf numFmtId="0" fontId="308" fillId="0" borderId="82" xfId="17" applyFont="1" applyBorder="1" applyAlignment="1" applyProtection="1"/>
    <xf numFmtId="0" fontId="90" fillId="0" borderId="82" xfId="0" applyFont="1" applyFill="1" applyBorder="1"/>
    <xf numFmtId="0" fontId="308" fillId="0" borderId="82" xfId="17" applyFont="1" applyFill="1" applyBorder="1" applyAlignment="1" applyProtection="1">
      <alignment horizontal="left" vertical="center" wrapText="1"/>
    </xf>
    <xf numFmtId="0" fontId="308" fillId="0" borderId="82" xfId="17" applyFont="1" applyFill="1" applyBorder="1" applyAlignment="1" applyProtection="1"/>
    <xf numFmtId="0" fontId="90" fillId="0" borderId="178" xfId="0" applyFont="1" applyFill="1" applyBorder="1"/>
    <xf numFmtId="0" fontId="308" fillId="0" borderId="97" xfId="17" applyFont="1" applyBorder="1" applyAlignment="1" applyProtection="1"/>
    <xf numFmtId="0" fontId="89" fillId="0" borderId="1" xfId="0" applyFont="1" applyBorder="1"/>
    <xf numFmtId="0" fontId="93" fillId="0" borderId="1" xfId="0" applyFont="1" applyBorder="1" applyAlignment="1">
      <alignment horizontal="center" vertical="center"/>
    </xf>
    <xf numFmtId="0" fontId="89" fillId="0" borderId="13" xfId="0" applyFont="1" applyBorder="1" applyAlignment="1">
      <alignment horizontal="right" vertical="center" wrapText="1"/>
    </xf>
    <xf numFmtId="0" fontId="89" fillId="0" borderId="11" xfId="0" applyFont="1" applyBorder="1" applyAlignment="1">
      <alignment vertical="center" wrapText="1"/>
    </xf>
    <xf numFmtId="0" fontId="89" fillId="0" borderId="191" xfId="0" applyFont="1" applyBorder="1" applyAlignment="1">
      <alignment horizontal="left" vertical="center" wrapText="1" indent="1"/>
    </xf>
    <xf numFmtId="0" fontId="89" fillId="0" borderId="192" xfId="0" applyFont="1" applyBorder="1" applyAlignment="1">
      <alignment horizontal="left" vertical="center" wrapText="1" indent="1"/>
    </xf>
    <xf numFmtId="0" fontId="92" fillId="0" borderId="3" xfId="0" applyFont="1" applyFill="1" applyBorder="1" applyAlignment="1">
      <alignment horizontal="center" vertical="center" wrapText="1"/>
    </xf>
    <xf numFmtId="169" fontId="89" fillId="36" borderId="0" xfId="20" applyFont="1"/>
    <xf numFmtId="169" fontId="89" fillId="36" borderId="79" xfId="20" applyFont="1" applyBorder="1"/>
    <xf numFmtId="0" fontId="89" fillId="0" borderId="13" xfId="0" applyFont="1" applyFill="1" applyBorder="1" applyAlignment="1">
      <alignment horizontal="center" vertical="center" wrapText="1"/>
    </xf>
    <xf numFmtId="0" fontId="309" fillId="0" borderId="3" xfId="0" applyFont="1" applyFill="1" applyBorder="1" applyAlignment="1">
      <alignment horizontal="left" vertical="center" wrapText="1"/>
    </xf>
    <xf numFmtId="0" fontId="89" fillId="0" borderId="13" xfId="0" applyFont="1" applyFill="1" applyBorder="1" applyAlignment="1">
      <alignment horizontal="right" vertical="center" wrapText="1"/>
    </xf>
    <xf numFmtId="0" fontId="89" fillId="0" borderId="3" xfId="0" applyFont="1" applyBorder="1" applyAlignment="1">
      <alignment vertical="center" wrapText="1"/>
    </xf>
    <xf numFmtId="191" fontId="89" fillId="0" borderId="178" xfId="0" applyNumberFormat="1" applyFont="1" applyBorder="1" applyAlignment="1" applyProtection="1">
      <alignment vertical="center" wrapText="1"/>
      <protection locked="0"/>
    </xf>
    <xf numFmtId="191" fontId="304" fillId="0" borderId="179" xfId="0" applyNumberFormat="1" applyFont="1" applyBorder="1" applyAlignment="1" applyProtection="1">
      <alignment vertical="center" wrapText="1"/>
      <protection locked="0"/>
    </xf>
    <xf numFmtId="191" fontId="89" fillId="0" borderId="5" xfId="0" applyNumberFormat="1" applyFont="1" applyBorder="1" applyAlignment="1" applyProtection="1">
      <alignment vertical="center" wrapText="1"/>
      <protection locked="0"/>
    </xf>
    <xf numFmtId="191" fontId="304" fillId="0" borderId="193" xfId="0" applyNumberFormat="1" applyFont="1" applyBorder="1" applyAlignment="1" applyProtection="1">
      <alignment vertical="center" wrapText="1"/>
      <protection locked="0"/>
    </xf>
    <xf numFmtId="169" fontId="89" fillId="151" borderId="5" xfId="0" applyNumberFormat="1" applyFont="1" applyFill="1" applyBorder="1"/>
    <xf numFmtId="169" fontId="89" fillId="151" borderId="193" xfId="0" applyNumberFormat="1" applyFont="1" applyFill="1" applyBorder="1"/>
    <xf numFmtId="191" fontId="89" fillId="0" borderId="178" xfId="0" applyNumberFormat="1" applyFont="1" applyBorder="1" applyAlignment="1" applyProtection="1">
      <alignment horizontal="right" vertical="center" wrapText="1"/>
      <protection locked="0"/>
    </xf>
    <xf numFmtId="191" fontId="89" fillId="0" borderId="5" xfId="0" applyNumberFormat="1" applyFont="1" applyBorder="1" applyAlignment="1" applyProtection="1">
      <alignment horizontal="right" vertical="center" wrapText="1"/>
      <protection locked="0"/>
    </xf>
    <xf numFmtId="10" fontId="304" fillId="0" borderId="178" xfId="0" applyNumberFormat="1" applyFont="1" applyBorder="1" applyAlignment="1" applyProtection="1">
      <alignment horizontal="right" vertical="center" wrapText="1"/>
      <protection locked="0"/>
    </xf>
    <xf numFmtId="10" fontId="304" fillId="0" borderId="5" xfId="0" applyNumberFormat="1" applyFont="1" applyBorder="1" applyAlignment="1" applyProtection="1">
      <alignment horizontal="right" vertical="center" wrapText="1"/>
      <protection locked="0"/>
    </xf>
    <xf numFmtId="10" fontId="304" fillId="0" borderId="193" xfId="0" applyNumberFormat="1" applyFont="1" applyBorder="1" applyAlignment="1" applyProtection="1">
      <alignment vertical="center" wrapText="1"/>
      <protection locked="0"/>
    </xf>
    <xf numFmtId="0" fontId="89" fillId="0" borderId="172" xfId="0" applyFont="1" applyFill="1" applyBorder="1" applyAlignment="1">
      <alignment horizontal="center" vertical="center" wrapText="1"/>
    </xf>
    <xf numFmtId="10" fontId="90" fillId="0" borderId="178" xfId="20950" applyNumberFormat="1" applyFont="1" applyFill="1" applyBorder="1" applyAlignment="1" applyProtection="1">
      <alignment horizontal="right" vertical="center" wrapText="1"/>
      <protection locked="0"/>
    </xf>
    <xf numFmtId="0" fontId="89" fillId="2" borderId="13" xfId="0" applyFont="1" applyFill="1" applyBorder="1" applyAlignment="1">
      <alignment horizontal="right" vertical="center"/>
    </xf>
    <xf numFmtId="10" fontId="89" fillId="152" borderId="178" xfId="0" applyNumberFormat="1" applyFont="1" applyFill="1" applyBorder="1" applyAlignment="1" applyProtection="1">
      <alignment vertical="center"/>
      <protection locked="0"/>
    </xf>
    <xf numFmtId="10" fontId="89" fillId="152" borderId="5" xfId="0" applyNumberFormat="1" applyFont="1" applyFill="1" applyBorder="1" applyAlignment="1" applyProtection="1">
      <alignment vertical="center"/>
      <protection locked="0"/>
    </xf>
    <xf numFmtId="10" fontId="89" fillId="152" borderId="193" xfId="0" applyNumberFormat="1" applyFont="1" applyFill="1" applyBorder="1" applyAlignment="1" applyProtection="1">
      <alignment vertical="center"/>
      <protection locked="0"/>
    </xf>
    <xf numFmtId="10" fontId="304" fillId="0" borderId="193" xfId="0" applyNumberFormat="1" applyFont="1" applyBorder="1" applyAlignment="1" applyProtection="1">
      <alignment horizontal="right" vertical="center" wrapText="1"/>
      <protection locked="0"/>
    </xf>
    <xf numFmtId="10" fontId="89" fillId="2" borderId="178" xfId="20950" applyNumberFormat="1" applyFont="1" applyFill="1" applyBorder="1" applyAlignment="1" applyProtection="1">
      <alignment vertical="center"/>
      <protection locked="0"/>
    </xf>
    <xf numFmtId="0" fontId="92" fillId="0" borderId="13" xfId="0" applyFont="1" applyFill="1" applyBorder="1" applyAlignment="1">
      <alignment horizontal="center" vertical="center" wrapText="1"/>
    </xf>
    <xf numFmtId="191" fontId="89" fillId="2" borderId="178" xfId="0" applyNumberFormat="1" applyFont="1" applyFill="1" applyBorder="1" applyAlignment="1" applyProtection="1">
      <alignment vertical="center"/>
      <protection locked="0"/>
    </xf>
    <xf numFmtId="191" fontId="89" fillId="152" borderId="5" xfId="0" applyNumberFormat="1" applyFont="1" applyFill="1" applyBorder="1" applyAlignment="1" applyProtection="1">
      <alignment vertical="center"/>
      <protection locked="0"/>
    </xf>
    <xf numFmtId="191" fontId="89" fillId="152" borderId="193" xfId="0" applyNumberFormat="1" applyFont="1" applyFill="1" applyBorder="1" applyAlignment="1" applyProtection="1">
      <alignment vertical="center"/>
      <protection locked="0"/>
    </xf>
    <xf numFmtId="191" fontId="310" fillId="2" borderId="178" xfId="0" applyNumberFormat="1" applyFont="1" applyFill="1" applyBorder="1" applyAlignment="1" applyProtection="1">
      <alignment vertical="center"/>
      <protection locked="0"/>
    </xf>
    <xf numFmtId="191" fontId="310" fillId="152" borderId="5" xfId="0" applyNumberFormat="1" applyFont="1" applyFill="1" applyBorder="1" applyAlignment="1" applyProtection="1">
      <alignment vertical="center"/>
      <protection locked="0"/>
    </xf>
    <xf numFmtId="191" fontId="310" fillId="152" borderId="193" xfId="0" applyNumberFormat="1" applyFont="1" applyFill="1" applyBorder="1" applyAlignment="1" applyProtection="1">
      <alignment vertical="center"/>
      <protection locked="0"/>
    </xf>
    <xf numFmtId="0" fontId="89" fillId="2" borderId="74" xfId="0" applyFont="1" applyFill="1" applyBorder="1" applyAlignment="1">
      <alignment horizontal="right" vertical="center"/>
    </xf>
    <xf numFmtId="0" fontId="89" fillId="0" borderId="80" xfId="0" applyFont="1" applyBorder="1" applyAlignment="1">
      <alignment vertical="center" wrapText="1"/>
    </xf>
    <xf numFmtId="0" fontId="89" fillId="2" borderId="16" xfId="0" applyFont="1" applyFill="1" applyBorder="1" applyAlignment="1">
      <alignment horizontal="right" vertical="center"/>
    </xf>
    <xf numFmtId="0" fontId="89" fillId="0" borderId="17" xfId="0" applyFont="1" applyBorder="1" applyAlignment="1">
      <alignment vertical="center" wrapText="1"/>
    </xf>
    <xf numFmtId="10" fontId="89" fillId="2" borderId="194" xfId="20950" applyNumberFormat="1" applyFont="1" applyFill="1" applyBorder="1" applyAlignment="1" applyProtection="1">
      <alignment vertical="center"/>
      <protection locked="0"/>
    </xf>
    <xf numFmtId="10" fontId="89" fillId="152" borderId="195" xfId="0" applyNumberFormat="1" applyFont="1" applyFill="1" applyBorder="1" applyAlignment="1" applyProtection="1">
      <alignment vertical="center"/>
      <protection locked="0"/>
    </xf>
    <xf numFmtId="10" fontId="89" fillId="152" borderId="196" xfId="0" applyNumberFormat="1" applyFont="1" applyFill="1" applyBorder="1" applyAlignment="1" applyProtection="1">
      <alignment vertical="center"/>
      <protection locked="0"/>
    </xf>
    <xf numFmtId="0" fontId="89" fillId="0" borderId="0" xfId="0" applyFont="1" applyAlignment="1">
      <alignment horizontal="right"/>
    </xf>
    <xf numFmtId="164" fontId="89" fillId="0" borderId="0" xfId="7" applyNumberFormat="1" applyFont="1" applyBorder="1"/>
    <xf numFmtId="164" fontId="90" fillId="0" borderId="0" xfId="7" applyNumberFormat="1" applyFont="1" applyBorder="1"/>
    <xf numFmtId="164" fontId="89" fillId="0" borderId="97" xfId="7" applyNumberFormat="1" applyFont="1" applyFill="1" applyBorder="1" applyAlignment="1" applyProtection="1">
      <alignment horizontal="center" vertical="center" wrapText="1"/>
    </xf>
    <xf numFmtId="0" fontId="93" fillId="0" borderId="97" xfId="0" applyFont="1" applyBorder="1" applyAlignment="1">
      <alignment horizontal="center" vertical="center"/>
    </xf>
    <xf numFmtId="0" fontId="90" fillId="0" borderId="97" xfId="0" applyFont="1" applyBorder="1" applyAlignment="1">
      <alignment horizontal="center"/>
    </xf>
    <xf numFmtId="0" fontId="92" fillId="3" borderId="97" xfId="20954" applyFont="1" applyFill="1" applyBorder="1" applyAlignment="1">
      <alignment horizontal="left" vertical="center" wrapText="1"/>
    </xf>
    <xf numFmtId="164" fontId="90" fillId="0" borderId="178" xfId="7" applyNumberFormat="1" applyFont="1" applyBorder="1"/>
    <xf numFmtId="164" fontId="90" fillId="35" borderId="178" xfId="7" applyNumberFormat="1" applyFont="1" applyFill="1" applyBorder="1"/>
    <xf numFmtId="0" fontId="89" fillId="0" borderId="97" xfId="20954" applyFont="1" applyFill="1" applyBorder="1" applyAlignment="1">
      <alignment horizontal="left" vertical="center" wrapText="1" indent="1"/>
    </xf>
    <xf numFmtId="0" fontId="311" fillId="3" borderId="107" xfId="0" applyFont="1" applyFill="1" applyBorder="1" applyAlignment="1">
      <alignment horizontal="left" vertical="center" wrapText="1"/>
    </xf>
    <xf numFmtId="0" fontId="89" fillId="3" borderId="97" xfId="20954" applyFont="1" applyFill="1" applyBorder="1" applyAlignment="1">
      <alignment horizontal="left" vertical="center" wrapText="1" indent="1"/>
    </xf>
    <xf numFmtId="0" fontId="92" fillId="0" borderId="107" xfId="0" applyFont="1" applyFill="1" applyBorder="1" applyAlignment="1">
      <alignment horizontal="left" vertical="center" wrapText="1"/>
    </xf>
    <xf numFmtId="0" fontId="311" fillId="0" borderId="107" xfId="0" applyFont="1" applyFill="1" applyBorder="1" applyAlignment="1">
      <alignment horizontal="left" vertical="center" wrapText="1"/>
    </xf>
    <xf numFmtId="0" fontId="311" fillId="0" borderId="107" xfId="0" applyFont="1" applyFill="1" applyBorder="1" applyAlignment="1">
      <alignment vertical="center" wrapText="1"/>
    </xf>
    <xf numFmtId="164" fontId="90" fillId="0" borderId="178" xfId="7" applyNumberFormat="1" applyFont="1" applyBorder="1" applyAlignment="1">
      <alignment vertical="center"/>
    </xf>
    <xf numFmtId="164" fontId="90" fillId="35" borderId="178" xfId="7" applyNumberFormat="1" applyFont="1" applyFill="1" applyBorder="1" applyAlignment="1">
      <alignment vertical="center"/>
    </xf>
    <xf numFmtId="0" fontId="312" fillId="0" borderId="107" xfId="0" applyFont="1" applyFill="1" applyBorder="1" applyAlignment="1">
      <alignment horizontal="left" vertical="center" wrapText="1" indent="1"/>
    </xf>
    <xf numFmtId="0" fontId="312" fillId="3" borderId="107" xfId="0" applyFont="1" applyFill="1" applyBorder="1" applyAlignment="1">
      <alignment horizontal="left" vertical="center" wrapText="1" indent="1"/>
    </xf>
    <xf numFmtId="0" fontId="311" fillId="3" borderId="108" xfId="0" applyFont="1" applyFill="1" applyBorder="1" applyAlignment="1">
      <alignment horizontal="left" vertical="center" wrapText="1"/>
    </xf>
    <xf numFmtId="0" fontId="312" fillId="0" borderId="97" xfId="20954" applyFont="1" applyFill="1" applyBorder="1" applyAlignment="1">
      <alignment horizontal="left" vertical="center" wrapText="1" indent="1"/>
    </xf>
    <xf numFmtId="0" fontId="311" fillId="0" borderId="97" xfId="0" applyFont="1" applyFill="1" applyBorder="1" applyAlignment="1">
      <alignment horizontal="left" vertical="center" wrapText="1"/>
    </xf>
    <xf numFmtId="0" fontId="311" fillId="0" borderId="97" xfId="20954" applyFont="1" applyFill="1" applyBorder="1" applyAlignment="1">
      <alignment horizontal="center" vertical="center" wrapText="1"/>
    </xf>
    <xf numFmtId="0" fontId="311" fillId="3" borderId="109" xfId="0" applyFont="1" applyFill="1" applyBorder="1" applyAlignment="1">
      <alignment horizontal="left" vertical="center" wrapText="1"/>
    </xf>
    <xf numFmtId="0" fontId="90" fillId="0" borderId="110" xfId="0" applyFont="1" applyBorder="1" applyAlignment="1">
      <alignment horizontal="center"/>
    </xf>
    <xf numFmtId="0" fontId="89" fillId="3" borderId="110" xfId="20954" applyFont="1" applyFill="1" applyBorder="1" applyAlignment="1">
      <alignment horizontal="left" vertical="center" wrapText="1" indent="1"/>
    </xf>
    <xf numFmtId="0" fontId="89" fillId="3" borderId="107" xfId="0" applyFont="1" applyFill="1" applyBorder="1" applyAlignment="1">
      <alignment horizontal="left" vertical="center" wrapText="1" indent="1"/>
    </xf>
    <xf numFmtId="0" fontId="89" fillId="0" borderId="110" xfId="20954" applyFont="1" applyFill="1" applyBorder="1" applyAlignment="1">
      <alignment horizontal="left" vertical="center" wrapText="1" indent="1"/>
    </xf>
    <xf numFmtId="0" fontId="311" fillId="0" borderId="107" xfId="0" applyFont="1" applyBorder="1" applyAlignment="1">
      <alignment horizontal="left" vertical="center" wrapText="1"/>
    </xf>
    <xf numFmtId="0" fontId="89" fillId="0" borderId="107" xfId="0" applyFont="1" applyBorder="1" applyAlignment="1">
      <alignment horizontal="left" vertical="center" wrapText="1" indent="1"/>
    </xf>
    <xf numFmtId="0" fontId="89" fillId="0" borderId="108" xfId="0" applyFont="1" applyBorder="1" applyAlignment="1">
      <alignment horizontal="left" vertical="center" wrapText="1" indent="1"/>
    </xf>
    <xf numFmtId="0" fontId="311" fillId="0" borderId="110" xfId="20954" applyFont="1" applyFill="1" applyBorder="1" applyAlignment="1">
      <alignment horizontal="left" vertical="center" wrapText="1"/>
    </xf>
    <xf numFmtId="0" fontId="311" fillId="0" borderId="110" xfId="0" applyFont="1" applyFill="1" applyBorder="1" applyAlignment="1">
      <alignment vertical="center" wrapText="1"/>
    </xf>
    <xf numFmtId="0" fontId="311" fillId="0" borderId="110" xfId="20954" applyFont="1" applyFill="1" applyBorder="1" applyAlignment="1">
      <alignment horizontal="center" vertical="center" wrapText="1"/>
    </xf>
    <xf numFmtId="0" fontId="311" fillId="0" borderId="178" xfId="20954" applyFont="1" applyFill="1" applyBorder="1" applyAlignment="1">
      <alignment horizontal="left" vertical="center" wrapText="1"/>
    </xf>
    <xf numFmtId="0" fontId="311" fillId="3" borderId="110" xfId="20954" applyFont="1" applyFill="1" applyBorder="1" applyAlignment="1">
      <alignment horizontal="left" vertical="center" wrapText="1"/>
    </xf>
    <xf numFmtId="0" fontId="89" fillId="0" borderId="107" xfId="0" applyFont="1" applyFill="1" applyBorder="1" applyAlignment="1">
      <alignment horizontal="left" vertical="center" wrapText="1" indent="1"/>
    </xf>
    <xf numFmtId="0" fontId="307" fillId="0" borderId="0" xfId="0" applyFont="1" applyAlignment="1">
      <alignment horizontal="justify"/>
    </xf>
    <xf numFmtId="0" fontId="311" fillId="0" borderId="110" xfId="0" applyFont="1" applyFill="1" applyBorder="1" applyAlignment="1">
      <alignment horizontal="left" vertical="center" wrapText="1"/>
    </xf>
    <xf numFmtId="0" fontId="90" fillId="0" borderId="0" xfId="0" applyFont="1" applyAlignment="1">
      <alignment horizontal="center"/>
    </xf>
    <xf numFmtId="0" fontId="304" fillId="0" borderId="0" xfId="0" applyFont="1" applyAlignment="1">
      <alignment horizontal="justify"/>
    </xf>
    <xf numFmtId="0" fontId="90" fillId="0" borderId="0" xfId="0" applyFont="1" applyAlignment="1">
      <alignment horizontal="left" vertical="center"/>
    </xf>
    <xf numFmtId="0" fontId="89" fillId="0" borderId="110" xfId="0" applyFont="1" applyFill="1" applyBorder="1" applyAlignment="1" applyProtection="1">
      <alignment horizontal="center" vertical="center" wrapText="1"/>
    </xf>
    <xf numFmtId="0" fontId="90" fillId="0" borderId="110" xfId="0" applyFont="1" applyBorder="1" applyAlignment="1">
      <alignment horizontal="center" vertical="center"/>
    </xf>
    <xf numFmtId="0" fontId="311" fillId="0" borderId="115" xfId="0" applyFont="1" applyFill="1" applyBorder="1" applyAlignment="1">
      <alignment horizontal="justify" vertical="center" wrapText="1"/>
    </xf>
    <xf numFmtId="164" fontId="90" fillId="35" borderId="69" xfId="7" applyNumberFormat="1" applyFont="1" applyFill="1" applyBorder="1"/>
    <xf numFmtId="0" fontId="89" fillId="0" borderId="108" xfId="0" applyFont="1" applyFill="1" applyBorder="1" applyAlignment="1">
      <alignment horizontal="left" vertical="center" wrapText="1" indent="1"/>
    </xf>
    <xf numFmtId="0" fontId="311" fillId="0" borderId="107" xfId="0" applyFont="1" applyFill="1" applyBorder="1" applyAlignment="1">
      <alignment horizontal="justify" vertical="center" wrapText="1"/>
    </xf>
    <xf numFmtId="0" fontId="92" fillId="0" borderId="107" xfId="0" applyFont="1" applyFill="1" applyBorder="1" applyAlignment="1">
      <alignment horizontal="justify" vertical="center" wrapText="1"/>
    </xf>
    <xf numFmtId="0" fontId="311" fillId="3" borderId="107" xfId="0" applyFont="1" applyFill="1" applyBorder="1" applyAlignment="1">
      <alignment horizontal="justify" vertical="center" wrapText="1"/>
    </xf>
    <xf numFmtId="0" fontId="311" fillId="0" borderId="108" xfId="0" applyFont="1" applyFill="1" applyBorder="1" applyAlignment="1">
      <alignment horizontal="justify" vertical="center" wrapText="1"/>
    </xf>
    <xf numFmtId="0" fontId="311" fillId="0" borderId="109" xfId="0" applyFont="1" applyFill="1" applyBorder="1" applyAlignment="1">
      <alignment horizontal="justify" vertical="center" wrapText="1"/>
    </xf>
    <xf numFmtId="0" fontId="92" fillId="0" borderId="107" xfId="0" applyFont="1" applyFill="1" applyBorder="1" applyAlignment="1">
      <alignment vertical="center" wrapText="1"/>
    </xf>
    <xf numFmtId="0" fontId="89" fillId="0" borderId="107" xfId="0" applyFont="1" applyFill="1" applyBorder="1" applyAlignment="1">
      <alignment horizontal="left" vertical="center" wrapText="1"/>
    </xf>
    <xf numFmtId="0" fontId="311" fillId="0" borderId="116" xfId="0" applyFont="1" applyFill="1" applyBorder="1" applyAlignment="1">
      <alignment vertical="center" wrapText="1"/>
    </xf>
    <xf numFmtId="0" fontId="311" fillId="3" borderId="107" xfId="0" applyFont="1" applyFill="1" applyBorder="1" applyAlignment="1">
      <alignment vertical="center" wrapText="1"/>
    </xf>
    <xf numFmtId="164" fontId="90" fillId="0" borderId="194" xfId="7" applyNumberFormat="1" applyFont="1" applyBorder="1"/>
    <xf numFmtId="164" fontId="90" fillId="35" borderId="194" xfId="7" applyNumberFormat="1" applyFont="1" applyFill="1" applyBorder="1"/>
    <xf numFmtId="164" fontId="90" fillId="0" borderId="197" xfId="7" applyNumberFormat="1" applyFont="1" applyBorder="1"/>
    <xf numFmtId="0" fontId="92" fillId="0" borderId="113" xfId="0" applyNumberFormat="1" applyFont="1" applyFill="1" applyBorder="1" applyAlignment="1">
      <alignment vertical="center" wrapText="1"/>
    </xf>
    <xf numFmtId="164" fontId="89" fillId="0" borderId="178" xfId="7" applyNumberFormat="1" applyFont="1" applyBorder="1" applyAlignment="1">
      <alignment horizontal="right"/>
    </xf>
    <xf numFmtId="164" fontId="89" fillId="35" borderId="178" xfId="7" applyNumberFormat="1" applyFont="1" applyFill="1" applyBorder="1" applyAlignment="1">
      <alignment horizontal="right"/>
    </xf>
    <xf numFmtId="164" fontId="89" fillId="35" borderId="69" xfId="7" applyNumberFormat="1" applyFont="1" applyFill="1" applyBorder="1" applyAlignment="1">
      <alignment horizontal="right"/>
    </xf>
    <xf numFmtId="0" fontId="89" fillId="0" borderId="113" xfId="0" applyNumberFormat="1" applyFont="1" applyFill="1" applyBorder="1" applyAlignment="1">
      <alignment horizontal="left" vertical="center" wrapText="1" indent="4"/>
    </xf>
    <xf numFmtId="0" fontId="89" fillId="0" borderId="110" xfId="0" applyFont="1" applyFill="1" applyBorder="1" applyAlignment="1" applyProtection="1">
      <alignment horizontal="left" vertical="center" indent="11"/>
      <protection locked="0"/>
    </xf>
    <xf numFmtId="0" fontId="306" fillId="0" borderId="110" xfId="0" applyFont="1" applyFill="1" applyBorder="1" applyAlignment="1" applyProtection="1">
      <alignment horizontal="left" vertical="center" indent="17"/>
      <protection locked="0"/>
    </xf>
    <xf numFmtId="0" fontId="93" fillId="0" borderId="110" xfId="0" applyFont="1" applyBorder="1" applyAlignment="1">
      <alignment vertical="center"/>
    </xf>
    <xf numFmtId="0" fontId="92" fillId="0" borderId="110" xfId="0" applyNumberFormat="1" applyFont="1" applyFill="1" applyBorder="1" applyAlignment="1">
      <alignment vertical="center" wrapText="1"/>
    </xf>
    <xf numFmtId="0" fontId="89" fillId="0" borderId="113" xfId="0" applyNumberFormat="1" applyFont="1" applyFill="1" applyBorder="1" applyAlignment="1">
      <alignment horizontal="left" vertical="center" wrapText="1"/>
    </xf>
    <xf numFmtId="0" fontId="92" fillId="0" borderId="20" xfId="0" applyNumberFormat="1" applyFont="1" applyFill="1" applyBorder="1" applyAlignment="1">
      <alignment vertical="center" wrapText="1"/>
    </xf>
    <xf numFmtId="164" fontId="89" fillId="0" borderId="194" xfId="7" applyNumberFormat="1" applyFont="1" applyBorder="1" applyAlignment="1">
      <alignment horizontal="right"/>
    </xf>
    <xf numFmtId="164" fontId="89" fillId="35" borderId="194" xfId="7" applyNumberFormat="1" applyFont="1" applyFill="1" applyBorder="1" applyAlignment="1">
      <alignment horizontal="right"/>
    </xf>
    <xf numFmtId="164" fontId="89" fillId="35" borderId="197" xfId="7" applyNumberFormat="1" applyFont="1" applyFill="1" applyBorder="1" applyAlignment="1">
      <alignment horizontal="right"/>
    </xf>
    <xf numFmtId="191" fontId="89" fillId="0" borderId="0" xfId="0" applyNumberFormat="1" applyFont="1" applyFill="1" applyBorder="1" applyAlignment="1" applyProtection="1">
      <alignment horizontal="right"/>
    </xf>
    <xf numFmtId="0" fontId="93" fillId="0" borderId="0" xfId="0" applyFont="1" applyAlignment="1">
      <alignment horizontal="center"/>
    </xf>
    <xf numFmtId="164" fontId="306" fillId="0" borderId="0" xfId="7" applyNumberFormat="1" applyFont="1" applyFill="1" applyAlignment="1">
      <alignment horizontal="center"/>
    </xf>
    <xf numFmtId="0" fontId="90" fillId="0" borderId="10" xfId="0" applyFont="1" applyBorder="1" applyAlignment="1">
      <alignment horizontal="center" vertical="center" wrapText="1"/>
    </xf>
    <xf numFmtId="0" fontId="90" fillId="0" borderId="11" xfId="0" applyFont="1" applyFill="1" applyBorder="1" applyAlignment="1">
      <alignment horizontal="left" vertical="center" wrapText="1" indent="2"/>
    </xf>
    <xf numFmtId="164" fontId="89" fillId="0" borderId="11" xfId="7" applyNumberFormat="1" applyFont="1" applyFill="1" applyBorder="1" applyAlignment="1">
      <alignment horizontal="left" vertical="center" wrapText="1" indent="1"/>
    </xf>
    <xf numFmtId="164" fontId="89" fillId="0" borderId="12" xfId="7" applyNumberFormat="1" applyFont="1" applyFill="1" applyBorder="1" applyAlignment="1">
      <alignment horizontal="left" vertical="center" wrapText="1" indent="1"/>
    </xf>
    <xf numFmtId="0" fontId="90" fillId="0" borderId="13" xfId="0" applyFont="1" applyBorder="1" applyAlignment="1">
      <alignment horizontal="center" vertical="center" wrapText="1"/>
    </xf>
    <xf numFmtId="0" fontId="90" fillId="0" borderId="68" xfId="0" applyFont="1" applyBorder="1" applyAlignment="1">
      <alignment vertical="center" wrapText="1"/>
    </xf>
    <xf numFmtId="164" fontId="90" fillId="35" borderId="178" xfId="7" applyNumberFormat="1" applyFont="1" applyFill="1" applyBorder="1" applyAlignment="1">
      <alignment vertical="center" wrapText="1"/>
    </xf>
    <xf numFmtId="164" fontId="304" fillId="153" borderId="178" xfId="7" applyNumberFormat="1" applyFont="1" applyFill="1" applyBorder="1" applyAlignment="1">
      <alignment vertical="center" wrapText="1"/>
    </xf>
    <xf numFmtId="164" fontId="304" fillId="153" borderId="69" xfId="7" applyNumberFormat="1" applyFont="1" applyFill="1" applyBorder="1" applyAlignment="1">
      <alignment vertical="center" wrapText="1"/>
    </xf>
    <xf numFmtId="164" fontId="90" fillId="0" borderId="178" xfId="7" applyNumberFormat="1" applyFont="1" applyBorder="1" applyAlignment="1">
      <alignment vertical="center" wrapText="1"/>
    </xf>
    <xf numFmtId="164" fontId="304" fillId="0" borderId="178" xfId="7" applyNumberFormat="1" applyFont="1" applyBorder="1" applyAlignment="1">
      <alignment vertical="center" wrapText="1"/>
    </xf>
    <xf numFmtId="164" fontId="304" fillId="0" borderId="69" xfId="7" applyNumberFormat="1" applyFont="1" applyBorder="1" applyAlignment="1">
      <alignment vertical="center" wrapText="1"/>
    </xf>
    <xf numFmtId="14" fontId="89" fillId="3" borderId="68" xfId="8" quotePrefix="1" applyNumberFormat="1" applyFont="1" applyFill="1" applyBorder="1" applyAlignment="1" applyProtection="1">
      <alignment horizontal="left"/>
      <protection locked="0"/>
    </xf>
    <xf numFmtId="0" fontId="90" fillId="0" borderId="16" xfId="0" applyFont="1" applyBorder="1" applyAlignment="1">
      <alignment horizontal="center" vertical="center" wrapText="1"/>
    </xf>
    <xf numFmtId="0" fontId="93" fillId="0" borderId="17" xfId="0" applyFont="1" applyBorder="1" applyAlignment="1">
      <alignment vertical="center" wrapText="1"/>
    </xf>
    <xf numFmtId="164" fontId="90" fillId="35" borderId="194" xfId="7" applyNumberFormat="1" applyFont="1" applyFill="1" applyBorder="1" applyAlignment="1">
      <alignment vertical="center" wrapText="1"/>
    </xf>
    <xf numFmtId="164" fontId="304" fillId="153" borderId="194" xfId="7" applyNumberFormat="1" applyFont="1" applyFill="1" applyBorder="1" applyAlignment="1">
      <alignment vertical="center" wrapText="1"/>
    </xf>
    <xf numFmtId="164" fontId="304" fillId="153" borderId="197" xfId="7" applyNumberFormat="1" applyFont="1" applyFill="1" applyBorder="1" applyAlignment="1">
      <alignment vertical="center" wrapText="1"/>
    </xf>
    <xf numFmtId="0" fontId="90" fillId="0" borderId="0" xfId="0" applyFont="1" applyFill="1" applyBorder="1" applyAlignment="1">
      <alignment wrapText="1"/>
    </xf>
    <xf numFmtId="0" fontId="89" fillId="0" borderId="0" xfId="0" applyFont="1" applyBorder="1" applyAlignment="1">
      <alignment horizontal="left" wrapText="1"/>
    </xf>
    <xf numFmtId="0" fontId="92" fillId="0" borderId="0" xfId="0" applyFont="1" applyFill="1" applyBorder="1" applyAlignment="1">
      <alignment horizontal="center" vertical="center" wrapText="1"/>
    </xf>
    <xf numFmtId="0" fontId="89" fillId="0" borderId="0" xfId="0" applyFont="1" applyBorder="1" applyAlignment="1">
      <alignment horizontal="right" wrapText="1"/>
    </xf>
    <xf numFmtId="0" fontId="89" fillId="0" borderId="10" xfId="0" applyFont="1" applyBorder="1"/>
    <xf numFmtId="0" fontId="92" fillId="0" borderId="11" xfId="0" applyFont="1" applyBorder="1" applyAlignment="1">
      <alignment horizontal="center" vertical="center" wrapText="1"/>
    </xf>
    <xf numFmtId="0" fontId="92" fillId="0" borderId="12" xfId="0" applyFont="1" applyBorder="1" applyAlignment="1">
      <alignment horizontal="center" vertical="center" wrapText="1"/>
    </xf>
    <xf numFmtId="0" fontId="89" fillId="0" borderId="172" xfId="0" applyFont="1" applyBorder="1" applyAlignment="1">
      <alignment vertical="center"/>
    </xf>
    <xf numFmtId="0" fontId="90" fillId="0" borderId="178" xfId="0" applyFont="1" applyBorder="1" applyAlignment="1">
      <alignment horizontal="left" vertical="center"/>
    </xf>
    <xf numFmtId="0" fontId="90" fillId="0" borderId="69" xfId="0" applyFont="1" applyBorder="1" applyAlignment="1">
      <alignment horizontal="left" vertical="center"/>
    </xf>
    <xf numFmtId="0" fontId="89" fillId="0" borderId="178" xfId="0" applyFont="1" applyBorder="1" applyAlignment="1">
      <alignment horizontal="left" vertical="center"/>
    </xf>
    <xf numFmtId="0" fontId="89" fillId="0" borderId="69" xfId="0" applyFont="1" applyBorder="1" applyAlignment="1">
      <alignment horizontal="left" vertical="center"/>
    </xf>
    <xf numFmtId="0" fontId="89" fillId="0" borderId="13" xfId="0" applyFont="1" applyBorder="1" applyAlignment="1">
      <alignment vertical="center"/>
    </xf>
    <xf numFmtId="0" fontId="92" fillId="0" borderId="3" xfId="0" applyFont="1" applyBorder="1" applyAlignment="1">
      <alignment horizontal="center" vertical="center" wrapText="1"/>
    </xf>
    <xf numFmtId="0" fontId="92" fillId="0" borderId="14" xfId="0" applyFont="1" applyBorder="1" applyAlignment="1">
      <alignment horizontal="center" vertical="center" wrapText="1"/>
    </xf>
    <xf numFmtId="0" fontId="89" fillId="0" borderId="178" xfId="11" applyFont="1" applyBorder="1" applyAlignment="1" applyProtection="1">
      <alignment horizontal="left"/>
      <protection locked="0"/>
    </xf>
    <xf numFmtId="10" fontId="89" fillId="0" borderId="69" xfId="0" applyNumberFormat="1" applyFont="1" applyBorder="1" applyAlignment="1">
      <alignment horizontal="right" vertical="center"/>
    </xf>
    <xf numFmtId="0" fontId="89" fillId="0" borderId="6" xfId="0" applyFont="1" applyBorder="1" applyAlignment="1">
      <alignment wrapText="1"/>
    </xf>
    <xf numFmtId="0" fontId="90" fillId="0" borderId="15" xfId="0" applyFont="1" applyBorder="1" applyAlignment="1"/>
    <xf numFmtId="0" fontId="89" fillId="0" borderId="178" xfId="0" applyFont="1" applyBorder="1" applyAlignment="1">
      <alignment horizontal="left" vertical="center" wrapText="1"/>
    </xf>
    <xf numFmtId="0" fontId="89" fillId="0" borderId="16" xfId="0" applyFont="1" applyBorder="1"/>
    <xf numFmtId="0" fontId="89" fillId="0" borderId="19" xfId="0" applyFont="1" applyBorder="1" applyAlignment="1">
      <alignment wrapText="1"/>
    </xf>
    <xf numFmtId="0" fontId="90" fillId="0" borderId="32" xfId="0" applyFont="1" applyBorder="1" applyAlignment="1"/>
    <xf numFmtId="0" fontId="90" fillId="0" borderId="0" xfId="0" applyFont="1" applyFill="1" applyBorder="1" applyAlignment="1">
      <alignment vertical="center" wrapText="1"/>
    </xf>
    <xf numFmtId="0" fontId="90" fillId="0" borderId="56" xfId="0" applyFont="1" applyFill="1" applyBorder="1" applyAlignment="1">
      <alignment vertical="center" wrapText="1"/>
    </xf>
    <xf numFmtId="0" fontId="89" fillId="0" borderId="10" xfId="11" applyFont="1" applyFill="1" applyBorder="1" applyAlignment="1" applyProtection="1">
      <alignment vertical="center"/>
    </xf>
    <xf numFmtId="0" fontId="89" fillId="0" borderId="11" xfId="11" applyFont="1" applyFill="1" applyBorder="1" applyAlignment="1" applyProtection="1">
      <alignment vertical="center"/>
    </xf>
    <xf numFmtId="0" fontId="92" fillId="0" borderId="11" xfId="11" applyFont="1" applyFill="1" applyBorder="1" applyAlignment="1" applyProtection="1">
      <alignment horizontal="center" vertical="center"/>
    </xf>
    <xf numFmtId="0" fontId="92" fillId="0" borderId="12" xfId="11" applyFont="1" applyFill="1" applyBorder="1" applyAlignment="1" applyProtection="1">
      <alignment horizontal="center" vertical="center"/>
    </xf>
    <xf numFmtId="0" fontId="89" fillId="0" borderId="0" xfId="11" applyFont="1" applyFill="1" applyBorder="1" applyAlignment="1" applyProtection="1">
      <alignment vertical="center"/>
    </xf>
    <xf numFmtId="0" fontId="90" fillId="0" borderId="13" xfId="0" applyFont="1" applyFill="1" applyBorder="1"/>
    <xf numFmtId="0" fontId="93" fillId="0" borderId="68" xfId="0" applyFont="1" applyFill="1" applyBorder="1" applyAlignment="1">
      <alignment horizontal="center" vertical="center" wrapText="1"/>
    </xf>
    <xf numFmtId="0" fontId="93" fillId="0" borderId="69" xfId="0" applyFont="1" applyFill="1" applyBorder="1" applyAlignment="1">
      <alignment horizontal="center" vertical="center" wrapText="1"/>
    </xf>
    <xf numFmtId="164" fontId="90" fillId="0" borderId="178" xfId="7" applyNumberFormat="1" applyFont="1" applyFill="1" applyBorder="1" applyAlignment="1">
      <alignment horizontal="left" vertical="center" wrapText="1"/>
    </xf>
    <xf numFmtId="164" fontId="90" fillId="0" borderId="69" xfId="7" applyNumberFormat="1" applyFont="1" applyFill="1" applyBorder="1" applyAlignment="1">
      <alignment horizontal="left" vertical="center" wrapText="1"/>
    </xf>
    <xf numFmtId="164" fontId="90" fillId="0" borderId="69" xfId="7" applyNumberFormat="1" applyFont="1" applyBorder="1" applyAlignment="1">
      <alignment horizontal="left" vertical="center"/>
    </xf>
    <xf numFmtId="164" fontId="90" fillId="0" borderId="178" xfId="7" applyNumberFormat="1" applyFont="1" applyBorder="1" applyAlignment="1">
      <alignment horizontal="left" vertical="center"/>
    </xf>
    <xf numFmtId="0" fontId="90" fillId="0" borderId="16" xfId="0" applyFont="1" applyBorder="1"/>
    <xf numFmtId="191" fontId="93" fillId="35" borderId="17" xfId="0" applyNumberFormat="1" applyFont="1" applyFill="1" applyBorder="1" applyAlignment="1">
      <alignment horizontal="left" vertical="center" wrapText="1"/>
    </xf>
    <xf numFmtId="164" fontId="93" fillId="35" borderId="194" xfId="7" applyNumberFormat="1" applyFont="1" applyFill="1" applyBorder="1" applyAlignment="1">
      <alignment horizontal="center" vertical="center"/>
    </xf>
    <xf numFmtId="0" fontId="90" fillId="0" borderId="0" xfId="0" applyFont="1" applyAlignment="1">
      <alignment vertical="center"/>
    </xf>
    <xf numFmtId="0" fontId="93" fillId="0" borderId="1" xfId="0" applyFont="1" applyBorder="1" applyAlignment="1">
      <alignment horizontal="left"/>
    </xf>
    <xf numFmtId="0" fontId="306" fillId="0" borderId="0" xfId="11" applyFont="1" applyFill="1" applyBorder="1" applyAlignment="1" applyProtection="1">
      <alignment horizontal="right"/>
    </xf>
    <xf numFmtId="0" fontId="90" fillId="0" borderId="10" xfId="0" applyFont="1" applyBorder="1" applyAlignment="1">
      <alignment horizontal="center" vertical="center"/>
    </xf>
    <xf numFmtId="0" fontId="93" fillId="35" borderId="64" xfId="0" applyFont="1" applyFill="1" applyBorder="1" applyAlignment="1">
      <alignment wrapText="1"/>
    </xf>
    <xf numFmtId="191" fontId="90" fillId="35" borderId="12" xfId="0" applyNumberFormat="1" applyFont="1" applyFill="1" applyBorder="1" applyAlignment="1">
      <alignment horizontal="center" vertical="center"/>
    </xf>
    <xf numFmtId="0" fontId="90" fillId="0" borderId="13" xfId="0" applyFont="1" applyBorder="1" applyAlignment="1">
      <alignment horizontal="center" vertical="center"/>
    </xf>
    <xf numFmtId="0" fontId="90" fillId="0" borderId="3" xfId="0" applyFont="1" applyFill="1" applyBorder="1" applyAlignment="1"/>
    <xf numFmtId="164" fontId="90" fillId="0" borderId="69" xfId="7" applyNumberFormat="1" applyFont="1" applyBorder="1"/>
    <xf numFmtId="0" fontId="90" fillId="0" borderId="3" xfId="0" applyFont="1" applyFill="1" applyBorder="1" applyAlignment="1">
      <alignment vertical="center" wrapText="1"/>
    </xf>
    <xf numFmtId="164" fontId="90" fillId="0" borderId="69" xfId="7" applyNumberFormat="1" applyFont="1" applyBorder="1" applyAlignment="1">
      <alignment wrapText="1"/>
    </xf>
    <xf numFmtId="0" fontId="93" fillId="35" borderId="3" xfId="0" applyFont="1" applyFill="1" applyBorder="1" applyAlignment="1">
      <alignment wrapText="1"/>
    </xf>
    <xf numFmtId="164" fontId="90" fillId="35" borderId="69" xfId="7" applyNumberFormat="1" applyFont="1" applyFill="1" applyBorder="1" applyAlignment="1">
      <alignment horizontal="center" vertical="center" wrapText="1"/>
    </xf>
    <xf numFmtId="0" fontId="90" fillId="0" borderId="9" xfId="0" applyFont="1" applyBorder="1" applyAlignment="1">
      <alignment wrapText="1"/>
    </xf>
    <xf numFmtId="0" fontId="90" fillId="0" borderId="3" xfId="0" applyFont="1" applyBorder="1" applyAlignment="1">
      <alignment wrapText="1"/>
    </xf>
    <xf numFmtId="191" fontId="90" fillId="0" borderId="14" xfId="0" applyNumberFormat="1" applyFont="1" applyBorder="1" applyAlignment="1">
      <alignment wrapText="1"/>
    </xf>
    <xf numFmtId="0" fontId="93" fillId="35" borderId="17" xfId="0" applyFont="1" applyFill="1" applyBorder="1" applyAlignment="1">
      <alignment wrapText="1"/>
    </xf>
    <xf numFmtId="191" fontId="90" fillId="35" borderId="18" xfId="0" applyNumberFormat="1" applyFont="1" applyFill="1" applyBorder="1" applyAlignment="1">
      <alignment horizontal="center" vertical="center" wrapText="1"/>
    </xf>
    <xf numFmtId="0" fontId="90" fillId="0" borderId="0" xfId="0" applyFont="1" applyFill="1" applyBorder="1"/>
    <xf numFmtId="0" fontId="92" fillId="0" borderId="0" xfId="11" applyFont="1" applyFill="1" applyBorder="1" applyAlignment="1" applyProtection="1">
      <alignment horizontal="center" vertical="center" wrapText="1"/>
    </xf>
    <xf numFmtId="0" fontId="90" fillId="0" borderId="0" xfId="0" applyFont="1" applyFill="1" applyBorder="1" applyAlignment="1">
      <alignment horizontal="center" vertical="center"/>
    </xf>
    <xf numFmtId="0" fontId="93" fillId="0" borderId="0" xfId="0" applyFont="1" applyFill="1" applyBorder="1" applyAlignment="1">
      <alignment wrapText="1"/>
    </xf>
    <xf numFmtId="0" fontId="90" fillId="0" borderId="0" xfId="0" applyFont="1" applyFill="1" applyBorder="1" applyAlignment="1"/>
    <xf numFmtId="0" fontId="90" fillId="0" borderId="0" xfId="0" applyFont="1" applyFill="1" applyBorder="1" applyAlignment="1">
      <alignment horizontal="center" vertical="center" wrapText="1"/>
    </xf>
    <xf numFmtId="0" fontId="90" fillId="0" borderId="0" xfId="0" applyFont="1" applyFill="1" applyBorder="1" applyAlignment="1">
      <alignment vertical="center"/>
    </xf>
    <xf numFmtId="0" fontId="89" fillId="0" borderId="10" xfId="9" applyFont="1" applyFill="1" applyBorder="1" applyAlignment="1" applyProtection="1">
      <alignment horizontal="center" vertical="center"/>
      <protection locked="0"/>
    </xf>
    <xf numFmtId="0" fontId="92" fillId="3" borderId="4" xfId="9" applyFont="1" applyFill="1" applyBorder="1" applyAlignment="1" applyProtection="1">
      <alignment horizontal="center" vertical="center" wrapText="1"/>
      <protection locked="0"/>
    </xf>
    <xf numFmtId="164" fontId="89" fillId="3" borderId="12" xfId="2" applyNumberFormat="1" applyFont="1" applyFill="1" applyBorder="1" applyAlignment="1" applyProtection="1">
      <alignment horizontal="center" vertical="center"/>
      <protection locked="0"/>
    </xf>
    <xf numFmtId="0" fontId="89" fillId="0" borderId="13" xfId="9" applyFont="1" applyFill="1" applyBorder="1" applyAlignment="1" applyProtection="1">
      <alignment horizontal="center" vertical="center"/>
      <protection locked="0"/>
    </xf>
    <xf numFmtId="0" fontId="93" fillId="35" borderId="3" xfId="0" applyFont="1" applyFill="1" applyBorder="1" applyAlignment="1">
      <alignment horizontal="left" vertical="top" wrapText="1"/>
    </xf>
    <xf numFmtId="191" fontId="89" fillId="35" borderId="69" xfId="2" applyNumberFormat="1" applyFont="1" applyFill="1" applyBorder="1" applyAlignment="1" applyProtection="1">
      <alignment vertical="top"/>
    </xf>
    <xf numFmtId="0" fontId="89" fillId="3" borderId="5" xfId="13" applyFont="1" applyFill="1" applyBorder="1" applyAlignment="1" applyProtection="1">
      <alignment vertical="center" wrapText="1"/>
      <protection locked="0"/>
    </xf>
    <xf numFmtId="191" fontId="89" fillId="3" borderId="69" xfId="2" applyNumberFormat="1" applyFont="1" applyFill="1" applyBorder="1" applyAlignment="1" applyProtection="1">
      <alignment vertical="top"/>
      <protection locked="0"/>
    </xf>
    <xf numFmtId="0" fontId="89" fillId="3" borderId="3" xfId="13" applyFont="1" applyFill="1" applyBorder="1" applyAlignment="1" applyProtection="1">
      <alignment vertical="center" wrapText="1"/>
      <protection locked="0"/>
    </xf>
    <xf numFmtId="0" fontId="89" fillId="3" borderId="2" xfId="13" applyFont="1" applyFill="1" applyBorder="1" applyAlignment="1" applyProtection="1">
      <alignment vertical="center" wrapText="1"/>
      <protection locked="0"/>
    </xf>
    <xf numFmtId="191" fontId="89" fillId="35" borderId="69" xfId="2" applyNumberFormat="1" applyFont="1" applyFill="1" applyBorder="1" applyAlignment="1" applyProtection="1">
      <alignment vertical="top" wrapText="1"/>
    </xf>
    <xf numFmtId="0" fontId="89" fillId="3" borderId="5" xfId="13" applyFont="1" applyFill="1" applyBorder="1" applyAlignment="1" applyProtection="1">
      <alignment horizontal="left" vertical="center" wrapText="1"/>
      <protection locked="0"/>
    </xf>
    <xf numFmtId="0" fontId="89" fillId="3" borderId="3" xfId="13" applyFont="1" applyFill="1" applyBorder="1" applyAlignment="1" applyProtection="1">
      <alignment horizontal="left" vertical="center" wrapText="1"/>
      <protection locked="0"/>
    </xf>
    <xf numFmtId="0" fontId="89" fillId="3" borderId="3" xfId="9" applyFont="1" applyFill="1" applyBorder="1" applyAlignment="1" applyProtection="1">
      <alignment horizontal="left" vertical="center" wrapText="1"/>
      <protection locked="0"/>
    </xf>
    <xf numFmtId="0" fontId="89" fillId="0" borderId="3" xfId="13" applyFont="1" applyBorder="1" applyAlignment="1" applyProtection="1">
      <alignment horizontal="left" vertical="center" wrapText="1"/>
      <protection locked="0"/>
    </xf>
    <xf numFmtId="0" fontId="89" fillId="0" borderId="0" xfId="13" applyFont="1" applyBorder="1" applyAlignment="1" applyProtection="1">
      <alignment wrapText="1"/>
      <protection locked="0"/>
    </xf>
    <xf numFmtId="0" fontId="89" fillId="0" borderId="0" xfId="13" applyFont="1" applyFill="1" applyBorder="1" applyAlignment="1" applyProtection="1">
      <alignment wrapText="1"/>
      <protection locked="0"/>
    </xf>
    <xf numFmtId="191" fontId="89" fillId="3" borderId="69" xfId="2" applyNumberFormat="1" applyFont="1" applyFill="1" applyBorder="1" applyAlignment="1" applyProtection="1">
      <alignment vertical="top" wrapText="1"/>
      <protection locked="0"/>
    </xf>
    <xf numFmtId="0" fontId="89" fillId="0" borderId="3" xfId="13" applyFont="1" applyFill="1" applyBorder="1" applyAlignment="1" applyProtection="1">
      <alignment horizontal="left" vertical="center" wrapText="1"/>
      <protection locked="0"/>
    </xf>
    <xf numFmtId="1" fontId="92" fillId="35" borderId="3" xfId="2" applyNumberFormat="1" applyFont="1" applyFill="1" applyBorder="1" applyAlignment="1" applyProtection="1">
      <alignment horizontal="left" vertical="top" wrapText="1"/>
    </xf>
    <xf numFmtId="0" fontId="89" fillId="0" borderId="13" xfId="9" applyFont="1" applyFill="1" applyBorder="1" applyAlignment="1" applyProtection="1">
      <alignment horizontal="center" vertical="center" wrapText="1"/>
      <protection locked="0"/>
    </xf>
    <xf numFmtId="0" fontId="92" fillId="3" borderId="3" xfId="13" applyFont="1" applyFill="1" applyBorder="1" applyAlignment="1" applyProtection="1">
      <alignment vertical="center" wrapText="1"/>
      <protection locked="0"/>
    </xf>
    <xf numFmtId="191" fontId="89" fillId="35" borderId="69" xfId="2" applyNumberFormat="1" applyFont="1" applyFill="1" applyBorder="1" applyAlignment="1" applyProtection="1">
      <alignment vertical="top" wrapText="1"/>
      <protection locked="0"/>
    </xf>
    <xf numFmtId="0" fontId="89" fillId="3" borderId="3" xfId="13" applyFont="1" applyFill="1" applyBorder="1" applyAlignment="1" applyProtection="1">
      <alignment horizontal="left" vertical="center" wrapText="1" indent="2"/>
      <protection locked="0"/>
    </xf>
    <xf numFmtId="0" fontId="92" fillId="35" borderId="3" xfId="13" applyFont="1" applyFill="1" applyBorder="1" applyAlignment="1" applyProtection="1">
      <alignment vertical="center" wrapText="1"/>
      <protection locked="0"/>
    </xf>
    <xf numFmtId="0" fontId="92" fillId="35" borderId="17" xfId="13" applyFont="1" applyFill="1" applyBorder="1" applyAlignment="1" applyProtection="1">
      <alignment vertical="center" wrapText="1"/>
      <protection locked="0"/>
    </xf>
    <xf numFmtId="191" fontId="89" fillId="35" borderId="197" xfId="2" applyNumberFormat="1" applyFont="1" applyFill="1" applyBorder="1" applyAlignment="1" applyProtection="1">
      <alignment vertical="top" wrapText="1"/>
    </xf>
    <xf numFmtId="0" fontId="93" fillId="0" borderId="0" xfId="20951" applyFont="1" applyFill="1" applyAlignment="1" applyProtection="1">
      <alignment horizontal="left" vertical="center"/>
      <protection locked="0"/>
    </xf>
    <xf numFmtId="0" fontId="93" fillId="35" borderId="57" xfId="0" applyFont="1" applyFill="1" applyBorder="1" applyAlignment="1">
      <alignment vertical="center" wrapText="1"/>
    </xf>
    <xf numFmtId="0" fontId="93" fillId="35" borderId="24" xfId="0" applyFont="1" applyFill="1" applyBorder="1" applyAlignment="1">
      <alignment vertical="center" wrapText="1"/>
    </xf>
    <xf numFmtId="0" fontId="93" fillId="35" borderId="11" xfId="0" applyFont="1" applyFill="1" applyBorder="1" applyAlignment="1">
      <alignment horizontal="center" vertical="center" wrapText="1"/>
    </xf>
    <xf numFmtId="0" fontId="93" fillId="35" borderId="12" xfId="0" applyFont="1" applyFill="1" applyBorder="1" applyAlignment="1">
      <alignment horizontal="center" vertical="center" wrapText="1"/>
    </xf>
    <xf numFmtId="0" fontId="90" fillId="0" borderId="0" xfId="0" applyFont="1" applyFill="1" applyAlignment="1">
      <alignment horizontal="center" vertical="center"/>
    </xf>
    <xf numFmtId="0" fontId="93" fillId="35" borderId="13" xfId="0" applyFont="1" applyFill="1" applyBorder="1" applyAlignment="1">
      <alignment horizontal="left" vertical="center" wrapText="1"/>
    </xf>
    <xf numFmtId="0" fontId="93" fillId="35" borderId="82" xfId="0" applyFont="1" applyFill="1" applyBorder="1" applyAlignment="1">
      <alignment horizontal="left" vertical="center" wrapText="1"/>
    </xf>
    <xf numFmtId="0" fontId="93" fillId="35" borderId="69" xfId="0" applyFont="1" applyFill="1" applyBorder="1" applyAlignment="1">
      <alignment horizontal="left" vertical="center" wrapText="1"/>
    </xf>
    <xf numFmtId="0" fontId="90" fillId="0" borderId="13" xfId="0" applyFont="1" applyFill="1" applyBorder="1" applyAlignment="1">
      <alignment horizontal="right" vertical="center" wrapText="1"/>
    </xf>
    <xf numFmtId="0" fontId="90" fillId="0" borderId="82" xfId="0" applyFont="1" applyFill="1" applyBorder="1" applyAlignment="1">
      <alignment horizontal="left" vertical="center" wrapText="1"/>
    </xf>
    <xf numFmtId="10" fontId="89" fillId="0" borderId="178" xfId="20950" applyNumberFormat="1" applyFont="1" applyFill="1" applyBorder="1" applyAlignment="1">
      <alignment horizontal="left" vertical="center" wrapText="1"/>
    </xf>
    <xf numFmtId="4" fontId="90" fillId="0" borderId="69" xfId="0" applyNumberFormat="1" applyFont="1" applyBorder="1" applyAlignment="1">
      <alignment horizontal="right" vertical="center" wrapText="1"/>
    </xf>
    <xf numFmtId="10" fontId="90" fillId="0" borderId="178" xfId="20950" applyNumberFormat="1" applyFont="1" applyFill="1" applyBorder="1" applyAlignment="1">
      <alignment horizontal="left" vertical="center" wrapText="1"/>
    </xf>
    <xf numFmtId="10" fontId="93" fillId="35" borderId="178" xfId="0" applyNumberFormat="1" applyFont="1" applyFill="1" applyBorder="1" applyAlignment="1">
      <alignment horizontal="left" vertical="center" wrapText="1"/>
    </xf>
    <xf numFmtId="4" fontId="93" fillId="35" borderId="69" xfId="0" applyNumberFormat="1" applyFont="1" applyFill="1" applyBorder="1" applyAlignment="1">
      <alignment horizontal="right" vertical="center" wrapText="1"/>
    </xf>
    <xf numFmtId="10" fontId="93" fillId="35" borderId="178" xfId="20950" applyNumberFormat="1" applyFont="1" applyFill="1" applyBorder="1" applyAlignment="1">
      <alignment horizontal="left" vertical="center" wrapText="1"/>
    </xf>
    <xf numFmtId="0" fontId="93" fillId="35" borderId="70" xfId="0" applyFont="1" applyFill="1" applyBorder="1" applyAlignment="1">
      <alignment vertical="center" wrapText="1"/>
    </xf>
    <xf numFmtId="0" fontId="93" fillId="35" borderId="81" xfId="0" applyFont="1" applyFill="1" applyBorder="1" applyAlignment="1">
      <alignment vertical="center" wrapText="1"/>
    </xf>
    <xf numFmtId="10" fontId="93" fillId="35" borderId="82" xfId="0" applyNumberFormat="1" applyFont="1" applyFill="1" applyBorder="1" applyAlignment="1">
      <alignment horizontal="center" vertical="center" wrapText="1"/>
    </xf>
    <xf numFmtId="0" fontId="93" fillId="35" borderId="69" xfId="0" applyFont="1" applyFill="1" applyBorder="1" applyAlignment="1">
      <alignment horizontal="center" vertical="center" wrapText="1"/>
    </xf>
    <xf numFmtId="0" fontId="93" fillId="0" borderId="13" xfId="0" applyFont="1" applyFill="1" applyBorder="1" applyAlignment="1">
      <alignment horizontal="left" vertical="center" wrapText="1"/>
    </xf>
    <xf numFmtId="10" fontId="90" fillId="0" borderId="82" xfId="20950" applyNumberFormat="1" applyFont="1" applyFill="1" applyBorder="1" applyAlignment="1">
      <alignment horizontal="left" vertical="center" wrapText="1"/>
    </xf>
    <xf numFmtId="49" fontId="92" fillId="0" borderId="16" xfId="5" applyNumberFormat="1" applyFont="1" applyFill="1" applyBorder="1" applyAlignment="1" applyProtection="1">
      <alignment horizontal="left" vertical="center"/>
      <protection locked="0"/>
    </xf>
    <xf numFmtId="0" fontId="89" fillId="0" borderId="17" xfId="9" applyFont="1" applyFill="1" applyBorder="1" applyAlignment="1" applyProtection="1">
      <alignment horizontal="left" vertical="center" wrapText="1"/>
      <protection locked="0"/>
    </xf>
    <xf numFmtId="10" fontId="89" fillId="0" borderId="17" xfId="20950" applyNumberFormat="1" applyFont="1" applyFill="1" applyBorder="1" applyAlignment="1" applyProtection="1">
      <alignment horizontal="left" vertical="center"/>
    </xf>
    <xf numFmtId="0" fontId="306" fillId="0" borderId="0" xfId="0" applyFont="1" applyFill="1" applyAlignment="1">
      <alignment vertical="top" wrapText="1"/>
    </xf>
    <xf numFmtId="0" fontId="92" fillId="79" borderId="11" xfId="0" applyFont="1" applyFill="1" applyBorder="1" applyAlignment="1">
      <alignment horizontal="center" vertical="center"/>
    </xf>
    <xf numFmtId="0" fontId="92" fillId="79" borderId="12" xfId="0" applyFont="1" applyFill="1" applyBorder="1" applyAlignment="1">
      <alignment horizontal="center" vertical="center"/>
    </xf>
    <xf numFmtId="0" fontId="92" fillId="80" borderId="110" xfId="0" applyFont="1" applyFill="1" applyBorder="1" applyAlignment="1">
      <alignment horizontal="left" vertical="center"/>
    </xf>
    <xf numFmtId="192" fontId="92" fillId="80" borderId="69" xfId="7" applyNumberFormat="1" applyFont="1" applyFill="1" applyBorder="1" applyAlignment="1">
      <alignment horizontal="left" vertical="center"/>
    </xf>
    <xf numFmtId="49" fontId="89" fillId="0" borderId="110" xfId="0" applyNumberFormat="1" applyFont="1" applyFill="1" applyBorder="1" applyAlignment="1">
      <alignment horizontal="left" vertical="center"/>
    </xf>
    <xf numFmtId="192" fontId="89" fillId="0" borderId="69" xfId="7" applyNumberFormat="1" applyFont="1" applyFill="1" applyBorder="1" applyAlignment="1">
      <alignment horizontal="left" vertical="center"/>
    </xf>
    <xf numFmtId="0" fontId="89" fillId="0" borderId="110" xfId="0" applyFont="1" applyFill="1" applyBorder="1" applyAlignment="1">
      <alignment horizontal="left" vertical="center"/>
    </xf>
    <xf numFmtId="43" fontId="89" fillId="0" borderId="69" xfId="20950" applyNumberFormat="1" applyFont="1" applyFill="1" applyBorder="1" applyAlignment="1">
      <alignment horizontal="left" vertical="center"/>
    </xf>
    <xf numFmtId="0" fontId="92" fillId="0" borderId="110" xfId="0" applyFont="1" applyFill="1" applyBorder="1" applyAlignment="1">
      <alignment horizontal="left" vertical="center"/>
    </xf>
    <xf numFmtId="10" fontId="89" fillId="0" borderId="69" xfId="0" applyNumberFormat="1" applyFont="1" applyBorder="1" applyAlignment="1">
      <alignment horizontal="right" vertical="center" wrapText="1"/>
    </xf>
    <xf numFmtId="359" fontId="89" fillId="0" borderId="69" xfId="20950" applyNumberFormat="1" applyFont="1" applyFill="1" applyBorder="1" applyAlignment="1">
      <alignment horizontal="right" vertical="center" wrapText="1"/>
    </xf>
    <xf numFmtId="0" fontId="91" fillId="81" borderId="17" xfId="0" applyFont="1" applyFill="1" applyBorder="1" applyAlignment="1">
      <alignment horizontal="left" vertical="center"/>
    </xf>
    <xf numFmtId="10" fontId="91" fillId="82" borderId="18" xfId="0" applyNumberFormat="1" applyFont="1" applyFill="1" applyBorder="1" applyAlignment="1">
      <alignment horizontal="right" vertical="center" wrapText="1"/>
    </xf>
    <xf numFmtId="0" fontId="304" fillId="0" borderId="0" xfId="0" applyFont="1" applyFill="1" applyAlignment="1">
      <alignment vertical="top"/>
    </xf>
    <xf numFmtId="164" fontId="89" fillId="0" borderId="0" xfId="7" applyNumberFormat="1" applyFont="1" applyFill="1" applyBorder="1" applyAlignment="1" applyProtection="1"/>
    <xf numFmtId="0" fontId="92" fillId="0" borderId="0" xfId="11" applyFont="1" applyFill="1" applyBorder="1" applyAlignment="1" applyProtection="1"/>
    <xf numFmtId="0" fontId="92" fillId="0" borderId="0" xfId="11" applyFont="1" applyFill="1" applyBorder="1" applyAlignment="1" applyProtection="1">
      <alignment horizontal="center"/>
    </xf>
    <xf numFmtId="0" fontId="306" fillId="0" borderId="0" xfId="0" applyFont="1" applyFill="1" applyBorder="1" applyAlignment="1" applyProtection="1">
      <alignment horizontal="right"/>
      <protection locked="0"/>
    </xf>
    <xf numFmtId="0" fontId="90" fillId="0" borderId="198" xfId="0" applyFont="1" applyBorder="1" applyAlignment="1">
      <alignment horizontal="center" vertical="center" wrapText="1"/>
    </xf>
    <xf numFmtId="0" fontId="90" fillId="0" borderId="191" xfId="0" applyFont="1" applyBorder="1" applyAlignment="1">
      <alignment horizontal="center" vertical="center" wrapText="1"/>
    </xf>
    <xf numFmtId="164" fontId="90" fillId="0" borderId="191" xfId="7" applyNumberFormat="1" applyFont="1" applyBorder="1" applyAlignment="1">
      <alignment horizontal="right" vertical="center" wrapText="1"/>
    </xf>
    <xf numFmtId="0" fontId="90" fillId="0" borderId="192" xfId="0" applyFont="1" applyFill="1" applyBorder="1" applyAlignment="1">
      <alignment horizontal="center" vertical="center" wrapText="1"/>
    </xf>
    <xf numFmtId="0" fontId="90" fillId="0" borderId="172" xfId="0" applyFont="1" applyBorder="1" applyAlignment="1">
      <alignment horizontal="center"/>
    </xf>
    <xf numFmtId="0" fontId="92" fillId="3" borderId="178" xfId="20954" applyFont="1" applyFill="1" applyBorder="1" applyAlignment="1">
      <alignment horizontal="left" vertical="center" wrapText="1"/>
    </xf>
    <xf numFmtId="164" fontId="92" fillId="3" borderId="178" xfId="7" applyNumberFormat="1" applyFont="1" applyFill="1" applyBorder="1" applyAlignment="1">
      <alignment horizontal="right" vertical="center" wrapText="1"/>
    </xf>
    <xf numFmtId="167" fontId="90" fillId="0" borderId="69" xfId="0" applyNumberFormat="1" applyFont="1" applyFill="1" applyBorder="1" applyAlignment="1">
      <alignment horizontal="center"/>
    </xf>
    <xf numFmtId="167" fontId="90" fillId="0" borderId="0" xfId="0" applyNumberFormat="1" applyFont="1" applyAlignment="1">
      <alignment horizontal="center"/>
    </xf>
    <xf numFmtId="0" fontId="89" fillId="0" borderId="178" xfId="20954" applyFont="1" applyBorder="1" applyAlignment="1">
      <alignment horizontal="left" vertical="center" wrapText="1" indent="1"/>
    </xf>
    <xf numFmtId="164" fontId="89" fillId="0" borderId="178" xfId="7" applyNumberFormat="1" applyFont="1" applyBorder="1" applyAlignment="1">
      <alignment horizontal="right" vertical="center" wrapText="1" indent="1"/>
    </xf>
    <xf numFmtId="0" fontId="311" fillId="3" borderId="178" xfId="20954" applyFont="1" applyFill="1" applyBorder="1" applyAlignment="1">
      <alignment horizontal="left" vertical="center" wrapText="1"/>
    </xf>
    <xf numFmtId="0" fontId="89" fillId="3" borderId="178" xfId="20954" applyFont="1" applyFill="1" applyBorder="1" applyAlignment="1">
      <alignment horizontal="left" vertical="center" wrapText="1" indent="1"/>
    </xf>
    <xf numFmtId="164" fontId="89" fillId="3" borderId="178" xfId="7" applyNumberFormat="1" applyFont="1" applyFill="1" applyBorder="1" applyAlignment="1">
      <alignment horizontal="right" vertical="center" wrapText="1" indent="1"/>
    </xf>
    <xf numFmtId="167" fontId="316" fillId="0" borderId="69" xfId="0" applyNumberFormat="1" applyFont="1" applyFill="1" applyBorder="1" applyAlignment="1">
      <alignment horizontal="center"/>
    </xf>
    <xf numFmtId="0" fontId="92" fillId="0" borderId="178" xfId="0" applyFont="1" applyBorder="1" applyAlignment="1">
      <alignment horizontal="left" vertical="center" wrapText="1"/>
    </xf>
    <xf numFmtId="164" fontId="92" fillId="0" borderId="178" xfId="7" applyNumberFormat="1" applyFont="1" applyBorder="1" applyAlignment="1">
      <alignment horizontal="right" vertical="center" wrapText="1"/>
    </xf>
    <xf numFmtId="0" fontId="311" fillId="0" borderId="178" xfId="0" applyFont="1" applyBorder="1" applyAlignment="1">
      <alignment horizontal="left" vertical="center" wrapText="1"/>
    </xf>
    <xf numFmtId="164" fontId="311" fillId="0" borderId="178" xfId="7" applyNumberFormat="1" applyFont="1" applyBorder="1" applyAlignment="1">
      <alignment horizontal="right" vertical="center" wrapText="1"/>
    </xf>
    <xf numFmtId="0" fontId="312" fillId="3" borderId="178" xfId="0" applyFont="1" applyFill="1" applyBorder="1" applyAlignment="1">
      <alignment horizontal="left" vertical="center" wrapText="1" indent="1"/>
    </xf>
    <xf numFmtId="164" fontId="312" fillId="3" borderId="178" xfId="7" applyNumberFormat="1" applyFont="1" applyFill="1" applyBorder="1" applyAlignment="1">
      <alignment horizontal="right" vertical="center" wrapText="1" indent="1"/>
    </xf>
    <xf numFmtId="0" fontId="89" fillId="3" borderId="178" xfId="9" applyFont="1" applyFill="1" applyBorder="1" applyAlignment="1" applyProtection="1">
      <alignment horizontal="left" vertical="center" wrapText="1"/>
      <protection locked="0"/>
    </xf>
    <xf numFmtId="0" fontId="311" fillId="3" borderId="178" xfId="0" applyFont="1" applyFill="1" applyBorder="1" applyAlignment="1">
      <alignment horizontal="left" vertical="center" wrapText="1"/>
    </xf>
    <xf numFmtId="164" fontId="311" fillId="3" borderId="178" xfId="7" applyNumberFormat="1" applyFont="1" applyFill="1" applyBorder="1" applyAlignment="1">
      <alignment horizontal="right" vertical="center" wrapText="1"/>
    </xf>
    <xf numFmtId="0" fontId="312" fillId="0" borderId="178" xfId="0" applyFont="1" applyBorder="1" applyAlignment="1">
      <alignment horizontal="left" vertical="center" wrapText="1" indent="1"/>
    </xf>
    <xf numFmtId="164" fontId="312" fillId="0" borderId="178" xfId="7" applyNumberFormat="1" applyFont="1" applyBorder="1" applyAlignment="1">
      <alignment horizontal="right" vertical="center" wrapText="1" indent="1"/>
    </xf>
    <xf numFmtId="0" fontId="312" fillId="0" borderId="178" xfId="20954" applyFont="1" applyBorder="1" applyAlignment="1">
      <alignment horizontal="left" vertical="center" wrapText="1" indent="1"/>
    </xf>
    <xf numFmtId="0" fontId="311" fillId="0" borderId="178" xfId="20954" applyFont="1" applyBorder="1" applyAlignment="1">
      <alignment horizontal="left" vertical="center" wrapText="1"/>
    </xf>
    <xf numFmtId="0" fontId="311" fillId="0" borderId="178" xfId="20954" applyFont="1" applyBorder="1" applyAlignment="1">
      <alignment horizontal="center" vertical="center" wrapText="1"/>
    </xf>
    <xf numFmtId="0" fontId="89" fillId="3" borderId="178" xfId="0" applyFont="1" applyFill="1" applyBorder="1" applyAlignment="1">
      <alignment horizontal="left" vertical="center" wrapText="1" indent="1"/>
    </xf>
    <xf numFmtId="0" fontId="89" fillId="0" borderId="178" xfId="0" applyFont="1" applyBorder="1" applyAlignment="1">
      <alignment horizontal="left" vertical="center" wrapText="1" indent="1"/>
    </xf>
    <xf numFmtId="0" fontId="90" fillId="0" borderId="69" xfId="0" applyFont="1" applyFill="1" applyBorder="1"/>
    <xf numFmtId="167" fontId="306" fillId="0" borderId="49" xfId="0" applyNumberFormat="1" applyFont="1" applyFill="1" applyBorder="1" applyAlignment="1">
      <alignment horizontal="center"/>
    </xf>
    <xf numFmtId="0" fontId="307" fillId="0" borderId="178" xfId="0" applyFont="1" applyBorder="1" applyAlignment="1">
      <alignment horizontal="left"/>
    </xf>
    <xf numFmtId="164" fontId="307" fillId="0" borderId="178" xfId="7" applyNumberFormat="1" applyFont="1" applyBorder="1" applyAlignment="1">
      <alignment horizontal="right"/>
    </xf>
    <xf numFmtId="0" fontId="90" fillId="0" borderId="199" xfId="0" applyFont="1" applyBorder="1" applyAlignment="1">
      <alignment horizontal="center"/>
    </xf>
    <xf numFmtId="0" fontId="311" fillId="0" borderId="194" xfId="0" applyFont="1" applyBorder="1" applyAlignment="1">
      <alignment horizontal="left" vertical="center" wrapText="1"/>
    </xf>
    <xf numFmtId="164" fontId="311" fillId="0" borderId="194" xfId="7" applyNumberFormat="1" applyFont="1" applyBorder="1" applyAlignment="1">
      <alignment horizontal="right" vertical="center" wrapText="1"/>
    </xf>
    <xf numFmtId="0" fontId="90" fillId="0" borderId="197" xfId="0" applyFont="1" applyFill="1" applyBorder="1"/>
    <xf numFmtId="0" fontId="93" fillId="0" borderId="0" xfId="0" applyFont="1" applyFill="1" applyBorder="1" applyAlignment="1">
      <alignment horizontal="center" wrapText="1"/>
    </xf>
    <xf numFmtId="0" fontId="90" fillId="0" borderId="47" xfId="0" applyFont="1" applyBorder="1"/>
    <xf numFmtId="0" fontId="90" fillId="0" borderId="48" xfId="0" applyFont="1" applyBorder="1"/>
    <xf numFmtId="0" fontId="90" fillId="0" borderId="11" xfId="0" applyFont="1" applyBorder="1" applyAlignment="1">
      <alignment horizontal="center" vertical="center"/>
    </xf>
    <xf numFmtId="0" fontId="90" fillId="0" borderId="21" xfId="0" applyFont="1" applyBorder="1" applyAlignment="1">
      <alignment horizontal="center" vertical="center"/>
    </xf>
    <xf numFmtId="0" fontId="90" fillId="0" borderId="12" xfId="0" applyFont="1" applyBorder="1" applyAlignment="1">
      <alignment horizontal="center" vertical="center"/>
    </xf>
    <xf numFmtId="0" fontId="90" fillId="0" borderId="51" xfId="0" applyFont="1" applyBorder="1"/>
    <xf numFmtId="0" fontId="90" fillId="0" borderId="3" xfId="0" applyFont="1" applyBorder="1" applyAlignment="1">
      <alignment horizontal="center" vertical="center" wrapText="1"/>
    </xf>
    <xf numFmtId="0" fontId="90" fillId="0" borderId="13" xfId="0" applyFont="1" applyBorder="1" applyAlignment="1">
      <alignment vertical="center"/>
    </xf>
    <xf numFmtId="0" fontId="89" fillId="3" borderId="3" xfId="11" applyFont="1" applyFill="1" applyBorder="1" applyAlignment="1">
      <alignment horizontal="left" vertical="center" wrapText="1"/>
    </xf>
    <xf numFmtId="164" fontId="90" fillId="0" borderId="174" xfId="7" applyNumberFormat="1" applyFont="1" applyBorder="1"/>
    <xf numFmtId="0" fontId="89" fillId="3" borderId="16" xfId="9" applyFont="1" applyFill="1" applyBorder="1" applyAlignment="1" applyProtection="1">
      <alignment horizontal="left" vertical="center"/>
      <protection locked="0"/>
    </xf>
    <xf numFmtId="0" fontId="92" fillId="3" borderId="17" xfId="16" applyFont="1" applyFill="1" applyBorder="1" applyAlignment="1" applyProtection="1">
      <protection locked="0"/>
    </xf>
    <xf numFmtId="164" fontId="90" fillId="35" borderId="197" xfId="7" applyNumberFormat="1" applyFont="1" applyFill="1" applyBorder="1"/>
    <xf numFmtId="0" fontId="90" fillId="0" borderId="10" xfId="0" applyFont="1" applyBorder="1"/>
    <xf numFmtId="0" fontId="90" fillId="0" borderId="12" xfId="0" applyFont="1" applyBorder="1"/>
    <xf numFmtId="0" fontId="90" fillId="0" borderId="14" xfId="0" applyFont="1" applyBorder="1" applyAlignment="1">
      <alignment horizontal="center" vertical="center"/>
    </xf>
    <xf numFmtId="164" fontId="89" fillId="3" borderId="13" xfId="1" applyNumberFormat="1" applyFont="1" applyFill="1" applyBorder="1" applyAlignment="1" applyProtection="1">
      <alignment horizontal="center" vertical="center" wrapText="1"/>
      <protection locked="0"/>
    </xf>
    <xf numFmtId="164" fontId="89" fillId="0" borderId="3" xfId="1" applyNumberFormat="1" applyFont="1" applyFill="1" applyBorder="1" applyAlignment="1" applyProtection="1">
      <alignment horizontal="center" vertical="center" wrapText="1"/>
      <protection locked="0"/>
    </xf>
    <xf numFmtId="0" fontId="89" fillId="0" borderId="3" xfId="13" applyFont="1" applyFill="1" applyBorder="1" applyAlignment="1" applyProtection="1">
      <alignment horizontal="center" vertical="center" wrapText="1"/>
      <protection locked="0"/>
    </xf>
    <xf numFmtId="164" fontId="89" fillId="3" borderId="3" xfId="1" applyNumberFormat="1" applyFont="1" applyFill="1" applyBorder="1" applyAlignment="1" applyProtection="1">
      <alignment horizontal="center" vertical="center" wrapText="1"/>
      <protection locked="0"/>
    </xf>
    <xf numFmtId="164" fontId="89" fillId="3" borderId="14" xfId="1" applyNumberFormat="1" applyFont="1" applyFill="1" applyBorder="1" applyAlignment="1" applyProtection="1">
      <alignment horizontal="center" vertical="center" wrapText="1"/>
      <protection locked="0"/>
    </xf>
    <xf numFmtId="0" fontId="89" fillId="0" borderId="14" xfId="1" applyNumberFormat="1" applyFont="1" applyFill="1" applyBorder="1" applyAlignment="1" applyProtection="1">
      <alignment horizontal="center" vertical="center" wrapText="1"/>
      <protection locked="0"/>
    </xf>
    <xf numFmtId="0" fontId="89" fillId="3" borderId="13" xfId="5" applyFont="1" applyFill="1" applyBorder="1" applyAlignment="1" applyProtection="1">
      <alignment horizontal="right" vertical="center"/>
      <protection locked="0"/>
    </xf>
    <xf numFmtId="164" fontId="90" fillId="0" borderId="172" xfId="7" applyNumberFormat="1" applyFont="1" applyBorder="1"/>
    <xf numFmtId="164" fontId="90" fillId="0" borderId="72" xfId="7" applyNumberFormat="1" applyFont="1" applyBorder="1" applyAlignment="1">
      <alignment wrapText="1"/>
    </xf>
    <xf numFmtId="164" fontId="90" fillId="0" borderId="72" xfId="7" applyNumberFormat="1" applyFont="1" applyBorder="1"/>
    <xf numFmtId="164" fontId="90" fillId="35" borderId="200" xfId="7" applyNumberFormat="1" applyFont="1" applyFill="1" applyBorder="1"/>
    <xf numFmtId="0" fontId="92" fillId="3" borderId="18" xfId="16" applyFont="1" applyFill="1" applyBorder="1" applyAlignment="1" applyProtection="1">
      <protection locked="0"/>
    </xf>
    <xf numFmtId="164" fontId="90" fillId="35" borderId="199" xfId="7" applyNumberFormat="1" applyFont="1" applyFill="1" applyBorder="1"/>
    <xf numFmtId="164" fontId="90" fillId="35" borderId="201" xfId="7" applyNumberFormat="1" applyFont="1" applyFill="1" applyBorder="1"/>
    <xf numFmtId="0" fontId="90" fillId="0" borderId="0" xfId="0" applyFont="1" applyBorder="1" applyAlignment="1">
      <alignment vertical="center"/>
    </xf>
    <xf numFmtId="0" fontId="90" fillId="0" borderId="0" xfId="0" applyFont="1" applyBorder="1" applyAlignment="1">
      <alignment vertical="center" wrapText="1"/>
    </xf>
    <xf numFmtId="0" fontId="90" fillId="0" borderId="11" xfId="0" applyFont="1" applyBorder="1"/>
    <xf numFmtId="164" fontId="90" fillId="0" borderId="11" xfId="7" applyNumberFormat="1" applyFont="1" applyBorder="1" applyAlignment="1">
      <alignment wrapText="1"/>
    </xf>
    <xf numFmtId="164" fontId="90" fillId="0" borderId="21" xfId="7" applyNumberFormat="1" applyFont="1" applyBorder="1" applyAlignment="1">
      <alignment wrapText="1"/>
    </xf>
    <xf numFmtId="0" fontId="90" fillId="0" borderId="12" xfId="0" applyFont="1" applyBorder="1" applyAlignment="1">
      <alignment wrapText="1"/>
    </xf>
    <xf numFmtId="0" fontId="90" fillId="0" borderId="13" xfId="0" applyFont="1" applyBorder="1"/>
    <xf numFmtId="0" fontId="90" fillId="0" borderId="51" xfId="0" applyFont="1" applyBorder="1" applyAlignment="1">
      <alignment wrapText="1"/>
    </xf>
    <xf numFmtId="164" fontId="90" fillId="0" borderId="3" xfId="7" applyNumberFormat="1" applyFont="1" applyFill="1" applyBorder="1" applyAlignment="1">
      <alignment horizontal="center" vertical="center" wrapText="1"/>
    </xf>
    <xf numFmtId="0" fontId="93" fillId="0" borderId="17" xfId="0" applyFont="1" applyBorder="1"/>
    <xf numFmtId="0" fontId="93" fillId="0" borderId="0" xfId="0" applyFont="1" applyFill="1" applyAlignment="1">
      <alignment horizontal="center"/>
    </xf>
    <xf numFmtId="0" fontId="316" fillId="3" borderId="66" xfId="0" applyFont="1" applyFill="1" applyBorder="1" applyAlignment="1">
      <alignment horizontal="left"/>
    </xf>
    <xf numFmtId="0" fontId="316" fillId="3" borderId="67" xfId="0" applyFont="1" applyFill="1" applyBorder="1" applyAlignment="1">
      <alignment horizontal="left"/>
    </xf>
    <xf numFmtId="0" fontId="89" fillId="0" borderId="3" xfId="0" applyFont="1" applyFill="1" applyBorder="1" applyAlignment="1">
      <alignment horizontal="center" vertical="center" wrapText="1"/>
    </xf>
    <xf numFmtId="0" fontId="93" fillId="3" borderId="70" xfId="0" applyFont="1" applyFill="1" applyBorder="1" applyAlignment="1">
      <alignment vertical="center"/>
    </xf>
    <xf numFmtId="0" fontId="90" fillId="3" borderId="71" xfId="0" applyFont="1" applyFill="1" applyBorder="1" applyAlignment="1">
      <alignment vertical="center"/>
    </xf>
    <xf numFmtId="0" fontId="90" fillId="3" borderId="72" xfId="0" applyFont="1" applyFill="1" applyBorder="1" applyAlignment="1">
      <alignment vertical="center"/>
    </xf>
    <xf numFmtId="0" fontId="90" fillId="0" borderId="55" xfId="0" applyFont="1" applyFill="1" applyBorder="1" applyAlignment="1">
      <alignment horizontal="center" vertical="center"/>
    </xf>
    <xf numFmtId="0" fontId="90" fillId="0" borderId="5" xfId="0" applyFont="1" applyFill="1" applyBorder="1" applyAlignment="1">
      <alignment vertical="center"/>
    </xf>
    <xf numFmtId="164" fontId="89" fillId="36" borderId="0" xfId="7" applyNumberFormat="1" applyFont="1" applyFill="1"/>
    <xf numFmtId="164" fontId="90" fillId="0" borderId="73" xfId="7" applyNumberFormat="1" applyFont="1" applyBorder="1" applyAlignment="1">
      <alignment vertical="center"/>
    </xf>
    <xf numFmtId="164" fontId="90" fillId="0" borderId="52" xfId="7" applyNumberFormat="1" applyFont="1" applyBorder="1" applyAlignment="1">
      <alignment vertical="center"/>
    </xf>
    <xf numFmtId="164" fontId="90" fillId="3" borderId="180" xfId="7" applyNumberFormat="1" applyFont="1" applyFill="1" applyBorder="1" applyAlignment="1">
      <alignment vertical="center"/>
    </xf>
    <xf numFmtId="0" fontId="90" fillId="0" borderId="13" xfId="0" applyFont="1" applyFill="1" applyBorder="1" applyAlignment="1">
      <alignment horizontal="center" vertical="center"/>
    </xf>
    <xf numFmtId="0" fontId="90" fillId="0" borderId="68" xfId="0" applyFont="1" applyFill="1" applyBorder="1" applyAlignment="1">
      <alignment vertical="center"/>
    </xf>
    <xf numFmtId="164" fontId="90" fillId="0" borderId="174" xfId="7" applyNumberFormat="1" applyFont="1" applyBorder="1" applyAlignment="1">
      <alignment vertical="center"/>
    </xf>
    <xf numFmtId="0" fontId="93" fillId="0" borderId="68" xfId="0" applyFont="1" applyFill="1" applyBorder="1" applyAlignment="1">
      <alignment vertical="center"/>
    </xf>
    <xf numFmtId="0" fontId="90" fillId="0" borderId="16" xfId="0" applyFont="1" applyFill="1" applyBorder="1" applyAlignment="1">
      <alignment horizontal="center" vertical="center"/>
    </xf>
    <xf numFmtId="0" fontId="93" fillId="0" borderId="17" xfId="0" applyFont="1" applyFill="1" applyBorder="1" applyAlignment="1">
      <alignment vertical="center"/>
    </xf>
    <xf numFmtId="164" fontId="90" fillId="0" borderId="194" xfId="7" applyNumberFormat="1" applyFont="1" applyBorder="1" applyAlignment="1">
      <alignment vertical="center"/>
    </xf>
    <xf numFmtId="164" fontId="90" fillId="0" borderId="202" xfId="7" applyNumberFormat="1" applyFont="1" applyBorder="1" applyAlignment="1">
      <alignment vertical="center"/>
    </xf>
    <xf numFmtId="0" fontId="90" fillId="3" borderId="51" xfId="0" applyFont="1" applyFill="1" applyBorder="1" applyAlignment="1">
      <alignment horizontal="center" vertical="center"/>
    </xf>
    <xf numFmtId="0" fontId="90" fillId="3" borderId="0" xfId="0" applyFont="1" applyFill="1" applyBorder="1" applyAlignment="1">
      <alignment vertical="center"/>
    </xf>
    <xf numFmtId="0" fontId="90" fillId="0" borderId="10" xfId="0" applyFont="1" applyFill="1" applyBorder="1" applyAlignment="1">
      <alignment horizontal="center" vertical="center"/>
    </xf>
    <xf numFmtId="0" fontId="90" fillId="0" borderId="11" xfId="0" applyFont="1" applyFill="1" applyBorder="1" applyAlignment="1">
      <alignment vertical="center"/>
    </xf>
    <xf numFmtId="169" fontId="89" fillId="36" borderId="48" xfId="20" applyFont="1" applyBorder="1"/>
    <xf numFmtId="4" fontId="90" fillId="0" borderId="174" xfId="0" applyNumberFormat="1" applyFont="1" applyBorder="1" applyAlignment="1">
      <alignment vertical="center"/>
    </xf>
    <xf numFmtId="4" fontId="90" fillId="0" borderId="69" xfId="0" applyNumberFormat="1" applyFont="1" applyBorder="1" applyAlignment="1">
      <alignment vertical="center"/>
    </xf>
    <xf numFmtId="0" fontId="90" fillId="0" borderId="74" xfId="0" applyFont="1" applyFill="1" applyBorder="1" applyAlignment="1">
      <alignment horizontal="center" vertical="center"/>
    </xf>
    <xf numFmtId="0" fontId="90" fillId="0" borderId="75" xfId="0" applyFont="1" applyFill="1" applyBorder="1" applyAlignment="1">
      <alignment vertical="center"/>
    </xf>
    <xf numFmtId="169" fontId="89" fillId="36" borderId="19" xfId="20" applyFont="1" applyBorder="1"/>
    <xf numFmtId="169" fontId="89" fillId="36" borderId="76" xfId="20" applyFont="1" applyBorder="1"/>
    <xf numFmtId="169" fontId="89" fillId="36" borderId="20" xfId="20" applyFont="1" applyBorder="1"/>
    <xf numFmtId="0" fontId="90" fillId="0" borderId="77" xfId="0" applyFont="1" applyFill="1" applyBorder="1" applyAlignment="1">
      <alignment horizontal="center" vertical="center"/>
    </xf>
    <xf numFmtId="0" fontId="90" fillId="0" borderId="78" xfId="0" applyFont="1" applyFill="1" applyBorder="1" applyAlignment="1">
      <alignment vertical="center"/>
    </xf>
    <xf numFmtId="169" fontId="89" fillId="36" borderId="25" xfId="20" applyFont="1" applyBorder="1"/>
    <xf numFmtId="359" fontId="90" fillId="0" borderId="203" xfId="20950" applyNumberFormat="1" applyFont="1" applyFill="1" applyBorder="1" applyAlignment="1">
      <alignment vertical="center"/>
    </xf>
    <xf numFmtId="359" fontId="90" fillId="0" borderId="204" xfId="20950" applyNumberFormat="1" applyFont="1" applyFill="1" applyBorder="1" applyAlignment="1">
      <alignment vertical="center"/>
    </xf>
    <xf numFmtId="0" fontId="92" fillId="3" borderId="0" xfId="37364" applyFont="1" applyFill="1" applyAlignment="1" applyProtection="1">
      <alignment vertical="center"/>
      <protection locked="0"/>
    </xf>
    <xf numFmtId="0" fontId="89" fillId="3" borderId="178" xfId="5" applyFont="1" applyFill="1" applyBorder="1" applyAlignment="1" applyProtection="1">
      <alignment vertical="center" wrapText="1"/>
      <protection locked="0"/>
    </xf>
    <xf numFmtId="0" fontId="89" fillId="0" borderId="178" xfId="37365" applyFont="1" applyFill="1" applyBorder="1" applyAlignment="1" applyProtection="1">
      <alignment horizontal="center" vertical="center" wrapText="1"/>
      <protection locked="0"/>
    </xf>
    <xf numFmtId="3" fontId="89" fillId="3" borderId="178" xfId="1" applyNumberFormat="1" applyFont="1" applyFill="1" applyBorder="1" applyAlignment="1" applyProtection="1">
      <alignment horizontal="center" vertical="center" wrapText="1"/>
      <protection locked="0"/>
    </xf>
    <xf numFmtId="9" fontId="89" fillId="3" borderId="178" xfId="15" applyNumberFormat="1" applyFont="1" applyFill="1" applyBorder="1" applyAlignment="1" applyProtection="1">
      <alignment horizontal="center" vertical="center" wrapText="1"/>
      <protection locked="0"/>
    </xf>
    <xf numFmtId="0" fontId="89" fillId="3" borderId="178" xfId="37365" applyFont="1" applyFill="1" applyBorder="1" applyAlignment="1" applyProtection="1">
      <alignment horizontal="center" vertical="center" wrapText="1"/>
      <protection locked="0"/>
    </xf>
    <xf numFmtId="0" fontId="92" fillId="3" borderId="178" xfId="37365" applyFont="1" applyFill="1" applyBorder="1" applyAlignment="1" applyProtection="1">
      <protection locked="0"/>
    </xf>
    <xf numFmtId="164" fontId="89" fillId="150" borderId="178" xfId="7" applyNumberFormat="1" applyFont="1" applyFill="1" applyBorder="1"/>
    <xf numFmtId="0" fontId="309" fillId="3" borderId="178" xfId="37365" applyFont="1" applyFill="1" applyBorder="1" applyAlignment="1" applyProtection="1">
      <alignment horizontal="right"/>
      <protection locked="0"/>
    </xf>
    <xf numFmtId="164" fontId="89" fillId="150" borderId="178" xfId="7" applyNumberFormat="1" applyFont="1" applyFill="1" applyBorder="1" applyAlignment="1" applyProtection="1"/>
    <xf numFmtId="0" fontId="89" fillId="3" borderId="178" xfId="37365" applyFont="1" applyFill="1" applyBorder="1" applyAlignment="1" applyProtection="1">
      <alignment horizontal="left" vertical="center"/>
      <protection locked="0"/>
    </xf>
    <xf numFmtId="164" fontId="89" fillId="3" borderId="178" xfId="7" applyNumberFormat="1" applyFont="1" applyFill="1" applyBorder="1" applyProtection="1">
      <protection locked="0"/>
    </xf>
    <xf numFmtId="0" fontId="306" fillId="3" borderId="178" xfId="37365" applyFont="1" applyFill="1" applyBorder="1" applyAlignment="1" applyProtection="1">
      <alignment horizontal="right"/>
      <protection locked="0"/>
    </xf>
    <xf numFmtId="0" fontId="89" fillId="0" borderId="178" xfId="37365" applyFont="1" applyFill="1" applyBorder="1" applyAlignment="1" applyProtection="1">
      <alignment horizontal="left" vertical="center"/>
      <protection locked="0"/>
    </xf>
    <xf numFmtId="0" fontId="92" fillId="3" borderId="178" xfId="16" applyFont="1" applyFill="1" applyBorder="1" applyAlignment="1" applyProtection="1">
      <protection locked="0"/>
    </xf>
    <xf numFmtId="164" fontId="92" fillId="75" borderId="178" xfId="7" applyNumberFormat="1" applyFont="1" applyFill="1" applyBorder="1"/>
    <xf numFmtId="9" fontId="89" fillId="0" borderId="178" xfId="20950" applyFont="1" applyFill="1" applyBorder="1" applyAlignment="1" applyProtection="1">
      <alignment horizontal="center" vertical="center" wrapText="1"/>
      <protection locked="0"/>
    </xf>
    <xf numFmtId="9" fontId="89" fillId="150" borderId="178" xfId="20950" applyFont="1" applyFill="1" applyBorder="1"/>
    <xf numFmtId="43" fontId="89" fillId="150" borderId="178" xfId="7" applyNumberFormat="1" applyFont="1" applyFill="1" applyBorder="1" applyProtection="1">
      <protection locked="0"/>
    </xf>
    <xf numFmtId="3" fontId="89" fillId="76" borderId="178" xfId="1" applyNumberFormat="1" applyFont="1" applyFill="1" applyBorder="1" applyAlignment="1" applyProtection="1">
      <alignment horizontal="right" vertical="center"/>
    </xf>
    <xf numFmtId="164" fontId="89" fillId="0" borderId="178" xfId="948" applyNumberFormat="1" applyFont="1" applyFill="1" applyBorder="1" applyAlignment="1" applyProtection="1">
      <alignment horizontal="right" vertical="center"/>
      <protection locked="0"/>
    </xf>
    <xf numFmtId="164" fontId="89" fillId="76" borderId="178" xfId="948" applyNumberFormat="1" applyFont="1" applyFill="1" applyBorder="1" applyAlignment="1" applyProtection="1">
      <alignment horizontal="right" vertical="center"/>
    </xf>
    <xf numFmtId="164" fontId="92" fillId="75" borderId="179" xfId="948" applyNumberFormat="1" applyFont="1" applyFill="1" applyBorder="1" applyAlignment="1" applyProtection="1">
      <alignment horizontal="right" vertical="center"/>
      <protection locked="0"/>
    </xf>
    <xf numFmtId="0" fontId="89" fillId="69" borderId="185" xfId="20952" applyFont="1" applyFill="1" applyBorder="1" applyAlignment="1" applyProtection="1">
      <alignment horizontal="center" vertical="center"/>
      <protection locked="0"/>
    </xf>
    <xf numFmtId="164" fontId="89" fillId="0" borderId="178" xfId="1" applyNumberFormat="1" applyFont="1" applyFill="1" applyBorder="1" applyAlignment="1" applyProtection="1">
      <alignment horizontal="right" vertical="center"/>
      <protection locked="0"/>
    </xf>
    <xf numFmtId="0" fontId="92" fillId="76" borderId="178" xfId="20952" applyFont="1" applyFill="1" applyBorder="1" applyAlignment="1" applyProtection="1">
      <alignment horizontal="center" vertical="center"/>
      <protection locked="0"/>
    </xf>
    <xf numFmtId="43" fontId="89" fillId="76" borderId="178" xfId="948" applyFont="1" applyFill="1" applyBorder="1" applyAlignment="1" applyProtection="1">
      <alignment horizontal="right" vertical="center"/>
    </xf>
    <xf numFmtId="10" fontId="89" fillId="76" borderId="178" xfId="20950" applyNumberFormat="1" applyFont="1" applyFill="1" applyBorder="1" applyAlignment="1" applyProtection="1">
      <alignment horizontal="right" vertical="center"/>
    </xf>
    <xf numFmtId="164" fontId="89" fillId="3" borderId="178" xfId="948" applyNumberFormat="1" applyFont="1" applyFill="1" applyBorder="1" applyAlignment="1" applyProtection="1">
      <alignment horizontal="right" vertical="center"/>
      <protection locked="0"/>
    </xf>
    <xf numFmtId="0" fontId="92" fillId="75" borderId="83" xfId="20952" applyFont="1" applyFill="1" applyBorder="1" applyAlignment="1">
      <alignment vertical="center"/>
    </xf>
    <xf numFmtId="0" fontId="92" fillId="75" borderId="84" xfId="20952" applyFont="1" applyFill="1" applyBorder="1" applyAlignment="1">
      <alignment vertical="center"/>
    </xf>
    <xf numFmtId="0" fontId="92" fillId="75" borderId="179" xfId="20952" applyFont="1" applyFill="1" applyBorder="1" applyProtection="1">
      <alignment vertical="center"/>
      <protection locked="0"/>
    </xf>
    <xf numFmtId="0" fontId="89" fillId="69" borderId="80" xfId="20952" applyFont="1" applyFill="1" applyBorder="1" applyAlignment="1">
      <alignment horizontal="center" vertical="center"/>
    </xf>
    <xf numFmtId="0" fontId="89" fillId="69" borderId="81" xfId="20952" applyFont="1" applyFill="1" applyBorder="1" applyAlignment="1">
      <alignment horizontal="left" vertical="center" wrapText="1"/>
    </xf>
    <xf numFmtId="0" fontId="92" fillId="76" borderId="82" xfId="20952" applyFont="1" applyFill="1" applyBorder="1" applyAlignment="1">
      <alignment horizontal="center" vertical="center"/>
    </xf>
    <xf numFmtId="0" fontId="92" fillId="76" borderId="84" xfId="20952" applyFont="1" applyFill="1" applyBorder="1" applyAlignment="1">
      <alignment vertical="top" wrapText="1"/>
    </xf>
    <xf numFmtId="0" fontId="89" fillId="69" borderId="84" xfId="20952" applyFont="1" applyFill="1" applyBorder="1" applyAlignment="1">
      <alignment vertical="center" wrapText="1"/>
    </xf>
    <xf numFmtId="0" fontId="89" fillId="69" borderId="81" xfId="20952" applyFont="1" applyFill="1" applyBorder="1" applyAlignment="1">
      <alignment horizontal="left" vertical="center"/>
    </xf>
    <xf numFmtId="0" fontId="89" fillId="3" borderId="80" xfId="20952" applyFont="1" applyFill="1" applyBorder="1" applyAlignment="1">
      <alignment horizontal="center" vertical="center"/>
    </xf>
    <xf numFmtId="0" fontId="92" fillId="76" borderId="84" xfId="20952" applyFont="1" applyFill="1" applyBorder="1" applyAlignment="1">
      <alignment vertical="center"/>
    </xf>
    <xf numFmtId="0" fontId="92" fillId="3" borderId="84" xfId="20952" applyFont="1" applyFill="1" applyBorder="1" applyAlignment="1">
      <alignment vertical="center"/>
    </xf>
    <xf numFmtId="0" fontId="89" fillId="69" borderId="82" xfId="20952" applyFont="1" applyFill="1" applyBorder="1" applyAlignment="1">
      <alignment horizontal="center" vertical="center"/>
    </xf>
    <xf numFmtId="164" fontId="89" fillId="76" borderId="178" xfId="7" applyNumberFormat="1" applyFont="1" applyFill="1" applyBorder="1" applyAlignment="1" applyProtection="1">
      <alignment horizontal="right" vertical="center"/>
    </xf>
    <xf numFmtId="0" fontId="317" fillId="0" borderId="0" xfId="37364" applyFont="1" applyFill="1" applyAlignment="1" applyProtection="1">
      <alignment vertical="center"/>
      <protection locked="0"/>
    </xf>
    <xf numFmtId="0" fontId="89" fillId="3" borderId="178" xfId="5" applyFont="1" applyFill="1" applyBorder="1" applyProtection="1">
      <protection locked="0"/>
    </xf>
    <xf numFmtId="0" fontId="89" fillId="0" borderId="178" xfId="37365" applyFont="1" applyFill="1" applyBorder="1" applyAlignment="1" applyProtection="1">
      <alignment horizontal="center" vertical="top" wrapText="1"/>
      <protection locked="0"/>
    </xf>
    <xf numFmtId="0" fontId="92" fillId="3" borderId="178" xfId="37365" applyFont="1" applyFill="1" applyBorder="1" applyAlignment="1" applyProtection="1">
      <alignment wrapText="1"/>
      <protection locked="0"/>
    </xf>
    <xf numFmtId="0" fontId="93" fillId="0" borderId="0" xfId="0" applyFont="1" applyAlignment="1">
      <alignment horizontal="center" wrapText="1"/>
    </xf>
    <xf numFmtId="0" fontId="90" fillId="3" borderId="47" xfId="0" applyFont="1" applyFill="1" applyBorder="1"/>
    <xf numFmtId="0" fontId="90" fillId="3" borderId="85" xfId="0" applyFont="1" applyFill="1" applyBorder="1" applyAlignment="1">
      <alignment wrapText="1"/>
    </xf>
    <xf numFmtId="0" fontId="90" fillId="3" borderId="86" xfId="0" applyFont="1" applyFill="1" applyBorder="1"/>
    <xf numFmtId="0" fontId="93" fillId="3" borderId="63" xfId="0" applyFont="1" applyFill="1" applyBorder="1" applyAlignment="1">
      <alignment horizontal="center" wrapText="1"/>
    </xf>
    <xf numFmtId="0" fontId="90" fillId="0" borderId="82" xfId="0" applyFont="1" applyFill="1" applyBorder="1" applyAlignment="1">
      <alignment horizontal="center"/>
    </xf>
    <xf numFmtId="0" fontId="90" fillId="0" borderId="82" xfId="0" applyFont="1" applyBorder="1" applyAlignment="1">
      <alignment horizontal="center"/>
    </xf>
    <xf numFmtId="0" fontId="90" fillId="3" borderId="51" xfId="0" applyFont="1" applyFill="1" applyBorder="1"/>
    <xf numFmtId="0" fontId="93" fillId="3" borderId="0" xfId="0" applyFont="1" applyFill="1" applyBorder="1" applyAlignment="1">
      <alignment horizontal="center" wrapText="1"/>
    </xf>
    <xf numFmtId="0" fontId="90" fillId="3" borderId="0" xfId="0" applyFont="1" applyFill="1" applyBorder="1" applyAlignment="1">
      <alignment horizontal="center"/>
    </xf>
    <xf numFmtId="0" fontId="90" fillId="3" borderId="79" xfId="0" applyFont="1" applyFill="1" applyBorder="1" applyAlignment="1">
      <alignment horizontal="center" vertical="center" wrapText="1"/>
    </xf>
    <xf numFmtId="0" fontId="90" fillId="0" borderId="82" xfId="0" applyFont="1" applyBorder="1" applyAlignment="1">
      <alignment wrapText="1"/>
    </xf>
    <xf numFmtId="164" fontId="90" fillId="0" borderId="178" xfId="7" applyNumberFormat="1" applyFont="1" applyFill="1" applyBorder="1"/>
    <xf numFmtId="164" fontId="90" fillId="0" borderId="69" xfId="7" applyNumberFormat="1" applyFont="1" applyFill="1" applyBorder="1"/>
    <xf numFmtId="0" fontId="316" fillId="0" borderId="82" xfId="0" applyFont="1" applyBorder="1" applyAlignment="1">
      <alignment horizontal="left" wrapText="1" indent="2"/>
    </xf>
    <xf numFmtId="169" fontId="89" fillId="0" borderId="178" xfId="20" applyFont="1" applyFill="1" applyBorder="1"/>
    <xf numFmtId="169" fontId="89" fillId="36" borderId="178" xfId="20" applyFont="1" applyBorder="1"/>
    <xf numFmtId="164" fontId="90" fillId="0" borderId="178" xfId="7" applyNumberFormat="1" applyFont="1" applyFill="1" applyBorder="1" applyAlignment="1">
      <alignment vertical="center"/>
    </xf>
    <xf numFmtId="43" fontId="90" fillId="0" borderId="178" xfId="7" applyFont="1" applyFill="1" applyBorder="1"/>
    <xf numFmtId="0" fontId="93" fillId="0" borderId="13" xfId="0" applyFont="1" applyBorder="1"/>
    <xf numFmtId="0" fontId="93" fillId="0" borderId="82" xfId="0" applyFont="1" applyBorder="1" applyAlignment="1">
      <alignment wrapText="1"/>
    </xf>
    <xf numFmtId="2" fontId="89" fillId="36" borderId="178" xfId="20" applyNumberFormat="1" applyFont="1" applyBorder="1"/>
    <xf numFmtId="164" fontId="93" fillId="0" borderId="69" xfId="7" applyNumberFormat="1" applyFont="1" applyBorder="1"/>
    <xf numFmtId="0" fontId="93" fillId="3" borderId="51" xfId="0" applyFont="1" applyFill="1" applyBorder="1" applyAlignment="1">
      <alignment horizontal="left"/>
    </xf>
    <xf numFmtId="0" fontId="93" fillId="3" borderId="0" xfId="0" applyFont="1" applyFill="1" applyBorder="1" applyAlignment="1">
      <alignment horizontal="center"/>
    </xf>
    <xf numFmtId="164" fontId="90" fillId="3" borderId="0" xfId="7" applyNumberFormat="1" applyFont="1" applyFill="1" applyBorder="1"/>
    <xf numFmtId="164" fontId="90" fillId="3" borderId="0" xfId="7" applyNumberFormat="1" applyFont="1" applyFill="1" applyBorder="1" applyAlignment="1">
      <alignment vertical="center"/>
    </xf>
    <xf numFmtId="164" fontId="90" fillId="3" borderId="79" xfId="7" applyNumberFormat="1" applyFont="1" applyFill="1" applyBorder="1"/>
    <xf numFmtId="0" fontId="316" fillId="0" borderId="82" xfId="0" applyFont="1" applyBorder="1" applyAlignment="1">
      <alignment horizontal="left" wrapText="1" indent="4"/>
    </xf>
    <xf numFmtId="43" fontId="90" fillId="0" borderId="69" xfId="7" applyFont="1" applyFill="1" applyBorder="1"/>
    <xf numFmtId="0" fontId="90" fillId="3" borderId="0" xfId="0" applyFont="1" applyFill="1" applyBorder="1" applyAlignment="1">
      <alignment wrapText="1"/>
    </xf>
    <xf numFmtId="0" fontId="90" fillId="3" borderId="0" xfId="0" applyFont="1" applyFill="1"/>
    <xf numFmtId="0" fontId="90" fillId="3" borderId="79" xfId="0" applyFont="1" applyFill="1" applyBorder="1"/>
    <xf numFmtId="0" fontId="93" fillId="0" borderId="16" xfId="0" applyFont="1" applyBorder="1"/>
    <xf numFmtId="0" fontId="93" fillId="0" borderId="17" xfId="0" applyFont="1" applyBorder="1" applyAlignment="1">
      <alignment wrapText="1"/>
    </xf>
    <xf numFmtId="169" fontId="89" fillId="36" borderId="202" xfId="20" applyFont="1" applyBorder="1"/>
    <xf numFmtId="169" fontId="89" fillId="36" borderId="205" xfId="20" applyFont="1" applyBorder="1"/>
    <xf numFmtId="169" fontId="89" fillId="36" borderId="206" xfId="20" applyFont="1" applyBorder="1"/>
    <xf numFmtId="10" fontId="93" fillId="0" borderId="197" xfId="20950" applyNumberFormat="1" applyFont="1" applyBorder="1"/>
    <xf numFmtId="49" fontId="89" fillId="3" borderId="110" xfId="5" applyNumberFormat="1" applyFont="1" applyFill="1" applyBorder="1" applyAlignment="1" applyProtection="1">
      <alignment horizontal="right" vertical="center"/>
      <protection locked="0"/>
    </xf>
    <xf numFmtId="0" fontId="89" fillId="3" borderId="110" xfId="13" applyFont="1" applyFill="1" applyBorder="1" applyAlignment="1" applyProtection="1">
      <alignment horizontal="left" vertical="center" wrapText="1"/>
      <protection locked="0"/>
    </xf>
    <xf numFmtId="0" fontId="89" fillId="0" borderId="110" xfId="13" applyFont="1" applyFill="1" applyBorder="1" applyAlignment="1" applyProtection="1">
      <alignment horizontal="left" vertical="center" wrapText="1"/>
      <protection locked="0"/>
    </xf>
    <xf numFmtId="0" fontId="306" fillId="0" borderId="110" xfId="13" applyFont="1" applyFill="1" applyBorder="1" applyAlignment="1" applyProtection="1">
      <alignment horizontal="left" vertical="center" wrapText="1"/>
      <protection locked="0"/>
    </xf>
    <xf numFmtId="49" fontId="89" fillId="0" borderId="110" xfId="5" applyNumberFormat="1" applyFont="1" applyFill="1" applyBorder="1" applyAlignment="1" applyProtection="1">
      <alignment horizontal="right" vertical="center"/>
      <protection locked="0"/>
    </xf>
    <xf numFmtId="49" fontId="92" fillId="0" borderId="110" xfId="5" applyNumberFormat="1" applyFont="1" applyFill="1" applyBorder="1" applyAlignment="1" applyProtection="1">
      <alignment horizontal="right" vertical="center"/>
      <protection locked="0"/>
    </xf>
    <xf numFmtId="3" fontId="90" fillId="0" borderId="178" xfId="0" applyNumberFormat="1" applyFont="1" applyBorder="1"/>
    <xf numFmtId="49" fontId="89" fillId="3" borderId="110" xfId="5" applyNumberFormat="1" applyFont="1" applyFill="1" applyBorder="1" applyAlignment="1" applyProtection="1">
      <alignment horizontal="right" vertical="center" wrapText="1"/>
      <protection locked="0"/>
    </xf>
    <xf numFmtId="49" fontId="89" fillId="0" borderId="110" xfId="5" applyNumberFormat="1" applyFont="1" applyFill="1" applyBorder="1" applyAlignment="1" applyProtection="1">
      <alignment horizontal="right" vertical="center" wrapText="1"/>
      <protection locked="0"/>
    </xf>
    <xf numFmtId="49" fontId="92" fillId="0" borderId="110" xfId="5" applyNumberFormat="1" applyFont="1" applyFill="1" applyBorder="1" applyAlignment="1" applyProtection="1">
      <alignment horizontal="right" vertical="center" wrapText="1"/>
      <protection locked="0"/>
    </xf>
    <xf numFmtId="164" fontId="304" fillId="0" borderId="178" xfId="7" applyNumberFormat="1" applyFont="1" applyBorder="1"/>
    <xf numFmtId="0" fontId="89" fillId="0" borderId="0" xfId="0" applyFont="1" applyFill="1" applyBorder="1" applyAlignment="1">
      <alignment wrapText="1"/>
    </xf>
    <xf numFmtId="164" fontId="89" fillId="0" borderId="178" xfId="0" applyNumberFormat="1" applyFont="1" applyBorder="1"/>
    <xf numFmtId="164" fontId="93" fillId="0" borderId="178" xfId="7" applyNumberFormat="1" applyFont="1" applyBorder="1"/>
    <xf numFmtId="164" fontId="89" fillId="0" borderId="5" xfId="7" applyNumberFormat="1" applyFont="1" applyBorder="1"/>
    <xf numFmtId="164" fontId="89" fillId="0" borderId="110" xfId="7" applyNumberFormat="1" applyFont="1" applyBorder="1" applyAlignment="1">
      <alignment horizontal="left" indent="2"/>
    </xf>
    <xf numFmtId="164" fontId="89" fillId="0" borderId="110" xfId="7" applyNumberFormat="1" applyFont="1" applyBorder="1" applyAlignment="1">
      <alignment horizontal="left" indent="3"/>
    </xf>
    <xf numFmtId="164" fontId="89" fillId="0" borderId="114" xfId="7" applyNumberFormat="1" applyFont="1" applyBorder="1" applyAlignment="1">
      <alignment horizontal="left" indent="2"/>
    </xf>
    <xf numFmtId="164" fontId="89" fillId="0" borderId="110" xfId="7" applyNumberFormat="1" applyFont="1" applyFill="1" applyBorder="1" applyAlignment="1">
      <alignment horizontal="left" indent="2"/>
    </xf>
    <xf numFmtId="331" fontId="90" fillId="0" borderId="178" xfId="20950" applyNumberFormat="1" applyFont="1" applyFill="1" applyBorder="1"/>
    <xf numFmtId="10" fontId="90" fillId="0" borderId="178" xfId="7" applyNumberFormat="1" applyFont="1" applyFill="1" applyBorder="1"/>
    <xf numFmtId="359" fontId="90" fillId="0" borderId="178" xfId="20950" applyNumberFormat="1" applyFont="1" applyFill="1" applyBorder="1"/>
    <xf numFmtId="191" fontId="90" fillId="0" borderId="0" xfId="0" applyNumberFormat="1" applyFont="1"/>
    <xf numFmtId="164" fontId="90" fillId="0" borderId="0" xfId="0" applyNumberFormat="1" applyFont="1"/>
    <xf numFmtId="164" fontId="90" fillId="0" borderId="0" xfId="0" applyNumberFormat="1" applyFont="1" applyFill="1"/>
    <xf numFmtId="4" fontId="90" fillId="0" borderId="0" xfId="0" applyNumberFormat="1" applyFont="1" applyFill="1" applyAlignment="1">
      <alignment horizontal="left" vertical="center"/>
    </xf>
    <xf numFmtId="164" fontId="90" fillId="0" borderId="69" xfId="7" applyNumberFormat="1" applyFont="1" applyFill="1" applyBorder="1" applyAlignment="1">
      <alignment horizontal="right" vertical="center" wrapText="1"/>
    </xf>
    <xf numFmtId="164" fontId="90" fillId="0" borderId="18" xfId="7" applyNumberFormat="1" applyFont="1" applyFill="1" applyBorder="1" applyAlignment="1">
      <alignment horizontal="right" vertical="center" wrapText="1"/>
    </xf>
    <xf numFmtId="192" fontId="305" fillId="0" borderId="0" xfId="0" applyNumberFormat="1" applyFont="1"/>
    <xf numFmtId="192" fontId="90" fillId="0" borderId="0" xfId="0" applyNumberFormat="1" applyFont="1"/>
    <xf numFmtId="0" fontId="302" fillId="0" borderId="54" xfId="0" applyFont="1" applyBorder="1" applyAlignment="1">
      <alignment horizontal="left" wrapText="1"/>
    </xf>
    <xf numFmtId="0" fontId="302" fillId="0" borderId="53" xfId="0" applyFont="1" applyBorder="1" applyAlignment="1">
      <alignment horizontal="left" wrapText="1"/>
    </xf>
    <xf numFmtId="0" fontId="302" fillId="0" borderId="118" xfId="0" applyFont="1" applyBorder="1" applyAlignment="1">
      <alignment horizontal="center" vertical="center"/>
    </xf>
    <xf numFmtId="0" fontId="302" fillId="0" borderId="25" xfId="0" applyFont="1" applyBorder="1" applyAlignment="1">
      <alignment horizontal="center" vertical="center"/>
    </xf>
    <xf numFmtId="0" fontId="302" fillId="0" borderId="119" xfId="0" applyFont="1" applyBorder="1" applyAlignment="1">
      <alignment horizontal="center" vertical="center"/>
    </xf>
    <xf numFmtId="164" fontId="90" fillId="0" borderId="174" xfId="7" applyNumberFormat="1" applyFont="1" applyBorder="1" applyAlignment="1">
      <alignment horizontal="center"/>
    </xf>
    <xf numFmtId="164" fontId="90" fillId="0" borderId="180" xfId="7" applyNumberFormat="1" applyFont="1" applyBorder="1" applyAlignment="1">
      <alignment horizontal="center"/>
    </xf>
    <xf numFmtId="164" fontId="90" fillId="0" borderId="179" xfId="7" applyNumberFormat="1" applyFont="1" applyBorder="1" applyAlignment="1">
      <alignment horizontal="center"/>
    </xf>
    <xf numFmtId="0" fontId="90" fillId="0" borderId="97" xfId="0" applyFont="1" applyBorder="1" applyAlignment="1">
      <alignment horizontal="center" vertical="center"/>
    </xf>
    <xf numFmtId="0" fontId="93" fillId="0" borderId="98" xfId="0" applyFont="1" applyBorder="1" applyAlignment="1">
      <alignment horizontal="center" vertical="center"/>
    </xf>
    <xf numFmtId="0" fontId="93" fillId="0" borderId="5" xfId="0" applyFont="1" applyBorder="1" applyAlignment="1">
      <alignment horizontal="center" vertical="center"/>
    </xf>
    <xf numFmtId="164" fontId="92" fillId="0" borderId="11" xfId="7" applyNumberFormat="1" applyFont="1" applyFill="1" applyBorder="1" applyAlignment="1" applyProtection="1">
      <alignment horizontal="center" vertical="center"/>
    </xf>
    <xf numFmtId="164" fontId="92" fillId="0" borderId="12" xfId="7" applyNumberFormat="1" applyFont="1" applyFill="1" applyBorder="1" applyAlignment="1" applyProtection="1">
      <alignment horizontal="center" vertical="center"/>
    </xf>
    <xf numFmtId="164" fontId="90" fillId="0" borderId="99" xfId="7" applyNumberFormat="1" applyFont="1" applyBorder="1" applyAlignment="1">
      <alignment horizontal="center"/>
    </xf>
    <xf numFmtId="164" fontId="90" fillId="0" borderId="100" xfId="7" applyNumberFormat="1" applyFont="1" applyBorder="1" applyAlignment="1">
      <alignment horizontal="center"/>
    </xf>
    <xf numFmtId="164" fontId="90" fillId="0" borderId="101" xfId="7" applyNumberFormat="1" applyFont="1" applyBorder="1" applyAlignment="1">
      <alignment horizontal="center"/>
    </xf>
    <xf numFmtId="0" fontId="90" fillId="0" borderId="56" xfId="0" applyFont="1" applyBorder="1" applyAlignment="1">
      <alignment horizontal="center" vertical="center"/>
    </xf>
    <xf numFmtId="0" fontId="90" fillId="0" borderId="63" xfId="0" applyFont="1" applyBorder="1" applyAlignment="1">
      <alignment horizontal="center" vertical="center"/>
    </xf>
    <xf numFmtId="0" fontId="93" fillId="0" borderId="114" xfId="0" applyFont="1" applyBorder="1" applyAlignment="1">
      <alignment horizontal="center" vertical="center" wrapText="1"/>
    </xf>
    <xf numFmtId="0" fontId="93" fillId="0" borderId="5" xfId="0" applyFont="1" applyBorder="1" applyAlignment="1">
      <alignment horizontal="center" vertical="center" wrapText="1"/>
    </xf>
    <xf numFmtId="0" fontId="92" fillId="0" borderId="11" xfId="0" applyFont="1" applyFill="1" applyBorder="1" applyAlignment="1" applyProtection="1">
      <alignment horizontal="center" vertical="center"/>
    </xf>
    <xf numFmtId="0" fontId="92" fillId="0" borderId="12" xfId="0" applyFont="1" applyFill="1" applyBorder="1" applyAlignment="1" applyProtection="1">
      <alignment horizontal="center" vertical="center"/>
    </xf>
    <xf numFmtId="0" fontId="90" fillId="0" borderId="110" xfId="0" applyFont="1" applyBorder="1" applyAlignment="1">
      <alignment horizontal="center" vertical="center"/>
    </xf>
    <xf numFmtId="0" fontId="90" fillId="0" borderId="110" xfId="0" applyFont="1" applyBorder="1" applyAlignment="1">
      <alignment horizontal="center" vertical="center" wrapText="1"/>
    </xf>
    <xf numFmtId="0" fontId="92" fillId="0" borderId="3" xfId="0" applyFont="1" applyBorder="1" applyAlignment="1">
      <alignment horizontal="center" vertical="center" wrapText="1"/>
    </xf>
    <xf numFmtId="0" fontId="92" fillId="0" borderId="14" xfId="0" applyFont="1" applyBorder="1" applyAlignment="1">
      <alignment horizontal="center" vertical="center" wrapText="1"/>
    </xf>
    <xf numFmtId="0" fontId="92" fillId="0" borderId="174" xfId="0" applyFont="1" applyBorder="1" applyAlignment="1">
      <alignment horizontal="center" vertical="center" wrapText="1"/>
    </xf>
    <xf numFmtId="0" fontId="92" fillId="0" borderId="72" xfId="0" applyFont="1" applyBorder="1" applyAlignment="1">
      <alignment horizontal="center" vertical="center" wrapText="1"/>
    </xf>
    <xf numFmtId="0" fontId="89" fillId="0" borderId="174" xfId="0" applyFont="1" applyBorder="1" applyAlignment="1">
      <alignment horizontal="center" wrapText="1"/>
    </xf>
    <xf numFmtId="0" fontId="89" fillId="0" borderId="72" xfId="0" applyFont="1" applyBorder="1" applyAlignment="1">
      <alignment horizontal="center" wrapText="1"/>
    </xf>
    <xf numFmtId="0" fontId="93" fillId="0" borderId="68" xfId="0" applyFont="1" applyFill="1" applyBorder="1" applyAlignment="1">
      <alignment horizontal="center" vertical="center" wrapText="1"/>
    </xf>
    <xf numFmtId="0" fontId="90" fillId="0" borderId="68" xfId="0" applyFont="1" applyFill="1" applyBorder="1" applyAlignment="1">
      <alignment horizontal="center" vertical="center" wrapText="1"/>
    </xf>
    <xf numFmtId="0" fontId="92" fillId="0" borderId="68" xfId="11" applyFont="1" applyFill="1" applyBorder="1" applyAlignment="1" applyProtection="1">
      <alignment horizontal="center" vertical="center" wrapText="1"/>
    </xf>
    <xf numFmtId="0" fontId="92" fillId="0" borderId="69" xfId="11" applyFont="1" applyFill="1" applyBorder="1" applyAlignment="1" applyProtection="1">
      <alignment horizontal="center" vertical="center" wrapText="1"/>
    </xf>
    <xf numFmtId="0" fontId="92" fillId="0" borderId="58" xfId="11" applyFont="1" applyFill="1" applyBorder="1" applyAlignment="1" applyProtection="1">
      <alignment horizontal="center" vertical="center" wrapText="1"/>
    </xf>
    <xf numFmtId="0" fontId="92" fillId="0" borderId="0" xfId="11" applyFont="1" applyFill="1" applyBorder="1" applyAlignment="1" applyProtection="1">
      <alignment horizontal="center" vertical="center" wrapText="1"/>
    </xf>
    <xf numFmtId="0" fontId="90" fillId="83" borderId="5" xfId="0" applyFont="1" applyFill="1" applyBorder="1" applyAlignment="1" applyProtection="1">
      <alignment horizontal="center" vertical="center" wrapText="1"/>
    </xf>
    <xf numFmtId="0" fontId="90" fillId="83" borderId="110" xfId="0" applyFont="1" applyFill="1" applyBorder="1" applyAlignment="1" applyProtection="1">
      <alignment horizontal="center" vertical="center" wrapText="1"/>
    </xf>
    <xf numFmtId="0" fontId="90" fillId="83" borderId="5" xfId="11" applyFont="1" applyFill="1" applyBorder="1" applyAlignment="1">
      <alignment horizontal="center" vertical="top"/>
    </xf>
    <xf numFmtId="0" fontId="93" fillId="82" borderId="52" xfId="0" applyFont="1" applyFill="1" applyBorder="1" applyAlignment="1" applyProtection="1">
      <alignment horizontal="center" vertical="center" wrapText="1"/>
    </xf>
    <xf numFmtId="0" fontId="93" fillId="82" borderId="69" xfId="0" applyFont="1" applyFill="1" applyBorder="1" applyAlignment="1" applyProtection="1">
      <alignment horizontal="center" vertical="center" wrapText="1"/>
    </xf>
    <xf numFmtId="9" fontId="90" fillId="0" borderId="6" xfId="0" applyNumberFormat="1" applyFont="1" applyBorder="1" applyAlignment="1">
      <alignment horizontal="center" vertical="center"/>
    </xf>
    <xf numFmtId="9" fontId="90" fillId="0" borderId="8" xfId="0" applyNumberFormat="1" applyFont="1" applyBorder="1" applyAlignment="1">
      <alignment horizontal="center" vertical="center"/>
    </xf>
    <xf numFmtId="0" fontId="89" fillId="3" borderId="59" xfId="13" applyFont="1" applyFill="1" applyBorder="1" applyAlignment="1" applyProtection="1">
      <alignment horizontal="center" vertical="center" wrapText="1"/>
      <protection locked="0"/>
    </xf>
    <xf numFmtId="0" fontId="89" fillId="3" borderId="52" xfId="13" applyFont="1" applyFill="1" applyBorder="1" applyAlignment="1" applyProtection="1">
      <alignment horizontal="center" vertical="center" wrapText="1"/>
      <protection locked="0"/>
    </xf>
    <xf numFmtId="0" fontId="90" fillId="0" borderId="2" xfId="0" applyFont="1" applyBorder="1" applyAlignment="1">
      <alignment horizontal="center" vertical="center" wrapText="1"/>
    </xf>
    <xf numFmtId="0" fontId="90" fillId="0" borderId="5" xfId="0" applyFont="1" applyBorder="1" applyAlignment="1">
      <alignment horizontal="center" vertical="center" wrapText="1"/>
    </xf>
    <xf numFmtId="164" fontId="92" fillId="3" borderId="57" xfId="1" applyNumberFormat="1" applyFont="1" applyFill="1" applyBorder="1" applyAlignment="1" applyProtection="1">
      <alignment horizontal="center"/>
      <protection locked="0"/>
    </xf>
    <xf numFmtId="164" fontId="92" fillId="3" borderId="22" xfId="1" applyNumberFormat="1" applyFont="1" applyFill="1" applyBorder="1" applyAlignment="1" applyProtection="1">
      <alignment horizontal="center"/>
      <protection locked="0"/>
    </xf>
    <xf numFmtId="164" fontId="92" fillId="3" borderId="23" xfId="1" applyNumberFormat="1" applyFont="1" applyFill="1" applyBorder="1" applyAlignment="1" applyProtection="1">
      <alignment horizontal="center"/>
      <protection locked="0"/>
    </xf>
    <xf numFmtId="164" fontId="92" fillId="0" borderId="10" xfId="1" applyNumberFormat="1" applyFont="1" applyFill="1" applyBorder="1" applyAlignment="1" applyProtection="1">
      <alignment horizontal="center"/>
      <protection locked="0"/>
    </xf>
    <xf numFmtId="164" fontId="92" fillId="0" borderId="11" xfId="1" applyNumberFormat="1" applyFont="1" applyFill="1" applyBorder="1" applyAlignment="1" applyProtection="1">
      <alignment horizontal="center"/>
      <protection locked="0"/>
    </xf>
    <xf numFmtId="164" fontId="92" fillId="0" borderId="12" xfId="1" applyNumberFormat="1" applyFont="1" applyFill="1" applyBorder="1" applyAlignment="1" applyProtection="1">
      <alignment horizontal="center"/>
      <protection locked="0"/>
    </xf>
    <xf numFmtId="0" fontId="93" fillId="0" borderId="45" xfId="0" applyFont="1" applyBorder="1" applyAlignment="1">
      <alignment horizontal="center" vertical="center" wrapText="1"/>
    </xf>
    <xf numFmtId="0" fontId="93" fillId="0" borderId="46" xfId="0" applyFont="1" applyBorder="1" applyAlignment="1">
      <alignment horizontal="center" vertical="center" wrapText="1"/>
    </xf>
    <xf numFmtId="164" fontId="92" fillId="0" borderId="60" xfId="1" applyNumberFormat="1" applyFont="1" applyFill="1" applyBorder="1" applyAlignment="1" applyProtection="1">
      <alignment horizontal="center" vertical="center" wrapText="1"/>
      <protection locked="0"/>
    </xf>
    <xf numFmtId="164" fontId="92" fillId="0" borderId="61" xfId="1" applyNumberFormat="1" applyFont="1" applyFill="1" applyBorder="1" applyAlignment="1" applyProtection="1">
      <alignment horizontal="center" vertical="center" wrapText="1"/>
      <protection locked="0"/>
    </xf>
    <xf numFmtId="0" fontId="90" fillId="0" borderId="59" xfId="0" applyFont="1" applyFill="1" applyBorder="1" applyAlignment="1">
      <alignment horizontal="center" vertical="center" wrapText="1"/>
    </xf>
    <xf numFmtId="0" fontId="90" fillId="0" borderId="52" xfId="0" applyFont="1" applyFill="1" applyBorder="1" applyAlignment="1">
      <alignment horizontal="center" vertical="center" wrapText="1"/>
    </xf>
    <xf numFmtId="0" fontId="93" fillId="0" borderId="62" xfId="0" applyFont="1" applyBorder="1" applyAlignment="1">
      <alignment horizontal="center"/>
    </xf>
    <xf numFmtId="0" fontId="93" fillId="0" borderId="63" xfId="0" applyFont="1" applyBorder="1" applyAlignment="1">
      <alignment horizontal="center"/>
    </xf>
    <xf numFmtId="164" fontId="90" fillId="0" borderId="2" xfId="7" applyNumberFormat="1" applyFont="1" applyFill="1" applyBorder="1" applyAlignment="1">
      <alignment horizontal="center" vertical="center" wrapText="1"/>
    </xf>
    <xf numFmtId="164" fontId="90" fillId="0" borderId="5" xfId="7" applyNumberFormat="1" applyFont="1" applyFill="1" applyBorder="1" applyAlignment="1">
      <alignment horizontal="center" vertical="center" wrapText="1"/>
    </xf>
    <xf numFmtId="164" fontId="90" fillId="0" borderId="6" xfId="7" applyNumberFormat="1" applyFont="1" applyFill="1" applyBorder="1" applyAlignment="1">
      <alignment horizontal="center" wrapText="1"/>
    </xf>
    <xf numFmtId="164" fontId="90" fillId="0" borderId="8" xfId="7" applyNumberFormat="1" applyFont="1" applyFill="1" applyBorder="1" applyAlignment="1">
      <alignment horizontal="center" wrapText="1"/>
    </xf>
    <xf numFmtId="0" fontId="316" fillId="0" borderId="47" xfId="0" applyFont="1" applyFill="1" applyBorder="1" applyAlignment="1">
      <alignment horizontal="left" vertical="center"/>
    </xf>
    <xf numFmtId="0" fontId="316" fillId="0" borderId="48" xfId="0" applyFont="1" applyFill="1" applyBorder="1" applyAlignment="1">
      <alignment horizontal="left" vertical="center"/>
    </xf>
    <xf numFmtId="0" fontId="90" fillId="0" borderId="48" xfId="0" applyFont="1" applyFill="1" applyBorder="1" applyAlignment="1">
      <alignment horizontal="center" vertical="center" wrapText="1"/>
    </xf>
    <xf numFmtId="0" fontId="90" fillId="0" borderId="65" xfId="0" applyFont="1" applyFill="1" applyBorder="1" applyAlignment="1">
      <alignment horizontal="center" vertical="center" wrapText="1"/>
    </xf>
    <xf numFmtId="0" fontId="90" fillId="0" borderId="50" xfId="0" applyFont="1" applyFill="1" applyBorder="1" applyAlignment="1">
      <alignment horizontal="center" vertical="center" wrapText="1"/>
    </xf>
    <xf numFmtId="0" fontId="90" fillId="0" borderId="11" xfId="0" applyFont="1" applyBorder="1" applyAlignment="1">
      <alignment horizontal="center"/>
    </xf>
    <xf numFmtId="0" fontId="90" fillId="0" borderId="12" xfId="0" applyFont="1" applyBorder="1" applyAlignment="1">
      <alignment horizontal="center" vertical="center" wrapText="1"/>
    </xf>
    <xf numFmtId="0" fontId="90" fillId="0" borderId="69" xfId="0" applyFont="1" applyBorder="1" applyAlignment="1">
      <alignment horizontal="center" vertical="center" wrapText="1"/>
    </xf>
    <xf numFmtId="0" fontId="92" fillId="0" borderId="87" xfId="0" applyNumberFormat="1" applyFont="1" applyFill="1" applyBorder="1" applyAlignment="1">
      <alignment horizontal="left" vertical="center" wrapText="1"/>
    </xf>
    <xf numFmtId="0" fontId="92" fillId="0" borderId="88" xfId="0" applyNumberFormat="1" applyFont="1" applyFill="1" applyBorder="1" applyAlignment="1">
      <alignment horizontal="left" vertical="center" wrapText="1"/>
    </xf>
    <xf numFmtId="0" fontId="92" fillId="0" borderId="92" xfId="0" applyNumberFormat="1" applyFont="1" applyFill="1" applyBorder="1" applyAlignment="1">
      <alignment horizontal="left" vertical="center" wrapText="1"/>
    </xf>
    <xf numFmtId="0" fontId="92" fillId="0" borderId="93" xfId="0" applyNumberFormat="1" applyFont="1" applyFill="1" applyBorder="1" applyAlignment="1">
      <alignment horizontal="left" vertical="center" wrapText="1"/>
    </xf>
    <xf numFmtId="0" fontId="92" fillId="0" borderId="95" xfId="0" applyNumberFormat="1" applyFont="1" applyFill="1" applyBorder="1" applyAlignment="1">
      <alignment horizontal="left" vertical="center" wrapText="1"/>
    </xf>
    <xf numFmtId="0" fontId="92" fillId="0" borderId="96" xfId="0" applyNumberFormat="1" applyFont="1" applyFill="1" applyBorder="1" applyAlignment="1">
      <alignment horizontal="left" vertical="center" wrapText="1"/>
    </xf>
    <xf numFmtId="0" fontId="93" fillId="0" borderId="89" xfId="0" applyFont="1" applyFill="1" applyBorder="1" applyAlignment="1">
      <alignment horizontal="center" vertical="center" wrapText="1"/>
    </xf>
    <xf numFmtId="0" fontId="93" fillId="0" borderId="90" xfId="0" applyFont="1" applyFill="1" applyBorder="1" applyAlignment="1">
      <alignment horizontal="center" vertical="center" wrapText="1"/>
    </xf>
    <xf numFmtId="0" fontId="93" fillId="0" borderId="91" xfId="0" applyFont="1" applyFill="1" applyBorder="1" applyAlignment="1">
      <alignment horizontal="center" vertical="center" wrapText="1"/>
    </xf>
    <xf numFmtId="0" fontId="93" fillId="0" borderId="73" xfId="0" applyFont="1" applyFill="1" applyBorder="1" applyAlignment="1">
      <alignment horizontal="center" vertical="center" wrapText="1"/>
    </xf>
    <xf numFmtId="0" fontId="93" fillId="0" borderId="94" xfId="0" applyFont="1" applyFill="1" applyBorder="1" applyAlignment="1">
      <alignment horizontal="center" vertical="center" wrapText="1"/>
    </xf>
    <xf numFmtId="0" fontId="93" fillId="0" borderId="63" xfId="0" applyFont="1" applyFill="1" applyBorder="1" applyAlignment="1">
      <alignment horizontal="center" vertical="center" wrapText="1"/>
    </xf>
    <xf numFmtId="164" fontId="89" fillId="0" borderId="114" xfId="7" applyNumberFormat="1" applyFont="1" applyBorder="1" applyAlignment="1">
      <alignment horizontal="center" vertical="center" wrapText="1"/>
    </xf>
    <xf numFmtId="164" fontId="89" fillId="0" borderId="5" xfId="7" applyNumberFormat="1" applyFont="1" applyBorder="1" applyAlignment="1">
      <alignment horizontal="center" vertical="center" wrapText="1"/>
    </xf>
    <xf numFmtId="164" fontId="89" fillId="0" borderId="110" xfId="7" applyNumberFormat="1" applyFont="1" applyBorder="1" applyAlignment="1">
      <alignment horizontal="center" vertical="center" wrapText="1"/>
    </xf>
    <xf numFmtId="0" fontId="89" fillId="0" borderId="114" xfId="0" applyFont="1" applyBorder="1" applyAlignment="1">
      <alignment horizontal="center" vertical="center" wrapText="1"/>
    </xf>
    <xf numFmtId="0" fontId="89" fillId="0" borderId="5" xfId="0" applyFont="1" applyBorder="1" applyAlignment="1">
      <alignment horizontal="center" vertical="center" wrapText="1"/>
    </xf>
    <xf numFmtId="0" fontId="89" fillId="0" borderId="110" xfId="0" applyFont="1" applyBorder="1" applyAlignment="1">
      <alignment horizontal="center" vertical="center" wrapText="1"/>
    </xf>
    <xf numFmtId="0" fontId="94" fillId="0" borderId="110" xfId="0" applyFont="1" applyFill="1" applyBorder="1" applyAlignment="1">
      <alignment horizontal="center" vertical="center"/>
    </xf>
    <xf numFmtId="0" fontId="94" fillId="0" borderId="89" xfId="0" applyFont="1" applyFill="1" applyBorder="1" applyAlignment="1">
      <alignment horizontal="center" vertical="center"/>
    </xf>
    <xf numFmtId="0" fontId="94" fillId="0" borderId="91" xfId="0" applyFont="1" applyFill="1" applyBorder="1" applyAlignment="1">
      <alignment horizontal="center" vertical="center"/>
    </xf>
    <xf numFmtId="0" fontId="94" fillId="0" borderId="73" xfId="0" applyFont="1" applyFill="1" applyBorder="1" applyAlignment="1">
      <alignment horizontal="center" vertical="center"/>
    </xf>
    <xf numFmtId="0" fontId="94" fillId="0" borderId="63" xfId="0" applyFont="1" applyFill="1" applyBorder="1" applyAlignment="1">
      <alignment horizontal="center" vertical="center"/>
    </xf>
    <xf numFmtId="0" fontId="93" fillId="0" borderId="110" xfId="0" applyFont="1" applyFill="1" applyBorder="1" applyAlignment="1">
      <alignment horizontal="center" vertical="center" wrapText="1"/>
    </xf>
    <xf numFmtId="0" fontId="89" fillId="0" borderId="113" xfId="0" applyFont="1" applyBorder="1" applyAlignment="1">
      <alignment horizontal="center" vertical="center" wrapText="1"/>
    </xf>
    <xf numFmtId="0" fontId="92" fillId="0" borderId="89" xfId="0" applyFont="1" applyFill="1" applyBorder="1" applyAlignment="1">
      <alignment horizontal="center" vertical="center" wrapText="1"/>
    </xf>
    <xf numFmtId="0" fontId="92" fillId="0" borderId="91" xfId="0" applyFont="1" applyFill="1" applyBorder="1" applyAlignment="1">
      <alignment horizontal="center" vertical="center" wrapText="1"/>
    </xf>
    <xf numFmtId="0" fontId="92" fillId="0" borderId="58" xfId="0" applyFont="1" applyFill="1" applyBorder="1" applyAlignment="1">
      <alignment horizontal="center" vertical="center" wrapText="1"/>
    </xf>
    <xf numFmtId="0" fontId="92" fillId="0" borderId="56" xfId="0" applyFont="1" applyFill="1" applyBorder="1" applyAlignment="1">
      <alignment horizontal="center" vertical="center" wrapText="1"/>
    </xf>
    <xf numFmtId="0" fontId="92" fillId="0" borderId="73" xfId="0" applyFont="1" applyFill="1" applyBorder="1" applyAlignment="1">
      <alignment horizontal="center" vertical="center" wrapText="1"/>
    </xf>
    <xf numFmtId="0" fontId="92" fillId="0" borderId="63" xfId="0" applyFont="1" applyFill="1" applyBorder="1" applyAlignment="1">
      <alignment horizontal="center" vertical="center" wrapText="1"/>
    </xf>
    <xf numFmtId="0" fontId="89" fillId="0" borderId="111" xfId="0" applyFont="1" applyFill="1" applyBorder="1" applyAlignment="1">
      <alignment horizontal="center" vertical="center" wrapText="1"/>
    </xf>
    <xf numFmtId="0" fontId="89" fillId="0" borderId="112" xfId="0" applyFont="1" applyFill="1" applyBorder="1" applyAlignment="1">
      <alignment horizontal="center" vertical="center" wrapText="1"/>
    </xf>
    <xf numFmtId="0" fontId="92" fillId="0" borderId="64" xfId="0" applyFont="1" applyFill="1" applyBorder="1" applyAlignment="1">
      <alignment horizontal="center" vertical="center" wrapText="1"/>
    </xf>
    <xf numFmtId="0" fontId="92" fillId="0" borderId="5" xfId="0" applyFont="1" applyFill="1" applyBorder="1" applyAlignment="1">
      <alignment horizontal="center" vertical="center" wrapText="1"/>
    </xf>
    <xf numFmtId="0" fontId="89" fillId="0" borderId="64" xfId="0" applyFont="1" applyFill="1" applyBorder="1" applyAlignment="1">
      <alignment horizontal="center" vertical="center" wrapText="1"/>
    </xf>
    <xf numFmtId="0" fontId="89" fillId="0" borderId="63" xfId="0" applyFont="1" applyBorder="1" applyAlignment="1">
      <alignment horizontal="center" vertical="center" wrapText="1"/>
    </xf>
    <xf numFmtId="0" fontId="92" fillId="0" borderId="47" xfId="0" applyNumberFormat="1" applyFont="1" applyFill="1" applyBorder="1" applyAlignment="1">
      <alignment horizontal="left" vertical="top" wrapText="1"/>
    </xf>
    <xf numFmtId="0" fontId="92" fillId="0" borderId="65" xfId="0" applyNumberFormat="1" applyFont="1" applyFill="1" applyBorder="1" applyAlignment="1">
      <alignment horizontal="left" vertical="top" wrapText="1"/>
    </xf>
    <xf numFmtId="0" fontId="92" fillId="0" borderId="51" xfId="0" applyNumberFormat="1" applyFont="1" applyFill="1" applyBorder="1" applyAlignment="1">
      <alignment horizontal="left" vertical="top" wrapText="1"/>
    </xf>
    <xf numFmtId="0" fontId="92" fillId="0" borderId="79" xfId="0" applyNumberFormat="1" applyFont="1" applyFill="1" applyBorder="1" applyAlignment="1">
      <alignment horizontal="left" vertical="top" wrapText="1"/>
    </xf>
    <xf numFmtId="0" fontId="92" fillId="0" borderId="86" xfId="0" applyNumberFormat="1" applyFont="1" applyFill="1" applyBorder="1" applyAlignment="1">
      <alignment horizontal="left" vertical="top" wrapText="1"/>
    </xf>
    <xf numFmtId="0" fontId="92" fillId="0" borderId="117" xfId="0" applyNumberFormat="1" applyFont="1" applyFill="1" applyBorder="1" applyAlignment="1">
      <alignment horizontal="left" vertical="top" wrapText="1"/>
    </xf>
    <xf numFmtId="0" fontId="92" fillId="0" borderId="74" xfId="0" applyFont="1" applyFill="1" applyBorder="1" applyAlignment="1">
      <alignment horizontal="center" vertical="center" wrapText="1"/>
    </xf>
    <xf numFmtId="0" fontId="92" fillId="0" borderId="55" xfId="0" applyFont="1" applyFill="1" applyBorder="1" applyAlignment="1">
      <alignment horizontal="center" vertical="center" wrapText="1"/>
    </xf>
    <xf numFmtId="0" fontId="89" fillId="0" borderId="52" xfId="0" applyFont="1" applyBorder="1" applyAlignment="1">
      <alignment horizontal="center" vertical="center" wrapText="1"/>
    </xf>
    <xf numFmtId="0" fontId="89" fillId="0" borderId="57" xfId="0" applyFont="1" applyFill="1" applyBorder="1" applyAlignment="1">
      <alignment horizontal="center" vertical="center" wrapText="1"/>
    </xf>
    <xf numFmtId="0" fontId="89" fillId="0" borderId="22" xfId="0" applyFont="1" applyFill="1" applyBorder="1" applyAlignment="1">
      <alignment horizontal="center" vertical="center" wrapText="1"/>
    </xf>
    <xf numFmtId="0" fontId="89" fillId="0" borderId="23" xfId="0" applyFont="1" applyFill="1" applyBorder="1" applyAlignment="1">
      <alignment horizontal="center" vertical="center" wrapText="1"/>
    </xf>
    <xf numFmtId="0" fontId="89" fillId="0" borderId="89" xfId="0" applyFont="1" applyBorder="1" applyAlignment="1">
      <alignment horizontal="center" vertical="top" wrapText="1"/>
    </xf>
    <xf numFmtId="0" fontId="89" fillId="0" borderId="90" xfId="0" applyFont="1" applyBorder="1" applyAlignment="1">
      <alignment horizontal="center" vertical="top" wrapText="1"/>
    </xf>
    <xf numFmtId="0" fontId="89" fillId="0" borderId="89" xfId="0" applyFont="1" applyFill="1" applyBorder="1" applyAlignment="1">
      <alignment horizontal="center" vertical="top" wrapText="1"/>
    </xf>
    <xf numFmtId="0" fontId="89" fillId="0" borderId="112" xfId="0" applyFont="1" applyFill="1" applyBorder="1" applyAlignment="1">
      <alignment horizontal="center" vertical="top" wrapText="1"/>
    </xf>
    <xf numFmtId="0" fontId="89" fillId="0" borderId="113" xfId="0" applyFont="1" applyFill="1" applyBorder="1" applyAlignment="1">
      <alignment horizontal="center" vertical="top" wrapText="1"/>
    </xf>
    <xf numFmtId="0" fontId="92" fillId="0" borderId="102" xfId="0" applyNumberFormat="1" applyFont="1" applyFill="1" applyBorder="1" applyAlignment="1">
      <alignment horizontal="left" vertical="top" wrapText="1"/>
    </xf>
    <xf numFmtId="0" fontId="92" fillId="0" borderId="103" xfId="0" applyNumberFormat="1" applyFont="1" applyFill="1" applyBorder="1" applyAlignment="1">
      <alignment horizontal="left" vertical="top" wrapText="1"/>
    </xf>
    <xf numFmtId="164" fontId="92" fillId="0" borderId="89" xfId="7" applyNumberFormat="1" applyFont="1" applyBorder="1" applyAlignment="1">
      <alignment horizontal="center" vertical="center"/>
    </xf>
    <xf numFmtId="164" fontId="92" fillId="0" borderId="91" xfId="7" applyNumberFormat="1" applyFont="1" applyBorder="1" applyAlignment="1">
      <alignment horizontal="center" vertical="center"/>
    </xf>
    <xf numFmtId="164" fontId="92" fillId="0" borderId="73" xfId="7" applyNumberFormat="1" applyFont="1" applyBorder="1" applyAlignment="1">
      <alignment horizontal="center" vertical="center"/>
    </xf>
    <xf numFmtId="164" fontId="92" fillId="0" borderId="63" xfId="7" applyNumberFormat="1" applyFont="1" applyBorder="1" applyAlignment="1">
      <alignment horizontal="center" vertical="center"/>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showGridLines="0" tabSelected="1" zoomScaleNormal="100" workbookViewId="0"/>
  </sheetViews>
  <sheetFormatPr defaultColWidth="9.21875" defaultRowHeight="12"/>
  <cols>
    <col min="1" max="1" width="10.21875" style="7" customWidth="1"/>
    <col min="2" max="2" width="138.44140625" style="7" bestFit="1" customWidth="1"/>
    <col min="3" max="3" width="39.44140625" style="7" customWidth="1"/>
    <col min="4" max="6" width="9.21875" style="7"/>
    <col min="7" max="7" width="25" style="7" customWidth="1"/>
    <col min="8" max="16384" width="9.21875" style="7"/>
  </cols>
  <sheetData>
    <row r="1" spans="1:3">
      <c r="A1" s="148"/>
      <c r="B1" s="149" t="s">
        <v>209</v>
      </c>
      <c r="C1" s="148"/>
    </row>
    <row r="2" spans="1:3">
      <c r="A2" s="150">
        <v>1</v>
      </c>
      <c r="B2" s="151" t="s">
        <v>210</v>
      </c>
      <c r="C2" s="152" t="s">
        <v>735</v>
      </c>
    </row>
    <row r="3" spans="1:3">
      <c r="A3" s="150">
        <v>2</v>
      </c>
      <c r="B3" s="153" t="s">
        <v>206</v>
      </c>
      <c r="C3" s="152" t="s">
        <v>736</v>
      </c>
    </row>
    <row r="4" spans="1:3">
      <c r="A4" s="150">
        <v>3</v>
      </c>
      <c r="B4" s="154" t="s">
        <v>211</v>
      </c>
      <c r="C4" s="152" t="s">
        <v>737</v>
      </c>
    </row>
    <row r="5" spans="1:3">
      <c r="A5" s="155">
        <v>4</v>
      </c>
      <c r="B5" s="156" t="s">
        <v>207</v>
      </c>
      <c r="C5" s="152" t="s">
        <v>738</v>
      </c>
    </row>
    <row r="6" spans="1:3" s="132" customFormat="1" ht="45.75" customHeight="1">
      <c r="A6" s="685" t="s">
        <v>283</v>
      </c>
      <c r="B6" s="686"/>
      <c r="C6" s="686"/>
    </row>
    <row r="7" spans="1:3">
      <c r="A7" s="157" t="s">
        <v>29</v>
      </c>
      <c r="B7" s="149" t="s">
        <v>208</v>
      </c>
    </row>
    <row r="8" spans="1:3">
      <c r="A8" s="148">
        <v>1</v>
      </c>
      <c r="B8" s="158" t="s">
        <v>20</v>
      </c>
    </row>
    <row r="9" spans="1:3">
      <c r="A9" s="148">
        <v>2</v>
      </c>
      <c r="B9" s="159" t="s">
        <v>21</v>
      </c>
    </row>
    <row r="10" spans="1:3">
      <c r="A10" s="148">
        <v>3</v>
      </c>
      <c r="B10" s="159" t="s">
        <v>22</v>
      </c>
    </row>
    <row r="11" spans="1:3">
      <c r="A11" s="148">
        <v>4</v>
      </c>
      <c r="B11" s="159" t="s">
        <v>23</v>
      </c>
      <c r="C11" s="131"/>
    </row>
    <row r="12" spans="1:3">
      <c r="A12" s="148">
        <v>5</v>
      </c>
      <c r="B12" s="159" t="s">
        <v>24</v>
      </c>
    </row>
    <row r="13" spans="1:3">
      <c r="A13" s="148">
        <v>6</v>
      </c>
      <c r="B13" s="160" t="s">
        <v>218</v>
      </c>
    </row>
    <row r="14" spans="1:3">
      <c r="A14" s="148">
        <v>7</v>
      </c>
      <c r="B14" s="159" t="s">
        <v>212</v>
      </c>
    </row>
    <row r="15" spans="1:3">
      <c r="A15" s="148">
        <v>8</v>
      </c>
      <c r="B15" s="159" t="s">
        <v>213</v>
      </c>
    </row>
    <row r="16" spans="1:3">
      <c r="A16" s="148">
        <v>9</v>
      </c>
      <c r="B16" s="159" t="s">
        <v>25</v>
      </c>
    </row>
    <row r="17" spans="1:2">
      <c r="A17" s="161" t="s">
        <v>282</v>
      </c>
      <c r="B17" s="162" t="s">
        <v>269</v>
      </c>
    </row>
    <row r="18" spans="1:2" s="4" customFormat="1">
      <c r="A18" s="163" t="s">
        <v>695</v>
      </c>
      <c r="B18" s="164" t="s">
        <v>697</v>
      </c>
    </row>
    <row r="19" spans="1:2" s="4" customFormat="1">
      <c r="A19" s="165" t="s">
        <v>696</v>
      </c>
      <c r="B19" s="164" t="s">
        <v>698</v>
      </c>
    </row>
    <row r="20" spans="1:2">
      <c r="A20" s="148">
        <v>10</v>
      </c>
      <c r="B20" s="159" t="s">
        <v>26</v>
      </c>
    </row>
    <row r="21" spans="1:2">
      <c r="A21" s="148">
        <v>11</v>
      </c>
      <c r="B21" s="160" t="s">
        <v>214</v>
      </c>
    </row>
    <row r="22" spans="1:2">
      <c r="A22" s="148">
        <v>12</v>
      </c>
      <c r="B22" s="160" t="s">
        <v>27</v>
      </c>
    </row>
    <row r="23" spans="1:2">
      <c r="A23" s="166">
        <v>13</v>
      </c>
      <c r="B23" s="167" t="s">
        <v>215</v>
      </c>
    </row>
    <row r="24" spans="1:2">
      <c r="A24" s="166">
        <v>14</v>
      </c>
      <c r="B24" s="168" t="s">
        <v>240</v>
      </c>
    </row>
    <row r="25" spans="1:2">
      <c r="A25" s="169">
        <v>15</v>
      </c>
      <c r="B25" s="170" t="s">
        <v>28</v>
      </c>
    </row>
    <row r="26" spans="1:2">
      <c r="A26" s="169">
        <v>15.1</v>
      </c>
      <c r="B26" s="171" t="s">
        <v>296</v>
      </c>
    </row>
    <row r="27" spans="1:2">
      <c r="A27" s="172">
        <v>15.2</v>
      </c>
      <c r="B27" s="164" t="s">
        <v>700</v>
      </c>
    </row>
    <row r="28" spans="1:2">
      <c r="A28" s="169">
        <v>16</v>
      </c>
      <c r="B28" s="171" t="s">
        <v>337</v>
      </c>
    </row>
    <row r="29" spans="1:2">
      <c r="A29" s="169">
        <v>17</v>
      </c>
      <c r="B29" s="171" t="s">
        <v>378</v>
      </c>
    </row>
    <row r="30" spans="1:2">
      <c r="A30" s="169">
        <v>18</v>
      </c>
      <c r="B30" s="171" t="s">
        <v>656</v>
      </c>
    </row>
    <row r="31" spans="1:2">
      <c r="A31" s="169">
        <v>19</v>
      </c>
      <c r="B31" s="171" t="s">
        <v>657</v>
      </c>
    </row>
    <row r="32" spans="1:2">
      <c r="A32" s="169">
        <v>20</v>
      </c>
      <c r="B32" s="173" t="s">
        <v>658</v>
      </c>
    </row>
    <row r="33" spans="1:2">
      <c r="A33" s="169">
        <v>21</v>
      </c>
      <c r="B33" s="171" t="s">
        <v>494</v>
      </c>
    </row>
    <row r="34" spans="1:2">
      <c r="A34" s="169">
        <v>22</v>
      </c>
      <c r="B34" s="171" t="s">
        <v>659</v>
      </c>
    </row>
    <row r="35" spans="1:2">
      <c r="A35" s="169">
        <v>23</v>
      </c>
      <c r="B35" s="171" t="s">
        <v>660</v>
      </c>
    </row>
    <row r="36" spans="1:2">
      <c r="A36" s="169">
        <v>24</v>
      </c>
      <c r="B36" s="171" t="s">
        <v>661</v>
      </c>
    </row>
    <row r="37" spans="1:2">
      <c r="A37" s="169">
        <v>25</v>
      </c>
      <c r="B37" s="171" t="s">
        <v>379</v>
      </c>
    </row>
    <row r="38" spans="1:2">
      <c r="A38" s="169">
        <v>26</v>
      </c>
      <c r="B38" s="171"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D56"/>
  <sheetViews>
    <sheetView showGridLines="0" zoomScaleNormal="100" workbookViewId="0">
      <pane xSplit="1" ySplit="5" topLeftCell="B6" activePane="bottomRight" state="frozen"/>
      <selection pane="topRight"/>
      <selection pane="bottomLeft"/>
      <selection pane="bottomRight" activeCell="B6" sqref="B6"/>
    </sheetView>
  </sheetViews>
  <sheetFormatPr defaultColWidth="9.21875" defaultRowHeight="12"/>
  <cols>
    <col min="1" max="1" width="9.5546875" style="4" bestFit="1" customWidth="1"/>
    <col min="2" max="2" width="132.44140625" style="7" customWidth="1"/>
    <col min="3" max="3" width="18.44140625" style="7" customWidth="1"/>
    <col min="4" max="16384" width="9.21875" style="7"/>
  </cols>
  <sheetData>
    <row r="1" spans="1:4">
      <c r="A1" s="1" t="s">
        <v>30</v>
      </c>
      <c r="B1" s="18" t="str">
        <f>'Info '!C2</f>
        <v xml:space="preserve">JSC "Bank of Georgia" </v>
      </c>
    </row>
    <row r="2" spans="1:4" s="2" customFormat="1">
      <c r="A2" s="2" t="s">
        <v>31</v>
      </c>
      <c r="B2" s="133">
        <v>45930</v>
      </c>
    </row>
    <row r="3" spans="1:4" s="2" customFormat="1"/>
    <row r="4" spans="1:4" ht="12.6" thickBot="1">
      <c r="A4" s="4" t="s">
        <v>143</v>
      </c>
      <c r="B4" s="294" t="s">
        <v>142</v>
      </c>
    </row>
    <row r="5" spans="1:4">
      <c r="A5" s="379" t="s">
        <v>6</v>
      </c>
      <c r="B5" s="380"/>
      <c r="C5" s="381" t="s">
        <v>35</v>
      </c>
    </row>
    <row r="6" spans="1:4">
      <c r="A6" s="382">
        <v>1</v>
      </c>
      <c r="B6" s="383" t="s">
        <v>141</v>
      </c>
      <c r="C6" s="384">
        <f>SUM(C7:C11)</f>
        <v>5607579295.7819662</v>
      </c>
      <c r="D6" s="677"/>
    </row>
    <row r="7" spans="1:4">
      <c r="A7" s="382">
        <v>2</v>
      </c>
      <c r="B7" s="385" t="s">
        <v>140</v>
      </c>
      <c r="C7" s="386">
        <v>27993660.18</v>
      </c>
      <c r="D7" s="677"/>
    </row>
    <row r="8" spans="1:4">
      <c r="A8" s="382">
        <v>3</v>
      </c>
      <c r="B8" s="387" t="s">
        <v>139</v>
      </c>
      <c r="C8" s="386">
        <v>129840866.16999999</v>
      </c>
      <c r="D8" s="677"/>
    </row>
    <row r="9" spans="1:4">
      <c r="A9" s="382">
        <v>4</v>
      </c>
      <c r="B9" s="387" t="s">
        <v>138</v>
      </c>
      <c r="C9" s="386">
        <v>12844003.680000002</v>
      </c>
      <c r="D9" s="677"/>
    </row>
    <row r="10" spans="1:4">
      <c r="A10" s="382">
        <v>5</v>
      </c>
      <c r="B10" s="387" t="s">
        <v>137</v>
      </c>
      <c r="C10" s="386">
        <v>0</v>
      </c>
      <c r="D10" s="677"/>
    </row>
    <row r="11" spans="1:4">
      <c r="A11" s="382">
        <v>6</v>
      </c>
      <c r="B11" s="388" t="s">
        <v>136</v>
      </c>
      <c r="C11" s="386">
        <v>5436900765.7519665</v>
      </c>
      <c r="D11" s="677"/>
    </row>
    <row r="12" spans="1:4" s="9" customFormat="1">
      <c r="A12" s="382">
        <v>7</v>
      </c>
      <c r="B12" s="383" t="s">
        <v>135</v>
      </c>
      <c r="C12" s="389">
        <f>SUM(C13:C28)</f>
        <v>229322050.9567</v>
      </c>
      <c r="D12" s="677"/>
    </row>
    <row r="13" spans="1:4" s="9" customFormat="1">
      <c r="A13" s="382">
        <v>8</v>
      </c>
      <c r="B13" s="390" t="s">
        <v>134</v>
      </c>
      <c r="C13" s="386">
        <v>25204331.106700003</v>
      </c>
      <c r="D13" s="677"/>
    </row>
    <row r="14" spans="1:4" s="9" customFormat="1">
      <c r="A14" s="382">
        <v>9</v>
      </c>
      <c r="B14" s="391" t="s">
        <v>133</v>
      </c>
      <c r="C14" s="386">
        <v>0</v>
      </c>
      <c r="D14" s="677"/>
    </row>
    <row r="15" spans="1:4" s="9" customFormat="1">
      <c r="A15" s="382">
        <v>10</v>
      </c>
      <c r="B15" s="392" t="s">
        <v>132</v>
      </c>
      <c r="C15" s="386">
        <v>194568376.84999999</v>
      </c>
      <c r="D15" s="677"/>
    </row>
    <row r="16" spans="1:4" s="9" customFormat="1">
      <c r="A16" s="382">
        <v>11</v>
      </c>
      <c r="B16" s="393" t="s">
        <v>131</v>
      </c>
      <c r="C16" s="386">
        <v>0</v>
      </c>
      <c r="D16" s="677"/>
    </row>
    <row r="17" spans="1:4" s="9" customFormat="1">
      <c r="A17" s="382">
        <v>12</v>
      </c>
      <c r="B17" s="392" t="s">
        <v>130</v>
      </c>
      <c r="C17" s="386">
        <v>11366</v>
      </c>
      <c r="D17" s="677"/>
    </row>
    <row r="18" spans="1:4" s="9" customFormat="1">
      <c r="A18" s="382">
        <v>13</v>
      </c>
      <c r="B18" s="392" t="s">
        <v>129</v>
      </c>
      <c r="C18" s="386">
        <v>0</v>
      </c>
      <c r="D18" s="677"/>
    </row>
    <row r="19" spans="1:4" s="9" customFormat="1">
      <c r="A19" s="382">
        <v>14</v>
      </c>
      <c r="B19" s="392" t="s">
        <v>128</v>
      </c>
      <c r="C19" s="386">
        <v>0</v>
      </c>
      <c r="D19" s="677"/>
    </row>
    <row r="20" spans="1:4" s="9" customFormat="1">
      <c r="A20" s="382">
        <v>15</v>
      </c>
      <c r="B20" s="392" t="s">
        <v>127</v>
      </c>
      <c r="C20" s="386">
        <v>0</v>
      </c>
      <c r="D20" s="677"/>
    </row>
    <row r="21" spans="1:4" s="9" customFormat="1" ht="24">
      <c r="A21" s="382">
        <v>16</v>
      </c>
      <c r="B21" s="391" t="s">
        <v>126</v>
      </c>
      <c r="C21" s="386">
        <v>0</v>
      </c>
      <c r="D21" s="677"/>
    </row>
    <row r="22" spans="1:4" s="9" customFormat="1">
      <c r="A22" s="382">
        <v>17</v>
      </c>
      <c r="B22" s="394" t="s">
        <v>125</v>
      </c>
      <c r="C22" s="386">
        <v>9537977</v>
      </c>
      <c r="D22" s="677"/>
    </row>
    <row r="23" spans="1:4" s="9" customFormat="1">
      <c r="A23" s="382">
        <v>18</v>
      </c>
      <c r="B23" s="395" t="s">
        <v>517</v>
      </c>
      <c r="C23" s="386">
        <v>0</v>
      </c>
      <c r="D23" s="677"/>
    </row>
    <row r="24" spans="1:4" s="9" customFormat="1">
      <c r="A24" s="382">
        <v>19</v>
      </c>
      <c r="B24" s="391" t="s">
        <v>124</v>
      </c>
      <c r="C24" s="386">
        <v>0</v>
      </c>
      <c r="D24" s="677"/>
    </row>
    <row r="25" spans="1:4" s="9" customFormat="1" ht="24">
      <c r="A25" s="382">
        <v>20</v>
      </c>
      <c r="B25" s="391" t="s">
        <v>101</v>
      </c>
      <c r="C25" s="396"/>
      <c r="D25" s="677"/>
    </row>
    <row r="26" spans="1:4" s="9" customFormat="1">
      <c r="A26" s="382">
        <v>21</v>
      </c>
      <c r="B26" s="397" t="s">
        <v>123</v>
      </c>
      <c r="C26" s="396"/>
      <c r="D26" s="677"/>
    </row>
    <row r="27" spans="1:4" s="9" customFormat="1">
      <c r="A27" s="382">
        <v>22</v>
      </c>
      <c r="B27" s="397" t="s">
        <v>122</v>
      </c>
      <c r="C27" s="396"/>
      <c r="D27" s="677"/>
    </row>
    <row r="28" spans="1:4" s="9" customFormat="1">
      <c r="A28" s="382">
        <v>23</v>
      </c>
      <c r="B28" s="397" t="s">
        <v>121</v>
      </c>
      <c r="C28" s="396"/>
      <c r="D28" s="677"/>
    </row>
    <row r="29" spans="1:4" s="9" customFormat="1">
      <c r="A29" s="382">
        <v>24</v>
      </c>
      <c r="B29" s="398" t="s">
        <v>120</v>
      </c>
      <c r="C29" s="389">
        <f>C6-C12</f>
        <v>5378257244.8252659</v>
      </c>
      <c r="D29" s="677"/>
    </row>
    <row r="30" spans="1:4" s="9" customFormat="1">
      <c r="A30" s="399"/>
      <c r="B30" s="400"/>
      <c r="C30" s="396"/>
      <c r="D30" s="677"/>
    </row>
    <row r="31" spans="1:4" s="9" customFormat="1">
      <c r="A31" s="399">
        <v>25</v>
      </c>
      <c r="B31" s="398" t="s">
        <v>119</v>
      </c>
      <c r="C31" s="389">
        <f>C32+C35</f>
        <v>948080000</v>
      </c>
      <c r="D31" s="677"/>
    </row>
    <row r="32" spans="1:4" s="9" customFormat="1">
      <c r="A32" s="399">
        <v>26</v>
      </c>
      <c r="B32" s="387" t="s">
        <v>118</v>
      </c>
      <c r="C32" s="401">
        <f>C33+C34</f>
        <v>0</v>
      </c>
      <c r="D32" s="677"/>
    </row>
    <row r="33" spans="1:4" s="9" customFormat="1">
      <c r="A33" s="399">
        <v>27</v>
      </c>
      <c r="B33" s="402" t="s">
        <v>179</v>
      </c>
      <c r="C33" s="396"/>
      <c r="D33" s="677"/>
    </row>
    <row r="34" spans="1:4" s="9" customFormat="1">
      <c r="A34" s="399">
        <v>28</v>
      </c>
      <c r="B34" s="402" t="s">
        <v>117</v>
      </c>
      <c r="C34" s="396"/>
      <c r="D34" s="677"/>
    </row>
    <row r="35" spans="1:4" s="9" customFormat="1">
      <c r="A35" s="399">
        <v>29</v>
      </c>
      <c r="B35" s="387" t="s">
        <v>116</v>
      </c>
      <c r="C35" s="386">
        <v>948080000</v>
      </c>
      <c r="D35" s="677"/>
    </row>
    <row r="36" spans="1:4" s="9" customFormat="1">
      <c r="A36" s="399">
        <v>30</v>
      </c>
      <c r="B36" s="398" t="s">
        <v>115</v>
      </c>
      <c r="C36" s="389">
        <f>SUM(C37:C41)</f>
        <v>0</v>
      </c>
      <c r="D36" s="677"/>
    </row>
    <row r="37" spans="1:4" s="9" customFormat="1">
      <c r="A37" s="399">
        <v>31</v>
      </c>
      <c r="B37" s="391" t="s">
        <v>114</v>
      </c>
      <c r="C37" s="396"/>
      <c r="D37" s="677"/>
    </row>
    <row r="38" spans="1:4" s="9" customFormat="1">
      <c r="A38" s="399">
        <v>32</v>
      </c>
      <c r="B38" s="392" t="s">
        <v>113</v>
      </c>
      <c r="C38" s="396"/>
      <c r="D38" s="677"/>
    </row>
    <row r="39" spans="1:4" s="9" customFormat="1">
      <c r="A39" s="399">
        <v>33</v>
      </c>
      <c r="B39" s="391" t="s">
        <v>112</v>
      </c>
      <c r="C39" s="396"/>
      <c r="D39" s="677"/>
    </row>
    <row r="40" spans="1:4" s="9" customFormat="1" ht="24">
      <c r="A40" s="399">
        <v>34</v>
      </c>
      <c r="B40" s="391" t="s">
        <v>101</v>
      </c>
      <c r="C40" s="396"/>
      <c r="D40" s="677"/>
    </row>
    <row r="41" spans="1:4" s="9" customFormat="1">
      <c r="A41" s="399">
        <v>35</v>
      </c>
      <c r="B41" s="397" t="s">
        <v>111</v>
      </c>
      <c r="C41" s="396"/>
      <c r="D41" s="677"/>
    </row>
    <row r="42" spans="1:4" s="9" customFormat="1">
      <c r="A42" s="399">
        <v>36</v>
      </c>
      <c r="B42" s="398" t="s">
        <v>110</v>
      </c>
      <c r="C42" s="389">
        <f>C31-C36</f>
        <v>948080000</v>
      </c>
      <c r="D42" s="677"/>
    </row>
    <row r="43" spans="1:4" s="9" customFormat="1">
      <c r="A43" s="399"/>
      <c r="B43" s="400"/>
      <c r="C43" s="396"/>
      <c r="D43" s="677"/>
    </row>
    <row r="44" spans="1:4" s="9" customFormat="1">
      <c r="A44" s="399">
        <v>37</v>
      </c>
      <c r="B44" s="403" t="s">
        <v>109</v>
      </c>
      <c r="C44" s="389">
        <f>SUM(C45:C47)</f>
        <v>494463859</v>
      </c>
      <c r="D44" s="677"/>
    </row>
    <row r="45" spans="1:4" s="9" customFormat="1">
      <c r="A45" s="399">
        <v>38</v>
      </c>
      <c r="B45" s="387" t="s">
        <v>108</v>
      </c>
      <c r="C45" s="396">
        <v>494463859</v>
      </c>
      <c r="D45" s="677"/>
    </row>
    <row r="46" spans="1:4" s="9" customFormat="1">
      <c r="A46" s="399">
        <v>39</v>
      </c>
      <c r="B46" s="387" t="s">
        <v>107</v>
      </c>
      <c r="C46" s="396"/>
      <c r="D46" s="677"/>
    </row>
    <row r="47" spans="1:4" s="9" customFormat="1">
      <c r="A47" s="399">
        <v>40</v>
      </c>
      <c r="B47" s="387" t="s">
        <v>106</v>
      </c>
      <c r="C47" s="396"/>
      <c r="D47" s="677"/>
    </row>
    <row r="48" spans="1:4" s="9" customFormat="1">
      <c r="A48" s="399">
        <v>41</v>
      </c>
      <c r="B48" s="403" t="s">
        <v>105</v>
      </c>
      <c r="C48" s="389">
        <f>SUM(C49:C52)</f>
        <v>0</v>
      </c>
      <c r="D48" s="677"/>
    </row>
    <row r="49" spans="1:4" s="9" customFormat="1">
      <c r="A49" s="399">
        <v>42</v>
      </c>
      <c r="B49" s="391" t="s">
        <v>104</v>
      </c>
      <c r="C49" s="396"/>
      <c r="D49" s="677"/>
    </row>
    <row r="50" spans="1:4" s="9" customFormat="1">
      <c r="A50" s="399">
        <v>43</v>
      </c>
      <c r="B50" s="392" t="s">
        <v>103</v>
      </c>
      <c r="C50" s="396"/>
      <c r="D50" s="677"/>
    </row>
    <row r="51" spans="1:4" s="9" customFormat="1">
      <c r="A51" s="399">
        <v>44</v>
      </c>
      <c r="B51" s="391" t="s">
        <v>102</v>
      </c>
      <c r="C51" s="396"/>
      <c r="D51" s="677"/>
    </row>
    <row r="52" spans="1:4" s="9" customFormat="1" ht="24">
      <c r="A52" s="399">
        <v>45</v>
      </c>
      <c r="B52" s="391" t="s">
        <v>101</v>
      </c>
      <c r="C52" s="396"/>
      <c r="D52" s="677"/>
    </row>
    <row r="53" spans="1:4" s="9" customFormat="1" ht="12.6" thickBot="1">
      <c r="A53" s="399">
        <v>46</v>
      </c>
      <c r="B53" s="404" t="s">
        <v>100</v>
      </c>
      <c r="C53" s="405">
        <f>C44-C48</f>
        <v>494463859</v>
      </c>
      <c r="D53" s="677"/>
    </row>
    <row r="56" spans="1:4">
      <c r="B56" s="7" t="s">
        <v>7</v>
      </c>
    </row>
  </sheetData>
  <dataValidations count="1">
    <dataValidation operator="lessThanOrEqual" allowBlank="1" showInputMessage="1" showErrorMessage="1" errorTitle="Should be negative number" error="Should be whole negative number or 0" sqref="C25:C34 C36: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showGridLines="0" zoomScaleNormal="100" workbookViewId="0"/>
  </sheetViews>
  <sheetFormatPr defaultColWidth="9.21875" defaultRowHeight="12"/>
  <cols>
    <col min="1" max="1" width="9.44140625" style="7" bestFit="1" customWidth="1"/>
    <col min="2" max="2" width="59" style="7" customWidth="1"/>
    <col min="3" max="3" width="16.77734375" style="7" bestFit="1" customWidth="1"/>
    <col min="4" max="4" width="16.44140625" style="7" bestFit="1" customWidth="1"/>
    <col min="5" max="16384" width="9.21875" style="7"/>
  </cols>
  <sheetData>
    <row r="1" spans="1:5">
      <c r="A1" s="1" t="s">
        <v>30</v>
      </c>
      <c r="B1" s="18" t="str">
        <f>'Info '!C2</f>
        <v xml:space="preserve">JSC "Bank of Georgia" </v>
      </c>
    </row>
    <row r="2" spans="1:5" s="2" customFormat="1" ht="15.75" customHeight="1">
      <c r="A2" s="2" t="s">
        <v>31</v>
      </c>
      <c r="B2" s="133">
        <v>45930</v>
      </c>
    </row>
    <row r="3" spans="1:5" s="2" customFormat="1" ht="15.75" customHeight="1"/>
    <row r="4" spans="1:5" ht="12.6" thickBot="1">
      <c r="A4" s="4" t="s">
        <v>268</v>
      </c>
      <c r="B4" s="406" t="s">
        <v>269</v>
      </c>
    </row>
    <row r="5" spans="1:5" s="411" customFormat="1" ht="12.75" customHeight="1">
      <c r="A5" s="407"/>
      <c r="B5" s="408" t="s">
        <v>272</v>
      </c>
      <c r="C5" s="409" t="s">
        <v>270</v>
      </c>
      <c r="D5" s="410" t="s">
        <v>271</v>
      </c>
    </row>
    <row r="6" spans="1:5" s="130" customFormat="1">
      <c r="A6" s="412">
        <v>1</v>
      </c>
      <c r="B6" s="413" t="s">
        <v>273</v>
      </c>
      <c r="C6" s="413"/>
      <c r="D6" s="414"/>
    </row>
    <row r="7" spans="1:5" s="130" customFormat="1">
      <c r="A7" s="415" t="s">
        <v>259</v>
      </c>
      <c r="B7" s="416" t="s">
        <v>274</v>
      </c>
      <c r="C7" s="417">
        <v>4.4999999999999998E-2</v>
      </c>
      <c r="D7" s="418">
        <v>1387591163.0912004</v>
      </c>
      <c r="E7" s="680"/>
    </row>
    <row r="8" spans="1:5" s="130" customFormat="1">
      <c r="A8" s="415" t="s">
        <v>260</v>
      </c>
      <c r="B8" s="416" t="s">
        <v>275</v>
      </c>
      <c r="C8" s="419">
        <v>0.06</v>
      </c>
      <c r="D8" s="418">
        <v>1850121550.7882669</v>
      </c>
      <c r="E8" s="680"/>
    </row>
    <row r="9" spans="1:5" s="130" customFormat="1">
      <c r="A9" s="415" t="s">
        <v>261</v>
      </c>
      <c r="B9" s="416" t="s">
        <v>276</v>
      </c>
      <c r="C9" s="419">
        <v>0.08</v>
      </c>
      <c r="D9" s="418">
        <v>2466828734.384356</v>
      </c>
      <c r="E9" s="680"/>
    </row>
    <row r="10" spans="1:5" s="130" customFormat="1">
      <c r="A10" s="412" t="s">
        <v>262</v>
      </c>
      <c r="B10" s="413" t="s">
        <v>277</v>
      </c>
      <c r="C10" s="420"/>
      <c r="D10" s="421"/>
      <c r="E10" s="680"/>
    </row>
    <row r="11" spans="1:5" s="130" customFormat="1">
      <c r="A11" s="415" t="s">
        <v>263</v>
      </c>
      <c r="B11" s="416" t="s">
        <v>730</v>
      </c>
      <c r="C11" s="419">
        <v>2.5000000000000001E-2</v>
      </c>
      <c r="D11" s="418">
        <v>770883979.49511135</v>
      </c>
      <c r="E11" s="680"/>
    </row>
    <row r="12" spans="1:5" s="130" customFormat="1">
      <c r="A12" s="415" t="s">
        <v>264</v>
      </c>
      <c r="B12" s="416" t="s">
        <v>278</v>
      </c>
      <c r="C12" s="419">
        <v>5.0000000000000001E-3</v>
      </c>
      <c r="D12" s="418">
        <v>154176795.89902225</v>
      </c>
      <c r="E12" s="680"/>
    </row>
    <row r="13" spans="1:5" s="130" customFormat="1">
      <c r="A13" s="415" t="s">
        <v>265</v>
      </c>
      <c r="B13" s="416" t="s">
        <v>279</v>
      </c>
      <c r="C13" s="419">
        <v>0.03</v>
      </c>
      <c r="D13" s="418">
        <v>925060775.39413345</v>
      </c>
      <c r="E13" s="680"/>
    </row>
    <row r="14" spans="1:5" s="130" customFormat="1">
      <c r="A14" s="412" t="s">
        <v>266</v>
      </c>
      <c r="B14" s="413" t="s">
        <v>326</v>
      </c>
      <c r="C14" s="422"/>
      <c r="D14" s="421"/>
      <c r="E14" s="680"/>
    </row>
    <row r="15" spans="1:5" s="130" customFormat="1">
      <c r="A15" s="415">
        <v>3.1</v>
      </c>
      <c r="B15" s="416" t="s">
        <v>284</v>
      </c>
      <c r="C15" s="419">
        <v>4.8056215749249523E-2</v>
      </c>
      <c r="D15" s="418">
        <v>1481830673.4502845</v>
      </c>
      <c r="E15" s="680"/>
    </row>
    <row r="16" spans="1:5" s="130" customFormat="1">
      <c r="A16" s="415">
        <v>3.2</v>
      </c>
      <c r="B16" s="416" t="s">
        <v>285</v>
      </c>
      <c r="C16" s="419">
        <v>5.4737678242539972E-2</v>
      </c>
      <c r="D16" s="418">
        <v>1687855969.2772872</v>
      </c>
      <c r="E16" s="680"/>
    </row>
    <row r="17" spans="1:6" s="130" customFormat="1">
      <c r="A17" s="415">
        <v>3.3</v>
      </c>
      <c r="B17" s="416" t="s">
        <v>286</v>
      </c>
      <c r="C17" s="419">
        <v>6.3529076260027406E-2</v>
      </c>
      <c r="D17" s="418">
        <v>1958941884.839133</v>
      </c>
      <c r="E17" s="680"/>
    </row>
    <row r="18" spans="1:6" s="411" customFormat="1" ht="12.75" customHeight="1">
      <c r="A18" s="423"/>
      <c r="B18" s="424" t="s">
        <v>325</v>
      </c>
      <c r="C18" s="425" t="s">
        <v>270</v>
      </c>
      <c r="D18" s="426" t="s">
        <v>271</v>
      </c>
      <c r="E18" s="680"/>
    </row>
    <row r="19" spans="1:6" s="130" customFormat="1">
      <c r="A19" s="427">
        <v>4</v>
      </c>
      <c r="B19" s="416" t="s">
        <v>280</v>
      </c>
      <c r="C19" s="428">
        <f>C7+C11+C12+C13+C15</f>
        <v>0.15305621574924955</v>
      </c>
      <c r="D19" s="681">
        <f>C19*'5. RWA '!$C$13</f>
        <v>4719543387.3297529</v>
      </c>
      <c r="E19" s="680"/>
    </row>
    <row r="20" spans="1:6" s="130" customFormat="1">
      <c r="A20" s="427">
        <v>5</v>
      </c>
      <c r="B20" s="416" t="s">
        <v>90</v>
      </c>
      <c r="C20" s="428">
        <f>C8+C11+C12+C13+C16</f>
        <v>0.17473767824253997</v>
      </c>
      <c r="D20" s="681">
        <f>C20*'5. RWA '!$C$13</f>
        <v>5388099070.8538218</v>
      </c>
      <c r="E20" s="680"/>
    </row>
    <row r="21" spans="1:6" s="130" customFormat="1" ht="12.6" thickBot="1">
      <c r="A21" s="429" t="s">
        <v>267</v>
      </c>
      <c r="B21" s="430" t="s">
        <v>281</v>
      </c>
      <c r="C21" s="431">
        <f>C9+C11+C12+C13+C17</f>
        <v>0.20352907626002742</v>
      </c>
      <c r="D21" s="682">
        <f>C21*'5. RWA '!$C$13</f>
        <v>6275892170.0117569</v>
      </c>
      <c r="E21" s="680"/>
    </row>
    <row r="22" spans="1:6">
      <c r="F22" s="4"/>
    </row>
    <row r="23" spans="1:6">
      <c r="B23" s="19"/>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heetViews>
  <sheetFormatPr defaultColWidth="9.21875" defaultRowHeight="12"/>
  <cols>
    <col min="1" max="1" width="107.21875" style="7" bestFit="1" customWidth="1"/>
    <col min="2" max="2" width="50.77734375" style="7" bestFit="1" customWidth="1"/>
    <col min="3" max="3" width="28.21875" style="7" bestFit="1" customWidth="1"/>
    <col min="4" max="7" width="28.21875" style="7" customWidth="1"/>
    <col min="8" max="16384" width="9.21875" style="7"/>
  </cols>
  <sheetData>
    <row r="1" spans="1:3">
      <c r="A1" s="1" t="str">
        <f>'9.1. Capital Requirements'!A1</f>
        <v>Bank:</v>
      </c>
      <c r="B1" s="82" t="str">
        <f>'Info '!C2</f>
        <v xml:space="preserve">JSC "Bank of Georgia" </v>
      </c>
    </row>
    <row r="2" spans="1:3">
      <c r="A2" s="1" t="str">
        <f>'9.1. Capital Requirements'!A2</f>
        <v>Date:</v>
      </c>
      <c r="B2" s="133">
        <v>45930</v>
      </c>
    </row>
    <row r="3" spans="1:3">
      <c r="A3" s="3" t="s">
        <v>665</v>
      </c>
      <c r="B3" s="134" t="s">
        <v>666</v>
      </c>
    </row>
    <row r="4" spans="1:3" ht="12.6" thickBot="1"/>
    <row r="5" spans="1:3">
      <c r="A5" s="433"/>
      <c r="B5" s="434" t="s">
        <v>667</v>
      </c>
      <c r="C5" s="143"/>
    </row>
    <row r="6" spans="1:3">
      <c r="A6" s="435" t="s">
        <v>684</v>
      </c>
      <c r="B6" s="436">
        <f>SUM(B7,B11)</f>
        <v>7432155518.9332781</v>
      </c>
      <c r="C6" s="683"/>
    </row>
    <row r="7" spans="1:3" ht="13.8">
      <c r="A7" s="435" t="s">
        <v>780</v>
      </c>
      <c r="B7" s="436">
        <f>SUM(B8:B10)</f>
        <v>6820801103.8252659</v>
      </c>
      <c r="C7" s="683"/>
    </row>
    <row r="8" spans="1:3">
      <c r="A8" s="437" t="s">
        <v>668</v>
      </c>
      <c r="B8" s="438">
        <v>5378257244.8252659</v>
      </c>
      <c r="C8" s="683"/>
    </row>
    <row r="9" spans="1:3">
      <c r="A9" s="437" t="s">
        <v>669</v>
      </c>
      <c r="B9" s="438">
        <v>948080000</v>
      </c>
      <c r="C9" s="683"/>
    </row>
    <row r="10" spans="1:3">
      <c r="A10" s="437" t="s">
        <v>670</v>
      </c>
      <c r="B10" s="438">
        <v>494463859</v>
      </c>
      <c r="C10" s="683"/>
    </row>
    <row r="11" spans="1:3">
      <c r="A11" s="435" t="s">
        <v>672</v>
      </c>
      <c r="B11" s="436">
        <f>SUM(B12:B13)</f>
        <v>611354415.10801244</v>
      </c>
      <c r="C11" s="683"/>
    </row>
    <row r="12" spans="1:3" ht="13.8">
      <c r="A12" s="437" t="s">
        <v>781</v>
      </c>
      <c r="B12" s="438">
        <v>14271800</v>
      </c>
      <c r="C12" s="683"/>
    </row>
    <row r="13" spans="1:3" ht="13.8">
      <c r="A13" s="437" t="s">
        <v>782</v>
      </c>
      <c r="B13" s="438">
        <v>597082615.10801244</v>
      </c>
      <c r="C13" s="683"/>
    </row>
    <row r="14" spans="1:3">
      <c r="A14" s="435" t="s">
        <v>673</v>
      </c>
      <c r="B14" s="436">
        <f>SUM(B15:B16)</f>
        <v>41400891384.250664</v>
      </c>
      <c r="C14" s="683"/>
    </row>
    <row r="15" spans="1:3">
      <c r="A15" s="439" t="s">
        <v>674</v>
      </c>
      <c r="B15" s="438">
        <v>34580090280.4254</v>
      </c>
      <c r="C15" s="683"/>
    </row>
    <row r="16" spans="1:3">
      <c r="A16" s="439" t="s">
        <v>675</v>
      </c>
      <c r="B16" s="438">
        <f>B7</f>
        <v>6820801103.8252659</v>
      </c>
      <c r="C16" s="683"/>
    </row>
    <row r="17" spans="1:5">
      <c r="A17" s="435" t="s">
        <v>678</v>
      </c>
      <c r="B17" s="436"/>
      <c r="C17" s="683"/>
    </row>
    <row r="18" spans="1:5">
      <c r="A18" s="439" t="s">
        <v>676</v>
      </c>
      <c r="B18" s="438">
        <v>30835359179.804451</v>
      </c>
      <c r="C18" s="683"/>
    </row>
    <row r="19" spans="1:5">
      <c r="A19" s="439" t="s">
        <v>677</v>
      </c>
      <c r="B19" s="440">
        <v>42815200959.831253</v>
      </c>
      <c r="C19" s="683"/>
    </row>
    <row r="20" spans="1:5">
      <c r="A20" s="435" t="s">
        <v>689</v>
      </c>
      <c r="B20" s="436"/>
      <c r="C20" s="683"/>
    </row>
    <row r="21" spans="1:5">
      <c r="A21" s="441" t="s">
        <v>679</v>
      </c>
      <c r="B21" s="442">
        <f>IFERROR(B6/B18,0)</f>
        <v>0.24102704546412262</v>
      </c>
      <c r="C21" s="683"/>
    </row>
    <row r="22" spans="1:5">
      <c r="A22" s="441" t="s">
        <v>693</v>
      </c>
      <c r="B22" s="443">
        <f>IFERROR(B6/B19,0)</f>
        <v>0.17358684187669804</v>
      </c>
      <c r="C22" s="683"/>
    </row>
    <row r="23" spans="1:5" ht="12.6" thickBot="1">
      <c r="A23" s="444" t="s">
        <v>680</v>
      </c>
      <c r="B23" s="445">
        <f>IFERROR(B6/B14,0)</f>
        <v>0.17951679952863403</v>
      </c>
      <c r="C23" s="683"/>
    </row>
    <row r="24" spans="1:5" ht="16.5" customHeight="1">
      <c r="A24" s="432" t="s">
        <v>777</v>
      </c>
      <c r="B24" s="446"/>
      <c r="C24" s="446"/>
      <c r="D24" s="446"/>
      <c r="E24" s="446"/>
    </row>
    <row r="25" spans="1:5" ht="25.5" customHeight="1">
      <c r="A25" s="432" t="s">
        <v>778</v>
      </c>
    </row>
    <row r="26" spans="1:5" ht="42.6" customHeight="1">
      <c r="A26" s="432" t="s">
        <v>779</v>
      </c>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75"/>
  <sheetViews>
    <sheetView showGridLines="0" zoomScaleNormal="100" workbookViewId="0"/>
  </sheetViews>
  <sheetFormatPr defaultColWidth="9.21875" defaultRowHeight="12"/>
  <cols>
    <col min="1" max="1" width="56.77734375" style="7" customWidth="1"/>
    <col min="2" max="2" width="28.21875" style="7" bestFit="1" customWidth="1"/>
    <col min="3" max="6" width="28.21875" style="7" customWidth="1"/>
    <col min="7" max="16384" width="9.21875" style="7"/>
  </cols>
  <sheetData>
    <row r="1" spans="1:7">
      <c r="A1" s="1" t="s">
        <v>30</v>
      </c>
      <c r="B1" s="82" t="str">
        <f>'Info '!C2</f>
        <v xml:space="preserve">JSC "Bank of Georgia" </v>
      </c>
    </row>
    <row r="2" spans="1:7">
      <c r="A2" s="1" t="s">
        <v>31</v>
      </c>
      <c r="B2" s="133">
        <v>45930</v>
      </c>
    </row>
    <row r="3" spans="1:7">
      <c r="A3" s="3" t="s">
        <v>671</v>
      </c>
      <c r="B3" s="134" t="s">
        <v>666</v>
      </c>
    </row>
    <row r="5" spans="1:7">
      <c r="A5" s="135"/>
    </row>
    <row r="6" spans="1:7" ht="12.6" thickBot="1">
      <c r="A6" s="136"/>
      <c r="B6" s="136"/>
      <c r="C6" s="136"/>
      <c r="D6" s="136"/>
      <c r="E6" s="136"/>
      <c r="F6" s="136"/>
    </row>
    <row r="7" spans="1:7">
      <c r="A7" s="721"/>
      <c r="B7" s="723" t="s">
        <v>692</v>
      </c>
      <c r="C7" s="723"/>
      <c r="D7" s="723"/>
      <c r="E7" s="723"/>
      <c r="F7" s="724" t="s">
        <v>64</v>
      </c>
    </row>
    <row r="8" spans="1:7">
      <c r="A8" s="722"/>
      <c r="B8" s="137" t="s">
        <v>681</v>
      </c>
      <c r="C8" s="137" t="s">
        <v>682</v>
      </c>
      <c r="D8" s="137" t="s">
        <v>683</v>
      </c>
      <c r="E8" s="137" t="s">
        <v>690</v>
      </c>
      <c r="F8" s="725"/>
    </row>
    <row r="9" spans="1:7">
      <c r="A9" s="138" t="s">
        <v>684</v>
      </c>
      <c r="B9" s="139">
        <f>B13+B17</f>
        <v>3339569893.8094683</v>
      </c>
      <c r="C9" s="139">
        <f t="shared" ref="C9:E12" si="0">C13+C17</f>
        <v>486681821.37085086</v>
      </c>
      <c r="D9" s="139">
        <f t="shared" si="0"/>
        <v>1373421160.244293</v>
      </c>
      <c r="E9" s="139">
        <f t="shared" si="0"/>
        <v>948080000</v>
      </c>
      <c r="F9" s="140">
        <f>F13+F17</f>
        <v>6147752875.424612</v>
      </c>
    </row>
    <row r="10" spans="1:7">
      <c r="A10" s="141" t="s">
        <v>686</v>
      </c>
      <c r="B10" s="142">
        <f>B14+B18</f>
        <v>2146333947.6294405</v>
      </c>
      <c r="C10" s="142">
        <f t="shared" si="0"/>
        <v>0</v>
      </c>
      <c r="D10" s="142">
        <f t="shared" si="0"/>
        <v>2167040</v>
      </c>
      <c r="E10" s="142">
        <f t="shared" si="0"/>
        <v>0</v>
      </c>
      <c r="F10" s="140">
        <f>SUM(B10:E10)</f>
        <v>2148500987.6294403</v>
      </c>
      <c r="G10" s="143"/>
    </row>
    <row r="11" spans="1:7">
      <c r="A11" s="141" t="s">
        <v>691</v>
      </c>
      <c r="B11" s="142">
        <f>B15+B19</f>
        <v>1193235946.1800275</v>
      </c>
      <c r="C11" s="142">
        <f t="shared" si="0"/>
        <v>486681821.37085086</v>
      </c>
      <c r="D11" s="142">
        <f t="shared" si="0"/>
        <v>1371254120.244293</v>
      </c>
      <c r="E11" s="142">
        <f t="shared" si="0"/>
        <v>948080000</v>
      </c>
      <c r="F11" s="140">
        <f t="shared" ref="F11:F20" si="1">SUM(B11:E11)</f>
        <v>3999251887.7951713</v>
      </c>
      <c r="G11" s="143"/>
    </row>
    <row r="12" spans="1:7">
      <c r="A12" s="144" t="s">
        <v>685</v>
      </c>
      <c r="B12" s="142">
        <f>B16+B20</f>
        <v>546917995.88241625</v>
      </c>
      <c r="C12" s="142">
        <f t="shared" si="0"/>
        <v>218352596.361718</v>
      </c>
      <c r="D12" s="142">
        <f t="shared" si="0"/>
        <v>885298637.7462945</v>
      </c>
      <c r="E12" s="142">
        <f t="shared" si="0"/>
        <v>948080000</v>
      </c>
      <c r="F12" s="140">
        <f t="shared" si="1"/>
        <v>2598649229.9904289</v>
      </c>
      <c r="G12" s="143"/>
    </row>
    <row r="13" spans="1:7">
      <c r="A13" s="145" t="s">
        <v>675</v>
      </c>
      <c r="B13" s="146">
        <f>SUM(B14:B16)</f>
        <v>0</v>
      </c>
      <c r="C13" s="146">
        <f t="shared" ref="C13" si="2">SUM(C14:C16)</f>
        <v>0</v>
      </c>
      <c r="D13" s="146">
        <f>SUM(D14:D15)</f>
        <v>494463859</v>
      </c>
      <c r="E13" s="146">
        <f>SUM(E14:E15)</f>
        <v>948080000</v>
      </c>
      <c r="F13" s="140">
        <f t="shared" si="1"/>
        <v>1442543859</v>
      </c>
    </row>
    <row r="14" spans="1:7">
      <c r="A14" s="141" t="s">
        <v>686</v>
      </c>
      <c r="B14" s="147">
        <v>0</v>
      </c>
      <c r="C14" s="147">
        <v>0</v>
      </c>
      <c r="D14" s="147">
        <v>2167040</v>
      </c>
      <c r="E14" s="147">
        <v>0</v>
      </c>
      <c r="F14" s="140">
        <f t="shared" si="1"/>
        <v>2167040</v>
      </c>
    </row>
    <row r="15" spans="1:7">
      <c r="A15" s="141" t="s">
        <v>691</v>
      </c>
      <c r="B15" s="147">
        <v>0</v>
      </c>
      <c r="C15" s="147">
        <v>0</v>
      </c>
      <c r="D15" s="147">
        <v>492296819</v>
      </c>
      <c r="E15" s="147">
        <v>948080000</v>
      </c>
      <c r="F15" s="140">
        <f t="shared" si="1"/>
        <v>1440376819</v>
      </c>
    </row>
    <row r="16" spans="1:7">
      <c r="A16" s="144" t="s">
        <v>685</v>
      </c>
      <c r="B16" s="147">
        <v>0</v>
      </c>
      <c r="C16" s="147">
        <v>0</v>
      </c>
      <c r="D16" s="147">
        <v>492296819</v>
      </c>
      <c r="E16" s="147">
        <v>948080000</v>
      </c>
      <c r="F16" s="140">
        <f t="shared" si="1"/>
        <v>1440376819</v>
      </c>
    </row>
    <row r="17" spans="1:7">
      <c r="A17" s="145" t="s">
        <v>672</v>
      </c>
      <c r="B17" s="146">
        <f>SUM(B18:B19)</f>
        <v>3339569893.8094683</v>
      </c>
      <c r="C17" s="146">
        <f>SUM(C18:C19)</f>
        <v>486681821.37085086</v>
      </c>
      <c r="D17" s="146">
        <f>SUM(D18:D19)</f>
        <v>878957301.24429297</v>
      </c>
      <c r="E17" s="146">
        <f t="shared" ref="E17" si="3">SUM(E18:E20)</f>
        <v>0</v>
      </c>
      <c r="F17" s="140">
        <f t="shared" si="1"/>
        <v>4705209016.424612</v>
      </c>
    </row>
    <row r="18" spans="1:7">
      <c r="A18" s="141" t="s">
        <v>686</v>
      </c>
      <c r="B18" s="147">
        <v>2146333947.6294405</v>
      </c>
      <c r="C18" s="147">
        <v>0</v>
      </c>
      <c r="D18" s="147">
        <v>0</v>
      </c>
      <c r="E18" s="147">
        <v>0</v>
      </c>
      <c r="F18" s="140">
        <f t="shared" si="1"/>
        <v>2146333947.6294405</v>
      </c>
    </row>
    <row r="19" spans="1:7">
      <c r="A19" s="141" t="s">
        <v>691</v>
      </c>
      <c r="B19" s="147">
        <v>1193235946.1800275</v>
      </c>
      <c r="C19" s="147">
        <v>486681821.37085086</v>
      </c>
      <c r="D19" s="147">
        <v>878957301.24429297</v>
      </c>
      <c r="E19" s="147">
        <v>0</v>
      </c>
      <c r="F19" s="140">
        <f t="shared" si="1"/>
        <v>2558875068.7951713</v>
      </c>
    </row>
    <row r="20" spans="1:7">
      <c r="A20" s="144" t="s">
        <v>685</v>
      </c>
      <c r="B20" s="147">
        <v>546917995.88241625</v>
      </c>
      <c r="C20" s="147">
        <v>218352596.361718</v>
      </c>
      <c r="D20" s="147">
        <v>393001818.74629444</v>
      </c>
      <c r="E20" s="147">
        <v>0</v>
      </c>
      <c r="F20" s="140">
        <f t="shared" si="1"/>
        <v>1158272410.9904287</v>
      </c>
    </row>
    <row r="22" spans="1:7">
      <c r="B22" s="684"/>
      <c r="C22" s="684"/>
      <c r="D22" s="684"/>
      <c r="E22" s="684"/>
      <c r="F22" s="684"/>
      <c r="G22" s="684"/>
    </row>
    <row r="23" spans="1:7">
      <c r="B23" s="684"/>
      <c r="C23" s="684"/>
      <c r="D23" s="684"/>
      <c r="E23" s="684"/>
      <c r="F23" s="684"/>
    </row>
    <row r="24" spans="1:7">
      <c r="B24" s="684"/>
      <c r="C24" s="684"/>
      <c r="D24" s="684"/>
      <c r="E24" s="684"/>
      <c r="F24" s="684"/>
    </row>
    <row r="25" spans="1:7">
      <c r="B25" s="684"/>
      <c r="C25" s="684"/>
      <c r="D25" s="684"/>
      <c r="E25" s="684"/>
      <c r="F25" s="684"/>
    </row>
    <row r="26" spans="1:7">
      <c r="B26" s="684"/>
      <c r="C26" s="684"/>
      <c r="D26" s="684"/>
      <c r="E26" s="684"/>
      <c r="F26" s="684"/>
    </row>
    <row r="27" spans="1:7">
      <c r="B27" s="684"/>
      <c r="C27" s="684"/>
      <c r="D27" s="684"/>
      <c r="E27" s="684"/>
      <c r="F27" s="684"/>
    </row>
    <row r="28" spans="1:7">
      <c r="B28" s="684"/>
      <c r="C28" s="684"/>
      <c r="D28" s="684"/>
      <c r="E28" s="684"/>
      <c r="F28" s="684"/>
    </row>
    <row r="29" spans="1:7">
      <c r="B29" s="684"/>
      <c r="C29" s="684"/>
      <c r="D29" s="684"/>
      <c r="E29" s="684"/>
      <c r="F29" s="684"/>
    </row>
    <row r="30" spans="1:7">
      <c r="B30" s="684"/>
      <c r="C30" s="684"/>
      <c r="D30" s="684"/>
      <c r="E30" s="684"/>
      <c r="F30" s="684"/>
    </row>
    <row r="31" spans="1:7">
      <c r="B31" s="684"/>
      <c r="C31" s="684"/>
      <c r="D31" s="684"/>
      <c r="E31" s="684"/>
      <c r="F31" s="684"/>
    </row>
    <row r="32" spans="1:7">
      <c r="B32" s="684"/>
      <c r="C32" s="684"/>
      <c r="D32" s="684"/>
      <c r="E32" s="684"/>
      <c r="F32" s="684"/>
    </row>
    <row r="33" spans="2:6">
      <c r="B33" s="684"/>
      <c r="C33" s="684"/>
      <c r="D33" s="684"/>
      <c r="E33" s="684"/>
      <c r="F33" s="684"/>
    </row>
    <row r="34" spans="2:6">
      <c r="B34" s="684"/>
      <c r="C34" s="684"/>
      <c r="D34" s="684"/>
      <c r="E34" s="684"/>
      <c r="F34" s="684"/>
    </row>
    <row r="35" spans="2:6">
      <c r="B35" s="684"/>
      <c r="C35" s="684"/>
      <c r="D35" s="684"/>
      <c r="E35" s="684"/>
      <c r="F35" s="684"/>
    </row>
    <row r="36" spans="2:6">
      <c r="B36" s="684"/>
      <c r="C36" s="684"/>
      <c r="D36" s="684"/>
      <c r="E36" s="684"/>
      <c r="F36" s="684"/>
    </row>
    <row r="37" spans="2:6">
      <c r="B37" s="684"/>
      <c r="C37" s="684"/>
      <c r="D37" s="684"/>
      <c r="E37" s="684"/>
      <c r="F37" s="684"/>
    </row>
    <row r="38" spans="2:6">
      <c r="B38" s="684"/>
      <c r="C38" s="684"/>
      <c r="D38" s="684"/>
      <c r="E38" s="684"/>
      <c r="F38" s="684"/>
    </row>
    <row r="39" spans="2:6">
      <c r="B39" s="684"/>
      <c r="C39" s="684"/>
      <c r="D39" s="684"/>
      <c r="E39" s="684"/>
      <c r="F39" s="684"/>
    </row>
    <row r="40" spans="2:6">
      <c r="B40" s="684"/>
      <c r="C40" s="684"/>
      <c r="D40" s="684"/>
      <c r="E40" s="684"/>
      <c r="F40" s="684"/>
    </row>
    <row r="41" spans="2:6">
      <c r="B41" s="684"/>
      <c r="C41" s="684"/>
      <c r="D41" s="684"/>
      <c r="E41" s="684"/>
      <c r="F41" s="684"/>
    </row>
    <row r="42" spans="2:6">
      <c r="B42" s="684"/>
      <c r="C42" s="684"/>
      <c r="D42" s="684"/>
      <c r="E42" s="684"/>
      <c r="F42" s="684"/>
    </row>
    <row r="43" spans="2:6">
      <c r="B43" s="684"/>
      <c r="C43" s="684"/>
      <c r="D43" s="684"/>
      <c r="E43" s="684"/>
      <c r="F43" s="684"/>
    </row>
    <row r="44" spans="2:6">
      <c r="B44" s="684"/>
      <c r="C44" s="684"/>
      <c r="D44" s="684"/>
      <c r="E44" s="684"/>
      <c r="F44" s="684"/>
    </row>
    <row r="45" spans="2:6">
      <c r="B45" s="684"/>
      <c r="C45" s="684"/>
      <c r="D45" s="684"/>
      <c r="E45" s="684"/>
      <c r="F45" s="684"/>
    </row>
    <row r="46" spans="2:6">
      <c r="B46" s="684"/>
      <c r="C46" s="684"/>
      <c r="D46" s="684"/>
      <c r="E46" s="684"/>
      <c r="F46" s="684"/>
    </row>
    <row r="47" spans="2:6">
      <c r="B47" s="684"/>
      <c r="C47" s="684"/>
      <c r="D47" s="684"/>
      <c r="E47" s="684"/>
      <c r="F47" s="684"/>
    </row>
    <row r="48" spans="2:6">
      <c r="B48" s="684"/>
      <c r="C48" s="684"/>
      <c r="D48" s="684"/>
      <c r="E48" s="684"/>
      <c r="F48" s="684"/>
    </row>
    <row r="49" spans="2:6">
      <c r="B49" s="684"/>
      <c r="C49" s="684"/>
      <c r="D49" s="684"/>
      <c r="E49" s="684"/>
      <c r="F49" s="684"/>
    </row>
    <row r="50" spans="2:6">
      <c r="B50" s="684"/>
      <c r="C50" s="684"/>
      <c r="D50" s="684"/>
      <c r="E50" s="684"/>
      <c r="F50" s="684"/>
    </row>
    <row r="51" spans="2:6">
      <c r="B51" s="684"/>
      <c r="C51" s="684"/>
      <c r="D51" s="684"/>
      <c r="E51" s="684"/>
      <c r="F51" s="684"/>
    </row>
    <row r="52" spans="2:6">
      <c r="B52" s="684"/>
      <c r="C52" s="684"/>
      <c r="D52" s="684"/>
      <c r="E52" s="684"/>
      <c r="F52" s="684"/>
    </row>
    <row r="53" spans="2:6">
      <c r="B53" s="684"/>
      <c r="C53" s="684"/>
      <c r="D53" s="684"/>
      <c r="E53" s="684"/>
      <c r="F53" s="684"/>
    </row>
    <row r="54" spans="2:6">
      <c r="B54" s="684"/>
      <c r="C54" s="684"/>
      <c r="D54" s="684"/>
      <c r="E54" s="684"/>
      <c r="F54" s="684"/>
    </row>
    <row r="55" spans="2:6">
      <c r="B55" s="684"/>
      <c r="C55" s="684"/>
      <c r="D55" s="684"/>
      <c r="E55" s="684"/>
      <c r="F55" s="684"/>
    </row>
    <row r="56" spans="2:6">
      <c r="B56" s="684"/>
      <c r="C56" s="684"/>
      <c r="D56" s="684"/>
      <c r="E56" s="684"/>
      <c r="F56" s="684"/>
    </row>
    <row r="57" spans="2:6">
      <c r="B57" s="684"/>
      <c r="C57" s="684"/>
      <c r="D57" s="684"/>
      <c r="E57" s="684"/>
      <c r="F57" s="684"/>
    </row>
    <row r="58" spans="2:6">
      <c r="B58" s="684"/>
      <c r="C58" s="684"/>
      <c r="D58" s="684"/>
      <c r="E58" s="684"/>
      <c r="F58" s="684"/>
    </row>
    <row r="59" spans="2:6">
      <c r="B59" s="684"/>
      <c r="C59" s="684"/>
      <c r="D59" s="684"/>
      <c r="E59" s="684"/>
      <c r="F59" s="684"/>
    </row>
    <row r="60" spans="2:6">
      <c r="B60" s="684"/>
      <c r="C60" s="684"/>
      <c r="D60" s="684"/>
      <c r="E60" s="684"/>
      <c r="F60" s="684"/>
    </row>
    <row r="61" spans="2:6">
      <c r="B61" s="684"/>
      <c r="C61" s="684"/>
      <c r="D61" s="684"/>
      <c r="E61" s="684"/>
      <c r="F61" s="684"/>
    </row>
    <row r="62" spans="2:6">
      <c r="B62" s="684"/>
      <c r="C62" s="684"/>
      <c r="D62" s="684"/>
      <c r="E62" s="684"/>
      <c r="F62" s="684"/>
    </row>
    <row r="63" spans="2:6">
      <c r="B63" s="684"/>
      <c r="C63" s="684"/>
      <c r="D63" s="684"/>
      <c r="E63" s="684"/>
      <c r="F63" s="684"/>
    </row>
    <row r="64" spans="2:6">
      <c r="B64" s="684"/>
      <c r="C64" s="684"/>
      <c r="D64" s="684"/>
      <c r="E64" s="684"/>
      <c r="F64" s="684"/>
    </row>
    <row r="65" spans="2:6">
      <c r="B65" s="684"/>
      <c r="C65" s="684"/>
      <c r="D65" s="684"/>
      <c r="E65" s="684"/>
      <c r="F65" s="684"/>
    </row>
    <row r="66" spans="2:6">
      <c r="B66" s="684"/>
      <c r="C66" s="684"/>
      <c r="D66" s="684"/>
      <c r="E66" s="684"/>
      <c r="F66" s="684"/>
    </row>
    <row r="67" spans="2:6">
      <c r="B67" s="684"/>
      <c r="C67" s="684"/>
      <c r="D67" s="684"/>
      <c r="E67" s="684"/>
      <c r="F67" s="684"/>
    </row>
    <row r="68" spans="2:6">
      <c r="B68" s="684"/>
      <c r="C68" s="684"/>
      <c r="D68" s="684"/>
      <c r="E68" s="684"/>
      <c r="F68" s="684"/>
    </row>
    <row r="69" spans="2:6">
      <c r="B69" s="684"/>
      <c r="C69" s="684"/>
      <c r="D69" s="684"/>
      <c r="E69" s="684"/>
      <c r="F69" s="684"/>
    </row>
    <row r="70" spans="2:6">
      <c r="B70" s="684"/>
      <c r="C70" s="684"/>
      <c r="D70" s="684"/>
      <c r="E70" s="684"/>
      <c r="F70" s="684"/>
    </row>
    <row r="71" spans="2:6">
      <c r="B71" s="684"/>
      <c r="C71" s="684"/>
      <c r="D71" s="684"/>
      <c r="E71" s="684"/>
      <c r="F71" s="684"/>
    </row>
    <row r="72" spans="2:6">
      <c r="B72" s="684"/>
      <c r="C72" s="684"/>
      <c r="D72" s="684"/>
      <c r="E72" s="684"/>
      <c r="F72" s="684"/>
    </row>
    <row r="73" spans="2:6">
      <c r="B73" s="684"/>
      <c r="C73" s="684"/>
      <c r="D73" s="684"/>
      <c r="E73" s="684"/>
      <c r="F73" s="684"/>
    </row>
    <row r="74" spans="2:6">
      <c r="B74" s="684"/>
      <c r="C74" s="684"/>
      <c r="D74" s="684"/>
      <c r="E74" s="684"/>
      <c r="F74" s="684"/>
    </row>
    <row r="75" spans="2:6">
      <c r="B75" s="684"/>
      <c r="C75" s="684"/>
      <c r="D75" s="684"/>
      <c r="E75" s="684"/>
      <c r="F75" s="684"/>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73"/>
  <sheetViews>
    <sheetView showGridLines="0" zoomScaleNormal="100" workbookViewId="0">
      <pane xSplit="1" ySplit="5" topLeftCell="B6" activePane="bottomRight" state="frozen"/>
      <selection pane="topRight"/>
      <selection pane="bottomLeft"/>
      <selection pane="bottomRight" activeCell="B6" sqref="B6"/>
    </sheetView>
  </sheetViews>
  <sheetFormatPr defaultColWidth="9.21875" defaultRowHeight="12"/>
  <cols>
    <col min="1" max="1" width="10.77734375" style="7" customWidth="1"/>
    <col min="2" max="2" width="91.77734375" style="7" customWidth="1"/>
    <col min="3" max="3" width="53.21875" style="90" customWidth="1"/>
    <col min="4" max="4" width="32.21875" style="4" customWidth="1"/>
    <col min="5" max="5" width="9.44140625" style="7" customWidth="1"/>
    <col min="6" max="16384" width="9.21875" style="7"/>
  </cols>
  <sheetData>
    <row r="1" spans="1:7">
      <c r="A1" s="1" t="s">
        <v>30</v>
      </c>
      <c r="B1" s="18" t="str">
        <f>'Info '!C2</f>
        <v xml:space="preserve">JSC "Bank of Georgia" </v>
      </c>
    </row>
    <row r="2" spans="1:7" s="2" customFormat="1" ht="15.75" customHeight="1">
      <c r="A2" s="1" t="s">
        <v>31</v>
      </c>
      <c r="B2" s="133">
        <v>45930</v>
      </c>
      <c r="C2" s="447"/>
    </row>
    <row r="3" spans="1:7" s="2" customFormat="1" ht="15.75" customHeight="1">
      <c r="A3" s="448"/>
      <c r="C3" s="447"/>
    </row>
    <row r="4" spans="1:7" s="2" customFormat="1" ht="15.75" customHeight="1" thickBot="1">
      <c r="A4" s="2" t="s">
        <v>47</v>
      </c>
      <c r="B4" s="449" t="s">
        <v>165</v>
      </c>
      <c r="C4" s="447"/>
      <c r="D4" s="450" t="s">
        <v>35</v>
      </c>
    </row>
    <row r="5" spans="1:7" ht="24">
      <c r="A5" s="451" t="s">
        <v>6</v>
      </c>
      <c r="B5" s="452" t="s">
        <v>205</v>
      </c>
      <c r="C5" s="453" t="s">
        <v>624</v>
      </c>
      <c r="D5" s="454" t="s">
        <v>49</v>
      </c>
    </row>
    <row r="6" spans="1:7">
      <c r="A6" s="455">
        <v>1</v>
      </c>
      <c r="B6" s="456" t="s">
        <v>525</v>
      </c>
      <c r="C6" s="457">
        <f>SUM(C7:C9)</f>
        <v>5328193844.0674</v>
      </c>
      <c r="D6" s="458"/>
      <c r="E6" s="459">
        <f>C6-'2. SOFP'!E7</f>
        <v>0</v>
      </c>
      <c r="F6" s="678"/>
      <c r="G6" s="678"/>
    </row>
    <row r="7" spans="1:7">
      <c r="A7" s="455">
        <v>1.1000000000000001</v>
      </c>
      <c r="B7" s="460" t="s">
        <v>526</v>
      </c>
      <c r="C7" s="461">
        <v>876591125.01999986</v>
      </c>
      <c r="D7" s="458"/>
      <c r="E7" s="459">
        <f>C7-'2. SOFP'!E8</f>
        <v>0</v>
      </c>
      <c r="F7" s="678"/>
      <c r="G7" s="678"/>
    </row>
    <row r="8" spans="1:7">
      <c r="A8" s="455">
        <v>1.2</v>
      </c>
      <c r="B8" s="460" t="s">
        <v>527</v>
      </c>
      <c r="C8" s="461">
        <v>2949533174.0099998</v>
      </c>
      <c r="D8" s="458"/>
      <c r="E8" s="459">
        <f>C8-'2. SOFP'!E9</f>
        <v>0</v>
      </c>
      <c r="F8" s="678"/>
      <c r="G8" s="678"/>
    </row>
    <row r="9" spans="1:7">
      <c r="A9" s="455">
        <v>1.3</v>
      </c>
      <c r="B9" s="460" t="s">
        <v>528</v>
      </c>
      <c r="C9" s="461">
        <v>1502069545.0374002</v>
      </c>
      <c r="D9" s="458"/>
      <c r="E9" s="459">
        <f>C9-'2. SOFP'!E10</f>
        <v>0</v>
      </c>
      <c r="F9" s="678"/>
      <c r="G9" s="678"/>
    </row>
    <row r="10" spans="1:7">
      <c r="A10" s="455">
        <v>2</v>
      </c>
      <c r="B10" s="462" t="s">
        <v>529</v>
      </c>
      <c r="C10" s="461">
        <v>7686610.25</v>
      </c>
      <c r="D10" s="458"/>
      <c r="E10" s="459">
        <f>C10-'2. SOFP'!E11</f>
        <v>0</v>
      </c>
      <c r="F10" s="678"/>
      <c r="G10" s="678"/>
    </row>
    <row r="11" spans="1:7">
      <c r="A11" s="455">
        <v>2.1</v>
      </c>
      <c r="B11" s="463" t="s">
        <v>530</v>
      </c>
      <c r="C11" s="464">
        <v>7686610.25</v>
      </c>
      <c r="D11" s="465"/>
      <c r="E11" s="459">
        <f>C11-'2. SOFP'!E12</f>
        <v>0</v>
      </c>
      <c r="F11" s="678"/>
      <c r="G11" s="678"/>
    </row>
    <row r="12" spans="1:7">
      <c r="A12" s="455">
        <v>3</v>
      </c>
      <c r="B12" s="466" t="s">
        <v>531</v>
      </c>
      <c r="C12" s="467"/>
      <c r="D12" s="465"/>
      <c r="E12" s="459">
        <f>C12-'2. SOFP'!E13</f>
        <v>0</v>
      </c>
      <c r="F12" s="678"/>
      <c r="G12" s="678"/>
    </row>
    <row r="13" spans="1:7">
      <c r="A13" s="455">
        <v>4</v>
      </c>
      <c r="B13" s="468" t="s">
        <v>532</v>
      </c>
      <c r="C13" s="469"/>
      <c r="D13" s="465"/>
      <c r="E13" s="459">
        <f>C13-'2. SOFP'!E14</f>
        <v>0</v>
      </c>
      <c r="F13" s="678"/>
      <c r="G13" s="678"/>
    </row>
    <row r="14" spans="1:7">
      <c r="A14" s="455">
        <v>5</v>
      </c>
      <c r="B14" s="468" t="s">
        <v>533</v>
      </c>
      <c r="C14" s="469">
        <f>SUM(C15)+C17</f>
        <v>5967106431.9084005</v>
      </c>
      <c r="D14" s="465"/>
      <c r="E14" s="459">
        <f>C14-'2. SOFP'!E15</f>
        <v>0</v>
      </c>
      <c r="F14" s="678"/>
      <c r="G14" s="678"/>
    </row>
    <row r="15" spans="1:7">
      <c r="A15" s="455">
        <v>5.0999999999999996</v>
      </c>
      <c r="B15" s="470" t="s">
        <v>534</v>
      </c>
      <c r="C15" s="471">
        <v>1507199.95</v>
      </c>
      <c r="D15" s="465"/>
      <c r="E15" s="459">
        <f>C15-'2. SOFP'!E16</f>
        <v>0</v>
      </c>
      <c r="F15" s="678"/>
      <c r="G15" s="678"/>
    </row>
    <row r="16" spans="1:7">
      <c r="A16" s="455"/>
      <c r="B16" s="472"/>
      <c r="C16" s="471">
        <v>0</v>
      </c>
      <c r="D16" s="465" t="s">
        <v>767</v>
      </c>
      <c r="E16" s="459"/>
      <c r="F16" s="678"/>
      <c r="G16" s="678"/>
    </row>
    <row r="17" spans="1:7">
      <c r="A17" s="455">
        <v>5.2</v>
      </c>
      <c r="B17" s="470" t="s">
        <v>535</v>
      </c>
      <c r="C17" s="471">
        <v>5965599231.9584007</v>
      </c>
      <c r="D17" s="465"/>
      <c r="E17" s="459">
        <f>C17-'2. SOFP'!E17</f>
        <v>0</v>
      </c>
      <c r="F17" s="678"/>
      <c r="G17" s="678"/>
    </row>
    <row r="18" spans="1:7">
      <c r="A18" s="455">
        <v>5.3</v>
      </c>
      <c r="B18" s="470" t="s">
        <v>536</v>
      </c>
      <c r="C18" s="471">
        <v>0</v>
      </c>
      <c r="D18" s="465"/>
      <c r="E18" s="459">
        <f>C18-'2. SOFP'!E18</f>
        <v>0</v>
      </c>
      <c r="F18" s="678"/>
      <c r="G18" s="678"/>
    </row>
    <row r="19" spans="1:7">
      <c r="A19" s="455">
        <v>6</v>
      </c>
      <c r="B19" s="466" t="s">
        <v>537</v>
      </c>
      <c r="C19" s="467">
        <f>SUM(C20:C21)</f>
        <v>28269158316.421925</v>
      </c>
      <c r="D19" s="465"/>
      <c r="E19" s="459">
        <f>C19-'2. SOFP'!E19</f>
        <v>0</v>
      </c>
      <c r="F19" s="678"/>
      <c r="G19" s="678"/>
    </row>
    <row r="20" spans="1:7">
      <c r="A20" s="455">
        <v>6.1</v>
      </c>
      <c r="B20" s="470" t="s">
        <v>535</v>
      </c>
      <c r="C20" s="471">
        <v>2101727552.3115997</v>
      </c>
      <c r="D20" s="465"/>
      <c r="E20" s="459">
        <f>C20-'2. SOFP'!E20</f>
        <v>0</v>
      </c>
      <c r="F20" s="678"/>
      <c r="G20" s="678"/>
    </row>
    <row r="21" spans="1:7">
      <c r="A21" s="455">
        <v>6.2</v>
      </c>
      <c r="B21" s="470" t="s">
        <v>536</v>
      </c>
      <c r="C21" s="471">
        <v>26167430764.110325</v>
      </c>
      <c r="D21" s="465"/>
      <c r="E21" s="459">
        <f>C21-'2. SOFP'!E21</f>
        <v>0</v>
      </c>
      <c r="F21" s="678"/>
      <c r="G21" s="678"/>
    </row>
    <row r="22" spans="1:7">
      <c r="A22" s="455">
        <v>7</v>
      </c>
      <c r="B22" s="473" t="s">
        <v>538</v>
      </c>
      <c r="C22" s="474">
        <v>391420284.33000004</v>
      </c>
      <c r="D22" s="465">
        <v>0</v>
      </c>
      <c r="E22" s="459">
        <f>C22-'2. SOFP'!E22</f>
        <v>0</v>
      </c>
      <c r="F22" s="678"/>
      <c r="G22" s="678"/>
    </row>
    <row r="23" spans="1:7">
      <c r="A23" s="455"/>
      <c r="B23" s="473"/>
      <c r="C23" s="474">
        <v>9537977</v>
      </c>
      <c r="D23" s="465" t="s">
        <v>768</v>
      </c>
      <c r="E23" s="459"/>
      <c r="F23" s="678"/>
      <c r="G23" s="678"/>
    </row>
    <row r="24" spans="1:7">
      <c r="A24" s="455"/>
      <c r="B24" s="473"/>
      <c r="C24" s="474"/>
      <c r="D24" s="465"/>
      <c r="E24" s="459"/>
      <c r="F24" s="678"/>
      <c r="G24" s="678"/>
    </row>
    <row r="25" spans="1:7">
      <c r="A25" s="455">
        <v>8</v>
      </c>
      <c r="B25" s="473" t="s">
        <v>539</v>
      </c>
      <c r="C25" s="474">
        <v>12556578.82</v>
      </c>
      <c r="D25" s="465"/>
      <c r="E25" s="459">
        <f>C25-'2. SOFP'!E23</f>
        <v>0</v>
      </c>
      <c r="F25" s="678"/>
      <c r="G25" s="678"/>
    </row>
    <row r="26" spans="1:7">
      <c r="A26" s="455">
        <v>9</v>
      </c>
      <c r="B26" s="468" t="s">
        <v>540</v>
      </c>
      <c r="C26" s="469">
        <f>SUM(C27:C28)</f>
        <v>779963102.98000002</v>
      </c>
      <c r="D26" s="465"/>
      <c r="E26" s="459">
        <f>C26-'2. SOFP'!E24</f>
        <v>0</v>
      </c>
      <c r="F26" s="678"/>
      <c r="G26" s="678"/>
    </row>
    <row r="27" spans="1:7">
      <c r="A27" s="455">
        <v>9.1</v>
      </c>
      <c r="B27" s="475" t="s">
        <v>541</v>
      </c>
      <c r="C27" s="476">
        <v>657537174.39999998</v>
      </c>
      <c r="D27" s="465"/>
      <c r="E27" s="459">
        <f>C27-'2. SOFP'!E25</f>
        <v>0</v>
      </c>
      <c r="F27" s="678"/>
      <c r="G27" s="678"/>
    </row>
    <row r="28" spans="1:7">
      <c r="A28" s="455">
        <v>9.1999999999999993</v>
      </c>
      <c r="B28" s="475" t="s">
        <v>542</v>
      </c>
      <c r="C28" s="476">
        <v>122425928.58</v>
      </c>
      <c r="D28" s="465"/>
      <c r="E28" s="459">
        <f>C28-'2. SOFP'!E26</f>
        <v>0</v>
      </c>
      <c r="F28" s="678"/>
      <c r="G28" s="678"/>
    </row>
    <row r="29" spans="1:7">
      <c r="A29" s="455">
        <v>10</v>
      </c>
      <c r="B29" s="468" t="s">
        <v>543</v>
      </c>
      <c r="C29" s="469">
        <f>SUM(C30:C31)</f>
        <v>194568376.85000002</v>
      </c>
      <c r="D29" s="465"/>
      <c r="E29" s="459">
        <f>C29-'2. SOFP'!E27</f>
        <v>0</v>
      </c>
      <c r="F29" s="678"/>
      <c r="G29" s="678"/>
    </row>
    <row r="30" spans="1:7">
      <c r="A30" s="455">
        <v>10.1</v>
      </c>
      <c r="B30" s="475" t="s">
        <v>544</v>
      </c>
      <c r="C30" s="476">
        <v>33453342.84</v>
      </c>
      <c r="D30" s="465" t="s">
        <v>769</v>
      </c>
      <c r="E30" s="459">
        <f>C30-'2. SOFP'!E28</f>
        <v>0</v>
      </c>
      <c r="F30" s="678"/>
      <c r="G30" s="678"/>
    </row>
    <row r="31" spans="1:7">
      <c r="A31" s="455">
        <v>10.199999999999999</v>
      </c>
      <c r="B31" s="475" t="s">
        <v>545</v>
      </c>
      <c r="C31" s="476">
        <v>161115034.01000002</v>
      </c>
      <c r="D31" s="465" t="s">
        <v>769</v>
      </c>
      <c r="E31" s="459">
        <f>C31-'2. SOFP'!E29</f>
        <v>0</v>
      </c>
      <c r="F31" s="678"/>
      <c r="G31" s="678"/>
    </row>
    <row r="32" spans="1:7">
      <c r="A32" s="455">
        <v>11</v>
      </c>
      <c r="B32" s="468" t="s">
        <v>546</v>
      </c>
      <c r="C32" s="469">
        <f>SUM(C33:C34)</f>
        <v>15119096</v>
      </c>
      <c r="D32" s="465"/>
      <c r="E32" s="459">
        <f>C32-'2. SOFP'!E30</f>
        <v>0</v>
      </c>
      <c r="F32" s="678"/>
      <c r="G32" s="678"/>
    </row>
    <row r="33" spans="1:7">
      <c r="A33" s="455">
        <v>11.1</v>
      </c>
      <c r="B33" s="475" t="s">
        <v>547</v>
      </c>
      <c r="C33" s="476">
        <v>15119096</v>
      </c>
      <c r="D33" s="465"/>
      <c r="E33" s="459">
        <f>C33-'2. SOFP'!E31</f>
        <v>0</v>
      </c>
      <c r="F33" s="678"/>
      <c r="G33" s="678"/>
    </row>
    <row r="34" spans="1:7">
      <c r="A34" s="455">
        <v>11.2</v>
      </c>
      <c r="B34" s="475" t="s">
        <v>548</v>
      </c>
      <c r="C34" s="476">
        <v>0</v>
      </c>
      <c r="D34" s="465"/>
      <c r="E34" s="459">
        <f>C34-'2. SOFP'!E32</f>
        <v>0</v>
      </c>
      <c r="F34" s="678"/>
      <c r="G34" s="678"/>
    </row>
    <row r="35" spans="1:7">
      <c r="A35" s="455">
        <v>13</v>
      </c>
      <c r="B35" s="468" t="s">
        <v>549</v>
      </c>
      <c r="C35" s="476">
        <v>664429427.30911803</v>
      </c>
      <c r="D35" s="465"/>
      <c r="E35" s="459">
        <f>C35-'2. SOFP'!E33</f>
        <v>0</v>
      </c>
      <c r="F35" s="678"/>
      <c r="G35" s="678"/>
    </row>
    <row r="36" spans="1:7">
      <c r="A36" s="455">
        <v>13.1</v>
      </c>
      <c r="B36" s="477" t="s">
        <v>550</v>
      </c>
      <c r="C36" s="476">
        <v>361756260.75999999</v>
      </c>
      <c r="D36" s="465"/>
      <c r="E36" s="459">
        <f>C36-'2. SOFP'!E34</f>
        <v>0</v>
      </c>
      <c r="F36" s="678"/>
      <c r="G36" s="678"/>
    </row>
    <row r="37" spans="1:7">
      <c r="A37" s="455">
        <v>13.2</v>
      </c>
      <c r="B37" s="477" t="s">
        <v>551</v>
      </c>
      <c r="C37" s="476">
        <v>0</v>
      </c>
      <c r="D37" s="465"/>
      <c r="E37" s="459">
        <f>C37-'2. SOFP'!E35</f>
        <v>0</v>
      </c>
      <c r="F37" s="678"/>
      <c r="G37" s="678"/>
    </row>
    <row r="38" spans="1:7">
      <c r="A38" s="455">
        <v>14</v>
      </c>
      <c r="B38" s="478" t="s">
        <v>552</v>
      </c>
      <c r="C38" s="469">
        <f>SUM(C6,C10,C12,C13,C14,C19,C22,C25,C26,C29,C32,C35)</f>
        <v>41630202068.936844</v>
      </c>
      <c r="D38" s="465"/>
      <c r="E38" s="459">
        <f>C38-'2. SOFP'!E36</f>
        <v>0</v>
      </c>
      <c r="F38" s="678"/>
      <c r="G38" s="678"/>
    </row>
    <row r="39" spans="1:7">
      <c r="A39" s="455"/>
      <c r="B39" s="479" t="s">
        <v>553</v>
      </c>
      <c r="C39" s="469"/>
      <c r="D39" s="465"/>
      <c r="E39" s="459">
        <f>C39-'2. SOFP'!E37</f>
        <v>0</v>
      </c>
      <c r="F39" s="678"/>
      <c r="G39" s="678"/>
    </row>
    <row r="40" spans="1:7">
      <c r="A40" s="455">
        <v>15</v>
      </c>
      <c r="B40" s="473" t="s">
        <v>554</v>
      </c>
      <c r="C40" s="464">
        <v>7450224.5700000012</v>
      </c>
      <c r="D40" s="465"/>
      <c r="E40" s="459">
        <f>C40-'2. SOFP'!E38</f>
        <v>0</v>
      </c>
      <c r="F40" s="678"/>
      <c r="G40" s="678"/>
    </row>
    <row r="41" spans="1:7">
      <c r="A41" s="455">
        <v>15.1</v>
      </c>
      <c r="B41" s="463" t="s">
        <v>530</v>
      </c>
      <c r="C41" s="464">
        <v>7450224.5700000012</v>
      </c>
      <c r="D41" s="465"/>
      <c r="E41" s="459">
        <f>C41-'2. SOFP'!E39</f>
        <v>0</v>
      </c>
      <c r="F41" s="678"/>
      <c r="G41" s="678"/>
    </row>
    <row r="42" spans="1:7">
      <c r="A42" s="455">
        <v>16</v>
      </c>
      <c r="B42" s="473" t="s">
        <v>555</v>
      </c>
      <c r="C42" s="474"/>
      <c r="D42" s="465"/>
      <c r="E42" s="459">
        <f>C42-'2. SOFP'!E40</f>
        <v>0</v>
      </c>
      <c r="F42" s="678"/>
      <c r="G42" s="678"/>
    </row>
    <row r="43" spans="1:7">
      <c r="A43" s="455">
        <v>17</v>
      </c>
      <c r="B43" s="473" t="s">
        <v>556</v>
      </c>
      <c r="C43" s="474">
        <f>SUM(C44:C47)</f>
        <v>33823019199.441597</v>
      </c>
      <c r="D43" s="465"/>
      <c r="E43" s="459">
        <f>C43-'2. SOFP'!E41</f>
        <v>0</v>
      </c>
      <c r="F43" s="678"/>
      <c r="G43" s="678"/>
    </row>
    <row r="44" spans="1:7">
      <c r="A44" s="455">
        <v>17.100000000000001</v>
      </c>
      <c r="B44" s="480" t="s">
        <v>557</v>
      </c>
      <c r="C44" s="464">
        <v>28408052688.223999</v>
      </c>
      <c r="D44" s="465"/>
      <c r="E44" s="459">
        <f>C44-'2. SOFP'!E42</f>
        <v>0</v>
      </c>
      <c r="F44" s="678"/>
      <c r="G44" s="678"/>
    </row>
    <row r="45" spans="1:7">
      <c r="A45" s="455">
        <v>17.2</v>
      </c>
      <c r="B45" s="460" t="s">
        <v>558</v>
      </c>
      <c r="C45" s="461">
        <v>4949377769.7276001</v>
      </c>
      <c r="D45" s="465"/>
      <c r="E45" s="459">
        <f>C45-'2. SOFP'!E43</f>
        <v>0</v>
      </c>
      <c r="F45" s="678"/>
      <c r="G45" s="678"/>
    </row>
    <row r="46" spans="1:7">
      <c r="A46" s="455">
        <v>17.3</v>
      </c>
      <c r="B46" s="480" t="s">
        <v>559</v>
      </c>
      <c r="C46" s="464">
        <v>256816427.32000002</v>
      </c>
      <c r="D46" s="465"/>
      <c r="E46" s="459">
        <f>C46-'2. SOFP'!E44</f>
        <v>0</v>
      </c>
      <c r="F46" s="678"/>
      <c r="G46" s="678"/>
    </row>
    <row r="47" spans="1:7">
      <c r="A47" s="455">
        <v>17.399999999999999</v>
      </c>
      <c r="B47" s="480" t="s">
        <v>560</v>
      </c>
      <c r="C47" s="464">
        <v>208772314.16999999</v>
      </c>
      <c r="D47" s="465"/>
      <c r="E47" s="459">
        <f>C47-'2. SOFP'!E45</f>
        <v>0</v>
      </c>
      <c r="F47" s="678"/>
      <c r="G47" s="678"/>
    </row>
    <row r="48" spans="1:7">
      <c r="A48" s="455">
        <v>18</v>
      </c>
      <c r="B48" s="468" t="s">
        <v>561</v>
      </c>
      <c r="C48" s="469">
        <v>3225990.7764999997</v>
      </c>
      <c r="D48" s="465"/>
      <c r="E48" s="459">
        <f>C48-'2. SOFP'!E46</f>
        <v>0</v>
      </c>
      <c r="F48" s="678"/>
      <c r="G48" s="678"/>
    </row>
    <row r="49" spans="1:7">
      <c r="A49" s="455">
        <v>19</v>
      </c>
      <c r="B49" s="468" t="s">
        <v>562</v>
      </c>
      <c r="C49" s="469">
        <f>SUM(C50:C51)</f>
        <v>21213885.510000002</v>
      </c>
      <c r="D49" s="465"/>
      <c r="E49" s="459">
        <f>C49-'2. SOFP'!E47</f>
        <v>0</v>
      </c>
      <c r="F49" s="678"/>
      <c r="G49" s="678"/>
    </row>
    <row r="50" spans="1:7">
      <c r="A50" s="455">
        <v>19.100000000000001</v>
      </c>
      <c r="B50" s="481" t="s">
        <v>563</v>
      </c>
      <c r="C50" s="461">
        <v>0</v>
      </c>
      <c r="D50" s="465"/>
      <c r="E50" s="459">
        <f>C50-'2. SOFP'!E48</f>
        <v>0</v>
      </c>
      <c r="F50" s="678"/>
      <c r="G50" s="678"/>
    </row>
    <row r="51" spans="1:7">
      <c r="A51" s="455">
        <v>19.2</v>
      </c>
      <c r="B51" s="481" t="s">
        <v>564</v>
      </c>
      <c r="C51" s="461">
        <v>21213885.510000002</v>
      </c>
      <c r="D51" s="465"/>
      <c r="E51" s="459">
        <f>C51-'2. SOFP'!E49</f>
        <v>0</v>
      </c>
      <c r="F51" s="678"/>
      <c r="G51" s="678"/>
    </row>
    <row r="52" spans="1:7">
      <c r="A52" s="455">
        <v>20</v>
      </c>
      <c r="B52" s="478" t="s">
        <v>565</v>
      </c>
      <c r="C52" s="461">
        <v>1499278882.3399999</v>
      </c>
      <c r="D52" s="465"/>
      <c r="E52" s="459">
        <f>C52-'2. SOFP'!E50</f>
        <v>0</v>
      </c>
      <c r="F52" s="678"/>
      <c r="G52" s="678"/>
    </row>
    <row r="53" spans="1:7">
      <c r="A53" s="455"/>
      <c r="B53" s="478" t="s">
        <v>116</v>
      </c>
      <c r="C53" s="461">
        <v>948080000</v>
      </c>
      <c r="D53" s="465" t="s">
        <v>770</v>
      </c>
      <c r="E53" s="459"/>
      <c r="F53" s="678"/>
      <c r="G53" s="678"/>
    </row>
    <row r="54" spans="1:7">
      <c r="A54" s="455"/>
      <c r="B54" s="478" t="s">
        <v>107</v>
      </c>
      <c r="C54" s="461">
        <v>494463859</v>
      </c>
      <c r="D54" s="465" t="s">
        <v>771</v>
      </c>
      <c r="E54" s="459"/>
      <c r="F54" s="678"/>
      <c r="G54" s="678"/>
    </row>
    <row r="55" spans="1:7">
      <c r="A55" s="455">
        <v>21</v>
      </c>
      <c r="B55" s="462" t="s">
        <v>566</v>
      </c>
      <c r="C55" s="461">
        <v>668445956.78729987</v>
      </c>
      <c r="D55" s="465"/>
      <c r="E55" s="459">
        <f>C55-'2. SOFP'!E51</f>
        <v>0</v>
      </c>
      <c r="F55" s="678"/>
      <c r="G55" s="678"/>
    </row>
    <row r="56" spans="1:7">
      <c r="A56" s="455">
        <v>21.1</v>
      </c>
      <c r="B56" s="460" t="s">
        <v>567</v>
      </c>
      <c r="C56" s="461">
        <v>239557863.19</v>
      </c>
      <c r="D56" s="465"/>
      <c r="E56" s="459">
        <f>C56-'2. SOFP'!E52</f>
        <v>0</v>
      </c>
      <c r="F56" s="678"/>
      <c r="G56" s="678"/>
    </row>
    <row r="57" spans="1:7">
      <c r="A57" s="455">
        <v>22</v>
      </c>
      <c r="B57" s="478" t="s">
        <v>568</v>
      </c>
      <c r="C57" s="469">
        <f>SUM(C40,C42,C43,C48,C49,C52,C55)</f>
        <v>36022634139.425392</v>
      </c>
      <c r="D57" s="465"/>
      <c r="E57" s="459">
        <f>C57-'2. SOFP'!E53</f>
        <v>0</v>
      </c>
      <c r="F57" s="678"/>
      <c r="G57" s="678"/>
    </row>
    <row r="58" spans="1:7">
      <c r="A58" s="455"/>
      <c r="B58" s="479" t="s">
        <v>569</v>
      </c>
      <c r="C58" s="469"/>
      <c r="D58" s="465"/>
      <c r="E58" s="459">
        <f>C58-'2. SOFP'!E54</f>
        <v>0</v>
      </c>
      <c r="F58" s="678"/>
      <c r="G58" s="678"/>
    </row>
    <row r="59" spans="1:7">
      <c r="A59" s="455">
        <v>23</v>
      </c>
      <c r="B59" s="478" t="s">
        <v>570</v>
      </c>
      <c r="C59" s="469">
        <v>27993660.18</v>
      </c>
      <c r="D59" s="465" t="s">
        <v>772</v>
      </c>
      <c r="E59" s="459">
        <f>C59-'2. SOFP'!E55</f>
        <v>0</v>
      </c>
      <c r="F59" s="678"/>
      <c r="G59" s="678"/>
    </row>
    <row r="60" spans="1:7">
      <c r="A60" s="455">
        <v>24</v>
      </c>
      <c r="B60" s="478" t="s">
        <v>571</v>
      </c>
      <c r="C60" s="469">
        <v>0</v>
      </c>
      <c r="D60" s="465"/>
      <c r="E60" s="459">
        <f>C60-'2. SOFP'!E56</f>
        <v>0</v>
      </c>
      <c r="F60" s="678"/>
      <c r="G60" s="678"/>
    </row>
    <row r="61" spans="1:7">
      <c r="A61" s="455">
        <v>25</v>
      </c>
      <c r="B61" s="478" t="s">
        <v>572</v>
      </c>
      <c r="C61" s="469">
        <v>252311118.03999999</v>
      </c>
      <c r="D61" s="465" t="s">
        <v>773</v>
      </c>
      <c r="E61" s="459">
        <f>C61-'2. SOFP'!E57</f>
        <v>0</v>
      </c>
      <c r="F61" s="678"/>
      <c r="G61" s="678"/>
    </row>
    <row r="62" spans="1:7">
      <c r="A62" s="455">
        <v>26</v>
      </c>
      <c r="B62" s="468" t="s">
        <v>573</v>
      </c>
      <c r="C62" s="469">
        <v>-11366</v>
      </c>
      <c r="D62" s="465" t="s">
        <v>774</v>
      </c>
      <c r="E62" s="459">
        <f>C62-'2. SOFP'!E58</f>
        <v>0</v>
      </c>
      <c r="F62" s="678"/>
      <c r="G62" s="678"/>
    </row>
    <row r="63" spans="1:7">
      <c r="A63" s="455">
        <v>27</v>
      </c>
      <c r="B63" s="468" t="s">
        <v>574</v>
      </c>
      <c r="C63" s="469">
        <v>0</v>
      </c>
      <c r="D63" s="465"/>
      <c r="E63" s="459">
        <f>C63-'2. SOFP'!E59</f>
        <v>0</v>
      </c>
      <c r="F63" s="678"/>
      <c r="G63" s="678"/>
    </row>
    <row r="64" spans="1:7">
      <c r="A64" s="455">
        <v>27.1</v>
      </c>
      <c r="B64" s="481" t="s">
        <v>575</v>
      </c>
      <c r="C64" s="469">
        <v>0</v>
      </c>
      <c r="D64" s="465"/>
      <c r="E64" s="459">
        <f>C64-'2. SOFP'!E60</f>
        <v>0</v>
      </c>
      <c r="F64" s="678"/>
      <c r="G64" s="678"/>
    </row>
    <row r="65" spans="1:7">
      <c r="A65" s="455">
        <v>27.2</v>
      </c>
      <c r="B65" s="480" t="s">
        <v>576</v>
      </c>
      <c r="C65" s="469">
        <v>0</v>
      </c>
      <c r="D65" s="465"/>
      <c r="E65" s="459">
        <f>C65-'2. SOFP'!E61</f>
        <v>0</v>
      </c>
      <c r="F65" s="678"/>
      <c r="G65" s="678"/>
    </row>
    <row r="66" spans="1:7">
      <c r="A66" s="455">
        <v>28</v>
      </c>
      <c r="B66" s="462" t="s">
        <v>577</v>
      </c>
      <c r="C66" s="469">
        <v>-122470251.87</v>
      </c>
      <c r="D66" s="465"/>
      <c r="E66" s="459">
        <f>C66-'2. SOFP'!E62</f>
        <v>0</v>
      </c>
      <c r="F66" s="678"/>
      <c r="G66" s="678"/>
    </row>
    <row r="67" spans="1:7">
      <c r="A67" s="455">
        <v>29</v>
      </c>
      <c r="B67" s="468" t="s">
        <v>578</v>
      </c>
      <c r="C67" s="469">
        <f>SUM(C68:C70)</f>
        <v>12844003.68</v>
      </c>
      <c r="D67" s="482"/>
      <c r="E67" s="459">
        <f>C67-'2. SOFP'!E63</f>
        <v>0</v>
      </c>
      <c r="F67" s="678"/>
      <c r="G67" s="678"/>
    </row>
    <row r="68" spans="1:7">
      <c r="A68" s="455">
        <v>29.1</v>
      </c>
      <c r="B68" s="470" t="s">
        <v>579</v>
      </c>
      <c r="C68" s="471">
        <v>3503375.9</v>
      </c>
      <c r="D68" s="465" t="s">
        <v>775</v>
      </c>
      <c r="E68" s="459">
        <f>C68-'2. SOFP'!E64</f>
        <v>0</v>
      </c>
      <c r="F68" s="678"/>
      <c r="G68" s="678"/>
    </row>
    <row r="69" spans="1:7">
      <c r="A69" s="455">
        <v>29.2</v>
      </c>
      <c r="B69" s="481" t="s">
        <v>580</v>
      </c>
      <c r="C69" s="461">
        <v>214966.39999999999</v>
      </c>
      <c r="D69" s="465" t="s">
        <v>775</v>
      </c>
      <c r="E69" s="459">
        <f>C69-'2. SOFP'!E65</f>
        <v>0</v>
      </c>
      <c r="F69" s="678"/>
      <c r="G69" s="678"/>
    </row>
    <row r="70" spans="1:7">
      <c r="A70" s="455">
        <v>29.3</v>
      </c>
      <c r="B70" s="475" t="s">
        <v>581</v>
      </c>
      <c r="C70" s="476">
        <v>9125661.3800000008</v>
      </c>
      <c r="D70" s="465" t="s">
        <v>775</v>
      </c>
      <c r="E70" s="459">
        <f>C70-'2. SOFP'!E66</f>
        <v>0</v>
      </c>
      <c r="F70" s="678"/>
      <c r="G70" s="678"/>
    </row>
    <row r="71" spans="1:7">
      <c r="A71" s="455">
        <v>30</v>
      </c>
      <c r="B71" s="468" t="s">
        <v>582</v>
      </c>
      <c r="C71" s="469">
        <v>5436900765.7519665</v>
      </c>
      <c r="D71" s="483" t="s">
        <v>776</v>
      </c>
      <c r="E71" s="459">
        <f>C71-'2. SOFP'!E67</f>
        <v>0</v>
      </c>
      <c r="F71" s="678"/>
      <c r="G71" s="678"/>
    </row>
    <row r="72" spans="1:7">
      <c r="A72" s="455">
        <v>31</v>
      </c>
      <c r="B72" s="484" t="s">
        <v>583</v>
      </c>
      <c r="C72" s="485">
        <f>SUM(C59,C60,C61,C62,C63,C66,C67,C71)</f>
        <v>5607567929.7819662</v>
      </c>
      <c r="D72" s="482"/>
      <c r="E72" s="459">
        <f>C72-'2. SOFP'!E68</f>
        <v>0</v>
      </c>
      <c r="F72" s="678"/>
      <c r="G72" s="678"/>
    </row>
    <row r="73" spans="1:7" ht="12.6" thickBot="1">
      <c r="A73" s="486">
        <v>32</v>
      </c>
      <c r="B73" s="487" t="s">
        <v>584</v>
      </c>
      <c r="C73" s="488">
        <f>SUM(C57,C72)</f>
        <v>41630202069.207359</v>
      </c>
      <c r="D73" s="489"/>
      <c r="E73" s="459">
        <f>C73-'2. SOFP'!E69</f>
        <v>0</v>
      </c>
      <c r="F73" s="678"/>
      <c r="G73" s="678"/>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0"/>
  <sheetViews>
    <sheetView showGridLines="0" zoomScaleNormal="100" workbookViewId="0">
      <pane xSplit="1" ySplit="4" topLeftCell="B5" activePane="bottomRight" state="frozen"/>
      <selection pane="topRight"/>
      <selection pane="bottomLeft"/>
      <selection pane="bottomRight" activeCell="B5" sqref="B5"/>
    </sheetView>
  </sheetViews>
  <sheetFormatPr defaultColWidth="9.21875" defaultRowHeight="12"/>
  <cols>
    <col min="1" max="1" width="10.5546875" style="7" bestFit="1" customWidth="1"/>
    <col min="2" max="2" width="95" style="7" customWidth="1"/>
    <col min="3" max="3" width="17.44140625" style="7" bestFit="1" customWidth="1"/>
    <col min="4" max="4" width="16.5546875" style="7" bestFit="1" customWidth="1"/>
    <col min="5" max="5" width="17.44140625" style="7" bestFit="1" customWidth="1"/>
    <col min="6" max="6" width="16.5546875" style="7" bestFit="1" customWidth="1"/>
    <col min="7" max="7" width="17.44140625" style="7" bestFit="1" customWidth="1"/>
    <col min="8" max="8" width="13.21875" style="7" bestFit="1" customWidth="1"/>
    <col min="9" max="9" width="14.77734375" style="7" bestFit="1" customWidth="1"/>
    <col min="10" max="10" width="13.21875" style="7" bestFit="1" customWidth="1"/>
    <col min="11" max="11" width="17.44140625" style="7" bestFit="1" customWidth="1"/>
    <col min="12" max="12" width="15.77734375" style="7" bestFit="1" customWidth="1"/>
    <col min="13" max="13" width="18.77734375" style="7" bestFit="1" customWidth="1"/>
    <col min="14" max="14" width="17.44140625" style="7" bestFit="1" customWidth="1"/>
    <col min="15" max="15" width="14.77734375" style="7" bestFit="1" customWidth="1"/>
    <col min="16" max="16" width="13.21875" style="7" bestFit="1" customWidth="1"/>
    <col min="17" max="17" width="14.77734375" style="7" customWidth="1"/>
    <col min="18" max="18" width="13.21875" style="7" bestFit="1" customWidth="1"/>
    <col min="19" max="19" width="34.77734375" style="7" customWidth="1"/>
    <col min="20" max="16384" width="9.21875" style="7"/>
  </cols>
  <sheetData>
    <row r="1" spans="1:19">
      <c r="A1" s="1" t="s">
        <v>30</v>
      </c>
      <c r="B1" s="18" t="str">
        <f>'Info '!C2</f>
        <v xml:space="preserve">JSC "Bank of Georgia" </v>
      </c>
    </row>
    <row r="2" spans="1:19">
      <c r="A2" s="1" t="s">
        <v>31</v>
      </c>
      <c r="B2" s="133">
        <v>45930</v>
      </c>
    </row>
    <row r="4" spans="1:19" ht="24.6" thickBot="1">
      <c r="A4" s="7" t="s">
        <v>146</v>
      </c>
      <c r="B4" s="490" t="s">
        <v>238</v>
      </c>
    </row>
    <row r="5" spans="1:19">
      <c r="A5" s="491"/>
      <c r="B5" s="492"/>
      <c r="C5" s="493" t="s">
        <v>0</v>
      </c>
      <c r="D5" s="493" t="s">
        <v>1</v>
      </c>
      <c r="E5" s="493" t="s">
        <v>2</v>
      </c>
      <c r="F5" s="493" t="s">
        <v>3</v>
      </c>
      <c r="G5" s="493" t="s">
        <v>4</v>
      </c>
      <c r="H5" s="493" t="s">
        <v>5</v>
      </c>
      <c r="I5" s="493" t="s">
        <v>8</v>
      </c>
      <c r="J5" s="493" t="s">
        <v>9</v>
      </c>
      <c r="K5" s="493" t="s">
        <v>10</v>
      </c>
      <c r="L5" s="493" t="s">
        <v>11</v>
      </c>
      <c r="M5" s="493" t="s">
        <v>12</v>
      </c>
      <c r="N5" s="493" t="s">
        <v>13</v>
      </c>
      <c r="O5" s="493" t="s">
        <v>222</v>
      </c>
      <c r="P5" s="493" t="s">
        <v>223</v>
      </c>
      <c r="Q5" s="493" t="s">
        <v>224</v>
      </c>
      <c r="R5" s="494" t="s">
        <v>225</v>
      </c>
      <c r="S5" s="495" t="s">
        <v>226</v>
      </c>
    </row>
    <row r="6" spans="1:19" ht="99" customHeight="1">
      <c r="A6" s="496"/>
      <c r="B6" s="730" t="s">
        <v>227</v>
      </c>
      <c r="C6" s="726">
        <v>0</v>
      </c>
      <c r="D6" s="727"/>
      <c r="E6" s="726">
        <v>0.2</v>
      </c>
      <c r="F6" s="727"/>
      <c r="G6" s="726">
        <v>0.35</v>
      </c>
      <c r="H6" s="727"/>
      <c r="I6" s="726">
        <v>0.5</v>
      </c>
      <c r="J6" s="727"/>
      <c r="K6" s="726">
        <v>0.75</v>
      </c>
      <c r="L6" s="727"/>
      <c r="M6" s="726">
        <v>1</v>
      </c>
      <c r="N6" s="727"/>
      <c r="O6" s="726">
        <v>1.5</v>
      </c>
      <c r="P6" s="727"/>
      <c r="Q6" s="726">
        <v>2.5</v>
      </c>
      <c r="R6" s="727"/>
      <c r="S6" s="728" t="s">
        <v>145</v>
      </c>
    </row>
    <row r="7" spans="1:19" ht="30.75" customHeight="1">
      <c r="A7" s="496"/>
      <c r="B7" s="731"/>
      <c r="C7" s="497" t="s">
        <v>148</v>
      </c>
      <c r="D7" s="497" t="s">
        <v>147</v>
      </c>
      <c r="E7" s="497" t="s">
        <v>148</v>
      </c>
      <c r="F7" s="497" t="s">
        <v>147</v>
      </c>
      <c r="G7" s="497" t="s">
        <v>148</v>
      </c>
      <c r="H7" s="497" t="s">
        <v>147</v>
      </c>
      <c r="I7" s="497" t="s">
        <v>148</v>
      </c>
      <c r="J7" s="497" t="s">
        <v>147</v>
      </c>
      <c r="K7" s="497" t="s">
        <v>148</v>
      </c>
      <c r="L7" s="497" t="s">
        <v>147</v>
      </c>
      <c r="M7" s="497" t="s">
        <v>148</v>
      </c>
      <c r="N7" s="497" t="s">
        <v>147</v>
      </c>
      <c r="O7" s="497" t="s">
        <v>148</v>
      </c>
      <c r="P7" s="497" t="s">
        <v>147</v>
      </c>
      <c r="Q7" s="497" t="s">
        <v>148</v>
      </c>
      <c r="R7" s="497" t="s">
        <v>147</v>
      </c>
      <c r="S7" s="729"/>
    </row>
    <row r="8" spans="1:19" s="131" customFormat="1">
      <c r="A8" s="498">
        <v>1</v>
      </c>
      <c r="B8" s="499" t="s">
        <v>51</v>
      </c>
      <c r="C8" s="227">
        <v>7056107667.4771996</v>
      </c>
      <c r="D8" s="227"/>
      <c r="E8" s="227">
        <v>0</v>
      </c>
      <c r="F8" s="500"/>
      <c r="G8" s="227"/>
      <c r="H8" s="227"/>
      <c r="I8" s="227">
        <v>0</v>
      </c>
      <c r="J8" s="227"/>
      <c r="K8" s="227">
        <v>0.35</v>
      </c>
      <c r="L8" s="227"/>
      <c r="M8" s="227">
        <v>2170461838.9397001</v>
      </c>
      <c r="N8" s="227"/>
      <c r="O8" s="227">
        <v>0</v>
      </c>
      <c r="P8" s="227"/>
      <c r="Q8" s="227">
        <v>0</v>
      </c>
      <c r="R8" s="500"/>
      <c r="S8" s="362">
        <f>$C$6*SUM(C8:D8)+$E$6*SUM(E8:F8)+$G$6*SUM(G8:H8)+$I$6*SUM(I8:J8)+$K$6*SUM(K8:L8)+$M$6*SUM(M8:N8)+$O$6*SUM(O8:P8)+$Q$6*SUM(Q8:R8)</f>
        <v>2170461839.2021999</v>
      </c>
    </row>
    <row r="9" spans="1:19" s="131" customFormat="1">
      <c r="A9" s="498">
        <v>2</v>
      </c>
      <c r="B9" s="499" t="s">
        <v>52</v>
      </c>
      <c r="C9" s="227">
        <v>0</v>
      </c>
      <c r="D9" s="227"/>
      <c r="E9" s="227">
        <v>0</v>
      </c>
      <c r="F9" s="227"/>
      <c r="G9" s="227"/>
      <c r="H9" s="227"/>
      <c r="I9" s="227">
        <v>0</v>
      </c>
      <c r="J9" s="227"/>
      <c r="K9" s="227">
        <v>0</v>
      </c>
      <c r="L9" s="227"/>
      <c r="M9" s="227">
        <v>0</v>
      </c>
      <c r="N9" s="227"/>
      <c r="O9" s="227">
        <v>0</v>
      </c>
      <c r="P9" s="227"/>
      <c r="Q9" s="227">
        <v>0</v>
      </c>
      <c r="R9" s="500"/>
      <c r="S9" s="362">
        <f t="shared" ref="S9:S21" si="0">$C$6*SUM(C9:D9)+$E$6*SUM(E9:F9)+$G$6*SUM(G9:H9)+$I$6*SUM(I9:J9)+$K$6*SUM(K9:L9)+$M$6*SUM(M9:N9)+$O$6*SUM(O9:P9)+$Q$6*SUM(Q9:R9)</f>
        <v>0</v>
      </c>
    </row>
    <row r="10" spans="1:19" s="131" customFormat="1">
      <c r="A10" s="498">
        <v>3</v>
      </c>
      <c r="B10" s="499" t="s">
        <v>152</v>
      </c>
      <c r="C10" s="227">
        <v>0</v>
      </c>
      <c r="D10" s="227"/>
      <c r="E10" s="227">
        <v>0</v>
      </c>
      <c r="F10" s="227"/>
      <c r="G10" s="227"/>
      <c r="H10" s="227"/>
      <c r="I10" s="227">
        <v>0</v>
      </c>
      <c r="J10" s="227"/>
      <c r="K10" s="227">
        <v>0</v>
      </c>
      <c r="L10" s="227"/>
      <c r="M10" s="227">
        <v>0</v>
      </c>
      <c r="N10" s="227"/>
      <c r="O10" s="227">
        <v>0</v>
      </c>
      <c r="P10" s="227"/>
      <c r="Q10" s="227">
        <v>0</v>
      </c>
      <c r="R10" s="500"/>
      <c r="S10" s="362">
        <f t="shared" si="0"/>
        <v>0</v>
      </c>
    </row>
    <row r="11" spans="1:19" s="131" customFormat="1">
      <c r="A11" s="498">
        <v>4</v>
      </c>
      <c r="B11" s="499" t="s">
        <v>53</v>
      </c>
      <c r="C11" s="227">
        <v>1505381816.9396999</v>
      </c>
      <c r="D11" s="227"/>
      <c r="E11" s="227">
        <v>0</v>
      </c>
      <c r="F11" s="227"/>
      <c r="G11" s="227"/>
      <c r="H11" s="227"/>
      <c r="I11" s="227">
        <v>0</v>
      </c>
      <c r="J11" s="227"/>
      <c r="K11" s="227">
        <v>0</v>
      </c>
      <c r="L11" s="227"/>
      <c r="M11" s="227">
        <v>0</v>
      </c>
      <c r="N11" s="227"/>
      <c r="O11" s="227">
        <v>0</v>
      </c>
      <c r="P11" s="227"/>
      <c r="Q11" s="227">
        <v>0</v>
      </c>
      <c r="R11" s="500"/>
      <c r="S11" s="362">
        <f t="shared" si="0"/>
        <v>0</v>
      </c>
    </row>
    <row r="12" spans="1:19" s="131" customFormat="1">
      <c r="A12" s="498">
        <v>5</v>
      </c>
      <c r="B12" s="499" t="s">
        <v>54</v>
      </c>
      <c r="C12" s="227">
        <v>0</v>
      </c>
      <c r="D12" s="227"/>
      <c r="E12" s="227">
        <v>0</v>
      </c>
      <c r="F12" s="227"/>
      <c r="G12" s="227"/>
      <c r="H12" s="227"/>
      <c r="I12" s="227">
        <v>0</v>
      </c>
      <c r="J12" s="227"/>
      <c r="K12" s="227">
        <v>0</v>
      </c>
      <c r="L12" s="227"/>
      <c r="M12" s="227">
        <v>0</v>
      </c>
      <c r="N12" s="227"/>
      <c r="O12" s="227">
        <v>0</v>
      </c>
      <c r="P12" s="227"/>
      <c r="Q12" s="227">
        <v>0</v>
      </c>
      <c r="R12" s="500"/>
      <c r="S12" s="362">
        <f t="shared" si="0"/>
        <v>0</v>
      </c>
    </row>
    <row r="13" spans="1:19" s="131" customFormat="1">
      <c r="A13" s="498">
        <v>6</v>
      </c>
      <c r="B13" s="499" t="s">
        <v>55</v>
      </c>
      <c r="C13" s="227">
        <v>0</v>
      </c>
      <c r="D13" s="227"/>
      <c r="E13" s="227">
        <v>1311672208.8573999</v>
      </c>
      <c r="F13" s="227"/>
      <c r="G13" s="227">
        <v>0</v>
      </c>
      <c r="H13" s="227"/>
      <c r="I13" s="227">
        <v>33187256.780000001</v>
      </c>
      <c r="J13" s="227"/>
      <c r="K13" s="227">
        <v>0</v>
      </c>
      <c r="L13" s="227"/>
      <c r="M13" s="227">
        <v>186252891.05000001</v>
      </c>
      <c r="N13" s="227"/>
      <c r="O13" s="227">
        <v>51283.9</v>
      </c>
      <c r="P13" s="227"/>
      <c r="Q13" s="227">
        <v>0</v>
      </c>
      <c r="R13" s="500"/>
      <c r="S13" s="362">
        <f t="shared" si="0"/>
        <v>465257887.06148005</v>
      </c>
    </row>
    <row r="14" spans="1:19" s="131" customFormat="1">
      <c r="A14" s="498">
        <v>7</v>
      </c>
      <c r="B14" s="499" t="s">
        <v>56</v>
      </c>
      <c r="C14" s="227"/>
      <c r="D14" s="227"/>
      <c r="E14" s="227">
        <v>0</v>
      </c>
      <c r="F14" s="227"/>
      <c r="G14" s="227">
        <v>0</v>
      </c>
      <c r="H14" s="227"/>
      <c r="I14" s="227">
        <v>0</v>
      </c>
      <c r="J14" s="227"/>
      <c r="K14" s="227">
        <v>0</v>
      </c>
      <c r="L14" s="227"/>
      <c r="M14" s="227">
        <v>11356982839.6401</v>
      </c>
      <c r="N14" s="227">
        <v>1143643157.0481501</v>
      </c>
      <c r="O14" s="227">
        <v>0</v>
      </c>
      <c r="P14" s="227"/>
      <c r="Q14" s="227">
        <v>0</v>
      </c>
      <c r="R14" s="500"/>
      <c r="S14" s="362">
        <f t="shared" si="0"/>
        <v>12500625996.688251</v>
      </c>
    </row>
    <row r="15" spans="1:19" s="131" customFormat="1">
      <c r="A15" s="498">
        <v>8</v>
      </c>
      <c r="B15" s="499" t="s">
        <v>57</v>
      </c>
      <c r="C15" s="227"/>
      <c r="D15" s="227"/>
      <c r="E15" s="227"/>
      <c r="F15" s="227"/>
      <c r="G15" s="227">
        <v>0</v>
      </c>
      <c r="H15" s="227"/>
      <c r="I15" s="227">
        <v>0</v>
      </c>
      <c r="J15" s="227"/>
      <c r="K15" s="227">
        <v>9084059502.3987999</v>
      </c>
      <c r="L15" s="227">
        <v>135114165.62650001</v>
      </c>
      <c r="M15" s="227">
        <v>0</v>
      </c>
      <c r="N15" s="227">
        <v>0</v>
      </c>
      <c r="O15" s="227"/>
      <c r="P15" s="227"/>
      <c r="Q15" s="227">
        <v>0</v>
      </c>
      <c r="R15" s="500"/>
      <c r="S15" s="362">
        <f t="shared" si="0"/>
        <v>6914380251.0189743</v>
      </c>
    </row>
    <row r="16" spans="1:19" s="131" customFormat="1">
      <c r="A16" s="498">
        <v>9</v>
      </c>
      <c r="B16" s="499" t="s">
        <v>58</v>
      </c>
      <c r="C16" s="227"/>
      <c r="D16" s="227"/>
      <c r="E16" s="227"/>
      <c r="F16" s="227"/>
      <c r="G16" s="227">
        <v>5584148583.9689999</v>
      </c>
      <c r="H16" s="227"/>
      <c r="I16" s="227">
        <v>0</v>
      </c>
      <c r="J16" s="227"/>
      <c r="K16" s="227">
        <v>0</v>
      </c>
      <c r="L16" s="227"/>
      <c r="M16" s="227">
        <v>0</v>
      </c>
      <c r="N16" s="227"/>
      <c r="O16" s="227">
        <v>0</v>
      </c>
      <c r="P16" s="227"/>
      <c r="Q16" s="227">
        <v>0</v>
      </c>
      <c r="R16" s="500"/>
      <c r="S16" s="362">
        <f t="shared" si="0"/>
        <v>1954452004.3891499</v>
      </c>
    </row>
    <row r="17" spans="1:19" s="131" customFormat="1">
      <c r="A17" s="498">
        <v>10</v>
      </c>
      <c r="B17" s="499" t="s">
        <v>59</v>
      </c>
      <c r="C17" s="227"/>
      <c r="D17" s="227"/>
      <c r="E17" s="227"/>
      <c r="F17" s="227"/>
      <c r="G17" s="227">
        <v>0</v>
      </c>
      <c r="H17" s="227"/>
      <c r="I17" s="227">
        <v>9809143.2932999991</v>
      </c>
      <c r="J17" s="227"/>
      <c r="K17" s="227">
        <v>0</v>
      </c>
      <c r="L17" s="227"/>
      <c r="M17" s="227">
        <v>98958271.564600006</v>
      </c>
      <c r="N17" s="227"/>
      <c r="O17" s="227">
        <v>69214835.872700006</v>
      </c>
      <c r="P17" s="227"/>
      <c r="Q17" s="227">
        <v>0</v>
      </c>
      <c r="R17" s="500"/>
      <c r="S17" s="362">
        <f t="shared" si="0"/>
        <v>207685097.02030003</v>
      </c>
    </row>
    <row r="18" spans="1:19" s="131" customFormat="1">
      <c r="A18" s="498">
        <v>11</v>
      </c>
      <c r="B18" s="499" t="s">
        <v>60</v>
      </c>
      <c r="C18" s="227"/>
      <c r="D18" s="227"/>
      <c r="E18" s="227"/>
      <c r="F18" s="227"/>
      <c r="G18" s="227">
        <v>0</v>
      </c>
      <c r="H18" s="227"/>
      <c r="I18" s="227">
        <v>0</v>
      </c>
      <c r="J18" s="227"/>
      <c r="K18" s="227">
        <v>0</v>
      </c>
      <c r="L18" s="227"/>
      <c r="M18" s="227">
        <v>202486327.84639999</v>
      </c>
      <c r="N18" s="227"/>
      <c r="O18" s="227">
        <v>24677113.1294</v>
      </c>
      <c r="P18" s="227"/>
      <c r="Q18" s="227">
        <v>85551762.950000003</v>
      </c>
      <c r="R18" s="500"/>
      <c r="S18" s="362">
        <f t="shared" si="0"/>
        <v>453381404.91549999</v>
      </c>
    </row>
    <row r="19" spans="1:19" s="131" customFormat="1">
      <c r="A19" s="498">
        <v>12</v>
      </c>
      <c r="B19" s="499" t="s">
        <v>61</v>
      </c>
      <c r="C19" s="227"/>
      <c r="D19" s="227"/>
      <c r="E19" s="227"/>
      <c r="F19" s="227"/>
      <c r="G19" s="227">
        <v>0</v>
      </c>
      <c r="H19" s="227"/>
      <c r="I19" s="227">
        <v>0</v>
      </c>
      <c r="J19" s="227"/>
      <c r="K19" s="227">
        <v>0</v>
      </c>
      <c r="L19" s="227"/>
      <c r="M19" s="227">
        <v>0</v>
      </c>
      <c r="N19" s="227"/>
      <c r="O19" s="227">
        <v>0</v>
      </c>
      <c r="P19" s="227"/>
      <c r="Q19" s="227">
        <v>0</v>
      </c>
      <c r="R19" s="500"/>
      <c r="S19" s="362">
        <f t="shared" si="0"/>
        <v>0</v>
      </c>
    </row>
    <row r="20" spans="1:19" s="131" customFormat="1">
      <c r="A20" s="498">
        <v>13</v>
      </c>
      <c r="B20" s="499" t="s">
        <v>144</v>
      </c>
      <c r="C20" s="227"/>
      <c r="D20" s="227"/>
      <c r="E20" s="227"/>
      <c r="F20" s="227"/>
      <c r="G20" s="227">
        <v>0</v>
      </c>
      <c r="H20" s="227"/>
      <c r="I20" s="227">
        <v>0</v>
      </c>
      <c r="J20" s="227"/>
      <c r="K20" s="227">
        <v>0</v>
      </c>
      <c r="L20" s="227"/>
      <c r="M20" s="227">
        <v>0</v>
      </c>
      <c r="N20" s="227"/>
      <c r="O20" s="227">
        <v>0</v>
      </c>
      <c r="P20" s="227"/>
      <c r="Q20" s="227">
        <v>0</v>
      </c>
      <c r="R20" s="500"/>
      <c r="S20" s="362">
        <f t="shared" si="0"/>
        <v>0</v>
      </c>
    </row>
    <row r="21" spans="1:19" s="131" customFormat="1">
      <c r="A21" s="498">
        <v>14</v>
      </c>
      <c r="B21" s="499" t="s">
        <v>63</v>
      </c>
      <c r="C21" s="227">
        <v>876591125.01999998</v>
      </c>
      <c r="D21" s="227"/>
      <c r="E21" s="227"/>
      <c r="F21" s="227"/>
      <c r="G21" s="227">
        <v>0</v>
      </c>
      <c r="H21" s="227"/>
      <c r="I21" s="227">
        <v>0</v>
      </c>
      <c r="J21" s="227"/>
      <c r="K21" s="227">
        <v>0</v>
      </c>
      <c r="L21" s="227"/>
      <c r="M21" s="227">
        <v>1383608365.3978522</v>
      </c>
      <c r="N21" s="227"/>
      <c r="O21" s="227">
        <v>0</v>
      </c>
      <c r="P21" s="227"/>
      <c r="Q21" s="227">
        <v>383389504.16070002</v>
      </c>
      <c r="R21" s="500"/>
      <c r="S21" s="362">
        <f t="shared" si="0"/>
        <v>2342082125.7996025</v>
      </c>
    </row>
    <row r="22" spans="1:19" ht="12.6" thickBot="1">
      <c r="A22" s="501"/>
      <c r="B22" s="502" t="s">
        <v>64</v>
      </c>
      <c r="C22" s="277">
        <f>SUM(C8:C21)</f>
        <v>9438080609.4368992</v>
      </c>
      <c r="D22" s="277">
        <f t="shared" ref="D22:S22" si="1">SUM(D8:D21)</f>
        <v>0</v>
      </c>
      <c r="E22" s="277">
        <f t="shared" si="1"/>
        <v>1311672208.8573999</v>
      </c>
      <c r="F22" s="277">
        <f t="shared" si="1"/>
        <v>0</v>
      </c>
      <c r="G22" s="277">
        <f t="shared" si="1"/>
        <v>5584148583.9689999</v>
      </c>
      <c r="H22" s="277">
        <f t="shared" si="1"/>
        <v>0</v>
      </c>
      <c r="I22" s="277">
        <f t="shared" si="1"/>
        <v>42996400.073300004</v>
      </c>
      <c r="J22" s="277">
        <f t="shared" si="1"/>
        <v>0</v>
      </c>
      <c r="K22" s="277">
        <f t="shared" si="1"/>
        <v>9084059502.7488003</v>
      </c>
      <c r="L22" s="277">
        <f t="shared" si="1"/>
        <v>135114165.62650001</v>
      </c>
      <c r="M22" s="277">
        <f t="shared" si="1"/>
        <v>15398750534.438652</v>
      </c>
      <c r="N22" s="277">
        <f t="shared" si="1"/>
        <v>1143643157.0481501</v>
      </c>
      <c r="O22" s="277">
        <f t="shared" si="1"/>
        <v>93943232.902100012</v>
      </c>
      <c r="P22" s="277">
        <f t="shared" si="1"/>
        <v>0</v>
      </c>
      <c r="Q22" s="277">
        <f t="shared" si="1"/>
        <v>468941267.11070001</v>
      </c>
      <c r="R22" s="277">
        <f t="shared" si="1"/>
        <v>0</v>
      </c>
      <c r="S22" s="503">
        <f t="shared" si="1"/>
        <v>27008326606.095459</v>
      </c>
    </row>
    <row r="24" spans="1:19">
      <c r="C24" s="678"/>
      <c r="D24" s="678"/>
      <c r="E24" s="678"/>
      <c r="F24" s="678"/>
      <c r="G24" s="678"/>
      <c r="H24" s="678"/>
      <c r="I24" s="678"/>
      <c r="J24" s="678"/>
      <c r="K24" s="678"/>
      <c r="L24" s="678"/>
      <c r="M24" s="678"/>
      <c r="N24" s="678"/>
      <c r="O24" s="678"/>
      <c r="P24" s="678"/>
      <c r="Q24" s="678"/>
      <c r="R24" s="678"/>
      <c r="S24" s="678"/>
    </row>
    <row r="25" spans="1:19">
      <c r="C25" s="678"/>
      <c r="D25" s="678"/>
      <c r="E25" s="678"/>
      <c r="F25" s="678"/>
      <c r="G25" s="678"/>
      <c r="H25" s="678"/>
      <c r="I25" s="678"/>
      <c r="J25" s="678"/>
      <c r="K25" s="678"/>
      <c r="L25" s="678"/>
      <c r="M25" s="678"/>
      <c r="N25" s="678"/>
      <c r="O25" s="678"/>
      <c r="P25" s="678"/>
      <c r="Q25" s="678"/>
      <c r="R25" s="678"/>
      <c r="S25" s="678"/>
    </row>
    <row r="26" spans="1:19">
      <c r="C26" s="678"/>
      <c r="D26" s="678"/>
      <c r="E26" s="678"/>
      <c r="F26" s="678"/>
      <c r="G26" s="678"/>
      <c r="H26" s="678"/>
      <c r="I26" s="678"/>
      <c r="J26" s="678"/>
      <c r="K26" s="678"/>
      <c r="L26" s="678"/>
      <c r="M26" s="678"/>
      <c r="N26" s="678"/>
      <c r="O26" s="678"/>
      <c r="P26" s="678"/>
      <c r="Q26" s="678"/>
      <c r="R26" s="678"/>
      <c r="S26" s="678"/>
    </row>
    <row r="27" spans="1:19">
      <c r="C27" s="678"/>
      <c r="D27" s="678"/>
      <c r="E27" s="678"/>
      <c r="F27" s="678"/>
      <c r="G27" s="678"/>
      <c r="H27" s="678"/>
      <c r="I27" s="678"/>
      <c r="J27" s="678"/>
      <c r="K27" s="678"/>
      <c r="L27" s="678"/>
      <c r="M27" s="678"/>
      <c r="N27" s="678"/>
      <c r="O27" s="678"/>
      <c r="P27" s="678"/>
      <c r="Q27" s="678"/>
      <c r="R27" s="678"/>
      <c r="S27" s="678"/>
    </row>
    <row r="28" spans="1:19">
      <c r="C28" s="678"/>
      <c r="D28" s="678"/>
      <c r="E28" s="678"/>
      <c r="F28" s="678"/>
      <c r="G28" s="678"/>
      <c r="H28" s="678"/>
      <c r="I28" s="678"/>
      <c r="J28" s="678"/>
      <c r="K28" s="678"/>
      <c r="L28" s="678"/>
      <c r="M28" s="678"/>
      <c r="N28" s="678"/>
      <c r="O28" s="678"/>
      <c r="P28" s="678"/>
      <c r="Q28" s="678"/>
      <c r="R28" s="678"/>
      <c r="S28" s="678"/>
    </row>
    <row r="29" spans="1:19">
      <c r="C29" s="678"/>
      <c r="D29" s="678"/>
      <c r="E29" s="678"/>
      <c r="F29" s="678"/>
      <c r="G29" s="678"/>
      <c r="H29" s="678"/>
      <c r="I29" s="678"/>
      <c r="J29" s="678"/>
      <c r="K29" s="678"/>
      <c r="L29" s="678"/>
      <c r="M29" s="678"/>
      <c r="N29" s="678"/>
      <c r="O29" s="678"/>
      <c r="P29" s="678"/>
      <c r="Q29" s="678"/>
      <c r="R29" s="678"/>
      <c r="S29" s="678"/>
    </row>
    <row r="30" spans="1:19">
      <c r="C30" s="678"/>
      <c r="D30" s="678"/>
      <c r="E30" s="678"/>
      <c r="F30" s="678"/>
      <c r="G30" s="678"/>
      <c r="H30" s="678"/>
      <c r="I30" s="678"/>
      <c r="J30" s="678"/>
      <c r="K30" s="678"/>
      <c r="L30" s="678"/>
      <c r="M30" s="678"/>
      <c r="N30" s="678"/>
      <c r="O30" s="678"/>
      <c r="P30" s="678"/>
      <c r="Q30" s="678"/>
      <c r="R30" s="678"/>
      <c r="S30" s="678"/>
    </row>
    <row r="31" spans="1:19">
      <c r="C31" s="678"/>
      <c r="D31" s="678"/>
      <c r="E31" s="678"/>
      <c r="F31" s="678"/>
      <c r="G31" s="678"/>
      <c r="H31" s="678"/>
      <c r="I31" s="678"/>
      <c r="J31" s="678"/>
      <c r="K31" s="678"/>
      <c r="L31" s="678"/>
      <c r="M31" s="678"/>
      <c r="N31" s="678"/>
      <c r="O31" s="678"/>
      <c r="P31" s="678"/>
      <c r="Q31" s="678"/>
      <c r="R31" s="678"/>
      <c r="S31" s="678"/>
    </row>
    <row r="32" spans="1:19">
      <c r="C32" s="678"/>
      <c r="D32" s="678"/>
      <c r="E32" s="678"/>
      <c r="F32" s="678"/>
      <c r="G32" s="678"/>
      <c r="H32" s="678"/>
      <c r="I32" s="678"/>
      <c r="J32" s="678"/>
      <c r="K32" s="678"/>
      <c r="L32" s="678"/>
      <c r="M32" s="678"/>
      <c r="N32" s="678"/>
      <c r="O32" s="678"/>
      <c r="P32" s="678"/>
      <c r="Q32" s="678"/>
      <c r="R32" s="678"/>
      <c r="S32" s="678"/>
    </row>
    <row r="33" spans="3:19">
      <c r="C33" s="678"/>
      <c r="D33" s="678"/>
      <c r="E33" s="678"/>
      <c r="F33" s="678"/>
      <c r="G33" s="678"/>
      <c r="H33" s="678"/>
      <c r="I33" s="678"/>
      <c r="J33" s="678"/>
      <c r="K33" s="678"/>
      <c r="L33" s="678"/>
      <c r="M33" s="678"/>
      <c r="N33" s="678"/>
      <c r="O33" s="678"/>
      <c r="P33" s="678"/>
      <c r="Q33" s="678"/>
      <c r="R33" s="678"/>
      <c r="S33" s="678"/>
    </row>
    <row r="34" spans="3:19">
      <c r="C34" s="678"/>
      <c r="D34" s="678"/>
      <c r="E34" s="678"/>
      <c r="F34" s="678"/>
      <c r="G34" s="678"/>
      <c r="H34" s="678"/>
      <c r="I34" s="678"/>
      <c r="J34" s="678"/>
      <c r="K34" s="678"/>
      <c r="L34" s="678"/>
      <c r="M34" s="678"/>
      <c r="N34" s="678"/>
      <c r="O34" s="678"/>
      <c r="P34" s="678"/>
      <c r="Q34" s="678"/>
      <c r="R34" s="678"/>
      <c r="S34" s="678"/>
    </row>
    <row r="35" spans="3:19">
      <c r="C35" s="678"/>
      <c r="D35" s="678"/>
      <c r="E35" s="678"/>
      <c r="F35" s="678"/>
      <c r="G35" s="678"/>
      <c r="H35" s="678"/>
      <c r="I35" s="678"/>
      <c r="J35" s="678"/>
      <c r="K35" s="678"/>
      <c r="L35" s="678"/>
      <c r="M35" s="678"/>
      <c r="N35" s="678"/>
      <c r="O35" s="678"/>
      <c r="P35" s="678"/>
      <c r="Q35" s="678"/>
      <c r="R35" s="678"/>
      <c r="S35" s="678"/>
    </row>
    <row r="36" spans="3:19">
      <c r="C36" s="678"/>
      <c r="D36" s="678"/>
      <c r="E36" s="678"/>
      <c r="F36" s="678"/>
      <c r="G36" s="678"/>
      <c r="H36" s="678"/>
      <c r="I36" s="678"/>
      <c r="J36" s="678"/>
      <c r="K36" s="678"/>
      <c r="L36" s="678"/>
      <c r="M36" s="678"/>
      <c r="N36" s="678"/>
      <c r="O36" s="678"/>
      <c r="P36" s="678"/>
      <c r="Q36" s="678"/>
      <c r="R36" s="678"/>
      <c r="S36" s="678"/>
    </row>
    <row r="37" spans="3:19">
      <c r="C37" s="678"/>
      <c r="D37" s="678"/>
      <c r="E37" s="678"/>
      <c r="F37" s="678"/>
      <c r="G37" s="678"/>
      <c r="H37" s="678"/>
      <c r="I37" s="678"/>
      <c r="J37" s="678"/>
      <c r="K37" s="678"/>
      <c r="L37" s="678"/>
      <c r="M37" s="678"/>
      <c r="N37" s="678"/>
      <c r="O37" s="678"/>
      <c r="P37" s="678"/>
      <c r="Q37" s="678"/>
      <c r="R37" s="678"/>
      <c r="S37" s="678"/>
    </row>
    <row r="38" spans="3:19">
      <c r="C38" s="678"/>
      <c r="D38" s="678"/>
      <c r="E38" s="678"/>
      <c r="F38" s="678"/>
      <c r="G38" s="678"/>
      <c r="H38" s="678"/>
      <c r="I38" s="678"/>
      <c r="J38" s="678"/>
      <c r="K38" s="678"/>
      <c r="L38" s="678"/>
      <c r="M38" s="678"/>
      <c r="N38" s="678"/>
      <c r="O38" s="678"/>
      <c r="P38" s="678"/>
      <c r="Q38" s="678"/>
      <c r="R38" s="678"/>
      <c r="S38" s="678"/>
    </row>
    <row r="39" spans="3:19">
      <c r="C39" s="678"/>
      <c r="D39" s="678"/>
      <c r="E39" s="678"/>
      <c r="F39" s="678"/>
      <c r="G39" s="678"/>
      <c r="H39" s="678"/>
      <c r="I39" s="678"/>
      <c r="J39" s="678"/>
      <c r="K39" s="678"/>
      <c r="L39" s="678"/>
      <c r="M39" s="678"/>
      <c r="N39" s="678"/>
      <c r="O39" s="678"/>
      <c r="P39" s="678"/>
      <c r="Q39" s="678"/>
      <c r="R39" s="678"/>
      <c r="S39" s="678"/>
    </row>
    <row r="40" spans="3:19">
      <c r="C40" s="678"/>
      <c r="D40" s="678"/>
      <c r="E40" s="678"/>
      <c r="F40" s="678"/>
      <c r="G40" s="678"/>
      <c r="H40" s="678"/>
      <c r="I40" s="678"/>
      <c r="J40" s="678"/>
      <c r="K40" s="678"/>
      <c r="L40" s="678"/>
      <c r="M40" s="678"/>
      <c r="N40" s="678"/>
      <c r="O40" s="678"/>
      <c r="P40" s="678"/>
      <c r="Q40" s="678"/>
      <c r="R40" s="678"/>
      <c r="S40" s="678"/>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showGridLines="0" zoomScaleNormal="100" workbookViewId="0">
      <pane xSplit="2" ySplit="6" topLeftCell="C7" activePane="bottomRight" state="frozen"/>
      <selection pane="topRight"/>
      <selection pane="bottomLeft"/>
      <selection pane="bottomRight" activeCell="C7" sqref="C7"/>
    </sheetView>
  </sheetViews>
  <sheetFormatPr defaultColWidth="9.21875" defaultRowHeight="12"/>
  <cols>
    <col min="1" max="1" width="10.5546875" style="7" bestFit="1" customWidth="1"/>
    <col min="2" max="2" width="63.77734375" style="7" bestFit="1" customWidth="1"/>
    <col min="3" max="3" width="19" style="7" customWidth="1"/>
    <col min="4" max="4" width="19.5546875" style="7" customWidth="1"/>
    <col min="5" max="5" width="31.21875" style="7" customWidth="1"/>
    <col min="6" max="6" width="29.21875" style="7" customWidth="1"/>
    <col min="7" max="7" width="28.5546875" style="7" customWidth="1"/>
    <col min="8" max="8" width="26.44140625" style="7" customWidth="1"/>
    <col min="9" max="9" width="23.77734375" style="7" customWidth="1"/>
    <col min="10" max="10" width="21.5546875" style="7" customWidth="1"/>
    <col min="11" max="11" width="15.77734375" style="7" customWidth="1"/>
    <col min="12" max="12" width="13.21875" style="7" customWidth="1"/>
    <col min="13" max="13" width="20.77734375" style="7" customWidth="1"/>
    <col min="14" max="14" width="19.21875" style="7" customWidth="1"/>
    <col min="15" max="15" width="18.44140625" style="7" customWidth="1"/>
    <col min="16" max="16" width="19" style="7" customWidth="1"/>
    <col min="17" max="17" width="20.21875" style="7" customWidth="1"/>
    <col min="18" max="18" width="18" style="7" customWidth="1"/>
    <col min="19" max="19" width="36" style="7" customWidth="1"/>
    <col min="20" max="20" width="26.21875" style="7" customWidth="1"/>
    <col min="21" max="21" width="24.77734375" style="7" customWidth="1"/>
    <col min="22" max="22" width="20" style="7" customWidth="1"/>
    <col min="23" max="16384" width="9.21875" style="7"/>
  </cols>
  <sheetData>
    <row r="1" spans="1:22">
      <c r="A1" s="1" t="s">
        <v>30</v>
      </c>
      <c r="B1" s="18" t="str">
        <f>'Info '!C2</f>
        <v xml:space="preserve">JSC "Bank of Georgia" </v>
      </c>
    </row>
    <row r="2" spans="1:22">
      <c r="A2" s="1" t="s">
        <v>31</v>
      </c>
      <c r="B2" s="133">
        <v>45930</v>
      </c>
    </row>
    <row r="4" spans="1:22" ht="12.6" thickBot="1">
      <c r="A4" s="7" t="s">
        <v>230</v>
      </c>
      <c r="B4" s="294" t="s">
        <v>50</v>
      </c>
      <c r="V4" s="450" t="s">
        <v>35</v>
      </c>
    </row>
    <row r="5" spans="1:22" ht="12.75" customHeight="1">
      <c r="A5" s="504"/>
      <c r="B5" s="505"/>
      <c r="C5" s="732" t="s">
        <v>156</v>
      </c>
      <c r="D5" s="733"/>
      <c r="E5" s="733"/>
      <c r="F5" s="733"/>
      <c r="G5" s="733"/>
      <c r="H5" s="733"/>
      <c r="I5" s="733"/>
      <c r="J5" s="733"/>
      <c r="K5" s="733"/>
      <c r="L5" s="734"/>
      <c r="M5" s="735" t="s">
        <v>157</v>
      </c>
      <c r="N5" s="736"/>
      <c r="O5" s="736"/>
      <c r="P5" s="736"/>
      <c r="Q5" s="736"/>
      <c r="R5" s="736"/>
      <c r="S5" s="737"/>
      <c r="T5" s="740" t="s">
        <v>228</v>
      </c>
      <c r="U5" s="740" t="s">
        <v>229</v>
      </c>
      <c r="V5" s="738" t="s">
        <v>76</v>
      </c>
    </row>
    <row r="6" spans="1:22" s="129" customFormat="1" ht="84">
      <c r="A6" s="360"/>
      <c r="B6" s="506"/>
      <c r="C6" s="507" t="s">
        <v>65</v>
      </c>
      <c r="D6" s="508" t="s">
        <v>66</v>
      </c>
      <c r="E6" s="509" t="s">
        <v>159</v>
      </c>
      <c r="F6" s="509" t="s">
        <v>160</v>
      </c>
      <c r="G6" s="508" t="s">
        <v>163</v>
      </c>
      <c r="H6" s="508" t="s">
        <v>158</v>
      </c>
      <c r="I6" s="508" t="s">
        <v>67</v>
      </c>
      <c r="J6" s="508" t="s">
        <v>68</v>
      </c>
      <c r="K6" s="510" t="s">
        <v>69</v>
      </c>
      <c r="L6" s="511" t="s">
        <v>70</v>
      </c>
      <c r="M6" s="507" t="s">
        <v>161</v>
      </c>
      <c r="N6" s="510" t="s">
        <v>71</v>
      </c>
      <c r="O6" s="510" t="s">
        <v>72</v>
      </c>
      <c r="P6" s="510" t="s">
        <v>73</v>
      </c>
      <c r="Q6" s="510" t="s">
        <v>74</v>
      </c>
      <c r="R6" s="510" t="s">
        <v>75</v>
      </c>
      <c r="S6" s="512" t="s">
        <v>162</v>
      </c>
      <c r="T6" s="741"/>
      <c r="U6" s="741"/>
      <c r="V6" s="739"/>
    </row>
    <row r="7" spans="1:22" s="131" customFormat="1">
      <c r="A7" s="513">
        <v>1</v>
      </c>
      <c r="B7" s="499" t="s">
        <v>51</v>
      </c>
      <c r="C7" s="514"/>
      <c r="D7" s="227">
        <v>0</v>
      </c>
      <c r="E7" s="227"/>
      <c r="F7" s="227"/>
      <c r="G7" s="227"/>
      <c r="H7" s="227"/>
      <c r="I7" s="227"/>
      <c r="J7" s="227"/>
      <c r="K7" s="227"/>
      <c r="L7" s="227"/>
      <c r="M7" s="227">
        <v>0</v>
      </c>
      <c r="N7" s="227"/>
      <c r="O7" s="227"/>
      <c r="P7" s="227"/>
      <c r="Q7" s="227"/>
      <c r="R7" s="227">
        <v>0</v>
      </c>
      <c r="S7" s="227"/>
      <c r="T7" s="515"/>
      <c r="U7" s="516"/>
      <c r="V7" s="517">
        <f>SUM(C7:S7)</f>
        <v>0</v>
      </c>
    </row>
    <row r="8" spans="1:22" s="131" customFormat="1">
      <c r="A8" s="513">
        <v>2</v>
      </c>
      <c r="B8" s="499" t="s">
        <v>52</v>
      </c>
      <c r="C8" s="514"/>
      <c r="D8" s="227">
        <v>0</v>
      </c>
      <c r="E8" s="227"/>
      <c r="F8" s="227"/>
      <c r="G8" s="227"/>
      <c r="H8" s="227"/>
      <c r="I8" s="227"/>
      <c r="J8" s="227"/>
      <c r="K8" s="227"/>
      <c r="L8" s="227"/>
      <c r="M8" s="227"/>
      <c r="N8" s="227"/>
      <c r="O8" s="227"/>
      <c r="P8" s="227"/>
      <c r="Q8" s="227"/>
      <c r="R8" s="227">
        <v>0</v>
      </c>
      <c r="S8" s="227"/>
      <c r="T8" s="516"/>
      <c r="U8" s="516"/>
      <c r="V8" s="517">
        <f t="shared" ref="V8:V20" si="0">SUM(C8:S8)</f>
        <v>0</v>
      </c>
    </row>
    <row r="9" spans="1:22" s="131" customFormat="1">
      <c r="A9" s="513">
        <v>3</v>
      </c>
      <c r="B9" s="499" t="s">
        <v>153</v>
      </c>
      <c r="C9" s="514"/>
      <c r="D9" s="227">
        <v>0</v>
      </c>
      <c r="E9" s="227"/>
      <c r="F9" s="227"/>
      <c r="G9" s="227"/>
      <c r="H9" s="227"/>
      <c r="I9" s="227"/>
      <c r="J9" s="227"/>
      <c r="K9" s="227"/>
      <c r="L9" s="227"/>
      <c r="M9" s="227"/>
      <c r="N9" s="227"/>
      <c r="O9" s="227"/>
      <c r="P9" s="227"/>
      <c r="Q9" s="227"/>
      <c r="R9" s="227">
        <v>0</v>
      </c>
      <c r="S9" s="227"/>
      <c r="T9" s="516"/>
      <c r="U9" s="516"/>
      <c r="V9" s="517">
        <f>SUM(C9:S9)</f>
        <v>0</v>
      </c>
    </row>
    <row r="10" spans="1:22" s="131" customFormat="1">
      <c r="A10" s="513">
        <v>4</v>
      </c>
      <c r="B10" s="499" t="s">
        <v>53</v>
      </c>
      <c r="C10" s="514"/>
      <c r="D10" s="227">
        <v>0</v>
      </c>
      <c r="E10" s="227"/>
      <c r="F10" s="227"/>
      <c r="G10" s="227"/>
      <c r="H10" s="227"/>
      <c r="I10" s="227"/>
      <c r="J10" s="227"/>
      <c r="K10" s="227"/>
      <c r="L10" s="227"/>
      <c r="M10" s="227"/>
      <c r="N10" s="227"/>
      <c r="O10" s="227"/>
      <c r="P10" s="227"/>
      <c r="Q10" s="227"/>
      <c r="R10" s="227">
        <v>0</v>
      </c>
      <c r="S10" s="227"/>
      <c r="T10" s="516"/>
      <c r="U10" s="516"/>
      <c r="V10" s="517">
        <f t="shared" si="0"/>
        <v>0</v>
      </c>
    </row>
    <row r="11" spans="1:22" s="131" customFormat="1">
      <c r="A11" s="513">
        <v>5</v>
      </c>
      <c r="B11" s="499" t="s">
        <v>54</v>
      </c>
      <c r="C11" s="514"/>
      <c r="D11" s="227">
        <v>0</v>
      </c>
      <c r="E11" s="227"/>
      <c r="F11" s="227"/>
      <c r="G11" s="227"/>
      <c r="H11" s="227"/>
      <c r="I11" s="227"/>
      <c r="J11" s="227"/>
      <c r="K11" s="227"/>
      <c r="L11" s="227"/>
      <c r="M11" s="227"/>
      <c r="N11" s="227"/>
      <c r="O11" s="227"/>
      <c r="P11" s="227"/>
      <c r="Q11" s="227"/>
      <c r="R11" s="227">
        <v>0</v>
      </c>
      <c r="S11" s="227"/>
      <c r="T11" s="516"/>
      <c r="U11" s="516"/>
      <c r="V11" s="517">
        <f t="shared" si="0"/>
        <v>0</v>
      </c>
    </row>
    <row r="12" spans="1:22" s="131" customFormat="1">
      <c r="A12" s="513">
        <v>6</v>
      </c>
      <c r="B12" s="499" t="s">
        <v>55</v>
      </c>
      <c r="C12" s="514"/>
      <c r="D12" s="227">
        <v>0</v>
      </c>
      <c r="E12" s="227"/>
      <c r="F12" s="227"/>
      <c r="G12" s="227"/>
      <c r="H12" s="227"/>
      <c r="I12" s="227"/>
      <c r="J12" s="227"/>
      <c r="K12" s="227"/>
      <c r="L12" s="227"/>
      <c r="M12" s="227"/>
      <c r="N12" s="227"/>
      <c r="O12" s="227"/>
      <c r="P12" s="227"/>
      <c r="Q12" s="227"/>
      <c r="R12" s="227">
        <v>0</v>
      </c>
      <c r="S12" s="227"/>
      <c r="T12" s="516"/>
      <c r="U12" s="516"/>
      <c r="V12" s="517">
        <f t="shared" si="0"/>
        <v>0</v>
      </c>
    </row>
    <row r="13" spans="1:22" s="131" customFormat="1">
      <c r="A13" s="513">
        <v>7</v>
      </c>
      <c r="B13" s="499" t="s">
        <v>56</v>
      </c>
      <c r="C13" s="514"/>
      <c r="D13" s="227">
        <v>125326376.76710001</v>
      </c>
      <c r="E13" s="227"/>
      <c r="F13" s="227"/>
      <c r="G13" s="227"/>
      <c r="H13" s="227"/>
      <c r="I13" s="227"/>
      <c r="J13" s="227"/>
      <c r="K13" s="227"/>
      <c r="L13" s="227"/>
      <c r="M13" s="227">
        <v>28320415.487500001</v>
      </c>
      <c r="N13" s="227"/>
      <c r="O13" s="227">
        <v>51801779.2104</v>
      </c>
      <c r="P13" s="227"/>
      <c r="Q13" s="227"/>
      <c r="R13" s="227">
        <v>110804200.0446</v>
      </c>
      <c r="S13" s="227"/>
      <c r="T13" s="516"/>
      <c r="U13" s="516"/>
      <c r="V13" s="517">
        <f t="shared" si="0"/>
        <v>316252771.50960004</v>
      </c>
    </row>
    <row r="14" spans="1:22" s="131" customFormat="1">
      <c r="A14" s="513">
        <v>8</v>
      </c>
      <c r="B14" s="499" t="s">
        <v>57</v>
      </c>
      <c r="C14" s="514"/>
      <c r="D14" s="227">
        <v>97549058.344899997</v>
      </c>
      <c r="E14" s="227"/>
      <c r="F14" s="227"/>
      <c r="G14" s="227"/>
      <c r="H14" s="227"/>
      <c r="I14" s="227"/>
      <c r="J14" s="227">
        <v>0</v>
      </c>
      <c r="K14" s="227"/>
      <c r="L14" s="227"/>
      <c r="M14" s="227">
        <v>12827184.8947</v>
      </c>
      <c r="N14" s="227"/>
      <c r="O14" s="227">
        <v>566627.83970000001</v>
      </c>
      <c r="P14" s="227"/>
      <c r="Q14" s="227"/>
      <c r="R14" s="227">
        <v>0</v>
      </c>
      <c r="S14" s="227"/>
      <c r="T14" s="516"/>
      <c r="U14" s="516"/>
      <c r="V14" s="517">
        <f t="shared" si="0"/>
        <v>110942871.0793</v>
      </c>
    </row>
    <row r="15" spans="1:22" s="131" customFormat="1">
      <c r="A15" s="513">
        <v>9</v>
      </c>
      <c r="B15" s="499" t="s">
        <v>58</v>
      </c>
      <c r="C15" s="514"/>
      <c r="D15" s="227">
        <v>49187.038500000002</v>
      </c>
      <c r="E15" s="227"/>
      <c r="F15" s="227"/>
      <c r="G15" s="227"/>
      <c r="H15" s="227"/>
      <c r="I15" s="227"/>
      <c r="J15" s="227"/>
      <c r="K15" s="227"/>
      <c r="L15" s="227"/>
      <c r="M15" s="227">
        <v>611404.43790000002</v>
      </c>
      <c r="N15" s="227"/>
      <c r="O15" s="227">
        <v>173885.57079999999</v>
      </c>
      <c r="P15" s="227"/>
      <c r="Q15" s="227"/>
      <c r="R15" s="227">
        <v>0</v>
      </c>
      <c r="S15" s="227"/>
      <c r="T15" s="516"/>
      <c r="U15" s="516"/>
      <c r="V15" s="517">
        <f t="shared" si="0"/>
        <v>834477.04720000003</v>
      </c>
    </row>
    <row r="16" spans="1:22" s="131" customFormat="1">
      <c r="A16" s="513">
        <v>10</v>
      </c>
      <c r="B16" s="499" t="s">
        <v>59</v>
      </c>
      <c r="C16" s="514"/>
      <c r="D16" s="227">
        <v>2233.3829999999998</v>
      </c>
      <c r="E16" s="227"/>
      <c r="F16" s="227"/>
      <c r="G16" s="227"/>
      <c r="H16" s="227"/>
      <c r="I16" s="227"/>
      <c r="J16" s="227"/>
      <c r="K16" s="227"/>
      <c r="L16" s="227"/>
      <c r="M16" s="227">
        <v>1516180.9735000001</v>
      </c>
      <c r="N16" s="227"/>
      <c r="O16" s="227">
        <v>0</v>
      </c>
      <c r="P16" s="227"/>
      <c r="Q16" s="227"/>
      <c r="R16" s="227">
        <v>0</v>
      </c>
      <c r="S16" s="227"/>
      <c r="T16" s="516"/>
      <c r="U16" s="516"/>
      <c r="V16" s="517">
        <f t="shared" si="0"/>
        <v>1518414.3565</v>
      </c>
    </row>
    <row r="17" spans="1:22" s="131" customFormat="1">
      <c r="A17" s="513">
        <v>11</v>
      </c>
      <c r="B17" s="499" t="s">
        <v>60</v>
      </c>
      <c r="C17" s="514"/>
      <c r="D17" s="227">
        <v>72782.351299999995</v>
      </c>
      <c r="E17" s="227"/>
      <c r="F17" s="227"/>
      <c r="G17" s="227"/>
      <c r="H17" s="227"/>
      <c r="I17" s="227">
        <v>0</v>
      </c>
      <c r="J17" s="227"/>
      <c r="K17" s="227"/>
      <c r="L17" s="227"/>
      <c r="M17" s="227">
        <v>84189.618700000006</v>
      </c>
      <c r="N17" s="227"/>
      <c r="O17" s="227">
        <v>-2.0400000000000001E-2</v>
      </c>
      <c r="P17" s="227"/>
      <c r="Q17" s="227"/>
      <c r="R17" s="227">
        <v>0</v>
      </c>
      <c r="S17" s="227"/>
      <c r="T17" s="516"/>
      <c r="U17" s="516"/>
      <c r="V17" s="517">
        <f t="shared" si="0"/>
        <v>156971.94959999999</v>
      </c>
    </row>
    <row r="18" spans="1:22" s="131" customFormat="1">
      <c r="A18" s="513">
        <v>12</v>
      </c>
      <c r="B18" s="499" t="s">
        <v>61</v>
      </c>
      <c r="C18" s="514"/>
      <c r="D18" s="227">
        <v>0</v>
      </c>
      <c r="E18" s="227"/>
      <c r="F18" s="227"/>
      <c r="G18" s="227"/>
      <c r="H18" s="227"/>
      <c r="I18" s="227"/>
      <c r="J18" s="227"/>
      <c r="K18" s="227"/>
      <c r="L18" s="227"/>
      <c r="M18" s="227"/>
      <c r="N18" s="227"/>
      <c r="O18" s="227"/>
      <c r="P18" s="227"/>
      <c r="Q18" s="227"/>
      <c r="R18" s="227">
        <v>0</v>
      </c>
      <c r="S18" s="227"/>
      <c r="T18" s="516"/>
      <c r="U18" s="516"/>
      <c r="V18" s="517">
        <f t="shared" si="0"/>
        <v>0</v>
      </c>
    </row>
    <row r="19" spans="1:22" s="131" customFormat="1">
      <c r="A19" s="513">
        <v>13</v>
      </c>
      <c r="B19" s="499" t="s">
        <v>62</v>
      </c>
      <c r="C19" s="514"/>
      <c r="D19" s="227">
        <v>0</v>
      </c>
      <c r="E19" s="227"/>
      <c r="F19" s="227"/>
      <c r="G19" s="227"/>
      <c r="H19" s="227"/>
      <c r="I19" s="227"/>
      <c r="J19" s="227"/>
      <c r="K19" s="227"/>
      <c r="L19" s="227"/>
      <c r="M19" s="227"/>
      <c r="N19" s="227"/>
      <c r="O19" s="227"/>
      <c r="P19" s="227"/>
      <c r="Q19" s="227"/>
      <c r="R19" s="227">
        <v>0</v>
      </c>
      <c r="S19" s="227"/>
      <c r="T19" s="516"/>
      <c r="U19" s="516"/>
      <c r="V19" s="517">
        <f t="shared" si="0"/>
        <v>0</v>
      </c>
    </row>
    <row r="20" spans="1:22" s="131" customFormat="1">
      <c r="A20" s="513">
        <v>14</v>
      </c>
      <c r="B20" s="499" t="s">
        <v>63</v>
      </c>
      <c r="C20" s="514"/>
      <c r="D20" s="227">
        <v>0</v>
      </c>
      <c r="E20" s="227"/>
      <c r="F20" s="227"/>
      <c r="G20" s="227"/>
      <c r="H20" s="227"/>
      <c r="I20" s="227"/>
      <c r="J20" s="227"/>
      <c r="K20" s="227"/>
      <c r="L20" s="227"/>
      <c r="M20" s="227"/>
      <c r="N20" s="227"/>
      <c r="O20" s="227"/>
      <c r="P20" s="227"/>
      <c r="Q20" s="227"/>
      <c r="R20" s="227">
        <v>0</v>
      </c>
      <c r="S20" s="227"/>
      <c r="T20" s="516"/>
      <c r="U20" s="516"/>
      <c r="V20" s="517">
        <f t="shared" si="0"/>
        <v>0</v>
      </c>
    </row>
    <row r="21" spans="1:22" ht="12.6" thickBot="1">
      <c r="A21" s="501"/>
      <c r="B21" s="518" t="s">
        <v>64</v>
      </c>
      <c r="C21" s="519">
        <f>SUM(C7:C20)</f>
        <v>0</v>
      </c>
      <c r="D21" s="277">
        <f t="shared" ref="D21:V21" si="1">SUM(D7:D20)</f>
        <v>222999637.88479999</v>
      </c>
      <c r="E21" s="277">
        <f t="shared" si="1"/>
        <v>0</v>
      </c>
      <c r="F21" s="277">
        <f t="shared" si="1"/>
        <v>0</v>
      </c>
      <c r="G21" s="277">
        <f t="shared" si="1"/>
        <v>0</v>
      </c>
      <c r="H21" s="277">
        <f t="shared" si="1"/>
        <v>0</v>
      </c>
      <c r="I21" s="277">
        <f t="shared" si="1"/>
        <v>0</v>
      </c>
      <c r="J21" s="277">
        <f t="shared" si="1"/>
        <v>0</v>
      </c>
      <c r="K21" s="277">
        <f t="shared" si="1"/>
        <v>0</v>
      </c>
      <c r="L21" s="503">
        <f t="shared" si="1"/>
        <v>0</v>
      </c>
      <c r="M21" s="519">
        <f t="shared" si="1"/>
        <v>43359375.412299998</v>
      </c>
      <c r="N21" s="277">
        <f t="shared" si="1"/>
        <v>0</v>
      </c>
      <c r="O21" s="277">
        <f t="shared" si="1"/>
        <v>52542292.600499995</v>
      </c>
      <c r="P21" s="277">
        <f t="shared" si="1"/>
        <v>0</v>
      </c>
      <c r="Q21" s="277">
        <f t="shared" si="1"/>
        <v>0</v>
      </c>
      <c r="R21" s="277">
        <f t="shared" si="1"/>
        <v>110804200.0446</v>
      </c>
      <c r="S21" s="503">
        <f t="shared" si="1"/>
        <v>0</v>
      </c>
      <c r="T21" s="503">
        <f>SUM(T7:T20)</f>
        <v>0</v>
      </c>
      <c r="U21" s="503">
        <f t="shared" si="1"/>
        <v>0</v>
      </c>
      <c r="V21" s="520">
        <f t="shared" si="1"/>
        <v>429705505.94220006</v>
      </c>
    </row>
    <row r="24" spans="1:22">
      <c r="A24" s="21"/>
      <c r="B24" s="21"/>
      <c r="C24" s="128"/>
      <c r="D24" s="128"/>
      <c r="E24" s="128"/>
    </row>
    <row r="25" spans="1:22">
      <c r="A25" s="521"/>
      <c r="B25" s="521"/>
      <c r="C25" s="21"/>
      <c r="D25" s="128"/>
      <c r="E25" s="128"/>
    </row>
    <row r="26" spans="1:22">
      <c r="A26" s="521"/>
      <c r="B26" s="522"/>
      <c r="C26" s="21"/>
      <c r="D26" s="128"/>
      <c r="E26" s="128"/>
    </row>
    <row r="27" spans="1:22">
      <c r="A27" s="521"/>
      <c r="B27" s="521"/>
      <c r="C27" s="21"/>
      <c r="D27" s="128"/>
      <c r="E27" s="128"/>
    </row>
    <row r="28" spans="1:22">
      <c r="A28" s="521"/>
      <c r="B28" s="522"/>
      <c r="C28" s="21"/>
      <c r="D28" s="128"/>
      <c r="E28" s="12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showGridLines="0" zoomScaleNormal="100" workbookViewId="0">
      <pane xSplit="1" ySplit="7" topLeftCell="B8" activePane="bottomRight" state="frozen"/>
      <selection pane="topRight"/>
      <selection pane="bottomLeft"/>
      <selection pane="bottomRight" activeCell="B8" sqref="B8"/>
    </sheetView>
  </sheetViews>
  <sheetFormatPr defaultColWidth="9.21875" defaultRowHeight="12"/>
  <cols>
    <col min="1" max="1" width="10.5546875" style="7" bestFit="1" customWidth="1"/>
    <col min="2" max="2" width="101.77734375" style="7" customWidth="1"/>
    <col min="3" max="3" width="25.77734375" style="90" bestFit="1" customWidth="1"/>
    <col min="4" max="4" width="17.44140625" style="90" bestFit="1" customWidth="1"/>
    <col min="5" max="5" width="17.77734375" style="90" customWidth="1"/>
    <col min="6" max="6" width="15.77734375" style="90" customWidth="1"/>
    <col min="7" max="7" width="17.44140625" style="90" customWidth="1"/>
    <col min="8" max="8" width="15.21875" style="7" customWidth="1"/>
    <col min="9" max="16384" width="9.21875" style="7"/>
  </cols>
  <sheetData>
    <row r="1" spans="1:9">
      <c r="A1" s="1" t="s">
        <v>30</v>
      </c>
      <c r="B1" s="7" t="str">
        <f>'Info '!C2</f>
        <v xml:space="preserve">JSC "Bank of Georgia" </v>
      </c>
      <c r="C1" s="83"/>
    </row>
    <row r="2" spans="1:9">
      <c r="A2" s="1" t="s">
        <v>31</v>
      </c>
      <c r="B2" s="133">
        <v>45930</v>
      </c>
      <c r="C2" s="83"/>
    </row>
    <row r="4" spans="1:9" ht="12.6" thickBot="1">
      <c r="A4" s="1" t="s">
        <v>150</v>
      </c>
      <c r="B4" s="294" t="s">
        <v>239</v>
      </c>
    </row>
    <row r="5" spans="1:9">
      <c r="A5" s="504"/>
      <c r="B5" s="523"/>
      <c r="C5" s="524" t="s">
        <v>0</v>
      </c>
      <c r="D5" s="524" t="s">
        <v>1</v>
      </c>
      <c r="E5" s="524" t="s">
        <v>2</v>
      </c>
      <c r="F5" s="524" t="s">
        <v>3</v>
      </c>
      <c r="G5" s="525" t="s">
        <v>4</v>
      </c>
      <c r="H5" s="526" t="s">
        <v>5</v>
      </c>
      <c r="I5" s="9"/>
    </row>
    <row r="6" spans="1:9" s="9" customFormat="1" ht="12.75" customHeight="1">
      <c r="A6" s="527"/>
      <c r="B6" s="744" t="s">
        <v>149</v>
      </c>
      <c r="C6" s="746" t="s">
        <v>232</v>
      </c>
      <c r="D6" s="748" t="s">
        <v>231</v>
      </c>
      <c r="E6" s="749"/>
      <c r="F6" s="746" t="s">
        <v>236</v>
      </c>
      <c r="G6" s="746" t="s">
        <v>237</v>
      </c>
      <c r="H6" s="742" t="s">
        <v>235</v>
      </c>
    </row>
    <row r="7" spans="1:9" ht="36">
      <c r="A7" s="528"/>
      <c r="B7" s="745"/>
      <c r="C7" s="747"/>
      <c r="D7" s="529" t="s">
        <v>234</v>
      </c>
      <c r="E7" s="529" t="s">
        <v>233</v>
      </c>
      <c r="F7" s="747"/>
      <c r="G7" s="747"/>
      <c r="H7" s="743"/>
      <c r="I7" s="9"/>
    </row>
    <row r="8" spans="1:9">
      <c r="A8" s="527">
        <v>1</v>
      </c>
      <c r="B8" s="499" t="s">
        <v>51</v>
      </c>
      <c r="C8" s="227">
        <v>9226569506.4169006</v>
      </c>
      <c r="D8" s="227"/>
      <c r="E8" s="227"/>
      <c r="F8" s="227">
        <v>2170461839.2021999</v>
      </c>
      <c r="G8" s="500">
        <v>2170461839.2021999</v>
      </c>
      <c r="H8" s="362">
        <f>G8/(C8+E8)</f>
        <v>0.23524039326779966</v>
      </c>
    </row>
    <row r="9" spans="1:9" ht="15" customHeight="1">
      <c r="A9" s="527">
        <v>2</v>
      </c>
      <c r="B9" s="499" t="s">
        <v>52</v>
      </c>
      <c r="C9" s="227">
        <v>0</v>
      </c>
      <c r="D9" s="227"/>
      <c r="E9" s="227"/>
      <c r="F9" s="227">
        <v>0</v>
      </c>
      <c r="G9" s="500">
        <v>0</v>
      </c>
      <c r="H9" s="362" t="e">
        <f t="shared" ref="H9:H21" si="0">G9/(C9+E9)</f>
        <v>#DIV/0!</v>
      </c>
    </row>
    <row r="10" spans="1:9">
      <c r="A10" s="527">
        <v>3</v>
      </c>
      <c r="B10" s="499" t="s">
        <v>153</v>
      </c>
      <c r="C10" s="227">
        <v>0</v>
      </c>
      <c r="D10" s="227"/>
      <c r="E10" s="227"/>
      <c r="F10" s="227">
        <v>0</v>
      </c>
      <c r="G10" s="500">
        <v>0</v>
      </c>
      <c r="H10" s="362" t="e">
        <f t="shared" si="0"/>
        <v>#DIV/0!</v>
      </c>
    </row>
    <row r="11" spans="1:9">
      <c r="A11" s="527">
        <v>4</v>
      </c>
      <c r="B11" s="499" t="s">
        <v>53</v>
      </c>
      <c r="C11" s="227">
        <v>1505381816.9396999</v>
      </c>
      <c r="D11" s="227"/>
      <c r="E11" s="227"/>
      <c r="F11" s="227">
        <v>0</v>
      </c>
      <c r="G11" s="500">
        <v>0</v>
      </c>
      <c r="H11" s="362">
        <f t="shared" si="0"/>
        <v>0</v>
      </c>
    </row>
    <row r="12" spans="1:9">
      <c r="A12" s="527">
        <v>5</v>
      </c>
      <c r="B12" s="499" t="s">
        <v>54</v>
      </c>
      <c r="C12" s="227">
        <v>0</v>
      </c>
      <c r="D12" s="227"/>
      <c r="E12" s="227"/>
      <c r="F12" s="227">
        <v>0</v>
      </c>
      <c r="G12" s="500">
        <v>0</v>
      </c>
      <c r="H12" s="362" t="e">
        <f t="shared" si="0"/>
        <v>#DIV/0!</v>
      </c>
    </row>
    <row r="13" spans="1:9">
      <c r="A13" s="527">
        <v>6</v>
      </c>
      <c r="B13" s="499" t="s">
        <v>55</v>
      </c>
      <c r="C13" s="227">
        <v>1531163640.5874</v>
      </c>
      <c r="D13" s="227"/>
      <c r="E13" s="227"/>
      <c r="F13" s="227">
        <v>465257887.06148005</v>
      </c>
      <c r="G13" s="500">
        <v>465257887.06148005</v>
      </c>
      <c r="H13" s="362">
        <f t="shared" si="0"/>
        <v>0.30385902246411317</v>
      </c>
    </row>
    <row r="14" spans="1:9">
      <c r="A14" s="527">
        <v>7</v>
      </c>
      <c r="B14" s="499" t="s">
        <v>56</v>
      </c>
      <c r="C14" s="227">
        <v>11356982839.6401</v>
      </c>
      <c r="D14" s="227">
        <v>2903096816.7816</v>
      </c>
      <c r="E14" s="227">
        <v>1143643157.0481501</v>
      </c>
      <c r="F14" s="227">
        <v>12500625996.688251</v>
      </c>
      <c r="G14" s="500">
        <v>12184373225.178652</v>
      </c>
      <c r="H14" s="362">
        <f>G14/(C14+E14)</f>
        <v>0.97470104524418344</v>
      </c>
    </row>
    <row r="15" spans="1:9">
      <c r="A15" s="527">
        <v>8</v>
      </c>
      <c r="B15" s="499" t="s">
        <v>57</v>
      </c>
      <c r="C15" s="227">
        <v>9084059502.3987999</v>
      </c>
      <c r="D15" s="227">
        <v>270228331.25300002</v>
      </c>
      <c r="E15" s="227">
        <v>135114165.62650001</v>
      </c>
      <c r="F15" s="227">
        <v>6914380251.0189743</v>
      </c>
      <c r="G15" s="500">
        <v>6803437379.9396744</v>
      </c>
      <c r="H15" s="362">
        <f t="shared" si="0"/>
        <v>0.73796607211510923</v>
      </c>
    </row>
    <row r="16" spans="1:9">
      <c r="A16" s="527">
        <v>9</v>
      </c>
      <c r="B16" s="499" t="s">
        <v>58</v>
      </c>
      <c r="C16" s="227">
        <v>5584148583.9689999</v>
      </c>
      <c r="D16" s="227"/>
      <c r="E16" s="227"/>
      <c r="F16" s="227">
        <v>1954452004.3891499</v>
      </c>
      <c r="G16" s="500">
        <v>1953617527.3419499</v>
      </c>
      <c r="H16" s="362">
        <f t="shared" si="0"/>
        <v>0.34985056324439584</v>
      </c>
    </row>
    <row r="17" spans="1:8">
      <c r="A17" s="527">
        <v>10</v>
      </c>
      <c r="B17" s="499" t="s">
        <v>59</v>
      </c>
      <c r="C17" s="227">
        <v>177982250.7306</v>
      </c>
      <c r="D17" s="227"/>
      <c r="E17" s="227"/>
      <c r="F17" s="227">
        <v>207685097.02030003</v>
      </c>
      <c r="G17" s="500">
        <v>206166682.66380003</v>
      </c>
      <c r="H17" s="362">
        <f t="shared" si="0"/>
        <v>1.1583552956404679</v>
      </c>
    </row>
    <row r="18" spans="1:8">
      <c r="A18" s="527">
        <v>11</v>
      </c>
      <c r="B18" s="499" t="s">
        <v>60</v>
      </c>
      <c r="C18" s="227">
        <v>312715203.92580003</v>
      </c>
      <c r="D18" s="227"/>
      <c r="E18" s="227"/>
      <c r="F18" s="227">
        <v>453381404.91549999</v>
      </c>
      <c r="G18" s="500">
        <v>453224432.9659</v>
      </c>
      <c r="H18" s="362">
        <f t="shared" si="0"/>
        <v>1.4493201074848907</v>
      </c>
    </row>
    <row r="19" spans="1:8">
      <c r="A19" s="527">
        <v>12</v>
      </c>
      <c r="B19" s="499" t="s">
        <v>61</v>
      </c>
      <c r="C19" s="227">
        <v>0</v>
      </c>
      <c r="D19" s="227"/>
      <c r="E19" s="227"/>
      <c r="F19" s="227">
        <v>0</v>
      </c>
      <c r="G19" s="500">
        <v>0</v>
      </c>
      <c r="H19" s="362" t="e">
        <f t="shared" si="0"/>
        <v>#DIV/0!</v>
      </c>
    </row>
    <row r="20" spans="1:8">
      <c r="A20" s="527">
        <v>13</v>
      </c>
      <c r="B20" s="499" t="s">
        <v>144</v>
      </c>
      <c r="C20" s="227">
        <v>0</v>
      </c>
      <c r="D20" s="227"/>
      <c r="E20" s="227"/>
      <c r="F20" s="227">
        <v>0</v>
      </c>
      <c r="G20" s="500">
        <v>0</v>
      </c>
      <c r="H20" s="362" t="e">
        <f t="shared" si="0"/>
        <v>#DIV/0!</v>
      </c>
    </row>
    <row r="21" spans="1:8">
      <c r="A21" s="527">
        <v>14</v>
      </c>
      <c r="B21" s="499" t="s">
        <v>63</v>
      </c>
      <c r="C21" s="227">
        <v>2851198724.3285522</v>
      </c>
      <c r="D21" s="227"/>
      <c r="E21" s="227"/>
      <c r="F21" s="227">
        <v>2342082125.7996025</v>
      </c>
      <c r="G21" s="500">
        <v>2342082125.7996025</v>
      </c>
      <c r="H21" s="362">
        <f t="shared" si="0"/>
        <v>0.82143770120799109</v>
      </c>
    </row>
    <row r="22" spans="1:8" ht="12.6" thickBot="1">
      <c r="A22" s="351"/>
      <c r="B22" s="530" t="s">
        <v>64</v>
      </c>
      <c r="C22" s="277">
        <f>SUM(C8:C21)</f>
        <v>41630202068.936844</v>
      </c>
      <c r="D22" s="277">
        <f>SUM(D8:D21)</f>
        <v>3173325148.0346003</v>
      </c>
      <c r="E22" s="277">
        <f>SUM(E8:E21)</f>
        <v>1278757322.6746502</v>
      </c>
      <c r="F22" s="277">
        <f>SUM(F8:F21)</f>
        <v>27008326606.095459</v>
      </c>
      <c r="G22" s="277">
        <f>SUM(G8:G21)</f>
        <v>26578621100.153255</v>
      </c>
      <c r="H22" s="503">
        <f>G22/(C22+E22)</f>
        <v>0.61941891569967211</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showGridLines="0" zoomScaleNormal="100" workbookViewId="0">
      <pane xSplit="2" ySplit="6" topLeftCell="C7" activePane="bottomRight" state="frozen"/>
      <selection pane="topRight"/>
      <selection pane="bottomLeft"/>
      <selection pane="bottomRight" activeCell="C7" sqref="C7"/>
    </sheetView>
  </sheetViews>
  <sheetFormatPr defaultColWidth="9.21875" defaultRowHeight="12"/>
  <cols>
    <col min="1" max="1" width="10.5546875" style="7" bestFit="1" customWidth="1"/>
    <col min="2" max="2" width="104.21875" style="7" customWidth="1"/>
    <col min="3" max="5" width="15.77734375" style="7" bestFit="1" customWidth="1"/>
    <col min="6" max="11" width="16.44140625" style="7" bestFit="1" customWidth="1"/>
    <col min="12" max="16384" width="9.21875" style="7"/>
  </cols>
  <sheetData>
    <row r="1" spans="1:11">
      <c r="A1" s="7" t="s">
        <v>30</v>
      </c>
      <c r="B1" s="18" t="str">
        <f>'Info '!C2</f>
        <v xml:space="preserve">JSC "Bank of Georgia" </v>
      </c>
    </row>
    <row r="2" spans="1:11">
      <c r="A2" s="7" t="s">
        <v>31</v>
      </c>
      <c r="B2" s="133">
        <v>45930</v>
      </c>
      <c r="C2" s="4"/>
      <c r="D2" s="4"/>
    </row>
    <row r="3" spans="1:11">
      <c r="B3" s="4"/>
      <c r="C3" s="4"/>
      <c r="D3" s="4"/>
    </row>
    <row r="4" spans="1:11" ht="12.6" thickBot="1">
      <c r="A4" s="7" t="s">
        <v>146</v>
      </c>
      <c r="B4" s="531" t="s">
        <v>240</v>
      </c>
      <c r="C4" s="4"/>
      <c r="D4" s="4"/>
    </row>
    <row r="5" spans="1:11" ht="30" customHeight="1">
      <c r="A5" s="750"/>
      <c r="B5" s="751"/>
      <c r="C5" s="752" t="s">
        <v>292</v>
      </c>
      <c r="D5" s="752"/>
      <c r="E5" s="752"/>
      <c r="F5" s="752" t="s">
        <v>293</v>
      </c>
      <c r="G5" s="752"/>
      <c r="H5" s="752"/>
      <c r="I5" s="752" t="s">
        <v>294</v>
      </c>
      <c r="J5" s="752"/>
      <c r="K5" s="753"/>
    </row>
    <row r="6" spans="1:11">
      <c r="A6" s="532"/>
      <c r="B6" s="533"/>
      <c r="C6" s="534" t="s">
        <v>32</v>
      </c>
      <c r="D6" s="534" t="s">
        <v>33</v>
      </c>
      <c r="E6" s="534" t="s">
        <v>34</v>
      </c>
      <c r="F6" s="534" t="s">
        <v>32</v>
      </c>
      <c r="G6" s="534" t="s">
        <v>33</v>
      </c>
      <c r="H6" s="534" t="s">
        <v>34</v>
      </c>
      <c r="I6" s="534" t="s">
        <v>32</v>
      </c>
      <c r="J6" s="534" t="s">
        <v>33</v>
      </c>
      <c r="K6" s="534" t="s">
        <v>34</v>
      </c>
    </row>
    <row r="7" spans="1:11">
      <c r="A7" s="535" t="s">
        <v>243</v>
      </c>
      <c r="B7" s="536"/>
      <c r="C7" s="536"/>
      <c r="D7" s="536"/>
      <c r="E7" s="536"/>
      <c r="F7" s="536"/>
      <c r="G7" s="536"/>
      <c r="H7" s="536"/>
      <c r="I7" s="536"/>
      <c r="J7" s="536"/>
      <c r="K7" s="537"/>
    </row>
    <row r="8" spans="1:11">
      <c r="A8" s="538">
        <v>1</v>
      </c>
      <c r="B8" s="539" t="s">
        <v>241</v>
      </c>
      <c r="C8" s="540"/>
      <c r="D8" s="540"/>
      <c r="E8" s="540"/>
      <c r="F8" s="541">
        <v>3707397198.7025623</v>
      </c>
      <c r="G8" s="541">
        <v>4853644306.6257687</v>
      </c>
      <c r="H8" s="541">
        <v>8561041505.3283291</v>
      </c>
      <c r="I8" s="541">
        <v>3678099044.0658236</v>
      </c>
      <c r="J8" s="541">
        <v>3945679998.2433467</v>
      </c>
      <c r="K8" s="542">
        <v>7623779042.309166</v>
      </c>
    </row>
    <row r="9" spans="1:11">
      <c r="A9" s="535" t="s">
        <v>244</v>
      </c>
      <c r="B9" s="536"/>
      <c r="C9" s="543"/>
      <c r="D9" s="543"/>
      <c r="E9" s="543"/>
      <c r="F9" s="543"/>
      <c r="G9" s="543"/>
      <c r="H9" s="543"/>
      <c r="I9" s="543"/>
      <c r="J9" s="543"/>
      <c r="K9" s="542"/>
    </row>
    <row r="10" spans="1:11">
      <c r="A10" s="544">
        <v>2</v>
      </c>
      <c r="B10" s="545" t="s">
        <v>252</v>
      </c>
      <c r="C10" s="235">
        <v>5494773798.7310343</v>
      </c>
      <c r="D10" s="546">
        <v>8789905416.953064</v>
      </c>
      <c r="E10" s="546">
        <v>13892413304.294128</v>
      </c>
      <c r="F10" s="546">
        <v>1077717486.1569905</v>
      </c>
      <c r="G10" s="546">
        <v>2060176337.9198914</v>
      </c>
      <c r="H10" s="541">
        <v>3059794801.5262179</v>
      </c>
      <c r="I10" s="546">
        <v>318033980.11552769</v>
      </c>
      <c r="J10" s="546">
        <v>602623182.69530642</v>
      </c>
      <c r="K10" s="542">
        <v>898190406.32588184</v>
      </c>
    </row>
    <row r="11" spans="1:11">
      <c r="A11" s="544">
        <v>3</v>
      </c>
      <c r="B11" s="545" t="s">
        <v>246</v>
      </c>
      <c r="C11" s="235">
        <v>10337137012.007099</v>
      </c>
      <c r="D11" s="546">
        <v>12132466052.018024</v>
      </c>
      <c r="E11" s="546">
        <v>21699888295.257381</v>
      </c>
      <c r="F11" s="546">
        <v>2989799784.4083009</v>
      </c>
      <c r="G11" s="546">
        <v>3723681998.7104573</v>
      </c>
      <c r="H11" s="541">
        <v>6713481783.1187611</v>
      </c>
      <c r="I11" s="546">
        <v>2187298943.7372279</v>
      </c>
      <c r="J11" s="546">
        <v>2170103360.7496333</v>
      </c>
      <c r="K11" s="542">
        <v>4357402304.4868612</v>
      </c>
    </row>
    <row r="12" spans="1:11">
      <c r="A12" s="544">
        <v>4</v>
      </c>
      <c r="B12" s="545" t="s">
        <v>247</v>
      </c>
      <c r="C12" s="235">
        <v>3627687955.4548917</v>
      </c>
      <c r="D12" s="546">
        <v>182554779.47043476</v>
      </c>
      <c r="E12" s="546">
        <v>3493646515.2375002</v>
      </c>
      <c r="F12" s="546">
        <v>0</v>
      </c>
      <c r="G12" s="546">
        <v>0</v>
      </c>
      <c r="H12" s="541">
        <v>0</v>
      </c>
      <c r="I12" s="546">
        <v>0</v>
      </c>
      <c r="J12" s="546">
        <v>0</v>
      </c>
      <c r="K12" s="542">
        <v>0</v>
      </c>
    </row>
    <row r="13" spans="1:11">
      <c r="A13" s="544">
        <v>5</v>
      </c>
      <c r="B13" s="545" t="s">
        <v>255</v>
      </c>
      <c r="C13" s="235">
        <v>1654107403.5533035</v>
      </c>
      <c r="D13" s="546">
        <v>1529313567.9050741</v>
      </c>
      <c r="E13" s="546">
        <v>3065035759.0131583</v>
      </c>
      <c r="F13" s="546">
        <v>246689401.5066579</v>
      </c>
      <c r="G13" s="546">
        <v>250917130.71367082</v>
      </c>
      <c r="H13" s="541">
        <v>497606532.22032869</v>
      </c>
      <c r="I13" s="546">
        <v>97556548.89704901</v>
      </c>
      <c r="J13" s="546">
        <v>101835531.04500745</v>
      </c>
      <c r="K13" s="542">
        <v>199392079.94205657</v>
      </c>
    </row>
    <row r="14" spans="1:11">
      <c r="A14" s="544">
        <v>6</v>
      </c>
      <c r="B14" s="545" t="s">
        <v>287</v>
      </c>
      <c r="C14" s="235"/>
      <c r="D14" s="546"/>
      <c r="E14" s="546"/>
      <c r="F14" s="546"/>
      <c r="G14" s="546"/>
      <c r="H14" s="541"/>
      <c r="I14" s="546"/>
      <c r="J14" s="546"/>
      <c r="K14" s="542"/>
    </row>
    <row r="15" spans="1:11">
      <c r="A15" s="544">
        <v>7</v>
      </c>
      <c r="B15" s="545" t="s">
        <v>288</v>
      </c>
      <c r="C15" s="235">
        <v>196566639.70404458</v>
      </c>
      <c r="D15" s="546">
        <v>1576774746.1256723</v>
      </c>
      <c r="E15" s="546">
        <v>1765169429.3204043</v>
      </c>
      <c r="F15" s="546">
        <v>104015641.14251527</v>
      </c>
      <c r="G15" s="546">
        <v>1664649489.4533234</v>
      </c>
      <c r="H15" s="541">
        <v>1768665130.5958374</v>
      </c>
      <c r="I15" s="546">
        <v>104015641.14251527</v>
      </c>
      <c r="J15" s="546">
        <v>1664649489.4533234</v>
      </c>
      <c r="K15" s="542">
        <v>1768665130.5958374</v>
      </c>
    </row>
    <row r="16" spans="1:11">
      <c r="A16" s="544">
        <v>8</v>
      </c>
      <c r="B16" s="547" t="s">
        <v>248</v>
      </c>
      <c r="C16" s="235">
        <v>15815499010.719337</v>
      </c>
      <c r="D16" s="546">
        <v>15421109145.519205</v>
      </c>
      <c r="E16" s="546">
        <v>30023739998.828442</v>
      </c>
      <c r="F16" s="546">
        <v>3340504827.0574741</v>
      </c>
      <c r="G16" s="546">
        <v>5639248618.8774509</v>
      </c>
      <c r="H16" s="541">
        <v>8979753445.934927</v>
      </c>
      <c r="I16" s="546">
        <v>2388871133.776792</v>
      </c>
      <c r="J16" s="546">
        <v>3936588381.2479639</v>
      </c>
      <c r="K16" s="542">
        <v>6325459515.0247555</v>
      </c>
    </row>
    <row r="17" spans="1:11">
      <c r="A17" s="535" t="s">
        <v>245</v>
      </c>
      <c r="B17" s="536"/>
      <c r="C17" s="543"/>
      <c r="D17" s="543"/>
      <c r="E17" s="543"/>
      <c r="F17" s="543"/>
      <c r="G17" s="543"/>
      <c r="H17" s="541"/>
      <c r="I17" s="543"/>
      <c r="J17" s="543"/>
      <c r="K17" s="542"/>
    </row>
    <row r="18" spans="1:11">
      <c r="A18" s="544">
        <v>9</v>
      </c>
      <c r="B18" s="545" t="s">
        <v>251</v>
      </c>
      <c r="C18" s="235"/>
      <c r="D18" s="546"/>
      <c r="E18" s="546"/>
      <c r="F18" s="546"/>
      <c r="G18" s="546"/>
      <c r="H18" s="541"/>
      <c r="I18" s="546"/>
      <c r="J18" s="546"/>
      <c r="K18" s="542"/>
    </row>
    <row r="19" spans="1:11">
      <c r="A19" s="544">
        <v>10</v>
      </c>
      <c r="B19" s="545" t="s">
        <v>289</v>
      </c>
      <c r="C19" s="235">
        <v>671502159.7343173</v>
      </c>
      <c r="D19" s="546">
        <v>347328311.6749261</v>
      </c>
      <c r="E19" s="546">
        <v>959079546.11048937</v>
      </c>
      <c r="F19" s="546">
        <v>331078767.46825832</v>
      </c>
      <c r="G19" s="546">
        <v>165632103.62975433</v>
      </c>
      <c r="H19" s="541">
        <v>496710871.09801251</v>
      </c>
      <c r="I19" s="546">
        <v>360458229.60738885</v>
      </c>
      <c r="J19" s="546">
        <v>1132747817.9311707</v>
      </c>
      <c r="K19" s="542">
        <v>1493206047.5385597</v>
      </c>
    </row>
    <row r="20" spans="1:11">
      <c r="A20" s="544">
        <v>11</v>
      </c>
      <c r="B20" s="545" t="s">
        <v>250</v>
      </c>
      <c r="C20" s="235">
        <v>307644136.14022601</v>
      </c>
      <c r="D20" s="546">
        <v>1317467661.2917683</v>
      </c>
      <c r="E20" s="546">
        <v>1593480869.3247399</v>
      </c>
      <c r="F20" s="546">
        <v>236561373.56090099</v>
      </c>
      <c r="G20" s="546">
        <v>1370226194.1172793</v>
      </c>
      <c r="H20" s="541">
        <v>1606787567.6781805</v>
      </c>
      <c r="I20" s="546">
        <v>236561373.56090099</v>
      </c>
      <c r="J20" s="546">
        <v>1370226194.1172793</v>
      </c>
      <c r="K20" s="542">
        <v>1606787567.6781805</v>
      </c>
    </row>
    <row r="21" spans="1:11" ht="12.6" thickBot="1">
      <c r="A21" s="548">
        <v>12</v>
      </c>
      <c r="B21" s="549" t="s">
        <v>249</v>
      </c>
      <c r="C21" s="550">
        <v>979146295.87454331</v>
      </c>
      <c r="D21" s="551">
        <v>1664795972.9666944</v>
      </c>
      <c r="E21" s="546">
        <v>2552560415.4352293</v>
      </c>
      <c r="F21" s="551">
        <v>567640141.02915931</v>
      </c>
      <c r="G21" s="551">
        <v>1535858297.7470336</v>
      </c>
      <c r="H21" s="541">
        <v>2103498438.7761929</v>
      </c>
      <c r="I21" s="551">
        <v>597019603.1682899</v>
      </c>
      <c r="J21" s="551">
        <v>2502974012.04845</v>
      </c>
      <c r="K21" s="542">
        <v>3099993615.2167401</v>
      </c>
    </row>
    <row r="22" spans="1:11" ht="38.25" customHeight="1" thickBot="1">
      <c r="A22" s="552"/>
      <c r="B22" s="553"/>
      <c r="C22" s="553"/>
      <c r="D22" s="553"/>
      <c r="E22" s="553"/>
      <c r="F22" s="754" t="s">
        <v>291</v>
      </c>
      <c r="G22" s="752"/>
      <c r="H22" s="752"/>
      <c r="I22" s="754" t="s">
        <v>256</v>
      </c>
      <c r="J22" s="752"/>
      <c r="K22" s="753"/>
    </row>
    <row r="23" spans="1:11">
      <c r="A23" s="554">
        <v>13</v>
      </c>
      <c r="B23" s="555" t="s">
        <v>241</v>
      </c>
      <c r="C23" s="556"/>
      <c r="D23" s="556"/>
      <c r="E23" s="556"/>
      <c r="F23" s="557">
        <f>F8</f>
        <v>3707397198.7025623</v>
      </c>
      <c r="G23" s="557">
        <f t="shared" ref="G23:H23" si="0">G8</f>
        <v>4853644306.6257687</v>
      </c>
      <c r="H23" s="557">
        <f t="shared" si="0"/>
        <v>8561041505.3283291</v>
      </c>
      <c r="I23" s="557">
        <v>3678099044.0658236</v>
      </c>
      <c r="J23" s="557">
        <v>3945679998.2433467</v>
      </c>
      <c r="K23" s="558">
        <v>7623779042.309166</v>
      </c>
    </row>
    <row r="24" spans="1:11" ht="12.6" thickBot="1">
      <c r="A24" s="559">
        <v>14</v>
      </c>
      <c r="B24" s="560" t="s">
        <v>253</v>
      </c>
      <c r="C24" s="561"/>
      <c r="D24" s="562"/>
      <c r="E24" s="563"/>
      <c r="F24" s="557">
        <f>F16-F21</f>
        <v>2772864686.0283146</v>
      </c>
      <c r="G24" s="557">
        <f t="shared" ref="G24:H24" si="1">G16-G21</f>
        <v>4103390321.1304173</v>
      </c>
      <c r="H24" s="557">
        <f t="shared" si="1"/>
        <v>6876255007.1587343</v>
      </c>
      <c r="I24" s="557">
        <v>1791851530.6085029</v>
      </c>
      <c r="J24" s="557">
        <v>1438090360.6509888</v>
      </c>
      <c r="K24" s="558">
        <v>3225465899.8080173</v>
      </c>
    </row>
    <row r="25" spans="1:11" ht="12.6" thickBot="1">
      <c r="A25" s="564">
        <v>15</v>
      </c>
      <c r="B25" s="565" t="s">
        <v>254</v>
      </c>
      <c r="C25" s="566"/>
      <c r="D25" s="566"/>
      <c r="E25" s="566"/>
      <c r="F25" s="567">
        <f>F23/F24</f>
        <v>1.3370278100417572</v>
      </c>
      <c r="G25" s="567">
        <f t="shared" ref="G25:H25" si="2">G23/G24</f>
        <v>1.1828375871610157</v>
      </c>
      <c r="H25" s="567">
        <f t="shared" si="2"/>
        <v>1.2450151276262438</v>
      </c>
      <c r="I25" s="567">
        <v>2.052680694374696</v>
      </c>
      <c r="J25" s="567">
        <v>2.7436940725040619</v>
      </c>
      <c r="K25" s="568">
        <v>2.363621033092596</v>
      </c>
    </row>
    <row r="27" spans="1:11" ht="24">
      <c r="B27" s="19"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showGridLines="0" zoomScaleNormal="100" workbookViewId="0">
      <pane xSplit="1" ySplit="3" topLeftCell="B4" activePane="bottomRight" state="frozen"/>
      <selection pane="topRight"/>
      <selection pane="bottomLeft"/>
      <selection pane="bottomRight" activeCell="B4" sqref="B4"/>
    </sheetView>
  </sheetViews>
  <sheetFormatPr defaultColWidth="9.21875" defaultRowHeight="12"/>
  <cols>
    <col min="1" max="1" width="5.21875" style="7" bestFit="1" customWidth="1"/>
    <col min="2" max="2" width="55" style="7" bestFit="1" customWidth="1"/>
    <col min="3" max="3" width="18.21875" style="7" bestFit="1" customWidth="1"/>
    <col min="4" max="4" width="12.21875" style="7" bestFit="1" customWidth="1"/>
    <col min="5" max="5" width="17.44140625" style="7" bestFit="1" customWidth="1"/>
    <col min="6" max="7" width="14.77734375" style="7" bestFit="1" customWidth="1"/>
    <col min="8" max="8" width="12.44140625" style="7" bestFit="1" customWidth="1"/>
    <col min="9" max="9" width="14" style="7" bestFit="1" customWidth="1"/>
    <col min="10" max="10" width="6.5546875" style="7" bestFit="1" customWidth="1"/>
    <col min="11" max="11" width="14.77734375" style="7" bestFit="1" customWidth="1"/>
    <col min="12" max="12" width="6.5546875" style="7" bestFit="1" customWidth="1"/>
    <col min="13" max="13" width="13.5546875" style="7" bestFit="1" customWidth="1"/>
    <col min="14" max="14" width="6.5546875" style="7" bestFit="1" customWidth="1"/>
    <col min="15" max="15" width="14.77734375" style="7" bestFit="1" customWidth="1"/>
    <col min="16" max="16" width="13.5546875" style="7" bestFit="1" customWidth="1"/>
    <col min="17" max="17" width="40.21875" style="7" bestFit="1" customWidth="1"/>
    <col min="18" max="16384" width="9.21875" style="7"/>
  </cols>
  <sheetData>
    <row r="1" spans="1:17">
      <c r="A1" s="47" t="s">
        <v>701</v>
      </c>
      <c r="B1" s="7" t="str">
        <f>'Info '!C2</f>
        <v xml:space="preserve">JSC "Bank of Georgia" </v>
      </c>
    </row>
    <row r="2" spans="1:17" ht="14.25" customHeight="1">
      <c r="A2" s="7" t="s">
        <v>702</v>
      </c>
      <c r="B2" s="133">
        <v>45930</v>
      </c>
    </row>
    <row r="3" spans="1:17" ht="14.25" customHeight="1"/>
    <row r="4" spans="1:17">
      <c r="B4" s="569" t="s">
        <v>703</v>
      </c>
    </row>
    <row r="5" spans="1:17" ht="24">
      <c r="B5" s="570" t="s">
        <v>704</v>
      </c>
      <c r="C5" s="571" t="s">
        <v>705</v>
      </c>
      <c r="D5" s="571" t="s">
        <v>706</v>
      </c>
      <c r="E5" s="571" t="s">
        <v>707</v>
      </c>
      <c r="F5" s="571" t="s">
        <v>708</v>
      </c>
      <c r="G5" s="571" t="s">
        <v>709</v>
      </c>
      <c r="H5" s="585" t="s">
        <v>783</v>
      </c>
      <c r="I5" s="572" t="s">
        <v>710</v>
      </c>
      <c r="J5" s="573">
        <v>0.02</v>
      </c>
      <c r="K5" s="573">
        <v>0.2</v>
      </c>
      <c r="L5" s="573">
        <v>0.35</v>
      </c>
      <c r="M5" s="573">
        <v>0.5</v>
      </c>
      <c r="N5" s="573">
        <v>0.75</v>
      </c>
      <c r="O5" s="573">
        <v>1</v>
      </c>
      <c r="P5" s="573">
        <v>1.5</v>
      </c>
      <c r="Q5" s="574" t="s">
        <v>711</v>
      </c>
    </row>
    <row r="6" spans="1:17">
      <c r="B6" s="575"/>
      <c r="C6" s="576">
        <f>IF(C7&gt;0,C7,IF(C8&gt;0,C8,IF(C9&gt;0,C9)))</f>
        <v>2385236942.3868022</v>
      </c>
      <c r="D6" s="576">
        <v>0</v>
      </c>
      <c r="E6" s="576">
        <v>0</v>
      </c>
      <c r="F6" s="576">
        <f t="shared" ref="F6:Q6" si="0">IF(F7&gt;0,F7,IF(F8&gt;0,F8,IF(F9&gt;0,F9)))</f>
        <v>20537475.080022283</v>
      </c>
      <c r="G6" s="576">
        <f t="shared" si="0"/>
        <v>18422633.661503725</v>
      </c>
      <c r="H6" s="586"/>
      <c r="I6" s="576">
        <f t="shared" si="0"/>
        <v>54544152.238136411</v>
      </c>
      <c r="J6" s="576">
        <v>0</v>
      </c>
      <c r="K6" s="576">
        <f t="shared" si="0"/>
        <v>37038858.098803908</v>
      </c>
      <c r="L6" s="576">
        <v>0</v>
      </c>
      <c r="M6" s="576">
        <f t="shared" si="0"/>
        <v>3646999.2589572323</v>
      </c>
      <c r="N6" s="576">
        <v>0</v>
      </c>
      <c r="O6" s="576">
        <f t="shared" si="0"/>
        <v>10493184.527966665</v>
      </c>
      <c r="P6" s="576">
        <f t="shared" si="0"/>
        <v>3365110.3524086056</v>
      </c>
      <c r="Q6" s="576">
        <f t="shared" si="0"/>
        <v>24772121.305818975</v>
      </c>
    </row>
    <row r="7" spans="1:17">
      <c r="B7" s="577" t="s">
        <v>712</v>
      </c>
      <c r="C7" s="576">
        <f t="shared" ref="C7:G9" si="1">C11+C15+C19+C23+C27+C31</f>
        <v>2385236942.3868022</v>
      </c>
      <c r="D7" s="576">
        <f t="shared" si="1"/>
        <v>-495057.57999999996</v>
      </c>
      <c r="E7" s="576">
        <f t="shared" si="1"/>
        <v>0</v>
      </c>
      <c r="F7" s="576">
        <f t="shared" si="1"/>
        <v>20537475.080022283</v>
      </c>
      <c r="G7" s="576">
        <f t="shared" si="1"/>
        <v>18422633.661503725</v>
      </c>
      <c r="H7" s="587">
        <v>1.4</v>
      </c>
      <c r="I7" s="578">
        <f t="shared" ref="I7:I33" si="2">(F7+G7)*H7</f>
        <v>54544152.238136411</v>
      </c>
      <c r="J7" s="576">
        <f t="shared" ref="J7:Q9" si="3">J11+J15+J19+J23+J27+J31</f>
        <v>0</v>
      </c>
      <c r="K7" s="576">
        <f t="shared" si="3"/>
        <v>37038858.098803908</v>
      </c>
      <c r="L7" s="576">
        <f t="shared" si="3"/>
        <v>0</v>
      </c>
      <c r="M7" s="576">
        <f t="shared" si="3"/>
        <v>3646999.2589572323</v>
      </c>
      <c r="N7" s="576">
        <f t="shared" si="3"/>
        <v>0</v>
      </c>
      <c r="O7" s="576">
        <f t="shared" si="3"/>
        <v>10493184.527966665</v>
      </c>
      <c r="P7" s="576">
        <f t="shared" si="3"/>
        <v>3365110.3524086056</v>
      </c>
      <c r="Q7" s="576">
        <f>Q11+Q15+Q19+Q23+Q27+Q31</f>
        <v>24772121.305818975</v>
      </c>
    </row>
    <row r="8" spans="1:17">
      <c r="B8" s="577" t="s">
        <v>713</v>
      </c>
      <c r="C8" s="576">
        <f t="shared" si="1"/>
        <v>2385236942.3868022</v>
      </c>
      <c r="D8" s="576">
        <f t="shared" si="1"/>
        <v>-495057.57999999996</v>
      </c>
      <c r="E8" s="576">
        <f t="shared" si="1"/>
        <v>0</v>
      </c>
      <c r="F8" s="576">
        <f t="shared" si="1"/>
        <v>20009111.679999996</v>
      </c>
      <c r="G8" s="576">
        <f t="shared" si="1"/>
        <v>50761157.904324658</v>
      </c>
      <c r="H8" s="587">
        <v>1.4</v>
      </c>
      <c r="I8" s="578">
        <f t="shared" si="2"/>
        <v>99078377.418054521</v>
      </c>
      <c r="J8" s="576">
        <f t="shared" si="3"/>
        <v>0</v>
      </c>
      <c r="K8" s="576">
        <f t="shared" si="3"/>
        <v>45561375.881019071</v>
      </c>
      <c r="L8" s="576">
        <f t="shared" si="3"/>
        <v>0</v>
      </c>
      <c r="M8" s="576">
        <f t="shared" si="3"/>
        <v>10574565.080553601</v>
      </c>
      <c r="N8" s="576">
        <f t="shared" si="3"/>
        <v>0</v>
      </c>
      <c r="O8" s="576">
        <f t="shared" si="3"/>
        <v>24889524.642033856</v>
      </c>
      <c r="P8" s="576">
        <f t="shared" si="3"/>
        <v>18052911.814447999</v>
      </c>
      <c r="Q8" s="576">
        <f>Q12+Q16+Q20+Q24+Q28+Q32</f>
        <v>66368450.080186471</v>
      </c>
    </row>
    <row r="9" spans="1:17">
      <c r="B9" s="577" t="s">
        <v>720</v>
      </c>
      <c r="C9" s="576">
        <f t="shared" si="1"/>
        <v>2385236942.3868022</v>
      </c>
      <c r="D9" s="576">
        <f t="shared" si="1"/>
        <v>-495057.57999999996</v>
      </c>
      <c r="E9" s="576">
        <f t="shared" si="1"/>
        <v>0</v>
      </c>
      <c r="F9" s="576">
        <f t="shared" si="1"/>
        <v>6825103.0800222894</v>
      </c>
      <c r="G9" s="576">
        <f t="shared" si="1"/>
        <v>95420602.47425735</v>
      </c>
      <c r="H9" s="587">
        <v>1.4</v>
      </c>
      <c r="I9" s="578">
        <f t="shared" si="2"/>
        <v>143143987.7759915</v>
      </c>
      <c r="J9" s="576">
        <f t="shared" si="3"/>
        <v>0</v>
      </c>
      <c r="K9" s="576">
        <f t="shared" si="3"/>
        <v>84223084.527889162</v>
      </c>
      <c r="L9" s="576">
        <f t="shared" si="3"/>
        <v>0</v>
      </c>
      <c r="M9" s="576">
        <f t="shared" si="3"/>
        <v>14032342.2845536</v>
      </c>
      <c r="N9" s="576">
        <f t="shared" si="3"/>
        <v>0</v>
      </c>
      <c r="O9" s="576">
        <f t="shared" si="3"/>
        <v>26835649.14910074</v>
      </c>
      <c r="P9" s="576">
        <f t="shared" si="3"/>
        <v>18052911.814447999</v>
      </c>
      <c r="Q9" s="576">
        <f t="shared" si="3"/>
        <v>77775804.918627366</v>
      </c>
    </row>
    <row r="10" spans="1:17">
      <c r="B10" s="579" t="s">
        <v>714</v>
      </c>
      <c r="C10" s="580">
        <v>0</v>
      </c>
      <c r="D10" s="580">
        <v>0</v>
      </c>
      <c r="E10" s="580">
        <v>0</v>
      </c>
      <c r="F10" s="580">
        <v>0</v>
      </c>
      <c r="G10" s="580">
        <v>0</v>
      </c>
      <c r="H10" s="587">
        <v>1.4</v>
      </c>
      <c r="I10" s="578">
        <f t="shared" si="2"/>
        <v>0</v>
      </c>
      <c r="J10" s="580">
        <v>0</v>
      </c>
      <c r="K10" s="580">
        <v>0</v>
      </c>
      <c r="L10" s="580">
        <v>0</v>
      </c>
      <c r="M10" s="580">
        <v>0</v>
      </c>
      <c r="N10" s="580">
        <v>0</v>
      </c>
      <c r="O10" s="580">
        <v>0</v>
      </c>
      <c r="P10" s="580">
        <v>0</v>
      </c>
      <c r="Q10" s="576">
        <f>SUM(Q11:Q13)</f>
        <v>0</v>
      </c>
    </row>
    <row r="11" spans="1:17">
      <c r="B11" s="581" t="s">
        <v>712</v>
      </c>
      <c r="C11" s="580">
        <v>0</v>
      </c>
      <c r="D11" s="580">
        <v>0</v>
      </c>
      <c r="E11" s="580">
        <v>0</v>
      </c>
      <c r="F11" s="580">
        <v>0</v>
      </c>
      <c r="G11" s="580">
        <v>0</v>
      </c>
      <c r="H11" s="587">
        <v>1.4</v>
      </c>
      <c r="I11" s="578">
        <f t="shared" si="2"/>
        <v>0</v>
      </c>
      <c r="J11" s="580">
        <v>0</v>
      </c>
      <c r="K11" s="580">
        <v>0</v>
      </c>
      <c r="L11" s="580">
        <v>0</v>
      </c>
      <c r="M11" s="580">
        <v>0</v>
      </c>
      <c r="N11" s="580">
        <v>0</v>
      </c>
      <c r="O11" s="580">
        <v>0</v>
      </c>
      <c r="P11" s="580">
        <v>0</v>
      </c>
      <c r="Q11" s="576">
        <f>SUMPRODUCT($J$5:$P$5,J11:P11)</f>
        <v>0</v>
      </c>
    </row>
    <row r="12" spans="1:17">
      <c r="B12" s="581" t="s">
        <v>713</v>
      </c>
      <c r="C12" s="580">
        <v>0</v>
      </c>
      <c r="D12" s="580">
        <v>0</v>
      </c>
      <c r="E12" s="580">
        <v>0</v>
      </c>
      <c r="F12" s="580">
        <v>0</v>
      </c>
      <c r="G12" s="580">
        <v>0</v>
      </c>
      <c r="H12" s="587">
        <v>1.4</v>
      </c>
      <c r="I12" s="578">
        <f t="shared" si="2"/>
        <v>0</v>
      </c>
      <c r="J12" s="580">
        <v>0</v>
      </c>
      <c r="K12" s="580">
        <v>0</v>
      </c>
      <c r="L12" s="580">
        <v>0</v>
      </c>
      <c r="M12" s="580">
        <v>0</v>
      </c>
      <c r="N12" s="580">
        <v>0</v>
      </c>
      <c r="O12" s="580">
        <v>0</v>
      </c>
      <c r="P12" s="580">
        <v>0</v>
      </c>
      <c r="Q12" s="576">
        <f t="shared" ref="Q12:Q13" si="4">SUMPRODUCT($J$5:$P$5,J12:P12)</f>
        <v>0</v>
      </c>
    </row>
    <row r="13" spans="1:17">
      <c r="B13" s="581" t="s">
        <v>720</v>
      </c>
      <c r="C13" s="580">
        <v>0</v>
      </c>
      <c r="D13" s="580">
        <v>0</v>
      </c>
      <c r="E13" s="580">
        <v>0</v>
      </c>
      <c r="F13" s="580">
        <v>0</v>
      </c>
      <c r="G13" s="580">
        <v>0</v>
      </c>
      <c r="H13" s="587">
        <v>1.4</v>
      </c>
      <c r="I13" s="578">
        <f t="shared" si="2"/>
        <v>0</v>
      </c>
      <c r="J13" s="580">
        <v>0</v>
      </c>
      <c r="K13" s="580">
        <v>0</v>
      </c>
      <c r="L13" s="580">
        <v>0</v>
      </c>
      <c r="M13" s="580">
        <v>0</v>
      </c>
      <c r="N13" s="580">
        <v>0</v>
      </c>
      <c r="O13" s="580">
        <v>0</v>
      </c>
      <c r="P13" s="580">
        <v>0</v>
      </c>
      <c r="Q13" s="576">
        <f t="shared" si="4"/>
        <v>0</v>
      </c>
    </row>
    <row r="14" spans="1:17">
      <c r="B14" s="579" t="s">
        <v>715</v>
      </c>
      <c r="C14" s="580">
        <v>0</v>
      </c>
      <c r="D14" s="580">
        <v>0</v>
      </c>
      <c r="E14" s="580">
        <v>0</v>
      </c>
      <c r="F14" s="580">
        <v>0</v>
      </c>
      <c r="G14" s="580">
        <v>0</v>
      </c>
      <c r="H14" s="587">
        <v>1.4</v>
      </c>
      <c r="I14" s="578">
        <f t="shared" si="2"/>
        <v>0</v>
      </c>
      <c r="J14" s="580">
        <v>0</v>
      </c>
      <c r="K14" s="580">
        <v>0</v>
      </c>
      <c r="L14" s="580">
        <v>0</v>
      </c>
      <c r="M14" s="580">
        <v>0</v>
      </c>
      <c r="N14" s="580">
        <v>0</v>
      </c>
      <c r="O14" s="580">
        <v>0</v>
      </c>
      <c r="P14" s="580">
        <v>0</v>
      </c>
      <c r="Q14" s="576">
        <f>SUM(Q15:Q17)</f>
        <v>0</v>
      </c>
    </row>
    <row r="15" spans="1:17">
      <c r="B15" s="581" t="s">
        <v>712</v>
      </c>
      <c r="C15" s="580">
        <v>0</v>
      </c>
      <c r="D15" s="580">
        <v>0</v>
      </c>
      <c r="E15" s="580">
        <v>0</v>
      </c>
      <c r="F15" s="580">
        <v>0</v>
      </c>
      <c r="G15" s="580">
        <v>0</v>
      </c>
      <c r="H15" s="587">
        <v>1.4</v>
      </c>
      <c r="I15" s="578">
        <f t="shared" si="2"/>
        <v>0</v>
      </c>
      <c r="J15" s="580">
        <v>0</v>
      </c>
      <c r="K15" s="580">
        <v>0</v>
      </c>
      <c r="L15" s="580">
        <v>0</v>
      </c>
      <c r="M15" s="580">
        <v>0</v>
      </c>
      <c r="N15" s="580">
        <v>0</v>
      </c>
      <c r="O15" s="580">
        <v>0</v>
      </c>
      <c r="P15" s="580">
        <v>0</v>
      </c>
      <c r="Q15" s="576">
        <f>SUMPRODUCT($J$5:$P$5,J15:P15)</f>
        <v>0</v>
      </c>
    </row>
    <row r="16" spans="1:17">
      <c r="B16" s="581" t="s">
        <v>713</v>
      </c>
      <c r="C16" s="580">
        <v>0</v>
      </c>
      <c r="D16" s="580">
        <v>0</v>
      </c>
      <c r="E16" s="580">
        <v>0</v>
      </c>
      <c r="F16" s="580">
        <v>0</v>
      </c>
      <c r="G16" s="580">
        <v>0</v>
      </c>
      <c r="H16" s="587">
        <v>1.4</v>
      </c>
      <c r="I16" s="578">
        <f t="shared" si="2"/>
        <v>0</v>
      </c>
      <c r="J16" s="580">
        <v>0</v>
      </c>
      <c r="K16" s="580">
        <v>0</v>
      </c>
      <c r="L16" s="580">
        <v>0</v>
      </c>
      <c r="M16" s="580">
        <v>0</v>
      </c>
      <c r="N16" s="580">
        <v>0</v>
      </c>
      <c r="O16" s="580">
        <v>0</v>
      </c>
      <c r="P16" s="580">
        <v>0</v>
      </c>
      <c r="Q16" s="576">
        <f t="shared" ref="Q16:Q17" si="5">SUMPRODUCT($J$5:$P$5,J16:P16)</f>
        <v>0</v>
      </c>
    </row>
    <row r="17" spans="2:17">
      <c r="B17" s="581" t="s">
        <v>720</v>
      </c>
      <c r="C17" s="580">
        <v>0</v>
      </c>
      <c r="D17" s="580">
        <v>0</v>
      </c>
      <c r="E17" s="580">
        <v>0</v>
      </c>
      <c r="F17" s="580">
        <v>0</v>
      </c>
      <c r="G17" s="580">
        <v>0</v>
      </c>
      <c r="H17" s="587">
        <v>1.4</v>
      </c>
      <c r="I17" s="578">
        <f t="shared" si="2"/>
        <v>0</v>
      </c>
      <c r="J17" s="580">
        <v>0</v>
      </c>
      <c r="K17" s="580">
        <v>0</v>
      </c>
      <c r="L17" s="580">
        <v>0</v>
      </c>
      <c r="M17" s="580">
        <v>0</v>
      </c>
      <c r="N17" s="580">
        <v>0</v>
      </c>
      <c r="O17" s="580">
        <v>0</v>
      </c>
      <c r="P17" s="580">
        <v>0</v>
      </c>
      <c r="Q17" s="576">
        <f t="shared" si="5"/>
        <v>0</v>
      </c>
    </row>
    <row r="18" spans="2:17">
      <c r="B18" s="579" t="s">
        <v>716</v>
      </c>
      <c r="C18" s="580">
        <v>0</v>
      </c>
      <c r="D18" s="580">
        <v>0</v>
      </c>
      <c r="E18" s="580">
        <v>0</v>
      </c>
      <c r="F18" s="580">
        <v>0</v>
      </c>
      <c r="G18" s="580">
        <v>0</v>
      </c>
      <c r="H18" s="587">
        <v>1.4</v>
      </c>
      <c r="I18" s="578">
        <f t="shared" si="2"/>
        <v>0</v>
      </c>
      <c r="J18" s="580">
        <v>0</v>
      </c>
      <c r="K18" s="580">
        <v>0</v>
      </c>
      <c r="L18" s="580">
        <v>0</v>
      </c>
      <c r="M18" s="580">
        <v>0</v>
      </c>
      <c r="N18" s="580">
        <v>0</v>
      </c>
      <c r="O18" s="580">
        <v>0</v>
      </c>
      <c r="P18" s="580">
        <v>0</v>
      </c>
      <c r="Q18" s="576">
        <f>SUM(Q19:Q21)</f>
        <v>106698017.98553154</v>
      </c>
    </row>
    <row r="19" spans="2:17">
      <c r="B19" s="581" t="s">
        <v>712</v>
      </c>
      <c r="C19" s="580">
        <v>1979624056.8671463</v>
      </c>
      <c r="D19" s="580">
        <v>-2349577.38</v>
      </c>
      <c r="E19" s="580">
        <v>0</v>
      </c>
      <c r="F19" s="580">
        <v>17791811.700022284</v>
      </c>
      <c r="G19" s="580">
        <v>13673165.235813249</v>
      </c>
      <c r="H19" s="587">
        <v>1.4</v>
      </c>
      <c r="I19" s="578">
        <f t="shared" si="2"/>
        <v>44050967.71016974</v>
      </c>
      <c r="J19" s="580">
        <v>0</v>
      </c>
      <c r="K19" s="580">
        <v>37038858.098803908</v>
      </c>
      <c r="L19" s="580">
        <v>0</v>
      </c>
      <c r="M19" s="580">
        <v>3646999.2589572323</v>
      </c>
      <c r="N19" s="580">
        <v>0</v>
      </c>
      <c r="O19" s="580">
        <v>0</v>
      </c>
      <c r="P19" s="580">
        <v>3365110.3524086056</v>
      </c>
      <c r="Q19" s="576">
        <f>SUMPRODUCT($J$5:$P$5,J19:P19)</f>
        <v>14278936.777852306</v>
      </c>
    </row>
    <row r="20" spans="2:17">
      <c r="B20" s="581" t="s">
        <v>713</v>
      </c>
      <c r="C20" s="580">
        <v>1979624056.8671463</v>
      </c>
      <c r="D20" s="580">
        <v>-2349577.38</v>
      </c>
      <c r="E20" s="580">
        <v>0</v>
      </c>
      <c r="F20" s="580">
        <v>17263448.299999997</v>
      </c>
      <c r="G20" s="580">
        <v>35728589.397157624</v>
      </c>
      <c r="H20" s="587">
        <v>1.4</v>
      </c>
      <c r="I20" s="578">
        <f t="shared" si="2"/>
        <v>74188852.776020661</v>
      </c>
      <c r="J20" s="580">
        <v>0</v>
      </c>
      <c r="K20" s="580">
        <v>45561375.881019071</v>
      </c>
      <c r="L20" s="580">
        <v>0</v>
      </c>
      <c r="M20" s="580">
        <v>10574565.080553601</v>
      </c>
      <c r="N20" s="580">
        <v>0</v>
      </c>
      <c r="O20" s="580">
        <v>0</v>
      </c>
      <c r="P20" s="580">
        <v>18052911.814447999</v>
      </c>
      <c r="Q20" s="576">
        <f t="shared" ref="Q20:Q21" si="6">SUMPRODUCT($J$5:$P$5,J20:P20)</f>
        <v>41478925.438152611</v>
      </c>
    </row>
    <row r="21" spans="2:17">
      <c r="B21" s="581" t="s">
        <v>720</v>
      </c>
      <c r="C21" s="580">
        <v>1979624056.8671463</v>
      </c>
      <c r="D21" s="580">
        <v>-2349577.38</v>
      </c>
      <c r="E21" s="580">
        <v>0</v>
      </c>
      <c r="F21" s="580">
        <v>3881297.6800222886</v>
      </c>
      <c r="G21" s="580">
        <v>79196087.053471118</v>
      </c>
      <c r="H21" s="587">
        <v>1.4</v>
      </c>
      <c r="I21" s="578">
        <f t="shared" si="2"/>
        <v>116308338.62689076</v>
      </c>
      <c r="J21" s="580">
        <v>0</v>
      </c>
      <c r="K21" s="580">
        <v>84223084.527889162</v>
      </c>
      <c r="L21" s="580">
        <v>0</v>
      </c>
      <c r="M21" s="580">
        <v>14032342.2845536</v>
      </c>
      <c r="N21" s="580">
        <v>0</v>
      </c>
      <c r="O21" s="580">
        <v>0</v>
      </c>
      <c r="P21" s="580">
        <v>18052911.814447999</v>
      </c>
      <c r="Q21" s="576">
        <f t="shared" si="6"/>
        <v>50940155.769526631</v>
      </c>
    </row>
    <row r="22" spans="2:17">
      <c r="B22" s="579" t="s">
        <v>717</v>
      </c>
      <c r="C22" s="580">
        <v>0</v>
      </c>
      <c r="D22" s="580">
        <v>0</v>
      </c>
      <c r="E22" s="580">
        <v>0</v>
      </c>
      <c r="F22" s="580">
        <v>0</v>
      </c>
      <c r="G22" s="580">
        <v>0</v>
      </c>
      <c r="H22" s="587">
        <v>1.4</v>
      </c>
      <c r="I22" s="578">
        <f t="shared" si="2"/>
        <v>0</v>
      </c>
      <c r="J22" s="580">
        <v>0</v>
      </c>
      <c r="K22" s="580">
        <v>0</v>
      </c>
      <c r="L22" s="580">
        <v>0</v>
      </c>
      <c r="M22" s="580">
        <v>0</v>
      </c>
      <c r="N22" s="580">
        <v>0</v>
      </c>
      <c r="O22" s="580">
        <v>0</v>
      </c>
      <c r="P22" s="580">
        <v>0</v>
      </c>
      <c r="Q22" s="576">
        <f>SUM(Q23:Q25)</f>
        <v>5094894.6778066317</v>
      </c>
    </row>
    <row r="23" spans="2:17">
      <c r="B23" s="581" t="s">
        <v>712</v>
      </c>
      <c r="C23" s="580">
        <v>43810875.400000006</v>
      </c>
      <c r="D23" s="580">
        <v>67748.840000000011</v>
      </c>
      <c r="E23" s="580">
        <v>0</v>
      </c>
      <c r="F23" s="580">
        <v>84968.62999999999</v>
      </c>
      <c r="G23" s="580">
        <v>317104.10214759433</v>
      </c>
      <c r="H23" s="587">
        <v>1.4</v>
      </c>
      <c r="I23" s="578">
        <f t="shared" si="2"/>
        <v>562901.82500663202</v>
      </c>
      <c r="J23" s="580">
        <v>0</v>
      </c>
      <c r="K23" s="580">
        <v>0</v>
      </c>
      <c r="L23" s="580">
        <v>0</v>
      </c>
      <c r="M23" s="580">
        <v>0</v>
      </c>
      <c r="N23" s="580">
        <v>0</v>
      </c>
      <c r="O23" s="580">
        <v>562901.82500663202</v>
      </c>
      <c r="P23" s="580">
        <v>0</v>
      </c>
      <c r="Q23" s="576">
        <f>SUMPRODUCT($J$5:$P$5,J23:P23)</f>
        <v>562901.82500663202</v>
      </c>
    </row>
    <row r="24" spans="2:17">
      <c r="B24" s="581" t="s">
        <v>713</v>
      </c>
      <c r="C24" s="580">
        <v>43810875.400000006</v>
      </c>
      <c r="D24" s="580">
        <v>67748.840000000011</v>
      </c>
      <c r="E24" s="580">
        <v>0</v>
      </c>
      <c r="F24" s="580">
        <v>84968.62999999999</v>
      </c>
      <c r="G24" s="580">
        <v>1297356.6159999999</v>
      </c>
      <c r="H24" s="587">
        <v>1.4</v>
      </c>
      <c r="I24" s="578">
        <f t="shared" si="2"/>
        <v>1935255.3443999996</v>
      </c>
      <c r="J24" s="580">
        <v>0</v>
      </c>
      <c r="K24" s="580">
        <v>0</v>
      </c>
      <c r="L24" s="580">
        <v>0</v>
      </c>
      <c r="M24" s="580">
        <v>0</v>
      </c>
      <c r="N24" s="580">
        <v>0</v>
      </c>
      <c r="O24" s="580">
        <v>1935255.3444000001</v>
      </c>
      <c r="P24" s="580">
        <v>0</v>
      </c>
      <c r="Q24" s="576">
        <f t="shared" ref="Q24:Q25" si="7">SUMPRODUCT($J$5:$P$5,J24:P24)</f>
        <v>1935255.3444000001</v>
      </c>
    </row>
    <row r="25" spans="2:17">
      <c r="B25" s="581" t="s">
        <v>720</v>
      </c>
      <c r="C25" s="580">
        <v>43810875.400000006</v>
      </c>
      <c r="D25" s="580">
        <v>67748.840000000011</v>
      </c>
      <c r="E25" s="580">
        <v>0</v>
      </c>
      <c r="F25" s="580">
        <v>102377.49</v>
      </c>
      <c r="G25" s="580">
        <v>1752435.0159999998</v>
      </c>
      <c r="H25" s="587">
        <v>1.4</v>
      </c>
      <c r="I25" s="578">
        <f t="shared" si="2"/>
        <v>2596737.5083999997</v>
      </c>
      <c r="J25" s="580">
        <v>0</v>
      </c>
      <c r="K25" s="580">
        <v>0</v>
      </c>
      <c r="L25" s="580">
        <v>0</v>
      </c>
      <c r="M25" s="580">
        <v>0</v>
      </c>
      <c r="N25" s="580">
        <v>0</v>
      </c>
      <c r="O25" s="580">
        <v>2596737.5083999997</v>
      </c>
      <c r="P25" s="580">
        <v>0</v>
      </c>
      <c r="Q25" s="576">
        <f t="shared" si="7"/>
        <v>2596737.5083999997</v>
      </c>
    </row>
    <row r="26" spans="2:17">
      <c r="B26" s="579" t="s">
        <v>718</v>
      </c>
      <c r="C26" s="580">
        <v>0</v>
      </c>
      <c r="D26" s="580">
        <v>0</v>
      </c>
      <c r="E26" s="580">
        <v>0</v>
      </c>
      <c r="F26" s="580">
        <v>0</v>
      </c>
      <c r="G26" s="580">
        <v>0</v>
      </c>
      <c r="H26" s="587">
        <v>1.4</v>
      </c>
      <c r="I26" s="578">
        <f t="shared" si="2"/>
        <v>0</v>
      </c>
      <c r="J26" s="580">
        <v>0</v>
      </c>
      <c r="K26" s="580">
        <v>0</v>
      </c>
      <c r="L26" s="580">
        <v>0</v>
      </c>
      <c r="M26" s="580">
        <v>0</v>
      </c>
      <c r="N26" s="580">
        <v>0</v>
      </c>
      <c r="O26" s="580">
        <v>0</v>
      </c>
      <c r="P26" s="580">
        <v>0</v>
      </c>
      <c r="Q26" s="576">
        <f>SUM(Q27:Q29)</f>
        <v>56215637.768257722</v>
      </c>
    </row>
    <row r="27" spans="2:17">
      <c r="B27" s="581" t="s">
        <v>712</v>
      </c>
      <c r="C27" s="580">
        <v>355715039.52682394</v>
      </c>
      <c r="D27" s="580">
        <v>1749173.08</v>
      </c>
      <c r="E27" s="580">
        <v>0</v>
      </c>
      <c r="F27" s="580">
        <v>2623096.87</v>
      </c>
      <c r="G27" s="580">
        <v>4383668.5588002261</v>
      </c>
      <c r="H27" s="587">
        <v>1.4</v>
      </c>
      <c r="I27" s="578">
        <f t="shared" si="2"/>
        <v>9809471.6003203169</v>
      </c>
      <c r="J27" s="580">
        <v>0</v>
      </c>
      <c r="K27" s="580">
        <v>0</v>
      </c>
      <c r="L27" s="580">
        <v>0</v>
      </c>
      <c r="M27" s="580">
        <v>0</v>
      </c>
      <c r="N27" s="580">
        <v>0</v>
      </c>
      <c r="O27" s="580">
        <v>9809471.600320315</v>
      </c>
      <c r="P27" s="580">
        <v>0</v>
      </c>
      <c r="Q27" s="576">
        <f>SUMPRODUCT($J$5:$P$5,J27:P27)</f>
        <v>9809471.600320315</v>
      </c>
    </row>
    <row r="28" spans="2:17">
      <c r="B28" s="581" t="s">
        <v>713</v>
      </c>
      <c r="C28" s="580">
        <v>355715039.52682394</v>
      </c>
      <c r="D28" s="580">
        <v>1749173.08</v>
      </c>
      <c r="E28" s="580">
        <v>0</v>
      </c>
      <c r="F28" s="580">
        <v>2623096.87</v>
      </c>
      <c r="G28" s="580">
        <v>13491733.067453761</v>
      </c>
      <c r="H28" s="587">
        <v>1.4</v>
      </c>
      <c r="I28" s="578">
        <f t="shared" si="2"/>
        <v>22560761.912435263</v>
      </c>
      <c r="J28" s="580">
        <v>0</v>
      </c>
      <c r="K28" s="580">
        <v>0</v>
      </c>
      <c r="L28" s="580">
        <v>0</v>
      </c>
      <c r="M28" s="580">
        <v>0</v>
      </c>
      <c r="N28" s="580">
        <v>0</v>
      </c>
      <c r="O28" s="580">
        <v>22560761.912435263</v>
      </c>
      <c r="P28" s="580">
        <v>0</v>
      </c>
      <c r="Q28" s="576">
        <f t="shared" ref="Q28:Q29" si="8">SUMPRODUCT($J$5:$P$5,J28:P28)</f>
        <v>22560761.912435263</v>
      </c>
    </row>
    <row r="29" spans="2:17">
      <c r="B29" s="581" t="s">
        <v>720</v>
      </c>
      <c r="C29" s="580">
        <v>355715039.52682394</v>
      </c>
      <c r="D29" s="580">
        <v>1749173.08</v>
      </c>
      <c r="E29" s="580">
        <v>0</v>
      </c>
      <c r="F29" s="580">
        <v>2803830.0300000003</v>
      </c>
      <c r="G29" s="580">
        <v>14228601.581072958</v>
      </c>
      <c r="H29" s="587">
        <v>1.4</v>
      </c>
      <c r="I29" s="578">
        <f t="shared" si="2"/>
        <v>23845404.255502138</v>
      </c>
      <c r="J29" s="580">
        <v>0</v>
      </c>
      <c r="K29" s="580">
        <v>0</v>
      </c>
      <c r="L29" s="580">
        <v>0</v>
      </c>
      <c r="M29" s="580">
        <v>0</v>
      </c>
      <c r="N29" s="580">
        <v>0</v>
      </c>
      <c r="O29" s="580">
        <v>23845404.255502146</v>
      </c>
      <c r="P29" s="580">
        <v>0</v>
      </c>
      <c r="Q29" s="576">
        <f t="shared" si="8"/>
        <v>23845404.255502146</v>
      </c>
    </row>
    <row r="30" spans="2:17">
      <c r="B30" s="582" t="s">
        <v>719</v>
      </c>
      <c r="C30" s="580">
        <v>0</v>
      </c>
      <c r="D30" s="580">
        <v>0</v>
      </c>
      <c r="E30" s="580">
        <v>0</v>
      </c>
      <c r="F30" s="580">
        <v>0</v>
      </c>
      <c r="G30" s="580">
        <v>0</v>
      </c>
      <c r="H30" s="587">
        <v>1.4</v>
      </c>
      <c r="I30" s="578">
        <f t="shared" si="2"/>
        <v>0</v>
      </c>
      <c r="J30" s="580">
        <v>0</v>
      </c>
      <c r="K30" s="580">
        <v>0</v>
      </c>
      <c r="L30" s="580">
        <v>0</v>
      </c>
      <c r="M30" s="580">
        <v>0</v>
      </c>
      <c r="N30" s="580">
        <v>0</v>
      </c>
      <c r="O30" s="580">
        <v>0</v>
      </c>
      <c r="P30" s="580">
        <v>0</v>
      </c>
      <c r="Q30" s="576">
        <f>SUM(Q31:Q33)</f>
        <v>907825.8730369024</v>
      </c>
    </row>
    <row r="31" spans="2:17">
      <c r="B31" s="581" t="s">
        <v>712</v>
      </c>
      <c r="C31" s="580">
        <v>6086970.592832</v>
      </c>
      <c r="D31" s="580">
        <v>37597.879999999997</v>
      </c>
      <c r="E31" s="580">
        <v>0</v>
      </c>
      <c r="F31" s="580">
        <v>37597.880000000005</v>
      </c>
      <c r="G31" s="580">
        <v>48695.764742656</v>
      </c>
      <c r="H31" s="587">
        <v>1.4</v>
      </c>
      <c r="I31" s="578">
        <f t="shared" si="2"/>
        <v>120811.1026397184</v>
      </c>
      <c r="J31" s="580">
        <v>0</v>
      </c>
      <c r="K31" s="580">
        <v>0</v>
      </c>
      <c r="L31" s="580">
        <v>0</v>
      </c>
      <c r="M31" s="580">
        <v>0</v>
      </c>
      <c r="N31" s="580">
        <v>0</v>
      </c>
      <c r="O31" s="580">
        <v>120811.1026397184</v>
      </c>
      <c r="P31" s="580">
        <v>0</v>
      </c>
      <c r="Q31" s="576">
        <f>SUMPRODUCT($J$5:$P$5,J31:P31)</f>
        <v>120811.1026397184</v>
      </c>
    </row>
    <row r="32" spans="2:17">
      <c r="B32" s="581" t="s">
        <v>713</v>
      </c>
      <c r="C32" s="580">
        <v>6086970.592832</v>
      </c>
      <c r="D32" s="580">
        <v>37597.879999999997</v>
      </c>
      <c r="E32" s="580">
        <v>0</v>
      </c>
      <c r="F32" s="580">
        <v>37597.880000000005</v>
      </c>
      <c r="G32" s="580">
        <v>243478.82371328003</v>
      </c>
      <c r="H32" s="587">
        <v>1.4</v>
      </c>
      <c r="I32" s="578">
        <f t="shared" si="2"/>
        <v>393507.38519859203</v>
      </c>
      <c r="J32" s="580">
        <v>0</v>
      </c>
      <c r="K32" s="580">
        <v>0</v>
      </c>
      <c r="L32" s="580">
        <v>0</v>
      </c>
      <c r="M32" s="580">
        <v>0</v>
      </c>
      <c r="N32" s="580">
        <v>0</v>
      </c>
      <c r="O32" s="580">
        <v>393507.38519859198</v>
      </c>
      <c r="P32" s="580">
        <v>0</v>
      </c>
      <c r="Q32" s="576">
        <f t="shared" ref="Q32:Q33" si="9">SUMPRODUCT($J$5:$P$5,J32:P32)</f>
        <v>393507.38519859198</v>
      </c>
    </row>
    <row r="33" spans="2:17">
      <c r="B33" s="581" t="s">
        <v>720</v>
      </c>
      <c r="C33" s="580">
        <v>6086970.592832</v>
      </c>
      <c r="D33" s="580">
        <v>37597.879999999997</v>
      </c>
      <c r="E33" s="580">
        <v>0</v>
      </c>
      <c r="F33" s="580">
        <v>37597.880000000005</v>
      </c>
      <c r="G33" s="580">
        <v>243478.82371328</v>
      </c>
      <c r="H33" s="587">
        <v>1.4</v>
      </c>
      <c r="I33" s="578">
        <f t="shared" si="2"/>
        <v>393507.38519859203</v>
      </c>
      <c r="J33" s="580">
        <v>0</v>
      </c>
      <c r="K33" s="580">
        <v>0</v>
      </c>
      <c r="L33" s="580">
        <v>0</v>
      </c>
      <c r="M33" s="580">
        <v>0</v>
      </c>
      <c r="N33" s="580">
        <v>0</v>
      </c>
      <c r="O33" s="580">
        <v>393507.38519859198</v>
      </c>
      <c r="P33" s="580">
        <v>0</v>
      </c>
      <c r="Q33" s="576">
        <f t="shared" si="9"/>
        <v>393507.38519859198</v>
      </c>
    </row>
    <row r="34" spans="2:17">
      <c r="B34" s="583" t="s">
        <v>64</v>
      </c>
      <c r="C34" s="584">
        <f>C6</f>
        <v>2385236942.3868022</v>
      </c>
      <c r="D34" s="584">
        <f t="shared" ref="D34:G34" si="10">D6</f>
        <v>0</v>
      </c>
      <c r="E34" s="584">
        <f>E6</f>
        <v>0</v>
      </c>
      <c r="F34" s="584">
        <f t="shared" si="10"/>
        <v>20537475.080022283</v>
      </c>
      <c r="G34" s="584">
        <f t="shared" si="10"/>
        <v>18422633.661503725</v>
      </c>
      <c r="H34" s="587">
        <v>1.4</v>
      </c>
      <c r="I34" s="578">
        <f>(F34+G34)*H34</f>
        <v>54544152.238136411</v>
      </c>
      <c r="J34" s="584">
        <f t="shared" ref="J34:Q34" si="11">J6</f>
        <v>0</v>
      </c>
      <c r="K34" s="584">
        <f t="shared" si="11"/>
        <v>37038858.098803908</v>
      </c>
      <c r="L34" s="584">
        <f t="shared" si="11"/>
        <v>0</v>
      </c>
      <c r="M34" s="584">
        <f t="shared" si="11"/>
        <v>3646999.2589572323</v>
      </c>
      <c r="N34" s="584">
        <f t="shared" si="11"/>
        <v>0</v>
      </c>
      <c r="O34" s="584">
        <f t="shared" si="11"/>
        <v>10493184.527966665</v>
      </c>
      <c r="P34" s="584">
        <f t="shared" si="11"/>
        <v>3365110.3524086056</v>
      </c>
      <c r="Q34" s="584">
        <f t="shared" si="11"/>
        <v>24772121.305818975</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showGridLines="0" zoomScaleNormal="100" workbookViewId="0">
      <pane xSplit="1" ySplit="5" topLeftCell="B6" activePane="bottomRight" state="frozen"/>
      <selection pane="topRight"/>
      <selection pane="bottomLeft"/>
      <selection pane="bottomRight" activeCell="B6" sqref="B6"/>
    </sheetView>
  </sheetViews>
  <sheetFormatPr defaultColWidth="9.21875" defaultRowHeight="12"/>
  <cols>
    <col min="1" max="1" width="9.5546875" style="18" bestFit="1" customWidth="1"/>
    <col min="2" max="2" width="86" style="18" customWidth="1"/>
    <col min="3" max="3" width="15.21875" style="18" bestFit="1" customWidth="1"/>
    <col min="4" max="7" width="15.21875" style="7" bestFit="1" customWidth="1"/>
    <col min="8" max="8" width="9.21875" style="7" customWidth="1"/>
    <col min="9" max="12" width="9.21875" style="7"/>
    <col min="13" max="13" width="6.77734375" style="7" customWidth="1"/>
    <col min="14" max="16384" width="9.21875" style="7"/>
  </cols>
  <sheetData>
    <row r="1" spans="1:13">
      <c r="A1" s="1" t="s">
        <v>30</v>
      </c>
      <c r="B1" s="18" t="str">
        <f>'Info '!C2</f>
        <v xml:space="preserve">JSC "Bank of Georgia" </v>
      </c>
    </row>
    <row r="2" spans="1:13">
      <c r="A2" s="1" t="s">
        <v>31</v>
      </c>
      <c r="B2" s="133">
        <v>45930</v>
      </c>
      <c r="C2" s="37"/>
      <c r="D2" s="21"/>
      <c r="E2" s="21"/>
      <c r="F2" s="21"/>
      <c r="G2" s="21"/>
      <c r="H2" s="21"/>
    </row>
    <row r="3" spans="1:13" ht="12.6" thickBot="1">
      <c r="A3" s="1"/>
      <c r="B3" s="37"/>
      <c r="C3" s="37"/>
      <c r="D3" s="21"/>
      <c r="E3" s="21"/>
      <c r="F3" s="21"/>
      <c r="G3" s="21"/>
      <c r="H3" s="21"/>
    </row>
    <row r="4" spans="1:13" ht="15" customHeight="1" thickBot="1">
      <c r="A4" s="174" t="s">
        <v>93</v>
      </c>
      <c r="B4" s="175" t="s">
        <v>92</v>
      </c>
      <c r="C4" s="175"/>
      <c r="D4" s="687" t="s">
        <v>655</v>
      </c>
      <c r="E4" s="688"/>
      <c r="F4" s="688"/>
      <c r="G4" s="689"/>
      <c r="H4" s="21"/>
    </row>
    <row r="5" spans="1:13">
      <c r="A5" s="176" t="s">
        <v>6</v>
      </c>
      <c r="B5" s="177"/>
      <c r="C5" s="178" t="str">
        <f>INT((MONTH($B$2))/3)&amp;"Q"&amp;"-"&amp;YEAR($B$2)</f>
        <v>3Q-2025</v>
      </c>
      <c r="D5" s="178" t="str">
        <f>IF(INT(MONTH($B$2))=3, "4"&amp;"Q"&amp;"-"&amp;YEAR($B$2)-1, IF(INT(MONTH($B$2))=6, "1"&amp;"Q"&amp;"-"&amp;YEAR($B$2), IF(INT(MONTH($B$2))=9, "2"&amp;"Q"&amp;"-"&amp;YEAR($B$2),IF(INT(MONTH($B$2))=12, "3"&amp;"Q"&amp;"-"&amp;YEAR($B$2), 0))))</f>
        <v>2Q-2025</v>
      </c>
      <c r="E5" s="178" t="str">
        <f>IF(INT(MONTH($B$2))=3, "3"&amp;"Q"&amp;"-"&amp;YEAR($B$2)-1, IF(INT(MONTH($B$2))=6, "4"&amp;"Q"&amp;"-"&amp;YEAR($B$2)-1, IF(INT(MONTH($B$2))=9, "1"&amp;"Q"&amp;"-"&amp;YEAR($B$2),IF(INT(MONTH($B$2))=12, "2"&amp;"Q"&amp;"-"&amp;YEAR($B$2), 0))))</f>
        <v>1Q-2025</v>
      </c>
      <c r="F5" s="178" t="str">
        <f>IF(INT(MONTH($B$2))=3, "2"&amp;"Q"&amp;"-"&amp;YEAR($B$2)-1, IF(INT(MONTH($B$2))=6, "3"&amp;"Q"&amp;"-"&amp;YEAR($B$2)-1, IF(INT(MONTH($B$2))=9, "4"&amp;"Q"&amp;"-"&amp;YEAR($B$2)-1,IF(INT(MONTH($B$2))=12, "1"&amp;"Q"&amp;"-"&amp;YEAR($B$2), 0))))</f>
        <v>4Q-2024</v>
      </c>
      <c r="G5" s="179" t="str">
        <f>IF(INT(MONTH($B$2))=3, "1"&amp;"Q"&amp;"-"&amp;YEAR($B$2)-1, IF(INT(MONTH($B$2))=6, "2"&amp;"Q"&amp;"-"&amp;YEAR($B$2)-1, IF(INT(MONTH($B$2))=9, "3"&amp;"Q"&amp;"-"&amp;YEAR($B$2)-1,IF(INT(MONTH($B$2))=12, "4"&amp;"Q"&amp;"-"&amp;YEAR($B$2)-1, 0))))</f>
        <v>3Q-2024</v>
      </c>
    </row>
    <row r="6" spans="1:13">
      <c r="B6" s="180" t="s">
        <v>91</v>
      </c>
      <c r="C6" s="181"/>
      <c r="D6" s="181"/>
      <c r="E6" s="181"/>
      <c r="F6" s="181"/>
      <c r="G6" s="182"/>
    </row>
    <row r="7" spans="1:13">
      <c r="A7" s="183"/>
      <c r="B7" s="184" t="s">
        <v>89</v>
      </c>
      <c r="C7" s="181"/>
      <c r="D7" s="181"/>
      <c r="E7" s="181"/>
      <c r="F7" s="181"/>
      <c r="G7" s="182"/>
    </row>
    <row r="8" spans="1:13">
      <c r="A8" s="185">
        <v>1</v>
      </c>
      <c r="B8" s="186" t="s">
        <v>327</v>
      </c>
      <c r="C8" s="187">
        <v>5378257244.8252659</v>
      </c>
      <c r="D8" s="187">
        <v>5289820785</v>
      </c>
      <c r="E8" s="188">
        <v>4891504883</v>
      </c>
      <c r="F8" s="188">
        <v>4975025347</v>
      </c>
      <c r="G8" s="188">
        <v>4582217105</v>
      </c>
      <c r="H8" s="677"/>
      <c r="I8" s="677"/>
      <c r="J8" s="677"/>
      <c r="K8" s="677"/>
      <c r="L8" s="677"/>
      <c r="M8" s="677"/>
    </row>
    <row r="9" spans="1:13">
      <c r="A9" s="185">
        <v>2</v>
      </c>
      <c r="B9" s="186" t="s">
        <v>328</v>
      </c>
      <c r="C9" s="187">
        <v>6326337244.8252659</v>
      </c>
      <c r="D9" s="189">
        <v>6243080785</v>
      </c>
      <c r="E9" s="190">
        <v>5860059883</v>
      </c>
      <c r="F9" s="190">
        <v>5957405347</v>
      </c>
      <c r="G9" s="190">
        <v>5537612105</v>
      </c>
      <c r="H9" s="677"/>
      <c r="I9" s="677"/>
      <c r="J9" s="677"/>
      <c r="K9" s="677"/>
      <c r="L9" s="677"/>
      <c r="M9" s="677"/>
    </row>
    <row r="10" spans="1:13">
      <c r="A10" s="185">
        <v>3</v>
      </c>
      <c r="B10" s="186" t="s">
        <v>142</v>
      </c>
      <c r="C10" s="187">
        <v>6820801103.8252659</v>
      </c>
      <c r="D10" s="189">
        <v>6684539393</v>
      </c>
      <c r="E10" s="190">
        <v>6328558627</v>
      </c>
      <c r="F10" s="190">
        <v>6419832853</v>
      </c>
      <c r="G10" s="190">
        <v>6195915320</v>
      </c>
      <c r="H10" s="677"/>
      <c r="I10" s="677"/>
      <c r="J10" s="677"/>
      <c r="K10" s="677"/>
      <c r="L10" s="677"/>
      <c r="M10" s="677"/>
    </row>
    <row r="11" spans="1:13">
      <c r="A11" s="185">
        <v>4</v>
      </c>
      <c r="B11" s="186" t="s">
        <v>330</v>
      </c>
      <c r="C11" s="187">
        <v>4719543387.329752</v>
      </c>
      <c r="D11" s="189">
        <v>4623818488</v>
      </c>
      <c r="E11" s="190">
        <v>4534292260</v>
      </c>
      <c r="F11" s="190">
        <v>4330424350</v>
      </c>
      <c r="G11" s="190">
        <v>3994758081</v>
      </c>
      <c r="H11" s="677"/>
      <c r="I11" s="677"/>
      <c r="J11" s="677"/>
      <c r="K11" s="677"/>
      <c r="L11" s="677"/>
      <c r="M11" s="677"/>
    </row>
    <row r="12" spans="1:13">
      <c r="A12" s="185">
        <v>5</v>
      </c>
      <c r="B12" s="186" t="s">
        <v>331</v>
      </c>
      <c r="C12" s="187">
        <v>5388099070.8538218</v>
      </c>
      <c r="D12" s="189">
        <v>5282793032</v>
      </c>
      <c r="E12" s="190">
        <v>5176013356</v>
      </c>
      <c r="F12" s="190">
        <v>4957942087</v>
      </c>
      <c r="G12" s="190">
        <v>4577859438</v>
      </c>
      <c r="H12" s="677"/>
      <c r="I12" s="677"/>
      <c r="J12" s="677"/>
      <c r="K12" s="677"/>
      <c r="L12" s="677"/>
      <c r="M12" s="677"/>
    </row>
    <row r="13" spans="1:13">
      <c r="A13" s="185">
        <v>6</v>
      </c>
      <c r="B13" s="186" t="s">
        <v>329</v>
      </c>
      <c r="C13" s="187">
        <v>6275892170.0117569</v>
      </c>
      <c r="D13" s="189">
        <v>6157922502</v>
      </c>
      <c r="E13" s="190">
        <v>6028243164</v>
      </c>
      <c r="F13" s="190">
        <v>5791276107</v>
      </c>
      <c r="G13" s="190">
        <v>5352107361</v>
      </c>
      <c r="H13" s="677"/>
      <c r="I13" s="677"/>
      <c r="J13" s="677"/>
      <c r="K13" s="677"/>
      <c r="L13" s="677"/>
      <c r="M13" s="677"/>
    </row>
    <row r="14" spans="1:13">
      <c r="A14" s="183"/>
      <c r="B14" s="180" t="s">
        <v>333</v>
      </c>
      <c r="C14" s="181"/>
      <c r="D14" s="191"/>
      <c r="E14" s="192"/>
      <c r="F14" s="192"/>
      <c r="G14" s="192"/>
      <c r="H14" s="677"/>
      <c r="I14" s="677"/>
      <c r="J14" s="677"/>
      <c r="K14" s="677"/>
      <c r="L14" s="677"/>
      <c r="M14" s="677"/>
    </row>
    <row r="15" spans="1:13" ht="15" customHeight="1">
      <c r="A15" s="185">
        <v>7</v>
      </c>
      <c r="B15" s="186" t="s">
        <v>332</v>
      </c>
      <c r="C15" s="193">
        <v>30835359179.804451</v>
      </c>
      <c r="D15" s="194">
        <v>30619266137</v>
      </c>
      <c r="E15" s="190">
        <v>29867785062</v>
      </c>
      <c r="F15" s="190">
        <v>29080593305</v>
      </c>
      <c r="G15" s="190">
        <v>26635323357</v>
      </c>
      <c r="H15" s="677"/>
      <c r="I15" s="677"/>
      <c r="J15" s="677"/>
      <c r="K15" s="677"/>
      <c r="L15" s="677"/>
      <c r="M15" s="677"/>
    </row>
    <row r="16" spans="1:13">
      <c r="A16" s="183"/>
      <c r="B16" s="180" t="s">
        <v>334</v>
      </c>
      <c r="C16" s="181"/>
      <c r="D16" s="191"/>
      <c r="E16" s="192"/>
      <c r="F16" s="192"/>
      <c r="G16" s="192"/>
      <c r="H16" s="677"/>
      <c r="I16" s="677"/>
      <c r="J16" s="677"/>
      <c r="K16" s="677"/>
      <c r="L16" s="677"/>
      <c r="M16" s="677"/>
    </row>
    <row r="17" spans="1:13" s="4" customFormat="1">
      <c r="A17" s="185"/>
      <c r="B17" s="184" t="s">
        <v>699</v>
      </c>
      <c r="C17" s="181"/>
      <c r="D17" s="191"/>
      <c r="E17" s="192"/>
      <c r="F17" s="192"/>
      <c r="G17" s="192"/>
      <c r="H17" s="677"/>
      <c r="I17" s="677"/>
      <c r="J17" s="677"/>
      <c r="K17" s="677"/>
      <c r="L17" s="677"/>
      <c r="M17" s="677"/>
    </row>
    <row r="18" spans="1:13">
      <c r="A18" s="176">
        <v>8</v>
      </c>
      <c r="B18" s="186" t="s">
        <v>327</v>
      </c>
      <c r="C18" s="195">
        <f>C8/C15</f>
        <v>0.17441850485554725</v>
      </c>
      <c r="D18" s="196">
        <v>0.17280000000000001</v>
      </c>
      <c r="E18" s="197">
        <v>0.1638</v>
      </c>
      <c r="F18" s="197">
        <v>0.1711</v>
      </c>
      <c r="G18" s="197">
        <v>0.17199999999999999</v>
      </c>
      <c r="H18" s="677"/>
      <c r="I18" s="677"/>
      <c r="J18" s="677"/>
      <c r="K18" s="677"/>
      <c r="L18" s="677"/>
      <c r="M18" s="677"/>
    </row>
    <row r="19" spans="1:13" ht="15" customHeight="1">
      <c r="A19" s="176">
        <v>9</v>
      </c>
      <c r="B19" s="186" t="s">
        <v>328</v>
      </c>
      <c r="C19" s="195">
        <f>C9/C15</f>
        <v>0.20516502525349814</v>
      </c>
      <c r="D19" s="196">
        <v>0.2039</v>
      </c>
      <c r="E19" s="197">
        <v>0.19620000000000001</v>
      </c>
      <c r="F19" s="197">
        <v>0.2049</v>
      </c>
      <c r="G19" s="197">
        <v>0.2079</v>
      </c>
      <c r="H19" s="677"/>
      <c r="I19" s="677"/>
      <c r="J19" s="677"/>
      <c r="K19" s="677"/>
      <c r="L19" s="677"/>
      <c r="M19" s="677"/>
    </row>
    <row r="20" spans="1:13">
      <c r="A20" s="176">
        <v>10</v>
      </c>
      <c r="B20" s="186" t="s">
        <v>142</v>
      </c>
      <c r="C20" s="195">
        <f>C10/C15</f>
        <v>0.22120063736090786</v>
      </c>
      <c r="D20" s="196">
        <v>0.21829999999999999</v>
      </c>
      <c r="E20" s="197">
        <v>0.21190000000000001</v>
      </c>
      <c r="F20" s="197">
        <v>0.2208</v>
      </c>
      <c r="G20" s="197">
        <v>0.2326</v>
      </c>
      <c r="H20" s="677"/>
      <c r="I20" s="677"/>
      <c r="J20" s="677"/>
      <c r="K20" s="677"/>
      <c r="L20" s="677"/>
      <c r="M20" s="677"/>
    </row>
    <row r="21" spans="1:13">
      <c r="A21" s="176">
        <v>11</v>
      </c>
      <c r="B21" s="186" t="s">
        <v>330</v>
      </c>
      <c r="C21" s="195">
        <f>C11/C15</f>
        <v>0.15305621574924952</v>
      </c>
      <c r="D21" s="196">
        <v>0.151</v>
      </c>
      <c r="E21" s="197">
        <v>0.15179999999999999</v>
      </c>
      <c r="F21" s="197">
        <v>0.1489</v>
      </c>
      <c r="G21" s="197">
        <v>0.15</v>
      </c>
      <c r="H21" s="677"/>
      <c r="I21" s="677"/>
      <c r="J21" s="677"/>
      <c r="K21" s="677"/>
      <c r="L21" s="677"/>
      <c r="M21" s="677"/>
    </row>
    <row r="22" spans="1:13">
      <c r="A22" s="176">
        <v>12</v>
      </c>
      <c r="B22" s="186" t="s">
        <v>331</v>
      </c>
      <c r="C22" s="195">
        <f>C12/C15</f>
        <v>0.17473767824254</v>
      </c>
      <c r="D22" s="196">
        <v>0.17249999999999999</v>
      </c>
      <c r="E22" s="197">
        <v>0.17330000000000001</v>
      </c>
      <c r="F22" s="197">
        <v>0.17050000000000001</v>
      </c>
      <c r="G22" s="197">
        <v>0.1719</v>
      </c>
      <c r="H22" s="677"/>
      <c r="I22" s="677"/>
      <c r="J22" s="677"/>
      <c r="K22" s="677"/>
      <c r="L22" s="677"/>
      <c r="M22" s="677"/>
    </row>
    <row r="23" spans="1:13">
      <c r="A23" s="176">
        <v>13</v>
      </c>
      <c r="B23" s="186" t="s">
        <v>329</v>
      </c>
      <c r="C23" s="195">
        <f>C13/C15</f>
        <v>0.20352907626002742</v>
      </c>
      <c r="D23" s="196">
        <v>0.2011</v>
      </c>
      <c r="E23" s="197">
        <v>0.20180000000000001</v>
      </c>
      <c r="F23" s="197">
        <v>0.1991</v>
      </c>
      <c r="G23" s="197">
        <v>0.2009</v>
      </c>
      <c r="H23" s="677"/>
      <c r="I23" s="677"/>
      <c r="J23" s="677"/>
      <c r="K23" s="677"/>
      <c r="L23" s="677"/>
      <c r="M23" s="677"/>
    </row>
    <row r="24" spans="1:13">
      <c r="A24" s="198"/>
      <c r="B24" s="180" t="s">
        <v>687</v>
      </c>
      <c r="C24" s="181"/>
      <c r="D24" s="191"/>
      <c r="E24" s="192"/>
      <c r="F24" s="192"/>
      <c r="G24" s="192"/>
      <c r="H24" s="677"/>
      <c r="I24" s="677"/>
      <c r="J24" s="677"/>
      <c r="K24" s="677"/>
      <c r="L24" s="677"/>
      <c r="M24" s="677"/>
    </row>
    <row r="25" spans="1:13">
      <c r="A25" s="176">
        <v>14</v>
      </c>
      <c r="B25" s="186" t="s">
        <v>688</v>
      </c>
      <c r="C25" s="199">
        <v>0.17951679952863403</v>
      </c>
      <c r="D25" s="196">
        <v>0.18720000000000001</v>
      </c>
      <c r="E25" s="197">
        <v>0.18459999999999999</v>
      </c>
      <c r="F25" s="197">
        <v>0.192</v>
      </c>
      <c r="G25" s="197">
        <v>0.1779</v>
      </c>
      <c r="H25" s="677"/>
      <c r="I25" s="677"/>
      <c r="J25" s="677"/>
      <c r="K25" s="677"/>
      <c r="L25" s="677"/>
      <c r="M25" s="677"/>
    </row>
    <row r="26" spans="1:13">
      <c r="A26" s="183"/>
      <c r="B26" s="180" t="s">
        <v>88</v>
      </c>
      <c r="C26" s="181"/>
      <c r="D26" s="191"/>
      <c r="E26" s="192"/>
      <c r="F26" s="192"/>
      <c r="G26" s="192"/>
      <c r="H26" s="677"/>
      <c r="I26" s="677"/>
      <c r="J26" s="677"/>
      <c r="K26" s="677"/>
      <c r="L26" s="677"/>
      <c r="M26" s="677"/>
    </row>
    <row r="27" spans="1:13" ht="15" customHeight="1">
      <c r="A27" s="200">
        <v>15</v>
      </c>
      <c r="B27" s="186" t="s">
        <v>87</v>
      </c>
      <c r="C27" s="201">
        <v>9.7796737963600097E-2</v>
      </c>
      <c r="D27" s="202">
        <v>9.64E-2</v>
      </c>
      <c r="E27" s="203">
        <v>9.5000000000000001E-2</v>
      </c>
      <c r="F27" s="203">
        <v>9.7199999999999995E-2</v>
      </c>
      <c r="G27" s="203">
        <v>9.7699999999999995E-2</v>
      </c>
      <c r="H27" s="677"/>
      <c r="I27" s="677"/>
      <c r="J27" s="677"/>
      <c r="K27" s="677"/>
      <c r="L27" s="677"/>
      <c r="M27" s="677"/>
    </row>
    <row r="28" spans="1:13">
      <c r="A28" s="200">
        <v>16</v>
      </c>
      <c r="B28" s="186" t="s">
        <v>86</v>
      </c>
      <c r="C28" s="201">
        <v>4.5069609947396179E-2</v>
      </c>
      <c r="D28" s="202">
        <v>4.4900000000000002E-2</v>
      </c>
      <c r="E28" s="203">
        <v>4.4699999999999997E-2</v>
      </c>
      <c r="F28" s="203">
        <v>4.3799999999999999E-2</v>
      </c>
      <c r="G28" s="203">
        <v>4.3499999999999997E-2</v>
      </c>
      <c r="H28" s="677"/>
      <c r="I28" s="677"/>
      <c r="J28" s="677"/>
      <c r="K28" s="677"/>
      <c r="L28" s="677"/>
      <c r="M28" s="677"/>
    </row>
    <row r="29" spans="1:13">
      <c r="A29" s="200">
        <v>17</v>
      </c>
      <c r="B29" s="186" t="s">
        <v>85</v>
      </c>
      <c r="C29" s="195">
        <v>5.16261851123586E-2</v>
      </c>
      <c r="D29" s="196">
        <v>5.0900000000000001E-2</v>
      </c>
      <c r="E29" s="204">
        <v>0.05</v>
      </c>
      <c r="F29" s="204">
        <v>5.5E-2</v>
      </c>
      <c r="G29" s="204">
        <v>5.5500000000000001E-2</v>
      </c>
      <c r="H29" s="677"/>
      <c r="I29" s="677"/>
      <c r="J29" s="677"/>
      <c r="K29" s="677"/>
      <c r="L29" s="677"/>
      <c r="M29" s="677"/>
    </row>
    <row r="30" spans="1:13">
      <c r="A30" s="200">
        <v>18</v>
      </c>
      <c r="B30" s="186" t="s">
        <v>84</v>
      </c>
      <c r="C30" s="201">
        <v>5.2727128016203932E-2</v>
      </c>
      <c r="D30" s="202">
        <v>5.16E-2</v>
      </c>
      <c r="E30" s="203">
        <v>5.0299999999999997E-2</v>
      </c>
      <c r="F30" s="203">
        <v>5.3400000000000003E-2</v>
      </c>
      <c r="G30" s="203">
        <v>5.4199999999999998E-2</v>
      </c>
      <c r="H30" s="677"/>
      <c r="I30" s="677"/>
      <c r="J30" s="677"/>
      <c r="K30" s="677"/>
      <c r="L30" s="677"/>
      <c r="M30" s="677"/>
    </row>
    <row r="31" spans="1:13">
      <c r="A31" s="200">
        <v>19</v>
      </c>
      <c r="B31" s="186" t="s">
        <v>154</v>
      </c>
      <c r="C31" s="201">
        <v>4.1214891347367506E-2</v>
      </c>
      <c r="D31" s="202">
        <v>4.0899999999999999E-2</v>
      </c>
      <c r="E31" s="203">
        <v>4.0599999999999997E-2</v>
      </c>
      <c r="F31" s="203">
        <v>4.4900000000000002E-2</v>
      </c>
      <c r="G31" s="203">
        <v>4.6100000000000002E-2</v>
      </c>
      <c r="H31" s="677"/>
      <c r="I31" s="677"/>
      <c r="J31" s="677"/>
      <c r="K31" s="677"/>
      <c r="L31" s="677"/>
      <c r="M31" s="677"/>
    </row>
    <row r="32" spans="1:13">
      <c r="A32" s="200">
        <v>20</v>
      </c>
      <c r="B32" s="186" t="s">
        <v>155</v>
      </c>
      <c r="C32" s="201">
        <v>0.30073936080952635</v>
      </c>
      <c r="D32" s="202">
        <v>0.29959999999999998</v>
      </c>
      <c r="E32" s="203">
        <v>0.30030000000000001</v>
      </c>
      <c r="F32" s="203">
        <v>0.32140000000000002</v>
      </c>
      <c r="G32" s="203">
        <v>0.32900000000000001</v>
      </c>
      <c r="H32" s="677"/>
      <c r="I32" s="677"/>
      <c r="J32" s="677"/>
      <c r="K32" s="677"/>
      <c r="L32" s="677"/>
      <c r="M32" s="677"/>
    </row>
    <row r="33" spans="1:13">
      <c r="A33" s="183"/>
      <c r="B33" s="180" t="s">
        <v>216</v>
      </c>
      <c r="C33" s="181"/>
      <c r="D33" s="191"/>
      <c r="E33" s="192"/>
      <c r="F33" s="192"/>
      <c r="G33" s="192"/>
      <c r="H33" s="677"/>
      <c r="I33" s="677"/>
      <c r="J33" s="677"/>
      <c r="K33" s="677"/>
      <c r="L33" s="677"/>
      <c r="M33" s="677"/>
    </row>
    <row r="34" spans="1:13">
      <c r="A34" s="200">
        <v>21</v>
      </c>
      <c r="B34" s="186" t="s">
        <v>83</v>
      </c>
      <c r="C34" s="201">
        <v>2.5233219944435784E-2</v>
      </c>
      <c r="D34" s="202">
        <v>2.4E-2</v>
      </c>
      <c r="E34" s="203">
        <v>2.4400000000000002E-2</v>
      </c>
      <c r="F34" s="203">
        <v>2.4E-2</v>
      </c>
      <c r="G34" s="203">
        <v>2.1100000000000001E-2</v>
      </c>
      <c r="H34" s="677"/>
      <c r="I34" s="677"/>
      <c r="J34" s="677"/>
      <c r="K34" s="677"/>
      <c r="L34" s="677"/>
      <c r="M34" s="677"/>
    </row>
    <row r="35" spans="1:13" ht="15" customHeight="1">
      <c r="A35" s="200">
        <v>22</v>
      </c>
      <c r="B35" s="186" t="s">
        <v>664</v>
      </c>
      <c r="C35" s="201">
        <v>1.4420946172710145E-2</v>
      </c>
      <c r="D35" s="202">
        <v>1.41E-2</v>
      </c>
      <c r="E35" s="203">
        <v>1.37E-2</v>
      </c>
      <c r="F35" s="203">
        <v>1.4E-2</v>
      </c>
      <c r="G35" s="203">
        <v>1.38E-2</v>
      </c>
      <c r="H35" s="677"/>
      <c r="I35" s="677"/>
      <c r="J35" s="677"/>
      <c r="K35" s="677"/>
      <c r="L35" s="677"/>
      <c r="M35" s="677"/>
    </row>
    <row r="36" spans="1:13">
      <c r="A36" s="200">
        <v>23</v>
      </c>
      <c r="B36" s="186" t="s">
        <v>82</v>
      </c>
      <c r="C36" s="201">
        <v>0.41802870528206826</v>
      </c>
      <c r="D36" s="202">
        <v>0.4229</v>
      </c>
      <c r="E36" s="203">
        <v>0.41830000000000001</v>
      </c>
      <c r="F36" s="203">
        <v>0.4229</v>
      </c>
      <c r="G36" s="203">
        <v>0.4284</v>
      </c>
      <c r="H36" s="677"/>
      <c r="I36" s="677"/>
      <c r="J36" s="677"/>
      <c r="K36" s="677"/>
      <c r="L36" s="677"/>
      <c r="M36" s="677"/>
    </row>
    <row r="37" spans="1:13" ht="15" customHeight="1">
      <c r="A37" s="200">
        <v>24</v>
      </c>
      <c r="B37" s="186" t="s">
        <v>81</v>
      </c>
      <c r="C37" s="201">
        <v>3.6358635562578873E-2</v>
      </c>
      <c r="D37" s="202">
        <v>1.5599999999999999E-2</v>
      </c>
      <c r="E37" s="203">
        <v>0.13569999999999999</v>
      </c>
      <c r="F37" s="203">
        <v>0.43619999999999998</v>
      </c>
      <c r="G37" s="203">
        <v>0.4541</v>
      </c>
      <c r="H37" s="677"/>
      <c r="I37" s="677"/>
      <c r="J37" s="677"/>
      <c r="K37" s="677"/>
      <c r="L37" s="677"/>
      <c r="M37" s="677"/>
    </row>
    <row r="38" spans="1:13">
      <c r="A38" s="200">
        <v>25</v>
      </c>
      <c r="B38" s="186" t="s">
        <v>80</v>
      </c>
      <c r="C38" s="201">
        <v>0.11234636426819632</v>
      </c>
      <c r="D38" s="202">
        <v>7.6499999999999999E-2</v>
      </c>
      <c r="E38" s="203">
        <v>2.3199999999999998E-2</v>
      </c>
      <c r="F38" s="203">
        <v>0.2044</v>
      </c>
      <c r="G38" s="203">
        <v>0.14810000000000001</v>
      </c>
      <c r="H38" s="677"/>
      <c r="I38" s="677"/>
      <c r="J38" s="677"/>
      <c r="K38" s="677"/>
      <c r="L38" s="677"/>
      <c r="M38" s="677"/>
    </row>
    <row r="39" spans="1:13" ht="15" customHeight="1">
      <c r="A39" s="183"/>
      <c r="B39" s="180" t="s">
        <v>217</v>
      </c>
      <c r="C39" s="181"/>
      <c r="D39" s="191"/>
      <c r="E39" s="192"/>
      <c r="F39" s="192"/>
      <c r="G39" s="192"/>
      <c r="H39" s="677"/>
      <c r="I39" s="677"/>
      <c r="J39" s="677"/>
      <c r="K39" s="677"/>
      <c r="L39" s="677"/>
      <c r="M39" s="677"/>
    </row>
    <row r="40" spans="1:13" ht="15" customHeight="1">
      <c r="A40" s="200">
        <v>26</v>
      </c>
      <c r="B40" s="186" t="s">
        <v>79</v>
      </c>
      <c r="C40" s="201">
        <v>0.21363398996929456</v>
      </c>
      <c r="D40" s="202">
        <v>0.2031</v>
      </c>
      <c r="E40" s="203">
        <v>0.21590000000000001</v>
      </c>
      <c r="F40" s="203">
        <v>0.2261</v>
      </c>
      <c r="G40" s="203">
        <v>0.21249999999999999</v>
      </c>
      <c r="H40" s="677"/>
      <c r="I40" s="677"/>
      <c r="J40" s="677"/>
      <c r="K40" s="677"/>
      <c r="L40" s="677"/>
      <c r="M40" s="677"/>
    </row>
    <row r="41" spans="1:13" ht="15" customHeight="1">
      <c r="A41" s="200">
        <v>27</v>
      </c>
      <c r="B41" s="186" t="s">
        <v>78</v>
      </c>
      <c r="C41" s="201">
        <v>0.47549543332488003</v>
      </c>
      <c r="D41" s="202">
        <v>0.48139999999999999</v>
      </c>
      <c r="E41" s="203">
        <v>0.50380000000000003</v>
      </c>
      <c r="F41" s="203">
        <v>0.52080000000000004</v>
      </c>
      <c r="G41" s="203">
        <v>0.52070000000000005</v>
      </c>
      <c r="H41" s="677"/>
      <c r="I41" s="677"/>
      <c r="J41" s="677"/>
      <c r="K41" s="677"/>
      <c r="L41" s="677"/>
      <c r="M41" s="677"/>
    </row>
    <row r="42" spans="1:13" ht="15" customHeight="1">
      <c r="A42" s="200">
        <v>28</v>
      </c>
      <c r="B42" s="186" t="s">
        <v>77</v>
      </c>
      <c r="C42" s="205">
        <v>0.35158253443514426</v>
      </c>
      <c r="D42" s="202">
        <v>0.32929999999999998</v>
      </c>
      <c r="E42" s="203">
        <v>0.33360000000000001</v>
      </c>
      <c r="F42" s="203">
        <v>0.3478</v>
      </c>
      <c r="G42" s="203">
        <v>0.36499999999999999</v>
      </c>
      <c r="H42" s="677"/>
      <c r="I42" s="677"/>
      <c r="J42" s="677"/>
      <c r="K42" s="677"/>
      <c r="L42" s="677"/>
      <c r="M42" s="677"/>
    </row>
    <row r="43" spans="1:13" ht="15" customHeight="1">
      <c r="A43" s="206"/>
      <c r="B43" s="180" t="s">
        <v>258</v>
      </c>
      <c r="C43" s="181"/>
      <c r="D43" s="191"/>
      <c r="E43" s="192"/>
      <c r="F43" s="192"/>
      <c r="G43" s="192"/>
      <c r="H43" s="677"/>
      <c r="I43" s="677"/>
      <c r="J43" s="677"/>
      <c r="K43" s="677"/>
      <c r="L43" s="677"/>
      <c r="M43" s="677"/>
    </row>
    <row r="44" spans="1:13">
      <c r="A44" s="200">
        <v>29</v>
      </c>
      <c r="B44" s="186" t="s">
        <v>241</v>
      </c>
      <c r="C44" s="207">
        <v>8561041505.3283291</v>
      </c>
      <c r="D44" s="208">
        <v>8588241838</v>
      </c>
      <c r="E44" s="209">
        <v>9428122947</v>
      </c>
      <c r="F44" s="209">
        <v>8532733850</v>
      </c>
      <c r="G44" s="209">
        <v>8445145439</v>
      </c>
      <c r="H44" s="677"/>
      <c r="I44" s="677"/>
      <c r="J44" s="677"/>
      <c r="K44" s="677"/>
      <c r="L44" s="677"/>
      <c r="M44" s="677"/>
    </row>
    <row r="45" spans="1:13" ht="15" customHeight="1">
      <c r="A45" s="200">
        <v>30</v>
      </c>
      <c r="B45" s="186" t="s">
        <v>253</v>
      </c>
      <c r="C45" s="210">
        <v>6876255007.1587343</v>
      </c>
      <c r="D45" s="211">
        <v>6625901094</v>
      </c>
      <c r="E45" s="212">
        <v>6696661717</v>
      </c>
      <c r="F45" s="212">
        <v>6624664495</v>
      </c>
      <c r="G45" s="212">
        <v>6569160045</v>
      </c>
      <c r="H45" s="677"/>
      <c r="I45" s="677"/>
      <c r="J45" s="677"/>
      <c r="K45" s="677"/>
      <c r="L45" s="677"/>
      <c r="M45" s="677"/>
    </row>
    <row r="46" spans="1:13" ht="15" customHeight="1">
      <c r="A46" s="213">
        <v>31</v>
      </c>
      <c r="B46" s="214" t="s">
        <v>242</v>
      </c>
      <c r="C46" s="202">
        <f>C44/C45</f>
        <v>1.2450151276262438</v>
      </c>
      <c r="D46" s="202">
        <v>1.2962</v>
      </c>
      <c r="E46" s="203">
        <v>1.4078999999999999</v>
      </c>
      <c r="F46" s="203">
        <v>1.288</v>
      </c>
      <c r="G46" s="203">
        <v>1.2856000000000001</v>
      </c>
      <c r="H46" s="677"/>
      <c r="I46" s="677"/>
      <c r="J46" s="677"/>
      <c r="K46" s="677"/>
      <c r="L46" s="677"/>
      <c r="M46" s="677"/>
    </row>
    <row r="47" spans="1:13" ht="15" customHeight="1">
      <c r="A47" s="213"/>
      <c r="B47" s="180" t="s">
        <v>337</v>
      </c>
      <c r="C47" s="181"/>
      <c r="D47" s="191"/>
      <c r="E47" s="192"/>
      <c r="F47" s="192"/>
      <c r="G47" s="192"/>
      <c r="H47" s="677"/>
      <c r="I47" s="677"/>
      <c r="J47" s="677"/>
      <c r="K47" s="677"/>
      <c r="L47" s="677"/>
      <c r="M47" s="677"/>
    </row>
    <row r="48" spans="1:13" ht="15" customHeight="1">
      <c r="A48" s="213">
        <v>32</v>
      </c>
      <c r="B48" s="214" t="s">
        <v>344</v>
      </c>
      <c r="C48" s="187">
        <v>26360595648.209251</v>
      </c>
      <c r="D48" s="189">
        <v>25567773952</v>
      </c>
      <c r="E48" s="212">
        <v>25277870376</v>
      </c>
      <c r="F48" s="212">
        <v>24654454834</v>
      </c>
      <c r="G48" s="212">
        <v>22794197743</v>
      </c>
      <c r="H48" s="677"/>
      <c r="I48" s="677"/>
      <c r="J48" s="677"/>
      <c r="K48" s="677"/>
      <c r="L48" s="677"/>
      <c r="M48" s="677"/>
    </row>
    <row r="49" spans="1:13" ht="15" customHeight="1">
      <c r="A49" s="213">
        <v>33</v>
      </c>
      <c r="B49" s="214" t="s">
        <v>359</v>
      </c>
      <c r="C49" s="187">
        <v>20694212005.303524</v>
      </c>
      <c r="D49" s="189">
        <v>20072583365</v>
      </c>
      <c r="E49" s="212">
        <v>19230637145</v>
      </c>
      <c r="F49" s="212">
        <v>18867493348</v>
      </c>
      <c r="G49" s="212">
        <v>18250511635</v>
      </c>
      <c r="H49" s="677"/>
      <c r="I49" s="677"/>
      <c r="J49" s="677"/>
      <c r="K49" s="677"/>
      <c r="L49" s="677"/>
      <c r="M49" s="677"/>
    </row>
    <row r="50" spans="1:13" ht="12.6" thickBot="1">
      <c r="A50" s="215">
        <v>34</v>
      </c>
      <c r="B50" s="216" t="s">
        <v>377</v>
      </c>
      <c r="C50" s="217">
        <f>C48/C49</f>
        <v>1.2738149025173582</v>
      </c>
      <c r="D50" s="218">
        <v>1.2738</v>
      </c>
      <c r="E50" s="219">
        <v>1.3145</v>
      </c>
      <c r="F50" s="219">
        <v>1.3067</v>
      </c>
      <c r="G50" s="219">
        <v>1.2490000000000001</v>
      </c>
      <c r="H50" s="677"/>
      <c r="I50" s="677"/>
      <c r="J50" s="677"/>
      <c r="K50" s="677"/>
      <c r="L50" s="677"/>
      <c r="M50" s="677"/>
    </row>
    <row r="51" spans="1:13">
      <c r="A51" s="220"/>
    </row>
    <row r="52" spans="1:13">
      <c r="B52" s="19"/>
    </row>
    <row r="53" spans="1:13" ht="36">
      <c r="B53" s="19" t="s">
        <v>257</v>
      </c>
    </row>
    <row r="55" spans="1:13">
      <c r="B55" s="1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showGridLines="0" zoomScaleNormal="100" workbookViewId="0"/>
  </sheetViews>
  <sheetFormatPr defaultColWidth="8.77734375" defaultRowHeight="12"/>
  <cols>
    <col min="1" max="1" width="11.44140625" style="7" customWidth="1"/>
    <col min="2" max="2" width="76.77734375" style="9" customWidth="1"/>
    <col min="3" max="3" width="22.77734375" style="7" customWidth="1"/>
    <col min="4" max="16384" width="8.77734375" style="7"/>
  </cols>
  <sheetData>
    <row r="1" spans="1:3">
      <c r="A1" s="1" t="s">
        <v>30</v>
      </c>
      <c r="B1" s="18" t="str">
        <f>'Info '!C2</f>
        <v xml:space="preserve">JSC "Bank of Georgia" </v>
      </c>
    </row>
    <row r="2" spans="1:3">
      <c r="A2" s="1" t="s">
        <v>31</v>
      </c>
      <c r="B2" s="133">
        <v>45930</v>
      </c>
    </row>
    <row r="3" spans="1:3">
      <c r="B3" s="7"/>
    </row>
    <row r="4" spans="1:3">
      <c r="A4" s="7" t="s">
        <v>295</v>
      </c>
      <c r="B4" s="7" t="s">
        <v>296</v>
      </c>
    </row>
    <row r="5" spans="1:3">
      <c r="A5" s="598" t="s">
        <v>297</v>
      </c>
      <c r="B5" s="599"/>
      <c r="C5" s="600"/>
    </row>
    <row r="6" spans="1:3">
      <c r="A6" s="601">
        <v>1</v>
      </c>
      <c r="B6" s="602" t="s">
        <v>732</v>
      </c>
      <c r="C6" s="588">
        <v>41630202068.936844</v>
      </c>
    </row>
    <row r="7" spans="1:3">
      <c r="A7" s="601">
        <v>2</v>
      </c>
      <c r="B7" s="602" t="s">
        <v>298</v>
      </c>
      <c r="C7" s="611">
        <v>-229322050.9567</v>
      </c>
    </row>
    <row r="8" spans="1:3" ht="24">
      <c r="A8" s="603">
        <v>3</v>
      </c>
      <c r="B8" s="604" t="s">
        <v>299</v>
      </c>
      <c r="C8" s="588">
        <f>C6+C7</f>
        <v>41400880017.980141</v>
      </c>
    </row>
    <row r="9" spans="1:3">
      <c r="A9" s="598" t="s">
        <v>300</v>
      </c>
      <c r="B9" s="599"/>
      <c r="C9" s="591"/>
    </row>
    <row r="10" spans="1:3" ht="25.8" customHeight="1">
      <c r="A10" s="601">
        <v>4</v>
      </c>
      <c r="B10" s="605" t="s">
        <v>784</v>
      </c>
      <c r="C10" s="589">
        <v>20537475.080022283</v>
      </c>
    </row>
    <row r="11" spans="1:3" ht="25.8" customHeight="1">
      <c r="A11" s="601">
        <v>5</v>
      </c>
      <c r="B11" s="606" t="s">
        <v>785</v>
      </c>
      <c r="C11" s="589">
        <v>18422633.661503725</v>
      </c>
    </row>
    <row r="12" spans="1:3" ht="25.8" customHeight="1">
      <c r="A12" s="601">
        <v>6</v>
      </c>
      <c r="B12" s="606" t="s">
        <v>726</v>
      </c>
      <c r="C12" s="590">
        <v>54544152.238136411</v>
      </c>
    </row>
    <row r="13" spans="1:3" ht="25.8" customHeight="1">
      <c r="A13" s="607">
        <v>7</v>
      </c>
      <c r="B13" s="605" t="s">
        <v>727</v>
      </c>
      <c r="C13" s="589">
        <v>0</v>
      </c>
    </row>
    <row r="14" spans="1:3" ht="25.8" customHeight="1">
      <c r="A14" s="603">
        <v>8</v>
      </c>
      <c r="B14" s="608" t="s">
        <v>301</v>
      </c>
      <c r="C14" s="590">
        <f>C12</f>
        <v>54544152.238136411</v>
      </c>
    </row>
    <row r="15" spans="1:3">
      <c r="A15" s="598" t="s">
        <v>302</v>
      </c>
      <c r="B15" s="599"/>
      <c r="C15" s="591"/>
    </row>
    <row r="16" spans="1:3">
      <c r="A16" s="607">
        <v>9</v>
      </c>
      <c r="B16" s="605" t="s">
        <v>303</v>
      </c>
      <c r="C16" s="589"/>
    </row>
    <row r="17" spans="1:3">
      <c r="A17" s="607">
        <v>10</v>
      </c>
      <c r="B17" s="605" t="s">
        <v>304</v>
      </c>
      <c r="C17" s="589"/>
    </row>
    <row r="18" spans="1:3">
      <c r="A18" s="607">
        <v>11</v>
      </c>
      <c r="B18" s="605" t="s">
        <v>305</v>
      </c>
      <c r="C18" s="589">
        <v>0</v>
      </c>
    </row>
    <row r="19" spans="1:3" ht="24">
      <c r="A19" s="607">
        <v>12</v>
      </c>
      <c r="B19" s="605" t="s">
        <v>306</v>
      </c>
      <c r="C19" s="589"/>
    </row>
    <row r="20" spans="1:3">
      <c r="A20" s="607">
        <v>14</v>
      </c>
      <c r="B20" s="605" t="s">
        <v>307</v>
      </c>
      <c r="C20" s="589"/>
    </row>
    <row r="21" spans="1:3">
      <c r="A21" s="607">
        <v>14</v>
      </c>
      <c r="B21" s="605" t="s">
        <v>308</v>
      </c>
      <c r="C21" s="589"/>
    </row>
    <row r="22" spans="1:3">
      <c r="A22" s="603">
        <v>15</v>
      </c>
      <c r="B22" s="608" t="s">
        <v>309</v>
      </c>
      <c r="C22" s="590">
        <f>SUM(C16:C21)</f>
        <v>0</v>
      </c>
    </row>
    <row r="23" spans="1:3">
      <c r="A23" s="598" t="s">
        <v>310</v>
      </c>
      <c r="B23" s="599"/>
      <c r="C23" s="591"/>
    </row>
    <row r="24" spans="1:3">
      <c r="A24" s="592">
        <v>16</v>
      </c>
      <c r="B24" s="606" t="s">
        <v>311</v>
      </c>
      <c r="C24" s="593">
        <v>3173325148.0345998</v>
      </c>
    </row>
    <row r="25" spans="1:3">
      <c r="A25" s="592">
        <v>17</v>
      </c>
      <c r="B25" s="606" t="s">
        <v>312</v>
      </c>
      <c r="C25" s="593">
        <v>-1813548358.4216199</v>
      </c>
    </row>
    <row r="26" spans="1:3">
      <c r="A26" s="594">
        <v>18</v>
      </c>
      <c r="B26" s="608" t="s">
        <v>313</v>
      </c>
      <c r="C26" s="588">
        <f>C24+C25</f>
        <v>1359776789.6129799</v>
      </c>
    </row>
    <row r="27" spans="1:3">
      <c r="A27" s="598" t="s">
        <v>314</v>
      </c>
      <c r="B27" s="599"/>
      <c r="C27" s="591"/>
    </row>
    <row r="28" spans="1:3" ht="24">
      <c r="A28" s="592">
        <v>19</v>
      </c>
      <c r="B28" s="605" t="s">
        <v>315</v>
      </c>
      <c r="C28" s="589"/>
    </row>
    <row r="29" spans="1:3">
      <c r="A29" s="592">
        <v>20</v>
      </c>
      <c r="B29" s="606" t="s">
        <v>316</v>
      </c>
      <c r="C29" s="589"/>
    </row>
    <row r="30" spans="1:3">
      <c r="A30" s="598" t="s">
        <v>731</v>
      </c>
      <c r="B30" s="599"/>
      <c r="C30" s="591"/>
    </row>
    <row r="31" spans="1:3">
      <c r="A31" s="594">
        <v>21</v>
      </c>
      <c r="B31" s="609" t="s">
        <v>317</v>
      </c>
      <c r="C31" s="588">
        <v>6326337244.8252659</v>
      </c>
    </row>
    <row r="32" spans="1:3">
      <c r="A32" s="594">
        <v>22</v>
      </c>
      <c r="B32" s="608" t="s">
        <v>318</v>
      </c>
      <c r="C32" s="595">
        <f>C8+C14+C22+C26</f>
        <v>42815200959.831253</v>
      </c>
    </row>
    <row r="33" spans="1:3">
      <c r="A33" s="598" t="s">
        <v>319</v>
      </c>
      <c r="B33" s="599"/>
      <c r="C33" s="591"/>
    </row>
    <row r="34" spans="1:3">
      <c r="A34" s="603">
        <v>23</v>
      </c>
      <c r="B34" s="608" t="s">
        <v>319</v>
      </c>
      <c r="C34" s="596">
        <f>IFERROR(C31/C32,0)</f>
        <v>0.1477591393477416</v>
      </c>
    </row>
    <row r="35" spans="1:3">
      <c r="A35" s="598" t="s">
        <v>320</v>
      </c>
      <c r="B35" s="599"/>
      <c r="C35" s="591"/>
    </row>
    <row r="36" spans="1:3">
      <c r="A36" s="610" t="s">
        <v>321</v>
      </c>
      <c r="B36" s="605" t="s">
        <v>322</v>
      </c>
      <c r="C36" s="597"/>
    </row>
    <row r="37" spans="1:3" ht="24">
      <c r="A37" s="610" t="s">
        <v>323</v>
      </c>
      <c r="B37" s="602" t="s">
        <v>324</v>
      </c>
      <c r="C37" s="597"/>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showGridLines="0" zoomScaleNormal="100" workbookViewId="0"/>
  </sheetViews>
  <sheetFormatPr defaultColWidth="8.77734375" defaultRowHeight="12"/>
  <cols>
    <col min="1" max="1" width="11.44140625" style="7" customWidth="1"/>
    <col min="2" max="2" width="76.77734375" style="9" customWidth="1"/>
    <col min="3" max="6" width="25.44140625" style="7" customWidth="1"/>
    <col min="7" max="16384" width="8.77734375" style="7"/>
  </cols>
  <sheetData>
    <row r="1" spans="1:6">
      <c r="A1" s="1" t="s">
        <v>30</v>
      </c>
      <c r="B1" s="18" t="str">
        <f>'Info '!C2</f>
        <v xml:space="preserve">JSC "Bank of Georgia" </v>
      </c>
    </row>
    <row r="2" spans="1:6">
      <c r="A2" s="1" t="s">
        <v>31</v>
      </c>
      <c r="B2" s="133">
        <v>45930</v>
      </c>
    </row>
    <row r="3" spans="1:6">
      <c r="B3" s="7"/>
    </row>
    <row r="4" spans="1:6">
      <c r="A4" s="612" t="s">
        <v>721</v>
      </c>
    </row>
    <row r="5" spans="1:6" ht="36">
      <c r="B5" s="613"/>
      <c r="C5" s="614" t="s">
        <v>722</v>
      </c>
      <c r="D5" s="614" t="s">
        <v>724</v>
      </c>
      <c r="E5" s="614" t="s">
        <v>723</v>
      </c>
      <c r="F5" s="614" t="s">
        <v>725</v>
      </c>
    </row>
    <row r="6" spans="1:6">
      <c r="B6" s="615" t="s">
        <v>700</v>
      </c>
      <c r="C6" s="576">
        <f>IF(C7&gt;0,C7,IF(C8&gt;0,C8,IF(C9&gt;0,C9)))</f>
        <v>2737851.8391306088</v>
      </c>
      <c r="D6" s="576">
        <v>0</v>
      </c>
      <c r="E6" s="576">
        <v>0</v>
      </c>
      <c r="F6" s="576">
        <f>IF(F7&gt;0,F7,IF(F8&gt;0,F8,IF(F9&gt;0,F9)))</f>
        <v>2737851.8391306088</v>
      </c>
    </row>
    <row r="7" spans="1:6">
      <c r="B7" s="577" t="s">
        <v>712</v>
      </c>
      <c r="C7" s="87">
        <v>2737851.8391306088</v>
      </c>
      <c r="D7" s="87">
        <v>0</v>
      </c>
      <c r="E7" s="87">
        <v>0</v>
      </c>
      <c r="F7" s="87">
        <v>2737851.8391306088</v>
      </c>
    </row>
    <row r="8" spans="1:6">
      <c r="B8" s="577" t="s">
        <v>713</v>
      </c>
      <c r="C8" s="87">
        <v>3638756.2470776741</v>
      </c>
      <c r="D8" s="87">
        <v>0</v>
      </c>
      <c r="E8" s="87">
        <v>0</v>
      </c>
      <c r="F8" s="87">
        <v>3638756.2470776741</v>
      </c>
    </row>
    <row r="9" spans="1:6">
      <c r="B9" s="577" t="s">
        <v>720</v>
      </c>
      <c r="C9" s="87">
        <v>5655779.3747741962</v>
      </c>
      <c r="D9" s="87">
        <v>0</v>
      </c>
      <c r="E9" s="87">
        <v>0</v>
      </c>
      <c r="F9" s="87">
        <v>5655779.3747741962</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showGridLines="0" zoomScaleNormal="100" workbookViewId="0">
      <pane xSplit="2" ySplit="6" topLeftCell="C7" activePane="bottomRight" state="frozen"/>
      <selection pane="topRight"/>
      <selection pane="bottomLeft"/>
      <selection pane="bottomRight" activeCell="C7" sqref="C7"/>
    </sheetView>
  </sheetViews>
  <sheetFormatPr defaultColWidth="9.21875" defaultRowHeight="12"/>
  <cols>
    <col min="1" max="1" width="8.77734375" style="7"/>
    <col min="2" max="2" width="82.5546875" style="9" customWidth="1"/>
    <col min="3" max="3" width="17.44140625" style="7" bestFit="1" customWidth="1"/>
    <col min="4" max="4" width="18.44140625" style="7" bestFit="1" customWidth="1"/>
    <col min="5" max="5" width="17.44140625" style="7" bestFit="1" customWidth="1"/>
    <col min="6" max="6" width="18.44140625" style="7" bestFit="1" customWidth="1"/>
    <col min="7" max="7" width="19.21875" style="7" bestFit="1" customWidth="1"/>
    <col min="8" max="16384" width="9.21875" style="7"/>
  </cols>
  <sheetData>
    <row r="1" spans="1:7">
      <c r="A1" s="7" t="s">
        <v>30</v>
      </c>
      <c r="B1" s="18" t="str">
        <f>'Info '!C2</f>
        <v xml:space="preserve">JSC "Bank of Georgia" </v>
      </c>
    </row>
    <row r="2" spans="1:7">
      <c r="A2" s="7" t="s">
        <v>31</v>
      </c>
      <c r="B2" s="133">
        <v>45930</v>
      </c>
    </row>
    <row r="4" spans="1:7" ht="12.6" thickBot="1">
      <c r="A4" s="7" t="s">
        <v>376</v>
      </c>
      <c r="B4" s="616" t="s">
        <v>337</v>
      </c>
    </row>
    <row r="5" spans="1:7">
      <c r="A5" s="617"/>
      <c r="B5" s="618"/>
      <c r="C5" s="755" t="s">
        <v>338</v>
      </c>
      <c r="D5" s="755"/>
      <c r="E5" s="755"/>
      <c r="F5" s="755"/>
      <c r="G5" s="756" t="s">
        <v>339</v>
      </c>
    </row>
    <row r="6" spans="1:7">
      <c r="A6" s="619"/>
      <c r="B6" s="620"/>
      <c r="C6" s="621" t="s">
        <v>340</v>
      </c>
      <c r="D6" s="622" t="s">
        <v>341</v>
      </c>
      <c r="E6" s="622" t="s">
        <v>342</v>
      </c>
      <c r="F6" s="622" t="s">
        <v>343</v>
      </c>
      <c r="G6" s="757"/>
    </row>
    <row r="7" spans="1:7">
      <c r="A7" s="623"/>
      <c r="B7" s="624" t="s">
        <v>344</v>
      </c>
      <c r="C7" s="625"/>
      <c r="D7" s="625"/>
      <c r="E7" s="625"/>
      <c r="F7" s="625"/>
      <c r="G7" s="626"/>
    </row>
    <row r="8" spans="1:7">
      <c r="A8" s="527">
        <v>1</v>
      </c>
      <c r="B8" s="627" t="s">
        <v>345</v>
      </c>
      <c r="C8" s="628">
        <v>6326337244.8252659</v>
      </c>
      <c r="D8" s="628">
        <v>0</v>
      </c>
      <c r="E8" s="628">
        <v>0</v>
      </c>
      <c r="F8" s="628">
        <v>3829131817.6075602</v>
      </c>
      <c r="G8" s="629">
        <f>G9+G10</f>
        <v>10155469062.432827</v>
      </c>
    </row>
    <row r="9" spans="1:7">
      <c r="A9" s="527">
        <v>2</v>
      </c>
      <c r="B9" s="630" t="s">
        <v>346</v>
      </c>
      <c r="C9" s="628">
        <v>6326337244.8252659</v>
      </c>
      <c r="D9" s="628"/>
      <c r="E9" s="628"/>
      <c r="F9" s="628">
        <v>494463859</v>
      </c>
      <c r="G9" s="629">
        <v>6820801103.8252659</v>
      </c>
    </row>
    <row r="10" spans="1:7">
      <c r="A10" s="527">
        <v>3</v>
      </c>
      <c r="B10" s="630" t="s">
        <v>347</v>
      </c>
      <c r="C10" s="631"/>
      <c r="D10" s="631"/>
      <c r="E10" s="631"/>
      <c r="F10" s="628">
        <v>3334667958.6075602</v>
      </c>
      <c r="G10" s="629">
        <v>3334667958.6075602</v>
      </c>
    </row>
    <row r="11" spans="1:7" ht="14.55" customHeight="1">
      <c r="A11" s="527">
        <v>4</v>
      </c>
      <c r="B11" s="627" t="s">
        <v>348</v>
      </c>
      <c r="C11" s="227">
        <v>6839871082.0994997</v>
      </c>
      <c r="D11" s="235">
        <v>5776447729.1499996</v>
      </c>
      <c r="E11" s="227">
        <v>2001752819.04</v>
      </c>
      <c r="F11" s="227">
        <v>453993414.04000002</v>
      </c>
      <c r="G11" s="362">
        <f>SUM(G12:G13)</f>
        <v>12150115752.192921</v>
      </c>
    </row>
    <row r="12" spans="1:7">
      <c r="A12" s="527">
        <v>5</v>
      </c>
      <c r="B12" s="630" t="s">
        <v>349</v>
      </c>
      <c r="C12" s="227">
        <v>4119961182.5314999</v>
      </c>
      <c r="D12" s="235">
        <v>4310622600.0799999</v>
      </c>
      <c r="E12" s="227">
        <v>1455206734.1600001</v>
      </c>
      <c r="F12" s="227">
        <v>367727772.18000001</v>
      </c>
      <c r="G12" s="362">
        <v>9740842374.5039196</v>
      </c>
    </row>
    <row r="13" spans="1:7">
      <c r="A13" s="527">
        <v>6</v>
      </c>
      <c r="B13" s="630" t="s">
        <v>350</v>
      </c>
      <c r="C13" s="227">
        <v>2719909899.5679998</v>
      </c>
      <c r="D13" s="235">
        <v>1465825129.0699999</v>
      </c>
      <c r="E13" s="227">
        <v>546546084.88</v>
      </c>
      <c r="F13" s="227">
        <v>86265641.859999999</v>
      </c>
      <c r="G13" s="362">
        <v>2409273377.6890001</v>
      </c>
    </row>
    <row r="14" spans="1:7">
      <c r="A14" s="527">
        <v>7</v>
      </c>
      <c r="B14" s="627" t="s">
        <v>351</v>
      </c>
      <c r="C14" s="227">
        <v>8238678167.4045</v>
      </c>
      <c r="D14" s="227">
        <v>6549165829.7523479</v>
      </c>
      <c r="E14" s="227">
        <v>227886697.51999998</v>
      </c>
      <c r="F14" s="227">
        <v>10887412.380000001</v>
      </c>
      <c r="G14" s="362">
        <f>SUM(G15:G16)</f>
        <v>4055010833.5835042</v>
      </c>
    </row>
    <row r="15" spans="1:7" ht="36">
      <c r="A15" s="527">
        <v>8</v>
      </c>
      <c r="B15" s="630" t="s">
        <v>352</v>
      </c>
      <c r="C15" s="227">
        <v>7242142036.0480003</v>
      </c>
      <c r="D15" s="235">
        <v>630695370.77999973</v>
      </c>
      <c r="E15" s="227">
        <v>92304783.709999993</v>
      </c>
      <c r="F15" s="227">
        <v>10887412.380000001</v>
      </c>
      <c r="G15" s="362">
        <v>3988014876.678504</v>
      </c>
    </row>
    <row r="16" spans="1:7" ht="24">
      <c r="A16" s="527">
        <v>9</v>
      </c>
      <c r="B16" s="630" t="s">
        <v>353</v>
      </c>
      <c r="C16" s="227">
        <v>996536131.35649991</v>
      </c>
      <c r="D16" s="235">
        <v>5918470458.9723482</v>
      </c>
      <c r="E16" s="227">
        <v>135581913.81</v>
      </c>
      <c r="F16" s="227">
        <v>0</v>
      </c>
      <c r="G16" s="362">
        <v>66995956.905000001</v>
      </c>
    </row>
    <row r="17" spans="1:7">
      <c r="A17" s="527">
        <v>10</v>
      </c>
      <c r="B17" s="627" t="s">
        <v>354</v>
      </c>
      <c r="C17" s="227"/>
      <c r="D17" s="235"/>
      <c r="E17" s="227"/>
      <c r="F17" s="227"/>
      <c r="G17" s="362"/>
    </row>
    <row r="18" spans="1:7">
      <c r="A18" s="527">
        <v>11</v>
      </c>
      <c r="B18" s="627" t="s">
        <v>355</v>
      </c>
      <c r="C18" s="227">
        <v>0</v>
      </c>
      <c r="D18" s="235">
        <v>1142620288.0550034</v>
      </c>
      <c r="E18" s="235">
        <v>0</v>
      </c>
      <c r="F18" s="235">
        <v>892891.6</v>
      </c>
      <c r="G18" s="362">
        <f t="shared" ref="G18" si="0">SUM(G19:G20)</f>
        <v>0</v>
      </c>
    </row>
    <row r="19" spans="1:7">
      <c r="A19" s="527">
        <v>12</v>
      </c>
      <c r="B19" s="630" t="s">
        <v>356</v>
      </c>
      <c r="C19" s="632"/>
      <c r="D19" s="633">
        <v>6557332.9700000016</v>
      </c>
      <c r="E19" s="628">
        <v>0</v>
      </c>
      <c r="F19" s="628">
        <v>892891.6</v>
      </c>
      <c r="G19" s="362">
        <v>0</v>
      </c>
    </row>
    <row r="20" spans="1:7">
      <c r="A20" s="527">
        <v>13</v>
      </c>
      <c r="B20" s="630" t="s">
        <v>357</v>
      </c>
      <c r="C20" s="227"/>
      <c r="D20" s="634">
        <v>1136062955.0850034</v>
      </c>
      <c r="E20" s="628">
        <v>0</v>
      </c>
      <c r="F20" s="628">
        <v>0</v>
      </c>
      <c r="G20" s="362">
        <v>0</v>
      </c>
    </row>
    <row r="21" spans="1:7">
      <c r="A21" s="635">
        <v>14</v>
      </c>
      <c r="B21" s="636" t="s">
        <v>358</v>
      </c>
      <c r="C21" s="637">
        <f>SUM(C8,C11,C14,C17,C18)</f>
        <v>21404886494.329266</v>
      </c>
      <c r="D21" s="637">
        <f>SUM(D8,D11,D14,D17,D18)</f>
        <v>13468233846.957352</v>
      </c>
      <c r="E21" s="637">
        <f t="shared" ref="E21:F21" si="1">SUM(E8,E11,E14,E17,E18)</f>
        <v>2229639516.5599999</v>
      </c>
      <c r="F21" s="637">
        <f t="shared" si="1"/>
        <v>4294905535.6275601</v>
      </c>
      <c r="G21" s="638">
        <f>SUM(G8,G11,G14,G17,G18)</f>
        <v>26360595648.209251</v>
      </c>
    </row>
    <row r="22" spans="1:7">
      <c r="A22" s="639"/>
      <c r="B22" s="640" t="s">
        <v>359</v>
      </c>
      <c r="C22" s="641"/>
      <c r="D22" s="642"/>
      <c r="E22" s="641"/>
      <c r="F22" s="641"/>
      <c r="G22" s="643"/>
    </row>
    <row r="23" spans="1:7">
      <c r="A23" s="527">
        <v>15</v>
      </c>
      <c r="B23" s="627" t="s">
        <v>360</v>
      </c>
      <c r="C23" s="628">
        <v>5176537015.1799774</v>
      </c>
      <c r="D23" s="633">
        <v>8982176990.1000004</v>
      </c>
      <c r="E23" s="628"/>
      <c r="F23" s="628"/>
      <c r="G23" s="629">
        <v>516601569.14199889</v>
      </c>
    </row>
    <row r="24" spans="1:7">
      <c r="A24" s="527">
        <v>16</v>
      </c>
      <c r="B24" s="627" t="s">
        <v>361</v>
      </c>
      <c r="C24" s="628">
        <v>0</v>
      </c>
      <c r="D24" s="633">
        <v>4789654153.0952635</v>
      </c>
      <c r="E24" s="628">
        <v>3147464626.5847201</v>
      </c>
      <c r="F24" s="628">
        <v>15978330134.70392</v>
      </c>
      <c r="G24" s="362">
        <f>SUM(G25:G27,G29,G31)</f>
        <v>16800272186.420021</v>
      </c>
    </row>
    <row r="25" spans="1:7">
      <c r="A25" s="527">
        <v>17</v>
      </c>
      <c r="B25" s="630" t="s">
        <v>362</v>
      </c>
      <c r="C25" s="628"/>
      <c r="D25" s="633"/>
      <c r="E25" s="628"/>
      <c r="F25" s="628"/>
      <c r="G25" s="362"/>
    </row>
    <row r="26" spans="1:7" ht="24">
      <c r="A26" s="527">
        <v>18</v>
      </c>
      <c r="B26" s="630" t="s">
        <v>363</v>
      </c>
      <c r="C26" s="628"/>
      <c r="D26" s="633">
        <v>204247518.28742346</v>
      </c>
      <c r="E26" s="628">
        <v>158179256</v>
      </c>
      <c r="F26" s="628">
        <v>117195207.09999999</v>
      </c>
      <c r="G26" s="362">
        <v>226921962.84311351</v>
      </c>
    </row>
    <row r="27" spans="1:7">
      <c r="A27" s="527">
        <v>19</v>
      </c>
      <c r="B27" s="630" t="s">
        <v>364</v>
      </c>
      <c r="C27" s="628"/>
      <c r="D27" s="633">
        <v>3954664145.3871198</v>
      </c>
      <c r="E27" s="628">
        <v>2564046977.6917601</v>
      </c>
      <c r="F27" s="628">
        <v>10376094893.063599</v>
      </c>
      <c r="G27" s="362">
        <v>12079036220.643499</v>
      </c>
    </row>
    <row r="28" spans="1:7">
      <c r="A28" s="527">
        <v>20</v>
      </c>
      <c r="B28" s="644" t="s">
        <v>365</v>
      </c>
      <c r="C28" s="628"/>
      <c r="D28" s="633"/>
      <c r="E28" s="628"/>
      <c r="F28" s="628"/>
      <c r="G28" s="362"/>
    </row>
    <row r="29" spans="1:7">
      <c r="A29" s="527">
        <v>21</v>
      </c>
      <c r="B29" s="630" t="s">
        <v>366</v>
      </c>
      <c r="C29" s="628"/>
      <c r="D29" s="633">
        <v>431505525.80072004</v>
      </c>
      <c r="E29" s="628">
        <v>375641484.89296001</v>
      </c>
      <c r="F29" s="628">
        <v>5136744781.44032</v>
      </c>
      <c r="G29" s="362">
        <v>4073846101.9884081</v>
      </c>
    </row>
    <row r="30" spans="1:7">
      <c r="A30" s="527">
        <v>22</v>
      </c>
      <c r="B30" s="644" t="s">
        <v>365</v>
      </c>
      <c r="C30" s="628"/>
      <c r="D30" s="633">
        <v>307239569.24023998</v>
      </c>
      <c r="E30" s="628">
        <v>271183271.34112</v>
      </c>
      <c r="F30" s="628">
        <v>3479802337.9135203</v>
      </c>
      <c r="G30" s="362">
        <v>2551082939.9344678</v>
      </c>
    </row>
    <row r="31" spans="1:7">
      <c r="A31" s="527">
        <v>23</v>
      </c>
      <c r="B31" s="630" t="s">
        <v>367</v>
      </c>
      <c r="C31" s="628"/>
      <c r="D31" s="633">
        <v>199236963.62</v>
      </c>
      <c r="E31" s="633">
        <v>49596908</v>
      </c>
      <c r="F31" s="633">
        <v>348295253.10000002</v>
      </c>
      <c r="G31" s="645">
        <v>420467900.94499999</v>
      </c>
    </row>
    <row r="32" spans="1:7">
      <c r="A32" s="527">
        <v>24</v>
      </c>
      <c r="B32" s="627" t="s">
        <v>368</v>
      </c>
      <c r="C32" s="628"/>
      <c r="D32" s="633"/>
      <c r="E32" s="628"/>
      <c r="F32" s="628"/>
      <c r="G32" s="362"/>
    </row>
    <row r="33" spans="1:7">
      <c r="A33" s="527">
        <v>25</v>
      </c>
      <c r="B33" s="627" t="s">
        <v>369</v>
      </c>
      <c r="C33" s="628">
        <v>461165632.38999999</v>
      </c>
      <c r="D33" s="628">
        <v>1670044655.4151351</v>
      </c>
      <c r="E33" s="628">
        <v>163382492.44128001</v>
      </c>
      <c r="F33" s="628">
        <v>1071675149.96632</v>
      </c>
      <c r="G33" s="362">
        <v>3074541561.6757841</v>
      </c>
    </row>
    <row r="34" spans="1:7">
      <c r="A34" s="527">
        <v>26</v>
      </c>
      <c r="B34" s="630" t="s">
        <v>370</v>
      </c>
      <c r="C34" s="631"/>
      <c r="D34" s="633">
        <v>7568159.5099999998</v>
      </c>
      <c r="E34" s="628">
        <v>0</v>
      </c>
      <c r="F34" s="628">
        <v>118450.74</v>
      </c>
      <c r="G34" s="362">
        <v>7568159.5099999998</v>
      </c>
    </row>
    <row r="35" spans="1:7">
      <c r="A35" s="527">
        <v>27</v>
      </c>
      <c r="B35" s="630" t="s">
        <v>371</v>
      </c>
      <c r="C35" s="628">
        <v>461165632.38999999</v>
      </c>
      <c r="D35" s="633">
        <v>1662476495.9051352</v>
      </c>
      <c r="E35" s="628">
        <v>163382492.44128001</v>
      </c>
      <c r="F35" s="628">
        <v>1071556699.22632</v>
      </c>
      <c r="G35" s="362">
        <v>3066973402.1657839</v>
      </c>
    </row>
    <row r="36" spans="1:7">
      <c r="A36" s="527">
        <v>28</v>
      </c>
      <c r="B36" s="627" t="s">
        <v>372</v>
      </c>
      <c r="C36" s="628">
        <v>1136612784.9601998</v>
      </c>
      <c r="D36" s="633">
        <v>767487384.68199992</v>
      </c>
      <c r="E36" s="628">
        <v>423328728.18700004</v>
      </c>
      <c r="F36" s="628">
        <v>845896250.20539999</v>
      </c>
      <c r="G36" s="629">
        <v>302796688.06571996</v>
      </c>
    </row>
    <row r="37" spans="1:7">
      <c r="A37" s="635">
        <v>29</v>
      </c>
      <c r="B37" s="636" t="s">
        <v>373</v>
      </c>
      <c r="C37" s="638">
        <f>SUM(C23:C24,C32:C33,C36)</f>
        <v>6774315432.5301781</v>
      </c>
      <c r="D37" s="638">
        <f>SUM(D23:D24,D32:D33,D36)</f>
        <v>16209363183.292397</v>
      </c>
      <c r="E37" s="638">
        <f t="shared" ref="E37" si="2">SUM(E23:E24,E32:E33,E36)</f>
        <v>3734175847.2130003</v>
      </c>
      <c r="F37" s="638">
        <f>SUM(F23:F24,F32:F33,F36)</f>
        <v>17895901534.875641</v>
      </c>
      <c r="G37" s="638">
        <f>SUM(G23:G24,G32:G33,G36)</f>
        <v>20694212005.303524</v>
      </c>
    </row>
    <row r="38" spans="1:7">
      <c r="A38" s="623"/>
      <c r="B38" s="646"/>
      <c r="C38" s="647"/>
      <c r="D38" s="647"/>
      <c r="E38" s="647"/>
      <c r="F38" s="647"/>
      <c r="G38" s="648"/>
    </row>
    <row r="39" spans="1:7" ht="12.6" thickBot="1">
      <c r="A39" s="649">
        <v>30</v>
      </c>
      <c r="B39" s="650" t="s">
        <v>374</v>
      </c>
      <c r="C39" s="651"/>
      <c r="D39" s="652"/>
      <c r="E39" s="652"/>
      <c r="F39" s="653"/>
      <c r="G39" s="654">
        <f>IFERROR(G21/G37,0)</f>
        <v>1.2738149025173582</v>
      </c>
    </row>
    <row r="42" spans="1:7" ht="24">
      <c r="B42" s="9"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Normal="100" workbookViewId="0"/>
  </sheetViews>
  <sheetFormatPr defaultColWidth="9.21875" defaultRowHeight="12"/>
  <cols>
    <col min="1" max="1" width="11.77734375" style="7" bestFit="1" customWidth="1"/>
    <col min="2" max="2" width="105.21875" style="7" bestFit="1" customWidth="1"/>
    <col min="3" max="4" width="16" style="7" bestFit="1" customWidth="1"/>
    <col min="5" max="5" width="17.21875" style="7" bestFit="1" customWidth="1"/>
    <col min="6" max="6" width="17" style="7" bestFit="1" customWidth="1"/>
    <col min="7" max="7" width="19.77734375" style="7" bestFit="1" customWidth="1"/>
    <col min="8" max="8" width="17.21875" style="7" bestFit="1" customWidth="1"/>
    <col min="9" max="16384" width="9.21875" style="7"/>
  </cols>
  <sheetData>
    <row r="1" spans="1:8">
      <c r="A1" s="1" t="s">
        <v>30</v>
      </c>
      <c r="B1" s="82" t="str">
        <f>'Info '!C2</f>
        <v xml:space="preserve">JSC "Bank of Georgia" </v>
      </c>
    </row>
    <row r="2" spans="1:8">
      <c r="A2" s="2" t="s">
        <v>31</v>
      </c>
      <c r="B2" s="133">
        <v>45930</v>
      </c>
    </row>
    <row r="3" spans="1:8">
      <c r="A3" s="3" t="s">
        <v>380</v>
      </c>
    </row>
    <row r="5" spans="1:8" ht="12" customHeight="1">
      <c r="A5" s="758" t="s">
        <v>381</v>
      </c>
      <c r="B5" s="759"/>
      <c r="C5" s="764" t="s">
        <v>382</v>
      </c>
      <c r="D5" s="765"/>
      <c r="E5" s="765"/>
      <c r="F5" s="765"/>
      <c r="G5" s="765"/>
      <c r="H5" s="766"/>
    </row>
    <row r="6" spans="1:8">
      <c r="A6" s="760"/>
      <c r="B6" s="761"/>
      <c r="C6" s="767"/>
      <c r="D6" s="768"/>
      <c r="E6" s="768"/>
      <c r="F6" s="768"/>
      <c r="G6" s="768"/>
      <c r="H6" s="769"/>
    </row>
    <row r="7" spans="1:8">
      <c r="A7" s="762"/>
      <c r="B7" s="763"/>
      <c r="C7" s="78" t="s">
        <v>383</v>
      </c>
      <c r="D7" s="78" t="s">
        <v>384</v>
      </c>
      <c r="E7" s="78" t="s">
        <v>385</v>
      </c>
      <c r="F7" s="78" t="s">
        <v>386</v>
      </c>
      <c r="G7" s="78" t="s">
        <v>387</v>
      </c>
      <c r="H7" s="78" t="s">
        <v>64</v>
      </c>
    </row>
    <row r="8" spans="1:8">
      <c r="A8" s="655">
        <v>1</v>
      </c>
      <c r="B8" s="656" t="s">
        <v>51</v>
      </c>
      <c r="C8" s="661">
        <v>2949533174.0099998</v>
      </c>
      <c r="D8" s="661">
        <v>2145613837.7547004</v>
      </c>
      <c r="E8" s="661">
        <v>3013401450.2522998</v>
      </c>
      <c r="F8" s="661">
        <v>1118021044.3999</v>
      </c>
      <c r="G8" s="661"/>
      <c r="H8" s="80">
        <f t="shared" ref="H8:H20" si="0">SUM(C8:G8)</f>
        <v>9226569506.4169006</v>
      </c>
    </row>
    <row r="9" spans="1:8">
      <c r="A9" s="655">
        <v>2</v>
      </c>
      <c r="B9" s="656" t="s">
        <v>52</v>
      </c>
      <c r="C9" s="661"/>
      <c r="D9" s="661"/>
      <c r="E9" s="661"/>
      <c r="F9" s="661"/>
      <c r="G9" s="661"/>
      <c r="H9" s="80">
        <f t="shared" si="0"/>
        <v>0</v>
      </c>
    </row>
    <row r="10" spans="1:8">
      <c r="A10" s="655">
        <v>3</v>
      </c>
      <c r="B10" s="656" t="s">
        <v>152</v>
      </c>
      <c r="C10" s="661"/>
      <c r="D10" s="661"/>
      <c r="E10" s="661"/>
      <c r="F10" s="661"/>
      <c r="G10" s="661"/>
      <c r="H10" s="80">
        <f t="shared" si="0"/>
        <v>0</v>
      </c>
    </row>
    <row r="11" spans="1:8">
      <c r="A11" s="655">
        <v>4</v>
      </c>
      <c r="B11" s="656" t="s">
        <v>53</v>
      </c>
      <c r="C11" s="661"/>
      <c r="D11" s="661">
        <v>698481418.69969988</v>
      </c>
      <c r="E11" s="661">
        <v>806900398.24000001</v>
      </c>
      <c r="F11" s="661">
        <v>0</v>
      </c>
      <c r="G11" s="661"/>
      <c r="H11" s="80">
        <f t="shared" si="0"/>
        <v>1505381816.9396999</v>
      </c>
    </row>
    <row r="12" spans="1:8">
      <c r="A12" s="655">
        <v>5</v>
      </c>
      <c r="B12" s="656" t="s">
        <v>54</v>
      </c>
      <c r="C12" s="661"/>
      <c r="D12" s="661"/>
      <c r="E12" s="661"/>
      <c r="F12" s="661"/>
      <c r="G12" s="661"/>
      <c r="H12" s="80">
        <f t="shared" si="0"/>
        <v>0</v>
      </c>
    </row>
    <row r="13" spans="1:8">
      <c r="A13" s="655">
        <v>6</v>
      </c>
      <c r="B13" s="656" t="s">
        <v>55</v>
      </c>
      <c r="C13" s="661">
        <v>1108759021.8174233</v>
      </c>
      <c r="D13" s="661">
        <v>414908907.02997655</v>
      </c>
      <c r="E13" s="661">
        <v>7495711.7400000002</v>
      </c>
      <c r="F13" s="661">
        <v>0</v>
      </c>
      <c r="G13" s="661"/>
      <c r="H13" s="80">
        <f t="shared" si="0"/>
        <v>1531163640.5874</v>
      </c>
    </row>
    <row r="14" spans="1:8">
      <c r="A14" s="655">
        <v>7</v>
      </c>
      <c r="B14" s="656" t="s">
        <v>56</v>
      </c>
      <c r="C14" s="661"/>
      <c r="D14" s="661">
        <v>3152530976.3216</v>
      </c>
      <c r="E14" s="661">
        <v>3763547558.8341999</v>
      </c>
      <c r="F14" s="661">
        <v>4469398907.4111996</v>
      </c>
      <c r="G14" s="661">
        <v>34330951.3336</v>
      </c>
      <c r="H14" s="80">
        <f t="shared" si="0"/>
        <v>11419808393.900599</v>
      </c>
    </row>
    <row r="15" spans="1:8">
      <c r="A15" s="655">
        <v>8</v>
      </c>
      <c r="B15" s="657" t="s">
        <v>57</v>
      </c>
      <c r="C15" s="661"/>
      <c r="D15" s="661">
        <v>1043515363.3947999</v>
      </c>
      <c r="E15" s="661">
        <v>4643732147.1381998</v>
      </c>
      <c r="F15" s="661">
        <v>3450069228.5704999</v>
      </c>
      <c r="G15" s="661">
        <v>32669769.8123</v>
      </c>
      <c r="H15" s="80">
        <f t="shared" si="0"/>
        <v>9169986508.9158001</v>
      </c>
    </row>
    <row r="16" spans="1:8">
      <c r="A16" s="655">
        <v>9</v>
      </c>
      <c r="B16" s="656" t="s">
        <v>58</v>
      </c>
      <c r="C16" s="661"/>
      <c r="D16" s="661">
        <v>149302853.76890001</v>
      </c>
      <c r="E16" s="661">
        <v>1423433612.8422999</v>
      </c>
      <c r="F16" s="661">
        <v>4034090651.1170001</v>
      </c>
      <c r="G16" s="661">
        <v>6551156.1937999995</v>
      </c>
      <c r="H16" s="80">
        <f t="shared" si="0"/>
        <v>5613378273.9219999</v>
      </c>
    </row>
    <row r="17" spans="1:8">
      <c r="A17" s="655">
        <v>10</v>
      </c>
      <c r="B17" s="658" t="s">
        <v>395</v>
      </c>
      <c r="C17" s="661"/>
      <c r="D17" s="661">
        <v>9977138.3393000141</v>
      </c>
      <c r="E17" s="661">
        <v>51231441.456299998</v>
      </c>
      <c r="F17" s="661">
        <v>58995070.594499998</v>
      </c>
      <c r="G17" s="661">
        <v>57778600.340499997</v>
      </c>
      <c r="H17" s="80">
        <f t="shared" si="0"/>
        <v>177982250.7306</v>
      </c>
    </row>
    <row r="18" spans="1:8">
      <c r="A18" s="655">
        <v>11</v>
      </c>
      <c r="B18" s="656" t="s">
        <v>60</v>
      </c>
      <c r="C18" s="661"/>
      <c r="D18" s="661">
        <v>1159836.425</v>
      </c>
      <c r="E18" s="661">
        <v>38042021.601599999</v>
      </c>
      <c r="F18" s="661">
        <v>187750159.5891</v>
      </c>
      <c r="G18" s="661">
        <v>85763186.310000002</v>
      </c>
      <c r="H18" s="80">
        <f t="shared" si="0"/>
        <v>312715203.92570001</v>
      </c>
    </row>
    <row r="19" spans="1:8">
      <c r="A19" s="655">
        <v>12</v>
      </c>
      <c r="B19" s="656" t="s">
        <v>61</v>
      </c>
      <c r="C19" s="661"/>
      <c r="D19" s="661"/>
      <c r="E19" s="661"/>
      <c r="F19" s="661"/>
      <c r="G19" s="661"/>
      <c r="H19" s="80">
        <f t="shared" si="0"/>
        <v>0</v>
      </c>
    </row>
    <row r="20" spans="1:8">
      <c r="A20" s="659">
        <v>13</v>
      </c>
      <c r="B20" s="657" t="s">
        <v>144</v>
      </c>
      <c r="C20" s="661"/>
      <c r="D20" s="661"/>
      <c r="E20" s="661"/>
      <c r="F20" s="661"/>
      <c r="G20" s="661"/>
      <c r="H20" s="80">
        <f t="shared" si="0"/>
        <v>0</v>
      </c>
    </row>
    <row r="21" spans="1:8">
      <c r="A21" s="655">
        <v>14</v>
      </c>
      <c r="B21" s="656" t="s">
        <v>63</v>
      </c>
      <c r="C21" s="661">
        <v>876591125.01999998</v>
      </c>
      <c r="D21" s="661">
        <v>234342995.56855249</v>
      </c>
      <c r="E21" s="661"/>
      <c r="F21" s="661"/>
      <c r="G21" s="661">
        <v>1532654873.9899998</v>
      </c>
      <c r="H21" s="80">
        <f>SUM(C21:G21)</f>
        <v>2643588994.5785522</v>
      </c>
    </row>
    <row r="22" spans="1:8">
      <c r="A22" s="660">
        <v>15</v>
      </c>
      <c r="B22" s="8" t="s">
        <v>64</v>
      </c>
      <c r="C22" s="80">
        <f>SUM(C18:C21)+SUM(C8:C16)</f>
        <v>4934883320.8474236</v>
      </c>
      <c r="D22" s="80">
        <f t="shared" ref="D22:H22" si="1">SUM(D18:D21)+SUM(D8:D16)</f>
        <v>7839856188.9632292</v>
      </c>
      <c r="E22" s="80">
        <f t="shared" si="1"/>
        <v>13696552900.648602</v>
      </c>
      <c r="F22" s="80">
        <f t="shared" si="1"/>
        <v>13259329991.0877</v>
      </c>
      <c r="G22" s="80">
        <f t="shared" si="1"/>
        <v>1691969937.6396997</v>
      </c>
      <c r="H22" s="80">
        <f t="shared" si="1"/>
        <v>41422592339.186646</v>
      </c>
    </row>
    <row r="26" spans="1:8" ht="24">
      <c r="B26" s="6"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Normal="100" workbookViewId="0"/>
  </sheetViews>
  <sheetFormatPr defaultColWidth="9.21875" defaultRowHeight="12"/>
  <cols>
    <col min="1" max="1" width="11.77734375" style="9" bestFit="1" customWidth="1"/>
    <col min="2" max="2" width="86.77734375" style="7" customWidth="1"/>
    <col min="3" max="4" width="31.5546875" style="90" customWidth="1"/>
    <col min="5" max="5" width="15.21875" style="91" bestFit="1" customWidth="1"/>
    <col min="6" max="6" width="11.77734375" style="91" bestFit="1" customWidth="1"/>
    <col min="7" max="7" width="21.5546875" style="90" bestFit="1" customWidth="1"/>
    <col min="8" max="8" width="41.44140625" style="90" customWidth="1"/>
    <col min="9" max="16384" width="9.21875" style="7"/>
  </cols>
  <sheetData>
    <row r="1" spans="1:8">
      <c r="A1" s="1" t="s">
        <v>30</v>
      </c>
      <c r="B1" s="82" t="str">
        <f>'Info '!C2</f>
        <v xml:space="preserve">JSC "Bank of Georgia" </v>
      </c>
      <c r="C1" s="83"/>
      <c r="D1" s="83"/>
      <c r="E1" s="83"/>
      <c r="F1" s="83"/>
      <c r="G1" s="83"/>
      <c r="H1" s="83"/>
    </row>
    <row r="2" spans="1:8">
      <c r="A2" s="2" t="s">
        <v>31</v>
      </c>
      <c r="B2" s="133">
        <v>45930</v>
      </c>
      <c r="C2" s="83"/>
      <c r="D2" s="83"/>
      <c r="E2" s="83"/>
      <c r="F2" s="83"/>
      <c r="G2" s="83"/>
      <c r="H2" s="83"/>
    </row>
    <row r="3" spans="1:8">
      <c r="A3" s="3" t="s">
        <v>388</v>
      </c>
      <c r="B3" s="18"/>
      <c r="C3" s="83"/>
      <c r="D3" s="83"/>
      <c r="E3" s="83"/>
      <c r="F3" s="83"/>
      <c r="G3" s="83"/>
      <c r="H3" s="83"/>
    </row>
    <row r="4" spans="1:8">
      <c r="A4" s="19"/>
      <c r="B4" s="18"/>
      <c r="C4" s="84" t="s">
        <v>0</v>
      </c>
      <c r="D4" s="84" t="s">
        <v>1</v>
      </c>
      <c r="E4" s="84" t="s">
        <v>2</v>
      </c>
      <c r="F4" s="84" t="s">
        <v>3</v>
      </c>
      <c r="G4" s="84" t="s">
        <v>4</v>
      </c>
      <c r="H4" s="84" t="s">
        <v>5</v>
      </c>
    </row>
    <row r="5" spans="1:8" ht="34.049999999999997" customHeight="1">
      <c r="A5" s="758" t="s">
        <v>389</v>
      </c>
      <c r="B5" s="759"/>
      <c r="C5" s="772" t="s">
        <v>390</v>
      </c>
      <c r="D5" s="772"/>
      <c r="E5" s="772" t="s">
        <v>627</v>
      </c>
      <c r="F5" s="770" t="s">
        <v>391</v>
      </c>
      <c r="G5" s="770" t="s">
        <v>392</v>
      </c>
      <c r="H5" s="85" t="s">
        <v>626</v>
      </c>
    </row>
    <row r="6" spans="1:8" ht="24">
      <c r="A6" s="762"/>
      <c r="B6" s="763"/>
      <c r="C6" s="86" t="s">
        <v>393</v>
      </c>
      <c r="D6" s="86" t="s">
        <v>394</v>
      </c>
      <c r="E6" s="772"/>
      <c r="F6" s="771"/>
      <c r="G6" s="771"/>
      <c r="H6" s="85" t="s">
        <v>625</v>
      </c>
    </row>
    <row r="7" spans="1:8">
      <c r="A7" s="662">
        <v>1</v>
      </c>
      <c r="B7" s="656" t="s">
        <v>51</v>
      </c>
      <c r="C7" s="227"/>
      <c r="D7" s="227">
        <v>9235635817.8369007</v>
      </c>
      <c r="E7" s="227">
        <v>9066311.4199999999</v>
      </c>
      <c r="F7" s="87"/>
      <c r="G7" s="227"/>
      <c r="H7" s="88">
        <v>9226569506.4169006</v>
      </c>
    </row>
    <row r="8" spans="1:8">
      <c r="A8" s="662">
        <v>2</v>
      </c>
      <c r="B8" s="656" t="s">
        <v>52</v>
      </c>
      <c r="C8" s="227"/>
      <c r="D8" s="227"/>
      <c r="E8" s="227"/>
      <c r="F8" s="87"/>
      <c r="G8" s="227"/>
      <c r="H8" s="88">
        <v>0</v>
      </c>
    </row>
    <row r="9" spans="1:8">
      <c r="A9" s="662">
        <v>3</v>
      </c>
      <c r="B9" s="656" t="s">
        <v>152</v>
      </c>
      <c r="C9" s="227"/>
      <c r="D9" s="227"/>
      <c r="E9" s="227"/>
      <c r="F9" s="87"/>
      <c r="G9" s="227"/>
      <c r="H9" s="88">
        <v>0</v>
      </c>
    </row>
    <row r="10" spans="1:8">
      <c r="A10" s="662">
        <v>4</v>
      </c>
      <c r="B10" s="656" t="s">
        <v>53</v>
      </c>
      <c r="C10" s="227"/>
      <c r="D10" s="227">
        <v>1505381816.9396999</v>
      </c>
      <c r="E10" s="227">
        <v>0</v>
      </c>
      <c r="F10" s="87"/>
      <c r="G10" s="227"/>
      <c r="H10" s="88">
        <v>1505381816.9396999</v>
      </c>
    </row>
    <row r="11" spans="1:8">
      <c r="A11" s="662">
        <v>5</v>
      </c>
      <c r="B11" s="656" t="s">
        <v>54</v>
      </c>
      <c r="C11" s="227"/>
      <c r="D11" s="227"/>
      <c r="E11" s="227"/>
      <c r="F11" s="87"/>
      <c r="G11" s="227"/>
      <c r="H11" s="88">
        <v>0</v>
      </c>
    </row>
    <row r="12" spans="1:8">
      <c r="A12" s="662">
        <v>6</v>
      </c>
      <c r="B12" s="656" t="s">
        <v>55</v>
      </c>
      <c r="C12" s="227"/>
      <c r="D12" s="227">
        <v>1531257739.8573999</v>
      </c>
      <c r="E12" s="227">
        <v>94099.27</v>
      </c>
      <c r="F12" s="87"/>
      <c r="G12" s="227"/>
      <c r="H12" s="88">
        <v>1531163640.5874</v>
      </c>
    </row>
    <row r="13" spans="1:8">
      <c r="A13" s="662">
        <v>7</v>
      </c>
      <c r="B13" s="656" t="s">
        <v>56</v>
      </c>
      <c r="C13" s="227">
        <v>305061695.79119998</v>
      </c>
      <c r="D13" s="227">
        <v>11291713534.867001</v>
      </c>
      <c r="E13" s="227">
        <v>176966836.76949999</v>
      </c>
      <c r="F13" s="87"/>
      <c r="G13" s="227">
        <v>229047.65</v>
      </c>
      <c r="H13" s="88">
        <v>11419808393.8887</v>
      </c>
    </row>
    <row r="14" spans="1:8">
      <c r="A14" s="662">
        <v>8</v>
      </c>
      <c r="B14" s="657" t="s">
        <v>57</v>
      </c>
      <c r="C14" s="227">
        <v>275451311.62</v>
      </c>
      <c r="D14" s="227">
        <v>9085481030.4799995</v>
      </c>
      <c r="E14" s="227">
        <v>190945833.18349999</v>
      </c>
      <c r="F14" s="87"/>
      <c r="G14" s="227">
        <v>30413013.800183009</v>
      </c>
      <c r="H14" s="88">
        <v>9169986508.9165001</v>
      </c>
    </row>
    <row r="15" spans="1:8">
      <c r="A15" s="662">
        <v>9</v>
      </c>
      <c r="B15" s="656" t="s">
        <v>58</v>
      </c>
      <c r="C15" s="227">
        <v>91525606.040000007</v>
      </c>
      <c r="D15" s="227">
        <v>5538261956.5500002</v>
      </c>
      <c r="E15" s="227">
        <v>16409288.6713</v>
      </c>
      <c r="F15" s="87"/>
      <c r="G15" s="227">
        <v>602715.47</v>
      </c>
      <c r="H15" s="88">
        <v>5613378273.9187002</v>
      </c>
    </row>
    <row r="16" spans="1:8">
      <c r="A16" s="662">
        <v>10</v>
      </c>
      <c r="B16" s="658" t="s">
        <v>395</v>
      </c>
      <c r="C16" s="227">
        <v>311963444.06</v>
      </c>
      <c r="D16" s="227">
        <v>335965.94349998236</v>
      </c>
      <c r="E16" s="227">
        <v>134317159.27289999</v>
      </c>
      <c r="F16" s="87"/>
      <c r="G16" s="227">
        <v>31248208.940183006</v>
      </c>
      <c r="H16" s="88">
        <v>177982250.7306</v>
      </c>
    </row>
    <row r="17" spans="1:8">
      <c r="A17" s="662">
        <v>11</v>
      </c>
      <c r="B17" s="656" t="s">
        <v>60</v>
      </c>
      <c r="C17" s="227">
        <v>946799.05</v>
      </c>
      <c r="D17" s="227">
        <v>312386361.80000001</v>
      </c>
      <c r="E17" s="227">
        <v>617956.93059999996</v>
      </c>
      <c r="F17" s="87"/>
      <c r="G17" s="227">
        <v>3432.02</v>
      </c>
      <c r="H17" s="88">
        <v>312715203.91940004</v>
      </c>
    </row>
    <row r="18" spans="1:8">
      <c r="A18" s="662">
        <v>12</v>
      </c>
      <c r="B18" s="656" t="s">
        <v>61</v>
      </c>
      <c r="C18" s="227"/>
      <c r="D18" s="227"/>
      <c r="E18" s="227"/>
      <c r="F18" s="87"/>
      <c r="G18" s="227"/>
      <c r="H18" s="88">
        <v>0</v>
      </c>
    </row>
    <row r="19" spans="1:8">
      <c r="A19" s="663">
        <v>13</v>
      </c>
      <c r="B19" s="657" t="s">
        <v>144</v>
      </c>
      <c r="C19" s="227"/>
      <c r="D19" s="227"/>
      <c r="E19" s="227"/>
      <c r="F19" s="87"/>
      <c r="G19" s="227"/>
      <c r="H19" s="88">
        <v>0</v>
      </c>
    </row>
    <row r="20" spans="1:8">
      <c r="A20" s="662">
        <v>14</v>
      </c>
      <c r="B20" s="656" t="s">
        <v>63</v>
      </c>
      <c r="C20" s="227">
        <v>17511981.355669994</v>
      </c>
      <c r="D20" s="227">
        <v>2853647574.707819</v>
      </c>
      <c r="E20" s="227">
        <v>19960831.734936789</v>
      </c>
      <c r="F20" s="87"/>
      <c r="G20" s="227">
        <v>1341372.3500000001</v>
      </c>
      <c r="H20" s="88">
        <v>2851198724.3285522</v>
      </c>
    </row>
    <row r="21" spans="1:8" s="14" customFormat="1">
      <c r="A21" s="664">
        <v>15</v>
      </c>
      <c r="B21" s="15" t="s">
        <v>64</v>
      </c>
      <c r="C21" s="89">
        <v>690497393.85687006</v>
      </c>
      <c r="D21" s="89">
        <v>41353765833.038818</v>
      </c>
      <c r="E21" s="89">
        <v>414061157.97983676</v>
      </c>
      <c r="F21" s="89">
        <v>0</v>
      </c>
      <c r="G21" s="89">
        <v>32589581.290183008</v>
      </c>
      <c r="H21" s="88">
        <v>41630202068.915855</v>
      </c>
    </row>
    <row r="22" spans="1:8">
      <c r="A22" s="13">
        <v>16</v>
      </c>
      <c r="B22" s="12" t="s">
        <v>396</v>
      </c>
      <c r="C22" s="87">
        <v>669978267.40578806</v>
      </c>
      <c r="D22" s="87">
        <v>25881459475.422821</v>
      </c>
      <c r="E22" s="87">
        <v>384006978.71828401</v>
      </c>
      <c r="F22" s="87"/>
      <c r="G22" s="87">
        <v>31248208.940183006</v>
      </c>
      <c r="H22" s="88">
        <v>26167430764.110325</v>
      </c>
    </row>
    <row r="23" spans="1:8">
      <c r="A23" s="13">
        <v>17</v>
      </c>
      <c r="B23" s="12" t="s">
        <v>397</v>
      </c>
      <c r="C23" s="87">
        <v>0</v>
      </c>
      <c r="D23" s="87">
        <v>8076228109.5235996</v>
      </c>
      <c r="E23" s="87">
        <v>8901331.6499999985</v>
      </c>
      <c r="F23" s="87"/>
      <c r="G23" s="87"/>
      <c r="H23" s="88">
        <v>8067326777.8736</v>
      </c>
    </row>
    <row r="25" spans="1:8">
      <c r="E25" s="90"/>
      <c r="F25" s="90"/>
    </row>
    <row r="26" spans="1:8" ht="42.6" customHeight="1">
      <c r="B26" s="6"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Normal="100" workbookViewId="0"/>
  </sheetViews>
  <sheetFormatPr defaultColWidth="9.21875" defaultRowHeight="12"/>
  <cols>
    <col min="1" max="1" width="11" style="7" bestFit="1" customWidth="1"/>
    <col min="2" max="2" width="93.44140625" style="7" customWidth="1"/>
    <col min="3" max="4" width="35" style="7" customWidth="1"/>
    <col min="5" max="5" width="15.21875" style="7" bestFit="1" customWidth="1"/>
    <col min="6" max="6" width="11.77734375" style="7" bestFit="1" customWidth="1"/>
    <col min="7" max="7" width="22" style="7" customWidth="1"/>
    <col min="8" max="8" width="19.77734375" style="7" customWidth="1"/>
    <col min="9" max="16384" width="9.21875" style="7"/>
  </cols>
  <sheetData>
    <row r="1" spans="1:8">
      <c r="A1" s="1" t="s">
        <v>30</v>
      </c>
      <c r="B1" s="82" t="str">
        <f>'Info '!C2</f>
        <v xml:space="preserve">JSC "Bank of Georgia" </v>
      </c>
      <c r="C1" s="18"/>
      <c r="D1" s="18"/>
      <c r="E1" s="18"/>
      <c r="F1" s="18"/>
      <c r="G1" s="18"/>
      <c r="H1" s="18"/>
    </row>
    <row r="2" spans="1:8">
      <c r="A2" s="2" t="s">
        <v>31</v>
      </c>
      <c r="B2" s="133">
        <v>45930</v>
      </c>
      <c r="C2" s="18"/>
      <c r="D2" s="18"/>
      <c r="E2" s="18"/>
      <c r="F2" s="18"/>
      <c r="G2" s="18"/>
      <c r="H2" s="18"/>
    </row>
    <row r="3" spans="1:8">
      <c r="A3" s="3" t="s">
        <v>398</v>
      </c>
      <c r="B3" s="18"/>
      <c r="C3" s="18"/>
      <c r="D3" s="18"/>
      <c r="E3" s="18"/>
      <c r="F3" s="18"/>
      <c r="G3" s="18"/>
      <c r="H3" s="18"/>
    </row>
    <row r="4" spans="1:8">
      <c r="A4" s="19"/>
      <c r="B4" s="18"/>
      <c r="C4" s="17" t="s">
        <v>0</v>
      </c>
      <c r="D4" s="17" t="s">
        <v>1</v>
      </c>
      <c r="E4" s="17" t="s">
        <v>2</v>
      </c>
      <c r="F4" s="17" t="s">
        <v>3</v>
      </c>
      <c r="G4" s="17" t="s">
        <v>4</v>
      </c>
      <c r="H4" s="17" t="s">
        <v>5</v>
      </c>
    </row>
    <row r="5" spans="1:8" ht="41.55" customHeight="1">
      <c r="A5" s="758" t="s">
        <v>389</v>
      </c>
      <c r="B5" s="759"/>
      <c r="C5" s="775" t="s">
        <v>390</v>
      </c>
      <c r="D5" s="775"/>
      <c r="E5" s="775" t="s">
        <v>627</v>
      </c>
      <c r="F5" s="773" t="s">
        <v>391</v>
      </c>
      <c r="G5" s="773" t="s">
        <v>392</v>
      </c>
      <c r="H5" s="77" t="s">
        <v>626</v>
      </c>
    </row>
    <row r="6" spans="1:8" ht="24">
      <c r="A6" s="762"/>
      <c r="B6" s="763"/>
      <c r="C6" s="16" t="s">
        <v>393</v>
      </c>
      <c r="D6" s="16" t="s">
        <v>394</v>
      </c>
      <c r="E6" s="775"/>
      <c r="F6" s="774"/>
      <c r="G6" s="774"/>
      <c r="H6" s="77" t="s">
        <v>625</v>
      </c>
    </row>
    <row r="7" spans="1:8">
      <c r="A7" s="10">
        <v>1</v>
      </c>
      <c r="B7" s="24" t="s">
        <v>486</v>
      </c>
      <c r="C7" s="87">
        <v>8834521.5041000005</v>
      </c>
      <c r="D7" s="87">
        <v>10056283075.501501</v>
      </c>
      <c r="E7" s="87">
        <v>17296652.986200001</v>
      </c>
      <c r="F7" s="87"/>
      <c r="G7" s="87">
        <v>1357372.5489000001</v>
      </c>
      <c r="H7" s="88">
        <v>10047820944.019402</v>
      </c>
    </row>
    <row r="8" spans="1:8">
      <c r="A8" s="10">
        <v>2</v>
      </c>
      <c r="B8" s="24" t="s">
        <v>399</v>
      </c>
      <c r="C8" s="87">
        <v>8064673.4982000003</v>
      </c>
      <c r="D8" s="87">
        <v>4506448073.6413708</v>
      </c>
      <c r="E8" s="87">
        <v>4728897.3390000006</v>
      </c>
      <c r="F8" s="87"/>
      <c r="G8" s="87">
        <v>630999.86</v>
      </c>
      <c r="H8" s="88">
        <v>4509783849.8005714</v>
      </c>
    </row>
    <row r="9" spans="1:8">
      <c r="A9" s="10">
        <v>3</v>
      </c>
      <c r="B9" s="24" t="s">
        <v>400</v>
      </c>
      <c r="C9" s="87">
        <v>0</v>
      </c>
      <c r="D9" s="87">
        <v>4162832.41</v>
      </c>
      <c r="E9" s="87">
        <v>0</v>
      </c>
      <c r="F9" s="87"/>
      <c r="G9" s="87">
        <v>0</v>
      </c>
      <c r="H9" s="88">
        <v>4162832.41</v>
      </c>
    </row>
    <row r="10" spans="1:8">
      <c r="A10" s="10">
        <v>4</v>
      </c>
      <c r="B10" s="24" t="s">
        <v>487</v>
      </c>
      <c r="C10" s="87">
        <v>48114792.1721</v>
      </c>
      <c r="D10" s="87">
        <v>1652853151.7321999</v>
      </c>
      <c r="E10" s="87">
        <v>11645603.062899999</v>
      </c>
      <c r="F10" s="87"/>
      <c r="G10" s="87">
        <v>118872.23</v>
      </c>
      <c r="H10" s="88">
        <v>1689322340.8413999</v>
      </c>
    </row>
    <row r="11" spans="1:8">
      <c r="A11" s="10">
        <v>5</v>
      </c>
      <c r="B11" s="24" t="s">
        <v>401</v>
      </c>
      <c r="C11" s="87">
        <v>37705709.011399999</v>
      </c>
      <c r="D11" s="87">
        <v>1591619152.4223001</v>
      </c>
      <c r="E11" s="87">
        <v>14324921.733900001</v>
      </c>
      <c r="F11" s="87"/>
      <c r="G11" s="87">
        <v>152263.79</v>
      </c>
      <c r="H11" s="88">
        <v>1614999939.6998</v>
      </c>
    </row>
    <row r="12" spans="1:8">
      <c r="A12" s="10">
        <v>6</v>
      </c>
      <c r="B12" s="24" t="s">
        <v>402</v>
      </c>
      <c r="C12" s="87">
        <v>22518849.318500001</v>
      </c>
      <c r="D12" s="87">
        <v>1054641625.221</v>
      </c>
      <c r="E12" s="87">
        <v>14711520.0441</v>
      </c>
      <c r="F12" s="87"/>
      <c r="G12" s="87">
        <v>2607116.29</v>
      </c>
      <c r="H12" s="88">
        <v>1062448954.4954</v>
      </c>
    </row>
    <row r="13" spans="1:8">
      <c r="A13" s="10">
        <v>7</v>
      </c>
      <c r="B13" s="24" t="s">
        <v>403</v>
      </c>
      <c r="C13" s="87">
        <v>19839432.997499999</v>
      </c>
      <c r="D13" s="87">
        <v>1068942625.6203001</v>
      </c>
      <c r="E13" s="87">
        <v>13719403.184599999</v>
      </c>
      <c r="F13" s="87"/>
      <c r="G13" s="87">
        <v>1338067.7951</v>
      </c>
      <c r="H13" s="88">
        <v>1075062655.4331999</v>
      </c>
    </row>
    <row r="14" spans="1:8">
      <c r="A14" s="10">
        <v>8</v>
      </c>
      <c r="B14" s="24" t="s">
        <v>404</v>
      </c>
      <c r="C14" s="87">
        <v>17137101.1998</v>
      </c>
      <c r="D14" s="87">
        <v>1293233563.3894</v>
      </c>
      <c r="E14" s="87">
        <v>12930502.7611</v>
      </c>
      <c r="F14" s="87"/>
      <c r="G14" s="87">
        <v>1748051.5227000001</v>
      </c>
      <c r="H14" s="88">
        <v>1297440161.8281</v>
      </c>
    </row>
    <row r="15" spans="1:8">
      <c r="A15" s="10">
        <v>9</v>
      </c>
      <c r="B15" s="24" t="s">
        <v>405</v>
      </c>
      <c r="C15" s="87">
        <v>103774996.1759</v>
      </c>
      <c r="D15" s="87">
        <v>931712839.13180006</v>
      </c>
      <c r="E15" s="87">
        <v>74546241.546200007</v>
      </c>
      <c r="F15" s="87"/>
      <c r="G15" s="87">
        <v>761236.25</v>
      </c>
      <c r="H15" s="88">
        <v>960941593.7615</v>
      </c>
    </row>
    <row r="16" spans="1:8">
      <c r="A16" s="10">
        <v>10</v>
      </c>
      <c r="B16" s="24" t="s">
        <v>406</v>
      </c>
      <c r="C16" s="87">
        <v>14110459.627699999</v>
      </c>
      <c r="D16" s="87">
        <v>521944301.45649999</v>
      </c>
      <c r="E16" s="87">
        <v>7343899.0889999997</v>
      </c>
      <c r="F16" s="87"/>
      <c r="G16" s="87">
        <v>643203.18999999994</v>
      </c>
      <c r="H16" s="88">
        <v>528710861.99519998</v>
      </c>
    </row>
    <row r="17" spans="1:9">
      <c r="A17" s="10">
        <v>11</v>
      </c>
      <c r="B17" s="24" t="s">
        <v>407</v>
      </c>
      <c r="C17" s="87">
        <v>4256654.7878</v>
      </c>
      <c r="D17" s="87">
        <v>462301510.11110002</v>
      </c>
      <c r="E17" s="87">
        <v>3883712.0416999999</v>
      </c>
      <c r="F17" s="87"/>
      <c r="G17" s="87">
        <v>507448.6</v>
      </c>
      <c r="H17" s="88">
        <v>462674452.85720003</v>
      </c>
    </row>
    <row r="18" spans="1:9">
      <c r="A18" s="10">
        <v>12</v>
      </c>
      <c r="B18" s="24" t="s">
        <v>408</v>
      </c>
      <c r="C18" s="87">
        <v>18969848.580699999</v>
      </c>
      <c r="D18" s="87">
        <v>1005924595.8283</v>
      </c>
      <c r="E18" s="87">
        <v>8871972.1311000008</v>
      </c>
      <c r="F18" s="87"/>
      <c r="G18" s="87">
        <v>1073174.56</v>
      </c>
      <c r="H18" s="88">
        <v>1016022472.2779</v>
      </c>
    </row>
    <row r="19" spans="1:9">
      <c r="A19" s="10">
        <v>13</v>
      </c>
      <c r="B19" s="24" t="s">
        <v>409</v>
      </c>
      <c r="C19" s="87">
        <v>3819876.1192000001</v>
      </c>
      <c r="D19" s="87">
        <v>406519712.19529998</v>
      </c>
      <c r="E19" s="87">
        <v>4588562.1179</v>
      </c>
      <c r="F19" s="87"/>
      <c r="G19" s="87">
        <v>246592.73</v>
      </c>
      <c r="H19" s="88">
        <v>405751026.19659996</v>
      </c>
    </row>
    <row r="20" spans="1:9">
      <c r="A20" s="10">
        <v>14</v>
      </c>
      <c r="B20" s="24" t="s">
        <v>410</v>
      </c>
      <c r="C20" s="87">
        <v>60986135.158799998</v>
      </c>
      <c r="D20" s="87">
        <v>1261973255.1357</v>
      </c>
      <c r="E20" s="87">
        <v>23201412.714499999</v>
      </c>
      <c r="F20" s="87"/>
      <c r="G20" s="87">
        <v>1120947.95</v>
      </c>
      <c r="H20" s="88">
        <v>1299757977.5799999</v>
      </c>
    </row>
    <row r="21" spans="1:9">
      <c r="A21" s="10">
        <v>15</v>
      </c>
      <c r="B21" s="24" t="s">
        <v>411</v>
      </c>
      <c r="C21" s="87">
        <v>8253035.4726</v>
      </c>
      <c r="D21" s="87">
        <v>463198582.6728</v>
      </c>
      <c r="E21" s="87">
        <v>4838400.8013000004</v>
      </c>
      <c r="F21" s="87"/>
      <c r="G21" s="87">
        <v>1041458.9897</v>
      </c>
      <c r="H21" s="88">
        <v>466613217.3441</v>
      </c>
    </row>
    <row r="22" spans="1:9">
      <c r="A22" s="10">
        <v>16</v>
      </c>
      <c r="B22" s="24" t="s">
        <v>412</v>
      </c>
      <c r="C22" s="87">
        <v>29126307.6961</v>
      </c>
      <c r="D22" s="87">
        <v>483557434.05080003</v>
      </c>
      <c r="E22" s="87">
        <v>20245086.315200001</v>
      </c>
      <c r="F22" s="87"/>
      <c r="G22" s="87">
        <v>461343.46</v>
      </c>
      <c r="H22" s="88">
        <v>492438655.43169999</v>
      </c>
    </row>
    <row r="23" spans="1:9">
      <c r="A23" s="10">
        <v>17</v>
      </c>
      <c r="B23" s="24" t="s">
        <v>490</v>
      </c>
      <c r="C23" s="87">
        <v>4469204.6841000002</v>
      </c>
      <c r="D23" s="87">
        <v>245567739.80899999</v>
      </c>
      <c r="E23" s="87">
        <v>3363020.6485000001</v>
      </c>
      <c r="F23" s="87"/>
      <c r="G23" s="87">
        <v>358034.02</v>
      </c>
      <c r="H23" s="88">
        <v>246673923.84459999</v>
      </c>
    </row>
    <row r="24" spans="1:9">
      <c r="A24" s="10">
        <v>18</v>
      </c>
      <c r="B24" s="24" t="s">
        <v>413</v>
      </c>
      <c r="C24" s="87">
        <v>2475502.5852999999</v>
      </c>
      <c r="D24" s="87">
        <v>1270182256.5092001</v>
      </c>
      <c r="E24" s="87">
        <v>3620151.1798999999</v>
      </c>
      <c r="F24" s="87"/>
      <c r="G24" s="87">
        <v>169652.03339999999</v>
      </c>
      <c r="H24" s="88">
        <v>1269037607.9146001</v>
      </c>
    </row>
    <row r="25" spans="1:9">
      <c r="A25" s="10">
        <v>19</v>
      </c>
      <c r="B25" s="24" t="s">
        <v>414</v>
      </c>
      <c r="C25" s="87">
        <v>1784498.9871</v>
      </c>
      <c r="D25" s="87">
        <v>183630464.97839999</v>
      </c>
      <c r="E25" s="87">
        <v>1056268.93</v>
      </c>
      <c r="F25" s="87"/>
      <c r="G25" s="87">
        <v>130217.28</v>
      </c>
      <c r="H25" s="88">
        <v>184358695.03549999</v>
      </c>
    </row>
    <row r="26" spans="1:9">
      <c r="A26" s="10">
        <v>20</v>
      </c>
      <c r="B26" s="24" t="s">
        <v>489</v>
      </c>
      <c r="C26" s="87">
        <v>30814071.996800002</v>
      </c>
      <c r="D26" s="87">
        <v>770820233.03789997</v>
      </c>
      <c r="E26" s="87">
        <v>19937998.605</v>
      </c>
      <c r="F26" s="87"/>
      <c r="G26" s="87">
        <v>206781.5</v>
      </c>
      <c r="H26" s="88">
        <v>781696306.4296999</v>
      </c>
      <c r="I26" s="21"/>
    </row>
    <row r="27" spans="1:9">
      <c r="A27" s="10">
        <v>21</v>
      </c>
      <c r="B27" s="24" t="s">
        <v>415</v>
      </c>
      <c r="C27" s="87">
        <v>1848669.2507</v>
      </c>
      <c r="D27" s="87">
        <v>141968665.42640001</v>
      </c>
      <c r="E27" s="87">
        <v>1168408.7601999999</v>
      </c>
      <c r="F27" s="87"/>
      <c r="G27" s="87">
        <v>110506.62</v>
      </c>
      <c r="H27" s="88">
        <v>142648925.91690001</v>
      </c>
      <c r="I27" s="21"/>
    </row>
    <row r="28" spans="1:9">
      <c r="A28" s="10">
        <v>22</v>
      </c>
      <c r="B28" s="24" t="s">
        <v>416</v>
      </c>
      <c r="C28" s="87">
        <v>5508208.0060999999</v>
      </c>
      <c r="D28" s="87">
        <v>390759596.43629998</v>
      </c>
      <c r="E28" s="87">
        <v>2192769.4723</v>
      </c>
      <c r="F28" s="87"/>
      <c r="G28" s="87">
        <v>463819.4</v>
      </c>
      <c r="H28" s="88">
        <v>394075034.97009999</v>
      </c>
      <c r="I28" s="21"/>
    </row>
    <row r="29" spans="1:9">
      <c r="A29" s="10">
        <v>23</v>
      </c>
      <c r="B29" s="24" t="s">
        <v>417</v>
      </c>
      <c r="C29" s="87">
        <v>65784759.633400001</v>
      </c>
      <c r="D29" s="87">
        <v>4323367304.1395998</v>
      </c>
      <c r="E29" s="87">
        <v>48048608.017799996</v>
      </c>
      <c r="F29" s="87"/>
      <c r="G29" s="87">
        <v>6584346.5887000002</v>
      </c>
      <c r="H29" s="88">
        <v>4341103455.7551994</v>
      </c>
      <c r="I29" s="21"/>
    </row>
    <row r="30" spans="1:9">
      <c r="A30" s="10">
        <v>24</v>
      </c>
      <c r="B30" s="24" t="s">
        <v>488</v>
      </c>
      <c r="C30" s="87">
        <v>51280020.681400001</v>
      </c>
      <c r="D30" s="87">
        <v>1267050534.8787</v>
      </c>
      <c r="E30" s="87">
        <v>31278600.2586</v>
      </c>
      <c r="F30" s="87"/>
      <c r="G30" s="87">
        <v>1391022.52</v>
      </c>
      <c r="H30" s="88">
        <v>1287051955.3015001</v>
      </c>
      <c r="I30" s="21"/>
    </row>
    <row r="31" spans="1:9">
      <c r="A31" s="10">
        <v>25</v>
      </c>
      <c r="B31" s="24" t="s">
        <v>418</v>
      </c>
      <c r="C31" s="87">
        <v>96076374.879300252</v>
      </c>
      <c r="D31" s="87">
        <v>3415348245.1013999</v>
      </c>
      <c r="E31" s="87">
        <v>41200294.331636779</v>
      </c>
      <c r="F31" s="87"/>
      <c r="G31" s="87">
        <v>8025679.211683007</v>
      </c>
      <c r="H31" s="88">
        <v>3470224325.6490631</v>
      </c>
      <c r="I31" s="21"/>
    </row>
    <row r="32" spans="1:9">
      <c r="A32" s="10">
        <v>26</v>
      </c>
      <c r="B32" s="24" t="s">
        <v>485</v>
      </c>
      <c r="C32" s="87">
        <v>4424564.3653999995</v>
      </c>
      <c r="D32" s="87">
        <v>27332945.084399998</v>
      </c>
      <c r="E32" s="87">
        <v>4799124.5022999998</v>
      </c>
      <c r="F32" s="87"/>
      <c r="G32" s="87">
        <v>0</v>
      </c>
      <c r="H32" s="88">
        <v>26958384.947499998</v>
      </c>
      <c r="I32" s="21"/>
    </row>
    <row r="33" spans="1:9">
      <c r="A33" s="10">
        <v>27</v>
      </c>
      <c r="B33" s="11" t="s">
        <v>419</v>
      </c>
      <c r="C33" s="87">
        <v>20519125.466869995</v>
      </c>
      <c r="D33" s="87">
        <v>2552421517.1171479</v>
      </c>
      <c r="E33" s="227">
        <v>20519125.404899999</v>
      </c>
      <c r="F33" s="87"/>
      <c r="G33" s="227">
        <v>1341372.3500000001</v>
      </c>
      <c r="H33" s="88">
        <v>2552421517.1791177</v>
      </c>
      <c r="I33" s="21"/>
    </row>
    <row r="34" spans="1:9">
      <c r="A34" s="10">
        <v>28</v>
      </c>
      <c r="B34" s="23" t="s">
        <v>64</v>
      </c>
      <c r="C34" s="89">
        <v>690497393.85687006</v>
      </c>
      <c r="D34" s="89">
        <v>41353765833.038818</v>
      </c>
      <c r="E34" s="89">
        <v>414061157.97983676</v>
      </c>
      <c r="F34" s="89">
        <v>0</v>
      </c>
      <c r="G34" s="89">
        <v>32589581.290183008</v>
      </c>
      <c r="H34" s="88">
        <v>41630202068.915855</v>
      </c>
      <c r="I34" s="21"/>
    </row>
    <row r="35" spans="1:9">
      <c r="A35" s="21"/>
      <c r="B35" s="21"/>
      <c r="C35" s="21"/>
      <c r="D35" s="21"/>
      <c r="E35" s="21"/>
      <c r="F35" s="21"/>
      <c r="G35" s="21"/>
      <c r="H35" s="21"/>
      <c r="I35" s="21"/>
    </row>
    <row r="36" spans="1:9">
      <c r="A36" s="21"/>
      <c r="B36" s="22"/>
      <c r="C36" s="21"/>
      <c r="D36" s="21"/>
      <c r="E36" s="21"/>
      <c r="F36" s="21"/>
      <c r="G36" s="21"/>
      <c r="H36" s="21"/>
      <c r="I36" s="21"/>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Normal="100" workbookViewId="0"/>
  </sheetViews>
  <sheetFormatPr defaultColWidth="9.21875" defaultRowHeight="12"/>
  <cols>
    <col min="1" max="1" width="11.77734375" style="7" bestFit="1" customWidth="1"/>
    <col min="2" max="2" width="108" style="7" bestFit="1" customWidth="1"/>
    <col min="3" max="3" width="35.5546875" style="7" customWidth="1"/>
    <col min="4" max="4" width="38.44140625" style="4" customWidth="1"/>
    <col min="5" max="16384" width="9.21875" style="7"/>
  </cols>
  <sheetData>
    <row r="1" spans="1:4">
      <c r="A1" s="1" t="s">
        <v>30</v>
      </c>
      <c r="B1" s="82" t="str">
        <f>'Info '!C2</f>
        <v xml:space="preserve">JSC "Bank of Georgia" </v>
      </c>
      <c r="D1" s="7"/>
    </row>
    <row r="2" spans="1:4">
      <c r="A2" s="2" t="s">
        <v>31</v>
      </c>
      <c r="B2" s="133">
        <v>45930</v>
      </c>
      <c r="D2" s="7"/>
    </row>
    <row r="3" spans="1:4">
      <c r="A3" s="3" t="s">
        <v>420</v>
      </c>
      <c r="D3" s="7"/>
    </row>
    <row r="5" spans="1:4">
      <c r="A5" s="776" t="s">
        <v>634</v>
      </c>
      <c r="B5" s="776"/>
      <c r="C5" s="78" t="s">
        <v>437</v>
      </c>
      <c r="D5" s="78" t="s">
        <v>478</v>
      </c>
    </row>
    <row r="6" spans="1:4">
      <c r="A6" s="31">
        <v>1</v>
      </c>
      <c r="B6" s="25" t="s">
        <v>633</v>
      </c>
      <c r="C6" s="92">
        <v>362985051.98999989</v>
      </c>
      <c r="D6" s="92">
        <v>81003.050000000017</v>
      </c>
    </row>
    <row r="7" spans="1:4">
      <c r="A7" s="28">
        <v>2</v>
      </c>
      <c r="B7" s="25" t="s">
        <v>632</v>
      </c>
      <c r="C7" s="92">
        <v>177081781.18908304</v>
      </c>
      <c r="D7" s="92">
        <v>330918.76</v>
      </c>
    </row>
    <row r="8" spans="1:4">
      <c r="A8" s="30">
        <v>2.1</v>
      </c>
      <c r="B8" s="29" t="s">
        <v>493</v>
      </c>
      <c r="C8" s="92">
        <v>40112563.629999995</v>
      </c>
      <c r="D8" s="92">
        <v>330472.95</v>
      </c>
    </row>
    <row r="9" spans="1:4">
      <c r="A9" s="30">
        <v>2.2000000000000002</v>
      </c>
      <c r="B9" s="29" t="s">
        <v>491</v>
      </c>
      <c r="C9" s="92">
        <v>136969217.55908304</v>
      </c>
      <c r="D9" s="92">
        <v>445.81000000002564</v>
      </c>
    </row>
    <row r="10" spans="1:4">
      <c r="A10" s="31">
        <v>3</v>
      </c>
      <c r="B10" s="25" t="s">
        <v>631</v>
      </c>
      <c r="C10" s="92">
        <v>155476792.64283657</v>
      </c>
      <c r="D10" s="92">
        <v>30785.690000000002</v>
      </c>
    </row>
    <row r="11" spans="1:4">
      <c r="A11" s="30">
        <v>3.1</v>
      </c>
      <c r="B11" s="29" t="s">
        <v>422</v>
      </c>
      <c r="C11" s="92">
        <v>31248208.93908301</v>
      </c>
      <c r="D11" s="92">
        <v>0</v>
      </c>
    </row>
    <row r="12" spans="1:4">
      <c r="A12" s="30">
        <v>3.2</v>
      </c>
      <c r="B12" s="29" t="s">
        <v>630</v>
      </c>
      <c r="C12" s="92">
        <v>58355305.703753516</v>
      </c>
      <c r="D12" s="92">
        <v>0</v>
      </c>
    </row>
    <row r="13" spans="1:4">
      <c r="A13" s="30">
        <v>3.3</v>
      </c>
      <c r="B13" s="29" t="s">
        <v>492</v>
      </c>
      <c r="C13" s="92">
        <v>65873278.00000006</v>
      </c>
      <c r="D13" s="92">
        <v>30785.690000000002</v>
      </c>
    </row>
    <row r="14" spans="1:4">
      <c r="A14" s="28">
        <v>4</v>
      </c>
      <c r="B14" s="27" t="s">
        <v>629</v>
      </c>
      <c r="C14" s="92">
        <v>-583061.48624648177</v>
      </c>
      <c r="D14" s="92">
        <v>318.8799999999992</v>
      </c>
    </row>
    <row r="15" spans="1:4">
      <c r="A15" s="26">
        <v>5</v>
      </c>
      <c r="B15" s="25" t="s">
        <v>628</v>
      </c>
      <c r="C15" s="93">
        <v>384006979.04999983</v>
      </c>
      <c r="D15" s="93">
        <v>381455.00000000006</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Normal="100" workbookViewId="0"/>
  </sheetViews>
  <sheetFormatPr defaultColWidth="9.21875" defaultRowHeight="12"/>
  <cols>
    <col min="1" max="1" width="11.77734375" style="7" bestFit="1" customWidth="1"/>
    <col min="2" max="2" width="128.77734375" style="7" bestFit="1" customWidth="1"/>
    <col min="3" max="3" width="37" style="7" customWidth="1"/>
    <col min="4" max="4" width="50.5546875" style="7" customWidth="1"/>
    <col min="5" max="16384" width="9.21875" style="7"/>
  </cols>
  <sheetData>
    <row r="1" spans="1:4">
      <c r="A1" s="1" t="s">
        <v>30</v>
      </c>
      <c r="B1" s="82" t="str">
        <f>'Info '!C2</f>
        <v xml:space="preserve">JSC "Bank of Georgia" </v>
      </c>
    </row>
    <row r="2" spans="1:4">
      <c r="A2" s="2" t="s">
        <v>31</v>
      </c>
      <c r="B2" s="133">
        <v>45930</v>
      </c>
    </row>
    <row r="3" spans="1:4">
      <c r="A3" s="3" t="s">
        <v>424</v>
      </c>
    </row>
    <row r="4" spans="1:4">
      <c r="A4" s="3"/>
    </row>
    <row r="5" spans="1:4" ht="15" customHeight="1">
      <c r="A5" s="777" t="s">
        <v>494</v>
      </c>
      <c r="B5" s="778"/>
      <c r="C5" s="781" t="s">
        <v>425</v>
      </c>
      <c r="D5" s="781" t="s">
        <v>426</v>
      </c>
    </row>
    <row r="6" spans="1:4">
      <c r="A6" s="779"/>
      <c r="B6" s="780"/>
      <c r="C6" s="781"/>
      <c r="D6" s="781"/>
    </row>
    <row r="7" spans="1:4">
      <c r="A7" s="33">
        <v>1</v>
      </c>
      <c r="B7" s="8" t="s">
        <v>421</v>
      </c>
      <c r="C7" s="665">
        <v>616893683.01789999</v>
      </c>
      <c r="D7" s="94"/>
    </row>
    <row r="8" spans="1:4">
      <c r="A8" s="35">
        <v>2</v>
      </c>
      <c r="B8" s="35" t="s">
        <v>427</v>
      </c>
      <c r="C8" s="227">
        <v>151561011.83000001</v>
      </c>
      <c r="D8" s="94"/>
    </row>
    <row r="9" spans="1:4">
      <c r="A9" s="35">
        <v>3</v>
      </c>
      <c r="B9" s="36" t="s">
        <v>637</v>
      </c>
      <c r="C9" s="227">
        <v>0</v>
      </c>
      <c r="D9" s="94"/>
    </row>
    <row r="10" spans="1:4">
      <c r="A10" s="35">
        <v>4</v>
      </c>
      <c r="B10" s="35" t="s">
        <v>428</v>
      </c>
      <c r="C10" s="227">
        <f>SUM(C11:C17)</f>
        <v>98476427.442111954</v>
      </c>
      <c r="D10" s="94"/>
    </row>
    <row r="11" spans="1:4">
      <c r="A11" s="35">
        <v>5</v>
      </c>
      <c r="B11" s="34" t="s">
        <v>636</v>
      </c>
      <c r="C11" s="227">
        <v>6866169.337911956</v>
      </c>
      <c r="D11" s="94"/>
    </row>
    <row r="12" spans="1:4">
      <c r="A12" s="35">
        <v>6</v>
      </c>
      <c r="B12" s="34" t="s">
        <v>429</v>
      </c>
      <c r="C12" s="227">
        <v>59633918.942199998</v>
      </c>
      <c r="D12" s="94"/>
    </row>
    <row r="13" spans="1:4">
      <c r="A13" s="35">
        <v>7</v>
      </c>
      <c r="B13" s="34" t="s">
        <v>432</v>
      </c>
      <c r="C13" s="227">
        <v>22374329.053399999</v>
      </c>
      <c r="D13" s="94"/>
    </row>
    <row r="14" spans="1:4">
      <c r="A14" s="35">
        <v>8</v>
      </c>
      <c r="B14" s="34" t="s">
        <v>430</v>
      </c>
      <c r="C14" s="227">
        <v>8040976.6886</v>
      </c>
      <c r="D14" s="81"/>
    </row>
    <row r="15" spans="1:4">
      <c r="A15" s="35">
        <v>9</v>
      </c>
      <c r="B15" s="34" t="s">
        <v>431</v>
      </c>
      <c r="C15" s="227">
        <v>0</v>
      </c>
      <c r="D15" s="81"/>
    </row>
    <row r="16" spans="1:4">
      <c r="A16" s="35">
        <v>10</v>
      </c>
      <c r="B16" s="34" t="s">
        <v>433</v>
      </c>
      <c r="C16" s="227"/>
      <c r="D16" s="81"/>
    </row>
    <row r="17" spans="1:4">
      <c r="A17" s="35">
        <v>11</v>
      </c>
      <c r="B17" s="34" t="s">
        <v>635</v>
      </c>
      <c r="C17" s="227">
        <v>1561033.42</v>
      </c>
      <c r="D17" s="94"/>
    </row>
    <row r="18" spans="1:4">
      <c r="A18" s="33">
        <v>12</v>
      </c>
      <c r="B18" s="32" t="s">
        <v>423</v>
      </c>
      <c r="C18" s="661">
        <f>C7+C8+C9-C10</f>
        <v>669978267.40578806</v>
      </c>
      <c r="D18" s="94"/>
    </row>
    <row r="21" spans="1:4">
      <c r="B21" s="1"/>
    </row>
    <row r="22" spans="1:4">
      <c r="B22" s="2"/>
    </row>
    <row r="23" spans="1:4">
      <c r="B23" s="3"/>
    </row>
  </sheetData>
  <mergeCells count="3">
    <mergeCell ref="A5:B6"/>
    <mergeCell ref="C5:C6"/>
    <mergeCell ref="D5:D6"/>
  </mergeCells>
  <pageMargins left="0.7" right="0.7" top="0.75" bottom="0.75" header="0.3" footer="0.3"/>
  <pageSetup paperSize="9"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Normal="100" workbookViewId="0"/>
  </sheetViews>
  <sheetFormatPr defaultColWidth="9.21875" defaultRowHeight="12"/>
  <cols>
    <col min="1" max="1" width="11.77734375" style="18" bestFit="1" customWidth="1"/>
    <col min="2" max="2" width="63.77734375" style="18" customWidth="1"/>
    <col min="3" max="3" width="19.21875" style="18" bestFit="1" customWidth="1"/>
    <col min="4" max="18" width="22.21875" style="18" customWidth="1"/>
    <col min="19" max="19" width="23.21875" style="18" bestFit="1" customWidth="1"/>
    <col min="20" max="26" width="22.21875" style="18" customWidth="1"/>
    <col min="27" max="27" width="23.21875" style="18" bestFit="1" customWidth="1"/>
    <col min="28" max="28" width="20" style="18" customWidth="1"/>
    <col min="29" max="16384" width="9.21875" style="18"/>
  </cols>
  <sheetData>
    <row r="1" spans="1:28">
      <c r="A1" s="1" t="s">
        <v>30</v>
      </c>
      <c r="B1" s="82" t="str">
        <f>'Info '!C2</f>
        <v xml:space="preserve">JSC "Bank of Georgia" </v>
      </c>
    </row>
    <row r="2" spans="1:28">
      <c r="A2" s="2" t="s">
        <v>31</v>
      </c>
      <c r="B2" s="133">
        <v>45930</v>
      </c>
      <c r="C2" s="19"/>
    </row>
    <row r="3" spans="1:28">
      <c r="A3" s="3" t="s">
        <v>434</v>
      </c>
    </row>
    <row r="5" spans="1:28" ht="15" customHeight="1">
      <c r="A5" s="783" t="s">
        <v>649</v>
      </c>
      <c r="B5" s="784"/>
      <c r="C5" s="789" t="s">
        <v>435</v>
      </c>
      <c r="D5" s="790"/>
      <c r="E5" s="790"/>
      <c r="F5" s="790"/>
      <c r="G5" s="790"/>
      <c r="H5" s="790"/>
      <c r="I5" s="790"/>
      <c r="J5" s="790"/>
      <c r="K5" s="790"/>
      <c r="L5" s="790"/>
      <c r="M5" s="790"/>
      <c r="N5" s="790"/>
      <c r="O5" s="790"/>
      <c r="P5" s="790"/>
      <c r="Q5" s="790"/>
      <c r="R5" s="790"/>
      <c r="S5" s="790"/>
      <c r="T5" s="46"/>
      <c r="U5" s="46"/>
      <c r="V5" s="46"/>
      <c r="W5" s="46"/>
      <c r="X5" s="46"/>
      <c r="Y5" s="46"/>
      <c r="Z5" s="46"/>
      <c r="AA5" s="45"/>
      <c r="AB5" s="40"/>
    </row>
    <row r="6" spans="1:28" ht="12" customHeight="1">
      <c r="A6" s="785"/>
      <c r="B6" s="786"/>
      <c r="C6" s="791" t="s">
        <v>64</v>
      </c>
      <c r="D6" s="793" t="s">
        <v>648</v>
      </c>
      <c r="E6" s="793"/>
      <c r="F6" s="793"/>
      <c r="G6" s="793"/>
      <c r="H6" s="793" t="s">
        <v>647</v>
      </c>
      <c r="I6" s="793"/>
      <c r="J6" s="793"/>
      <c r="K6" s="793"/>
      <c r="L6" s="44"/>
      <c r="M6" s="794" t="s">
        <v>646</v>
      </c>
      <c r="N6" s="794"/>
      <c r="O6" s="794"/>
      <c r="P6" s="794"/>
      <c r="Q6" s="794"/>
      <c r="R6" s="794"/>
      <c r="S6" s="774"/>
      <c r="T6" s="43"/>
      <c r="U6" s="782" t="s">
        <v>645</v>
      </c>
      <c r="V6" s="782"/>
      <c r="W6" s="782"/>
      <c r="X6" s="782"/>
      <c r="Y6" s="782"/>
      <c r="Z6" s="782"/>
      <c r="AA6" s="775"/>
      <c r="AB6" s="128"/>
    </row>
    <row r="7" spans="1:28" ht="24">
      <c r="A7" s="787"/>
      <c r="B7" s="788"/>
      <c r="C7" s="792"/>
      <c r="D7" s="42"/>
      <c r="E7" s="41" t="s">
        <v>436</v>
      </c>
      <c r="F7" s="77" t="s">
        <v>643</v>
      </c>
      <c r="G7" s="17" t="s">
        <v>644</v>
      </c>
      <c r="H7" s="19"/>
      <c r="I7" s="41" t="s">
        <v>436</v>
      </c>
      <c r="J7" s="77" t="s">
        <v>643</v>
      </c>
      <c r="K7" s="17" t="s">
        <v>644</v>
      </c>
      <c r="L7" s="76"/>
      <c r="M7" s="41" t="s">
        <v>436</v>
      </c>
      <c r="N7" s="41" t="s">
        <v>643</v>
      </c>
      <c r="O7" s="41" t="s">
        <v>642</v>
      </c>
      <c r="P7" s="41" t="s">
        <v>641</v>
      </c>
      <c r="Q7" s="41" t="s">
        <v>640</v>
      </c>
      <c r="R7" s="77" t="s">
        <v>639</v>
      </c>
      <c r="S7" s="41" t="s">
        <v>638</v>
      </c>
      <c r="T7" s="76"/>
      <c r="U7" s="41" t="s">
        <v>436</v>
      </c>
      <c r="V7" s="41" t="s">
        <v>643</v>
      </c>
      <c r="W7" s="41" t="s">
        <v>642</v>
      </c>
      <c r="X7" s="41" t="s">
        <v>641</v>
      </c>
      <c r="Y7" s="41" t="s">
        <v>640</v>
      </c>
      <c r="Z7" s="77" t="s">
        <v>639</v>
      </c>
      <c r="AA7" s="41" t="s">
        <v>638</v>
      </c>
      <c r="AB7" s="40"/>
    </row>
    <row r="8" spans="1:28">
      <c r="A8" s="39">
        <v>1</v>
      </c>
      <c r="B8" s="15" t="s">
        <v>437</v>
      </c>
      <c r="C8" s="125">
        <v>26551437743.357498</v>
      </c>
      <c r="D8" s="95">
        <v>24685514276.104801</v>
      </c>
      <c r="E8" s="95">
        <v>193005095.53749999</v>
      </c>
      <c r="F8" s="95">
        <v>654.01199999999994</v>
      </c>
      <c r="G8" s="95">
        <v>0</v>
      </c>
      <c r="H8" s="95">
        <v>1195886585.4626</v>
      </c>
      <c r="I8" s="95">
        <v>115670746.93179999</v>
      </c>
      <c r="J8" s="95">
        <v>79125409.392800003</v>
      </c>
      <c r="K8" s="95">
        <v>858142.27390000003</v>
      </c>
      <c r="L8" s="95">
        <v>544205631.07939994</v>
      </c>
      <c r="M8" s="95">
        <v>26388919.2995</v>
      </c>
      <c r="N8" s="95">
        <v>51989677.771200001</v>
      </c>
      <c r="O8" s="95">
        <v>54984982.6976</v>
      </c>
      <c r="P8" s="95">
        <v>49071352.281100005</v>
      </c>
      <c r="Q8" s="95">
        <v>60099195.909299999</v>
      </c>
      <c r="R8" s="95">
        <v>97989814.530400008</v>
      </c>
      <c r="S8" s="95">
        <v>5712285.9760999996</v>
      </c>
      <c r="T8" s="95">
        <v>125831250.71070001</v>
      </c>
      <c r="U8" s="95">
        <v>10275347.4836</v>
      </c>
      <c r="V8" s="95">
        <v>8662239.6574999988</v>
      </c>
      <c r="W8" s="95">
        <v>2147507.4600999998</v>
      </c>
      <c r="X8" s="95">
        <v>15302082.850099999</v>
      </c>
      <c r="Y8" s="95">
        <v>5036805.6413000003</v>
      </c>
      <c r="Z8" s="95">
        <v>5968997.3289999999</v>
      </c>
      <c r="AA8" s="95">
        <v>0</v>
      </c>
      <c r="AB8" s="37"/>
    </row>
    <row r="9" spans="1:28">
      <c r="A9" s="10">
        <v>1.1000000000000001</v>
      </c>
      <c r="B9" s="38" t="s">
        <v>438</v>
      </c>
      <c r="C9" s="126">
        <v>0</v>
      </c>
      <c r="D9" s="95"/>
      <c r="E9" s="95"/>
      <c r="F9" s="95"/>
      <c r="G9" s="95"/>
      <c r="H9" s="95"/>
      <c r="I9" s="95"/>
      <c r="J9" s="95"/>
      <c r="K9" s="95"/>
      <c r="L9" s="95"/>
      <c r="M9" s="95"/>
      <c r="N9" s="95"/>
      <c r="O9" s="95"/>
      <c r="P9" s="95"/>
      <c r="Q9" s="95"/>
      <c r="R9" s="95"/>
      <c r="S9" s="95"/>
      <c r="T9" s="95"/>
      <c r="U9" s="95"/>
      <c r="V9" s="95"/>
      <c r="W9" s="95"/>
      <c r="X9" s="95"/>
      <c r="Y9" s="95"/>
      <c r="Z9" s="95"/>
      <c r="AA9" s="95"/>
      <c r="AB9" s="37"/>
    </row>
    <row r="10" spans="1:28">
      <c r="A10" s="10">
        <v>1.2</v>
      </c>
      <c r="B10" s="38" t="s">
        <v>439</v>
      </c>
      <c r="C10" s="126">
        <v>0</v>
      </c>
      <c r="D10" s="95"/>
      <c r="E10" s="95"/>
      <c r="F10" s="95"/>
      <c r="G10" s="95"/>
      <c r="H10" s="95"/>
      <c r="I10" s="95"/>
      <c r="J10" s="95"/>
      <c r="K10" s="95"/>
      <c r="L10" s="95"/>
      <c r="M10" s="95"/>
      <c r="N10" s="95"/>
      <c r="O10" s="95"/>
      <c r="P10" s="95"/>
      <c r="Q10" s="95"/>
      <c r="R10" s="95"/>
      <c r="S10" s="95"/>
      <c r="T10" s="95"/>
      <c r="U10" s="95"/>
      <c r="V10" s="95"/>
      <c r="W10" s="95"/>
      <c r="X10" s="95"/>
      <c r="Y10" s="95"/>
      <c r="Z10" s="95"/>
      <c r="AA10" s="95"/>
      <c r="AB10" s="37"/>
    </row>
    <row r="11" spans="1:28">
      <c r="A11" s="10">
        <v>1.3</v>
      </c>
      <c r="B11" s="38" t="s">
        <v>440</v>
      </c>
      <c r="C11" s="126">
        <v>16963041.09</v>
      </c>
      <c r="D11" s="95">
        <v>16963041.09</v>
      </c>
      <c r="E11" s="95"/>
      <c r="F11" s="95"/>
      <c r="G11" s="95"/>
      <c r="H11" s="95"/>
      <c r="I11" s="95"/>
      <c r="J11" s="95"/>
      <c r="K11" s="95"/>
      <c r="L11" s="95"/>
      <c r="M11" s="95"/>
      <c r="N11" s="95"/>
      <c r="O11" s="95"/>
      <c r="P11" s="95"/>
      <c r="Q11" s="95"/>
      <c r="R11" s="95"/>
      <c r="S11" s="95"/>
      <c r="T11" s="95"/>
      <c r="U11" s="95"/>
      <c r="V11" s="95"/>
      <c r="W11" s="95"/>
      <c r="X11" s="95"/>
      <c r="Y11" s="95"/>
      <c r="Z11" s="95"/>
      <c r="AA11" s="95"/>
      <c r="AB11" s="37"/>
    </row>
    <row r="12" spans="1:28">
      <c r="A12" s="10">
        <v>1.4</v>
      </c>
      <c r="B12" s="38" t="s">
        <v>441</v>
      </c>
      <c r="C12" s="126">
        <v>479471142.93119997</v>
      </c>
      <c r="D12" s="95">
        <v>479000788.47689998</v>
      </c>
      <c r="E12" s="95">
        <v>0</v>
      </c>
      <c r="F12" s="95">
        <v>0</v>
      </c>
      <c r="G12" s="95">
        <v>0</v>
      </c>
      <c r="H12" s="95">
        <v>191461.25030000001</v>
      </c>
      <c r="I12" s="95">
        <v>0</v>
      </c>
      <c r="J12" s="95">
        <v>0</v>
      </c>
      <c r="K12" s="95">
        <v>0</v>
      </c>
      <c r="L12" s="95">
        <v>0</v>
      </c>
      <c r="M12" s="95">
        <v>0</v>
      </c>
      <c r="N12" s="95">
        <v>0</v>
      </c>
      <c r="O12" s="95">
        <v>0</v>
      </c>
      <c r="P12" s="95">
        <v>0</v>
      </c>
      <c r="Q12" s="95">
        <v>0</v>
      </c>
      <c r="R12" s="95">
        <v>0</v>
      </c>
      <c r="S12" s="95">
        <v>0</v>
      </c>
      <c r="T12" s="95">
        <v>278893.20400000003</v>
      </c>
      <c r="U12" s="95">
        <v>0</v>
      </c>
      <c r="V12" s="95">
        <v>0</v>
      </c>
      <c r="W12" s="95">
        <v>0</v>
      </c>
      <c r="X12" s="95">
        <v>0</v>
      </c>
      <c r="Y12" s="95">
        <v>0</v>
      </c>
      <c r="Z12" s="95">
        <v>0</v>
      </c>
      <c r="AA12" s="95">
        <v>0</v>
      </c>
      <c r="AB12" s="37"/>
    </row>
    <row r="13" spans="1:28">
      <c r="A13" s="10">
        <v>1.5</v>
      </c>
      <c r="B13" s="38" t="s">
        <v>442</v>
      </c>
      <c r="C13" s="126">
        <v>12306773834.289801</v>
      </c>
      <c r="D13" s="95">
        <v>11223306967.1492</v>
      </c>
      <c r="E13" s="95">
        <v>64644717.680100001</v>
      </c>
      <c r="F13" s="95">
        <v>0</v>
      </c>
      <c r="G13" s="95">
        <v>0</v>
      </c>
      <c r="H13" s="95">
        <v>704221012.35119998</v>
      </c>
      <c r="I13" s="95">
        <v>22920360.3572</v>
      </c>
      <c r="J13" s="95">
        <v>32392303.3961</v>
      </c>
      <c r="K13" s="95">
        <v>4835.1426000000001</v>
      </c>
      <c r="L13" s="95">
        <v>328633731.30159998</v>
      </c>
      <c r="M13" s="95">
        <v>10829620.9903</v>
      </c>
      <c r="N13" s="95">
        <v>37359639.104900002</v>
      </c>
      <c r="O13" s="95">
        <v>20539678.479699999</v>
      </c>
      <c r="P13" s="95">
        <v>32990269.949700002</v>
      </c>
      <c r="Q13" s="95">
        <v>35501280.754000001</v>
      </c>
      <c r="R13" s="95">
        <v>64974661.757600002</v>
      </c>
      <c r="S13" s="95">
        <v>1119059.5277</v>
      </c>
      <c r="T13" s="95">
        <v>50612123.487800002</v>
      </c>
      <c r="U13" s="95">
        <v>180689.52280000001</v>
      </c>
      <c r="V13" s="95">
        <v>4359319.3366999999</v>
      </c>
      <c r="W13" s="95">
        <v>129801.78</v>
      </c>
      <c r="X13" s="95">
        <v>12587100.235099999</v>
      </c>
      <c r="Y13" s="95">
        <v>2495122.7588999998</v>
      </c>
      <c r="Z13" s="95">
        <v>3654812.9944000002</v>
      </c>
      <c r="AA13" s="95">
        <v>0</v>
      </c>
      <c r="AB13" s="37"/>
    </row>
    <row r="14" spans="1:28">
      <c r="A14" s="10">
        <v>1.6</v>
      </c>
      <c r="B14" s="38" t="s">
        <v>443</v>
      </c>
      <c r="C14" s="126">
        <v>13748229725.046499</v>
      </c>
      <c r="D14" s="95">
        <v>12966243479.3887</v>
      </c>
      <c r="E14" s="95">
        <v>128360377.8574</v>
      </c>
      <c r="F14" s="95">
        <v>654.01199999999994</v>
      </c>
      <c r="G14" s="95">
        <v>0</v>
      </c>
      <c r="H14" s="95">
        <v>491474111.86110002</v>
      </c>
      <c r="I14" s="95">
        <v>92750386.574599996</v>
      </c>
      <c r="J14" s="95">
        <v>46733105.996699996</v>
      </c>
      <c r="K14" s="95">
        <v>853307.13130000001</v>
      </c>
      <c r="L14" s="95">
        <v>215571899.77779999</v>
      </c>
      <c r="M14" s="95">
        <v>15559298.3092</v>
      </c>
      <c r="N14" s="95">
        <v>14630038.666300001</v>
      </c>
      <c r="O14" s="95">
        <v>34445304.217900001</v>
      </c>
      <c r="P14" s="95">
        <v>16081082.3314</v>
      </c>
      <c r="Q14" s="95">
        <v>24597915.155299999</v>
      </c>
      <c r="R14" s="95">
        <v>33015152.772799999</v>
      </c>
      <c r="S14" s="95">
        <v>4593226.4484000001</v>
      </c>
      <c r="T14" s="95">
        <v>74940234.018900007</v>
      </c>
      <c r="U14" s="95">
        <v>10094657.9608</v>
      </c>
      <c r="V14" s="95">
        <v>4302920.3207999999</v>
      </c>
      <c r="W14" s="95">
        <v>2017705.6801</v>
      </c>
      <c r="X14" s="95">
        <v>2714982.6150000002</v>
      </c>
      <c r="Y14" s="95">
        <v>2541682.8824</v>
      </c>
      <c r="Z14" s="95">
        <v>2314184.3346000002</v>
      </c>
      <c r="AA14" s="95">
        <v>0</v>
      </c>
      <c r="AB14" s="37"/>
    </row>
    <row r="15" spans="1:28">
      <c r="A15" s="39">
        <v>2</v>
      </c>
      <c r="B15" s="23" t="s">
        <v>444</v>
      </c>
      <c r="C15" s="125">
        <v>8076228109.5236006</v>
      </c>
      <c r="D15" s="95">
        <v>8076228109.5236006</v>
      </c>
      <c r="E15" s="95">
        <v>0</v>
      </c>
      <c r="F15" s="95">
        <v>0</v>
      </c>
      <c r="G15" s="95">
        <v>0</v>
      </c>
      <c r="H15" s="95">
        <v>0</v>
      </c>
      <c r="I15" s="95">
        <v>0</v>
      </c>
      <c r="J15" s="95">
        <v>0</v>
      </c>
      <c r="K15" s="95">
        <v>0</v>
      </c>
      <c r="L15" s="95">
        <v>0</v>
      </c>
      <c r="M15" s="95">
        <v>0</v>
      </c>
      <c r="N15" s="95">
        <v>0</v>
      </c>
      <c r="O15" s="95">
        <v>0</v>
      </c>
      <c r="P15" s="95">
        <v>0</v>
      </c>
      <c r="Q15" s="95">
        <v>0</v>
      </c>
      <c r="R15" s="95">
        <v>0</v>
      </c>
      <c r="S15" s="95">
        <v>0</v>
      </c>
      <c r="T15" s="95">
        <v>0</v>
      </c>
      <c r="U15" s="95">
        <v>0</v>
      </c>
      <c r="V15" s="95">
        <v>0</v>
      </c>
      <c r="W15" s="95">
        <v>0</v>
      </c>
      <c r="X15" s="95">
        <v>0</v>
      </c>
      <c r="Y15" s="95">
        <v>0</v>
      </c>
      <c r="Z15" s="95">
        <v>0</v>
      </c>
      <c r="AA15" s="95">
        <v>0</v>
      </c>
      <c r="AB15" s="37"/>
    </row>
    <row r="16" spans="1:28">
      <c r="A16" s="10">
        <v>2.1</v>
      </c>
      <c r="B16" s="38" t="s">
        <v>438</v>
      </c>
      <c r="C16" s="126">
        <v>9823746.1231999993</v>
      </c>
      <c r="D16" s="95">
        <v>9823746.1231999993</v>
      </c>
      <c r="E16" s="95">
        <v>0</v>
      </c>
      <c r="F16" s="95">
        <v>0</v>
      </c>
      <c r="G16" s="95">
        <v>0</v>
      </c>
      <c r="H16" s="95">
        <v>0</v>
      </c>
      <c r="I16" s="95">
        <v>0</v>
      </c>
      <c r="J16" s="95">
        <v>0</v>
      </c>
      <c r="K16" s="95">
        <v>0</v>
      </c>
      <c r="L16" s="95">
        <v>0</v>
      </c>
      <c r="M16" s="95">
        <v>0</v>
      </c>
      <c r="N16" s="95">
        <v>0</v>
      </c>
      <c r="O16" s="95">
        <v>0</v>
      </c>
      <c r="P16" s="95">
        <v>0</v>
      </c>
      <c r="Q16" s="95">
        <v>0</v>
      </c>
      <c r="R16" s="95">
        <v>0</v>
      </c>
      <c r="S16" s="95">
        <v>0</v>
      </c>
      <c r="T16" s="95">
        <v>0</v>
      </c>
      <c r="U16" s="95">
        <v>0</v>
      </c>
      <c r="V16" s="95">
        <v>0</v>
      </c>
      <c r="W16" s="95">
        <v>0</v>
      </c>
      <c r="X16" s="95">
        <v>0</v>
      </c>
      <c r="Y16" s="95">
        <v>0</v>
      </c>
      <c r="Z16" s="95">
        <v>0</v>
      </c>
      <c r="AA16" s="95">
        <v>0</v>
      </c>
      <c r="AB16" s="37"/>
    </row>
    <row r="17" spans="1:28">
      <c r="A17" s="10">
        <v>2.2000000000000002</v>
      </c>
      <c r="B17" s="38" t="s">
        <v>439</v>
      </c>
      <c r="C17" s="126">
        <v>6275720574.2937002</v>
      </c>
      <c r="D17" s="95">
        <v>6275720574.2937002</v>
      </c>
      <c r="E17" s="95">
        <v>0</v>
      </c>
      <c r="F17" s="95">
        <v>0</v>
      </c>
      <c r="G17" s="95">
        <v>0</v>
      </c>
      <c r="H17" s="95">
        <v>0</v>
      </c>
      <c r="I17" s="95">
        <v>0</v>
      </c>
      <c r="J17" s="95">
        <v>0</v>
      </c>
      <c r="K17" s="95">
        <v>0</v>
      </c>
      <c r="L17" s="95">
        <v>0</v>
      </c>
      <c r="M17" s="95">
        <v>0</v>
      </c>
      <c r="N17" s="95">
        <v>0</v>
      </c>
      <c r="O17" s="95">
        <v>0</v>
      </c>
      <c r="P17" s="95">
        <v>0</v>
      </c>
      <c r="Q17" s="95">
        <v>0</v>
      </c>
      <c r="R17" s="95">
        <v>0</v>
      </c>
      <c r="S17" s="95">
        <v>0</v>
      </c>
      <c r="T17" s="95">
        <v>0</v>
      </c>
      <c r="U17" s="95">
        <v>0</v>
      </c>
      <c r="V17" s="95">
        <v>0</v>
      </c>
      <c r="W17" s="95">
        <v>0</v>
      </c>
      <c r="X17" s="95">
        <v>0</v>
      </c>
      <c r="Y17" s="95">
        <v>0</v>
      </c>
      <c r="Z17" s="95">
        <v>0</v>
      </c>
      <c r="AA17" s="95">
        <v>0</v>
      </c>
      <c r="AB17" s="37"/>
    </row>
    <row r="18" spans="1:28">
      <c r="A18" s="10">
        <v>2.2999999999999998</v>
      </c>
      <c r="B18" s="38" t="s">
        <v>440</v>
      </c>
      <c r="C18" s="126">
        <v>1512889102.2397001</v>
      </c>
      <c r="D18" s="95">
        <v>1512889102.2397001</v>
      </c>
      <c r="E18" s="95">
        <v>0</v>
      </c>
      <c r="F18" s="95">
        <v>0</v>
      </c>
      <c r="G18" s="95">
        <v>0</v>
      </c>
      <c r="H18" s="95">
        <v>0</v>
      </c>
      <c r="I18" s="95">
        <v>0</v>
      </c>
      <c r="J18" s="95">
        <v>0</v>
      </c>
      <c r="K18" s="95">
        <v>0</v>
      </c>
      <c r="L18" s="95">
        <v>0</v>
      </c>
      <c r="M18" s="95">
        <v>0</v>
      </c>
      <c r="N18" s="95">
        <v>0</v>
      </c>
      <c r="O18" s="95">
        <v>0</v>
      </c>
      <c r="P18" s="95">
        <v>0</v>
      </c>
      <c r="Q18" s="95">
        <v>0</v>
      </c>
      <c r="R18" s="95">
        <v>0</v>
      </c>
      <c r="S18" s="95">
        <v>0</v>
      </c>
      <c r="T18" s="95">
        <v>0</v>
      </c>
      <c r="U18" s="95">
        <v>0</v>
      </c>
      <c r="V18" s="95">
        <v>0</v>
      </c>
      <c r="W18" s="95">
        <v>0</v>
      </c>
      <c r="X18" s="95">
        <v>0</v>
      </c>
      <c r="Y18" s="95">
        <v>0</v>
      </c>
      <c r="Z18" s="95">
        <v>0</v>
      </c>
      <c r="AA18" s="95">
        <v>0</v>
      </c>
      <c r="AB18" s="37"/>
    </row>
    <row r="19" spans="1:28">
      <c r="A19" s="10">
        <v>2.4</v>
      </c>
      <c r="B19" s="38" t="s">
        <v>441</v>
      </c>
      <c r="C19" s="126">
        <v>0</v>
      </c>
      <c r="D19" s="95">
        <v>0</v>
      </c>
      <c r="E19" s="95">
        <v>0</v>
      </c>
      <c r="F19" s="95">
        <v>0</v>
      </c>
      <c r="G19" s="95">
        <v>0</v>
      </c>
      <c r="H19" s="95">
        <v>0</v>
      </c>
      <c r="I19" s="95">
        <v>0</v>
      </c>
      <c r="J19" s="95">
        <v>0</v>
      </c>
      <c r="K19" s="95">
        <v>0</v>
      </c>
      <c r="L19" s="95">
        <v>0</v>
      </c>
      <c r="M19" s="95">
        <v>0</v>
      </c>
      <c r="N19" s="95">
        <v>0</v>
      </c>
      <c r="O19" s="95">
        <v>0</v>
      </c>
      <c r="P19" s="95">
        <v>0</v>
      </c>
      <c r="Q19" s="95">
        <v>0</v>
      </c>
      <c r="R19" s="95">
        <v>0</v>
      </c>
      <c r="S19" s="95">
        <v>0</v>
      </c>
      <c r="T19" s="95">
        <v>0</v>
      </c>
      <c r="U19" s="95">
        <v>0</v>
      </c>
      <c r="V19" s="95">
        <v>0</v>
      </c>
      <c r="W19" s="95">
        <v>0</v>
      </c>
      <c r="X19" s="95">
        <v>0</v>
      </c>
      <c r="Y19" s="95">
        <v>0</v>
      </c>
      <c r="Z19" s="95">
        <v>0</v>
      </c>
      <c r="AA19" s="95">
        <v>0</v>
      </c>
      <c r="AB19" s="37"/>
    </row>
    <row r="20" spans="1:28">
      <c r="A20" s="10">
        <v>2.5</v>
      </c>
      <c r="B20" s="38" t="s">
        <v>442</v>
      </c>
      <c r="C20" s="126">
        <v>277794686.86699998</v>
      </c>
      <c r="D20" s="95">
        <v>277794686.86699998</v>
      </c>
      <c r="E20" s="95">
        <v>0</v>
      </c>
      <c r="F20" s="95">
        <v>0</v>
      </c>
      <c r="G20" s="95">
        <v>0</v>
      </c>
      <c r="H20" s="95">
        <v>0</v>
      </c>
      <c r="I20" s="95">
        <v>0</v>
      </c>
      <c r="J20" s="95">
        <v>0</v>
      </c>
      <c r="K20" s="95">
        <v>0</v>
      </c>
      <c r="L20" s="95">
        <v>0</v>
      </c>
      <c r="M20" s="95">
        <v>0</v>
      </c>
      <c r="N20" s="95">
        <v>0</v>
      </c>
      <c r="O20" s="95">
        <v>0</v>
      </c>
      <c r="P20" s="95">
        <v>0</v>
      </c>
      <c r="Q20" s="95">
        <v>0</v>
      </c>
      <c r="R20" s="95">
        <v>0</v>
      </c>
      <c r="S20" s="95">
        <v>0</v>
      </c>
      <c r="T20" s="95">
        <v>0</v>
      </c>
      <c r="U20" s="95">
        <v>0</v>
      </c>
      <c r="V20" s="95">
        <v>0</v>
      </c>
      <c r="W20" s="95">
        <v>0</v>
      </c>
      <c r="X20" s="95">
        <v>0</v>
      </c>
      <c r="Y20" s="95">
        <v>0</v>
      </c>
      <c r="Z20" s="95">
        <v>0</v>
      </c>
      <c r="AA20" s="95">
        <v>0</v>
      </c>
      <c r="AB20" s="37"/>
    </row>
    <row r="21" spans="1:28">
      <c r="A21" s="10">
        <v>2.6</v>
      </c>
      <c r="B21" s="38" t="s">
        <v>443</v>
      </c>
      <c r="C21" s="126">
        <v>0</v>
      </c>
      <c r="D21" s="95">
        <v>0</v>
      </c>
      <c r="E21" s="95">
        <v>0</v>
      </c>
      <c r="F21" s="95">
        <v>0</v>
      </c>
      <c r="G21" s="95">
        <v>0</v>
      </c>
      <c r="H21" s="95">
        <v>0</v>
      </c>
      <c r="I21" s="95">
        <v>0</v>
      </c>
      <c r="J21" s="95">
        <v>0</v>
      </c>
      <c r="K21" s="95">
        <v>0</v>
      </c>
      <c r="L21" s="95">
        <v>0</v>
      </c>
      <c r="M21" s="95">
        <v>0</v>
      </c>
      <c r="N21" s="95">
        <v>0</v>
      </c>
      <c r="O21" s="95">
        <v>0</v>
      </c>
      <c r="P21" s="95">
        <v>0</v>
      </c>
      <c r="Q21" s="95">
        <v>0</v>
      </c>
      <c r="R21" s="95">
        <v>0</v>
      </c>
      <c r="S21" s="95">
        <v>0</v>
      </c>
      <c r="T21" s="95">
        <v>0</v>
      </c>
      <c r="U21" s="95">
        <v>0</v>
      </c>
      <c r="V21" s="95">
        <v>0</v>
      </c>
      <c r="W21" s="95">
        <v>0</v>
      </c>
      <c r="X21" s="95">
        <v>0</v>
      </c>
      <c r="Y21" s="95">
        <v>0</v>
      </c>
      <c r="Z21" s="95">
        <v>0</v>
      </c>
      <c r="AA21" s="95">
        <v>0</v>
      </c>
      <c r="AB21" s="37"/>
    </row>
    <row r="22" spans="1:28">
      <c r="A22" s="39">
        <v>3</v>
      </c>
      <c r="B22" s="15" t="s">
        <v>484</v>
      </c>
      <c r="C22" s="125">
        <v>3174894201.9846087</v>
      </c>
      <c r="D22" s="125">
        <v>3101209687.1415844</v>
      </c>
      <c r="E22" s="127"/>
      <c r="F22" s="127"/>
      <c r="G22" s="127"/>
      <c r="H22" s="125">
        <v>68949647.459600002</v>
      </c>
      <c r="I22" s="127"/>
      <c r="J22" s="127"/>
      <c r="K22" s="127"/>
      <c r="L22" s="125">
        <v>4726601.2634240007</v>
      </c>
      <c r="M22" s="127"/>
      <c r="N22" s="127"/>
      <c r="O22" s="127"/>
      <c r="P22" s="127"/>
      <c r="Q22" s="127"/>
      <c r="R22" s="127"/>
      <c r="S22" s="127"/>
      <c r="T22" s="125">
        <v>8266.1200000000008</v>
      </c>
      <c r="U22" s="127"/>
      <c r="V22" s="127"/>
      <c r="W22" s="127"/>
      <c r="X22" s="127"/>
      <c r="Y22" s="127"/>
      <c r="Z22" s="127"/>
      <c r="AA22" s="127"/>
      <c r="AB22" s="37"/>
    </row>
    <row r="23" spans="1:28">
      <c r="A23" s="10">
        <v>3.1</v>
      </c>
      <c r="B23" s="38" t="s">
        <v>438</v>
      </c>
      <c r="C23" s="126">
        <v>0</v>
      </c>
      <c r="D23" s="125"/>
      <c r="E23" s="127"/>
      <c r="F23" s="127"/>
      <c r="G23" s="127"/>
      <c r="H23" s="125"/>
      <c r="I23" s="127"/>
      <c r="J23" s="127"/>
      <c r="K23" s="127"/>
      <c r="L23" s="125"/>
      <c r="M23" s="127"/>
      <c r="N23" s="127"/>
      <c r="O23" s="127"/>
      <c r="P23" s="127"/>
      <c r="Q23" s="127"/>
      <c r="R23" s="127"/>
      <c r="S23" s="127"/>
      <c r="T23" s="125"/>
      <c r="U23" s="127"/>
      <c r="V23" s="127"/>
      <c r="W23" s="127"/>
      <c r="X23" s="127"/>
      <c r="Y23" s="127"/>
      <c r="Z23" s="127"/>
      <c r="AA23" s="127"/>
      <c r="AB23" s="37"/>
    </row>
    <row r="24" spans="1:28">
      <c r="A24" s="10">
        <v>3.2</v>
      </c>
      <c r="B24" s="38" t="s">
        <v>439</v>
      </c>
      <c r="C24" s="126">
        <v>1693708.74</v>
      </c>
      <c r="D24" s="125">
        <v>1693708.74</v>
      </c>
      <c r="E24" s="127"/>
      <c r="F24" s="127"/>
      <c r="G24" s="127"/>
      <c r="H24" s="125">
        <v>0</v>
      </c>
      <c r="I24" s="127"/>
      <c r="J24" s="127"/>
      <c r="K24" s="127"/>
      <c r="L24" s="125">
        <v>0</v>
      </c>
      <c r="M24" s="127"/>
      <c r="N24" s="127"/>
      <c r="O24" s="127"/>
      <c r="P24" s="127"/>
      <c r="Q24" s="127"/>
      <c r="R24" s="127"/>
      <c r="S24" s="127"/>
      <c r="T24" s="125">
        <v>0</v>
      </c>
      <c r="U24" s="127"/>
      <c r="V24" s="127"/>
      <c r="W24" s="127"/>
      <c r="X24" s="127"/>
      <c r="Y24" s="127"/>
      <c r="Z24" s="127"/>
      <c r="AA24" s="127"/>
      <c r="AB24" s="37"/>
    </row>
    <row r="25" spans="1:28">
      <c r="A25" s="10">
        <v>3.3</v>
      </c>
      <c r="B25" s="38" t="s">
        <v>440</v>
      </c>
      <c r="C25" s="126">
        <v>0</v>
      </c>
      <c r="D25" s="125">
        <v>0</v>
      </c>
      <c r="E25" s="127"/>
      <c r="F25" s="127"/>
      <c r="G25" s="127"/>
      <c r="H25" s="125"/>
      <c r="I25" s="127"/>
      <c r="J25" s="127"/>
      <c r="K25" s="127"/>
      <c r="L25" s="125"/>
      <c r="M25" s="127"/>
      <c r="N25" s="127"/>
      <c r="O25" s="127"/>
      <c r="P25" s="127"/>
      <c r="Q25" s="127"/>
      <c r="R25" s="127"/>
      <c r="S25" s="127"/>
      <c r="T25" s="125"/>
      <c r="U25" s="127"/>
      <c r="V25" s="127"/>
      <c r="W25" s="127"/>
      <c r="X25" s="127"/>
      <c r="Y25" s="127"/>
      <c r="Z25" s="127"/>
      <c r="AA25" s="127"/>
      <c r="AB25" s="37"/>
    </row>
    <row r="26" spans="1:28">
      <c r="A26" s="10">
        <v>3.4</v>
      </c>
      <c r="B26" s="38" t="s">
        <v>441</v>
      </c>
      <c r="C26" s="126">
        <v>20745834.672400001</v>
      </c>
      <c r="D26" s="125">
        <v>20745834.672400001</v>
      </c>
      <c r="E26" s="127"/>
      <c r="F26" s="127"/>
      <c r="G26" s="127"/>
      <c r="H26" s="125">
        <v>0</v>
      </c>
      <c r="I26" s="127"/>
      <c r="J26" s="127"/>
      <c r="K26" s="127"/>
      <c r="L26" s="125">
        <v>0</v>
      </c>
      <c r="M26" s="127"/>
      <c r="N26" s="127"/>
      <c r="O26" s="127"/>
      <c r="P26" s="127"/>
      <c r="Q26" s="127"/>
      <c r="R26" s="127"/>
      <c r="S26" s="127"/>
      <c r="T26" s="125">
        <v>0</v>
      </c>
      <c r="U26" s="127"/>
      <c r="V26" s="127"/>
      <c r="W26" s="127"/>
      <c r="X26" s="127"/>
      <c r="Y26" s="127"/>
      <c r="Z26" s="127"/>
      <c r="AA26" s="127"/>
      <c r="AB26" s="37"/>
    </row>
    <row r="27" spans="1:28">
      <c r="A27" s="10">
        <v>3.5</v>
      </c>
      <c r="B27" s="38" t="s">
        <v>442</v>
      </c>
      <c r="C27" s="126">
        <v>2862578699.054009</v>
      </c>
      <c r="D27" s="125">
        <v>2810210573.7533846</v>
      </c>
      <c r="E27" s="127"/>
      <c r="F27" s="127"/>
      <c r="G27" s="127"/>
      <c r="H27" s="125">
        <v>48003653.374399997</v>
      </c>
      <c r="I27" s="127"/>
      <c r="J27" s="127"/>
      <c r="K27" s="127"/>
      <c r="L27" s="125">
        <v>4364471.9262240008</v>
      </c>
      <c r="M27" s="127"/>
      <c r="N27" s="127"/>
      <c r="O27" s="127"/>
      <c r="P27" s="127"/>
      <c r="Q27" s="127"/>
      <c r="R27" s="127"/>
      <c r="S27" s="127"/>
      <c r="T27" s="125">
        <v>0</v>
      </c>
      <c r="U27" s="127"/>
      <c r="V27" s="127"/>
      <c r="W27" s="127"/>
      <c r="X27" s="127"/>
      <c r="Y27" s="127"/>
      <c r="Z27" s="127"/>
      <c r="AA27" s="127"/>
      <c r="AB27" s="37"/>
    </row>
    <row r="28" spans="1:28">
      <c r="A28" s="10">
        <v>3.6</v>
      </c>
      <c r="B28" s="38" t="s">
        <v>443</v>
      </c>
      <c r="C28" s="126">
        <v>289875959.51819998</v>
      </c>
      <c r="D28" s="125">
        <v>268559569.97579998</v>
      </c>
      <c r="E28" s="127"/>
      <c r="F28" s="127"/>
      <c r="G28" s="127"/>
      <c r="H28" s="125">
        <v>20945994.085200001</v>
      </c>
      <c r="I28" s="127"/>
      <c r="J28" s="127"/>
      <c r="K28" s="127"/>
      <c r="L28" s="125">
        <v>362129.33720000001</v>
      </c>
      <c r="M28" s="127"/>
      <c r="N28" s="127"/>
      <c r="O28" s="127"/>
      <c r="P28" s="127"/>
      <c r="Q28" s="127"/>
      <c r="R28" s="127"/>
      <c r="S28" s="127"/>
      <c r="T28" s="125">
        <v>8266.1200000000008</v>
      </c>
      <c r="U28" s="127"/>
      <c r="V28" s="127"/>
      <c r="W28" s="127"/>
      <c r="X28" s="127"/>
      <c r="Y28" s="127"/>
      <c r="Z28" s="127"/>
      <c r="AA28" s="127"/>
      <c r="AB28" s="3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B23"/>
  <sheetViews>
    <sheetView showGridLines="0" zoomScaleNormal="100" workbookViewId="0"/>
  </sheetViews>
  <sheetFormatPr defaultColWidth="9.21875" defaultRowHeight="12"/>
  <cols>
    <col min="1" max="1" width="11.77734375" style="18" bestFit="1" customWidth="1"/>
    <col min="2" max="2" width="90.21875" style="18" bestFit="1" customWidth="1"/>
    <col min="3" max="3" width="20.21875" style="18" customWidth="1"/>
    <col min="4" max="4" width="22.21875" style="18" customWidth="1"/>
    <col min="5" max="7" width="17.21875" style="18" customWidth="1"/>
    <col min="8" max="8" width="22.21875" style="18" customWidth="1"/>
    <col min="9" max="10" width="17.21875" style="18" customWidth="1"/>
    <col min="11" max="27" width="22.21875" style="18" customWidth="1"/>
    <col min="28" max="16384" width="9.21875" style="18"/>
  </cols>
  <sheetData>
    <row r="1" spans="1:28">
      <c r="A1" s="1" t="s">
        <v>30</v>
      </c>
      <c r="B1" s="82" t="str">
        <f>'Info '!C2</f>
        <v xml:space="preserve">JSC "Bank of Georgia" </v>
      </c>
    </row>
    <row r="2" spans="1:28">
      <c r="A2" s="2" t="s">
        <v>31</v>
      </c>
      <c r="B2" s="133">
        <v>45930</v>
      </c>
    </row>
    <row r="3" spans="1:28">
      <c r="A3" s="3" t="s">
        <v>446</v>
      </c>
      <c r="C3" s="20"/>
    </row>
    <row r="4" spans="1:28" ht="12.6" thickBot="1">
      <c r="A4" s="3"/>
      <c r="B4" s="70"/>
      <c r="C4" s="20"/>
    </row>
    <row r="5" spans="1:28" s="47" customFormat="1" ht="13.5" customHeight="1">
      <c r="A5" s="795" t="s">
        <v>652</v>
      </c>
      <c r="B5" s="796"/>
      <c r="C5" s="804" t="s">
        <v>651</v>
      </c>
      <c r="D5" s="805"/>
      <c r="E5" s="805"/>
      <c r="F5" s="805"/>
      <c r="G5" s="805"/>
      <c r="H5" s="805"/>
      <c r="I5" s="805"/>
      <c r="J5" s="805"/>
      <c r="K5" s="805"/>
      <c r="L5" s="805"/>
      <c r="M5" s="805"/>
      <c r="N5" s="805"/>
      <c r="O5" s="805"/>
      <c r="P5" s="805"/>
      <c r="Q5" s="805"/>
      <c r="R5" s="805"/>
      <c r="S5" s="806"/>
      <c r="T5" s="46"/>
      <c r="U5" s="46"/>
      <c r="V5" s="46"/>
      <c r="W5" s="46"/>
      <c r="X5" s="46"/>
      <c r="Y5" s="46"/>
      <c r="Z5" s="46"/>
      <c r="AA5" s="45"/>
    </row>
    <row r="6" spans="1:28" s="47" customFormat="1" ht="12" customHeight="1">
      <c r="A6" s="797"/>
      <c r="B6" s="798"/>
      <c r="C6" s="801" t="s">
        <v>64</v>
      </c>
      <c r="D6" s="793" t="s">
        <v>648</v>
      </c>
      <c r="E6" s="793"/>
      <c r="F6" s="793"/>
      <c r="G6" s="793"/>
      <c r="H6" s="793" t="s">
        <v>647</v>
      </c>
      <c r="I6" s="793"/>
      <c r="J6" s="793"/>
      <c r="K6" s="793"/>
      <c r="L6" s="44"/>
      <c r="M6" s="794" t="s">
        <v>646</v>
      </c>
      <c r="N6" s="794"/>
      <c r="O6" s="794"/>
      <c r="P6" s="794"/>
      <c r="Q6" s="794"/>
      <c r="R6" s="794"/>
      <c r="S6" s="803"/>
      <c r="T6" s="46"/>
      <c r="U6" s="782" t="s">
        <v>645</v>
      </c>
      <c r="V6" s="782"/>
      <c r="W6" s="782"/>
      <c r="X6" s="782"/>
      <c r="Y6" s="782"/>
      <c r="Z6" s="782"/>
      <c r="AA6" s="775"/>
      <c r="AB6" s="4"/>
    </row>
    <row r="7" spans="1:28" s="47" customFormat="1" ht="24">
      <c r="A7" s="799"/>
      <c r="B7" s="800"/>
      <c r="C7" s="802"/>
      <c r="D7" s="42"/>
      <c r="E7" s="41" t="s">
        <v>436</v>
      </c>
      <c r="F7" s="77" t="s">
        <v>643</v>
      </c>
      <c r="G7" s="17" t="s">
        <v>644</v>
      </c>
      <c r="H7" s="69"/>
      <c r="I7" s="41" t="s">
        <v>436</v>
      </c>
      <c r="J7" s="77" t="s">
        <v>643</v>
      </c>
      <c r="K7" s="17" t="s">
        <v>644</v>
      </c>
      <c r="L7" s="76"/>
      <c r="M7" s="41" t="s">
        <v>436</v>
      </c>
      <c r="N7" s="77" t="s">
        <v>643</v>
      </c>
      <c r="O7" s="77" t="s">
        <v>642</v>
      </c>
      <c r="P7" s="77" t="s">
        <v>641</v>
      </c>
      <c r="Q7" s="77" t="s">
        <v>640</v>
      </c>
      <c r="R7" s="77" t="s">
        <v>639</v>
      </c>
      <c r="S7" s="68" t="s">
        <v>638</v>
      </c>
      <c r="T7" s="79"/>
      <c r="U7" s="41" t="s">
        <v>436</v>
      </c>
      <c r="V7" s="41" t="s">
        <v>643</v>
      </c>
      <c r="W7" s="41" t="s">
        <v>642</v>
      </c>
      <c r="X7" s="41" t="s">
        <v>641</v>
      </c>
      <c r="Y7" s="41" t="s">
        <v>640</v>
      </c>
      <c r="Z7" s="77" t="s">
        <v>639</v>
      </c>
      <c r="AA7" s="41" t="s">
        <v>638</v>
      </c>
    </row>
    <row r="8" spans="1:28">
      <c r="A8" s="67">
        <v>1</v>
      </c>
      <c r="B8" s="66" t="s">
        <v>437</v>
      </c>
      <c r="C8" s="104">
        <v>26534474702.268101</v>
      </c>
      <c r="D8" s="95">
        <v>24668551235.014801</v>
      </c>
      <c r="E8" s="95">
        <v>193005095.53749999</v>
      </c>
      <c r="F8" s="95">
        <v>654.01199999999994</v>
      </c>
      <c r="G8" s="95">
        <v>0</v>
      </c>
      <c r="H8" s="95">
        <v>1195886585.4626</v>
      </c>
      <c r="I8" s="95">
        <v>115670746.93179999</v>
      </c>
      <c r="J8" s="95">
        <v>79125409.392800003</v>
      </c>
      <c r="K8" s="95">
        <v>858142.27390000003</v>
      </c>
      <c r="L8" s="95">
        <v>544205631.07939994</v>
      </c>
      <c r="M8" s="95">
        <v>26388919.2995</v>
      </c>
      <c r="N8" s="95">
        <v>51989677.771200001</v>
      </c>
      <c r="O8" s="95">
        <v>54984982.6976</v>
      </c>
      <c r="P8" s="95">
        <v>49071352.281100005</v>
      </c>
      <c r="Q8" s="95">
        <v>60099195.909299999</v>
      </c>
      <c r="R8" s="95">
        <v>97989814.530400008</v>
      </c>
      <c r="S8" s="105">
        <v>5712285.9760999996</v>
      </c>
      <c r="T8" s="106">
        <v>125831250.7113</v>
      </c>
      <c r="U8" s="95">
        <v>10275347.4835</v>
      </c>
      <c r="V8" s="95">
        <v>8662239.6575000007</v>
      </c>
      <c r="W8" s="95">
        <v>2147507.4600999998</v>
      </c>
      <c r="X8" s="95">
        <v>15302082.850299999</v>
      </c>
      <c r="Y8" s="95">
        <v>5036805.6414999999</v>
      </c>
      <c r="Z8" s="95">
        <v>5968997.3289999999</v>
      </c>
      <c r="AA8" s="105">
        <v>0</v>
      </c>
    </row>
    <row r="9" spans="1:28">
      <c r="A9" s="64">
        <v>1.1000000000000001</v>
      </c>
      <c r="B9" s="65" t="s">
        <v>447</v>
      </c>
      <c r="C9" s="107">
        <v>21129908117.366402</v>
      </c>
      <c r="D9" s="95">
        <v>19554958725.383202</v>
      </c>
      <c r="E9" s="95">
        <v>134438053.1751</v>
      </c>
      <c r="F9" s="95">
        <v>0</v>
      </c>
      <c r="G9" s="95">
        <v>0</v>
      </c>
      <c r="H9" s="95">
        <v>985385047.30219996</v>
      </c>
      <c r="I9" s="95">
        <v>73618301.645899996</v>
      </c>
      <c r="J9" s="95">
        <v>49045559.352600001</v>
      </c>
      <c r="K9" s="95">
        <v>353049.89610000001</v>
      </c>
      <c r="L9" s="95">
        <v>467050490.02329999</v>
      </c>
      <c r="M9" s="95">
        <v>17427491.858800001</v>
      </c>
      <c r="N9" s="95">
        <v>44584182.593999997</v>
      </c>
      <c r="O9" s="95">
        <v>33976331.965999998</v>
      </c>
      <c r="P9" s="95">
        <v>48615500.220700003</v>
      </c>
      <c r="Q9" s="95">
        <v>59323219.098700002</v>
      </c>
      <c r="R9" s="95">
        <v>95221262.769400001</v>
      </c>
      <c r="S9" s="105">
        <v>38450.7575</v>
      </c>
      <c r="T9" s="106">
        <v>122513854.6577</v>
      </c>
      <c r="U9" s="95">
        <v>9167867.5247000009</v>
      </c>
      <c r="V9" s="95">
        <v>8540297.8516000006</v>
      </c>
      <c r="W9" s="95">
        <v>2110015.4479</v>
      </c>
      <c r="X9" s="95">
        <v>15302082.850299999</v>
      </c>
      <c r="Y9" s="95">
        <v>5036805.6414999999</v>
      </c>
      <c r="Z9" s="95">
        <v>5762041.2944999998</v>
      </c>
      <c r="AA9" s="105">
        <v>0</v>
      </c>
    </row>
    <row r="10" spans="1:28">
      <c r="A10" s="62" t="s">
        <v>14</v>
      </c>
      <c r="B10" s="63" t="s">
        <v>448</v>
      </c>
      <c r="C10" s="108">
        <v>20384643183.955101</v>
      </c>
      <c r="D10" s="95">
        <v>18830763946.119202</v>
      </c>
      <c r="E10" s="95">
        <v>129893350.55949999</v>
      </c>
      <c r="F10" s="95">
        <v>0</v>
      </c>
      <c r="G10" s="95">
        <v>0</v>
      </c>
      <c r="H10" s="95">
        <v>970893108.66480005</v>
      </c>
      <c r="I10" s="95">
        <v>72125156.212099999</v>
      </c>
      <c r="J10" s="95">
        <v>48025810.703100003</v>
      </c>
      <c r="K10" s="95">
        <v>353049.89610000001</v>
      </c>
      <c r="L10" s="95">
        <v>460557718.65469998</v>
      </c>
      <c r="M10" s="95">
        <v>17129379.3369</v>
      </c>
      <c r="N10" s="95">
        <v>43382460.906599998</v>
      </c>
      <c r="O10" s="95">
        <v>32805286.279399998</v>
      </c>
      <c r="P10" s="95">
        <v>48457669.430699997</v>
      </c>
      <c r="Q10" s="95">
        <v>59296833.628700003</v>
      </c>
      <c r="R10" s="95">
        <v>93663443.849399999</v>
      </c>
      <c r="S10" s="105">
        <v>0</v>
      </c>
      <c r="T10" s="106">
        <v>122428410.51639999</v>
      </c>
      <c r="U10" s="95">
        <v>9167867.5247000009</v>
      </c>
      <c r="V10" s="95">
        <v>8454853.7103000004</v>
      </c>
      <c r="W10" s="95">
        <v>2110015.4479</v>
      </c>
      <c r="X10" s="95">
        <v>15302082.850299999</v>
      </c>
      <c r="Y10" s="95">
        <v>5036805.6414999999</v>
      </c>
      <c r="Z10" s="95">
        <v>5762041.2944999998</v>
      </c>
      <c r="AA10" s="105">
        <v>0</v>
      </c>
    </row>
    <row r="11" spans="1:28">
      <c r="A11" s="61" t="s">
        <v>449</v>
      </c>
      <c r="B11" s="60" t="s">
        <v>450</v>
      </c>
      <c r="C11" s="109">
        <v>12165330126.498999</v>
      </c>
      <c r="D11" s="95">
        <v>11496120051.297199</v>
      </c>
      <c r="E11" s="95">
        <v>76531604.528899997</v>
      </c>
      <c r="F11" s="95">
        <v>0</v>
      </c>
      <c r="G11" s="95">
        <v>0</v>
      </c>
      <c r="H11" s="95">
        <v>456402420.25419998</v>
      </c>
      <c r="I11" s="95">
        <v>49491774.203599997</v>
      </c>
      <c r="J11" s="95">
        <v>37733577.282200001</v>
      </c>
      <c r="K11" s="95">
        <v>62529.694300000003</v>
      </c>
      <c r="L11" s="95">
        <v>152080438.57929999</v>
      </c>
      <c r="M11" s="95">
        <v>10555071.918</v>
      </c>
      <c r="N11" s="95">
        <v>7967761.1747000003</v>
      </c>
      <c r="O11" s="95">
        <v>22251617.1305</v>
      </c>
      <c r="P11" s="95">
        <v>20058358.969599999</v>
      </c>
      <c r="Q11" s="95">
        <v>22843964.8402</v>
      </c>
      <c r="R11" s="95">
        <v>17344996.384100001</v>
      </c>
      <c r="S11" s="105">
        <v>0</v>
      </c>
      <c r="T11" s="106">
        <v>60727216.368299998</v>
      </c>
      <c r="U11" s="95">
        <v>5821566.3394999998</v>
      </c>
      <c r="V11" s="95">
        <v>3094350.4457</v>
      </c>
      <c r="W11" s="95">
        <v>1207322.7638000001</v>
      </c>
      <c r="X11" s="95">
        <v>963444.73430000001</v>
      </c>
      <c r="Y11" s="95">
        <v>974032.58189999999</v>
      </c>
      <c r="Z11" s="95">
        <v>253762.2151</v>
      </c>
      <c r="AA11" s="105">
        <v>0</v>
      </c>
    </row>
    <row r="12" spans="1:28">
      <c r="A12" s="61" t="s">
        <v>451</v>
      </c>
      <c r="B12" s="60" t="s">
        <v>452</v>
      </c>
      <c r="C12" s="109">
        <v>2827673840.9362998</v>
      </c>
      <c r="D12" s="95">
        <v>2648980274.8167</v>
      </c>
      <c r="E12" s="95">
        <v>20926934.713500001</v>
      </c>
      <c r="F12" s="95">
        <v>0</v>
      </c>
      <c r="G12" s="95">
        <v>0</v>
      </c>
      <c r="H12" s="95">
        <v>89344451.689500004</v>
      </c>
      <c r="I12" s="95">
        <v>14166509.5966</v>
      </c>
      <c r="J12" s="95">
        <v>6177588.9439000003</v>
      </c>
      <c r="K12" s="95">
        <v>63197.589699999997</v>
      </c>
      <c r="L12" s="95">
        <v>72152737.631799996</v>
      </c>
      <c r="M12" s="95">
        <v>2804979.2127999999</v>
      </c>
      <c r="N12" s="95">
        <v>14530018.1755</v>
      </c>
      <c r="O12" s="95">
        <v>5752980.1966000004</v>
      </c>
      <c r="P12" s="95">
        <v>5956370.4057999998</v>
      </c>
      <c r="Q12" s="95">
        <v>8875765.7899999991</v>
      </c>
      <c r="R12" s="95">
        <v>25202734.9241</v>
      </c>
      <c r="S12" s="105">
        <v>0</v>
      </c>
      <c r="T12" s="106">
        <v>17196376.798300002</v>
      </c>
      <c r="U12" s="95">
        <v>1749071.9557</v>
      </c>
      <c r="V12" s="95">
        <v>5076580.2928999998</v>
      </c>
      <c r="W12" s="95">
        <v>640357.10930000001</v>
      </c>
      <c r="X12" s="95">
        <v>717864.12650000001</v>
      </c>
      <c r="Y12" s="95">
        <v>695041.66879999998</v>
      </c>
      <c r="Z12" s="95">
        <v>724976.60230000003</v>
      </c>
      <c r="AA12" s="105">
        <v>0</v>
      </c>
    </row>
    <row r="13" spans="1:28">
      <c r="A13" s="61" t="s">
        <v>453</v>
      </c>
      <c r="B13" s="60" t="s">
        <v>454</v>
      </c>
      <c r="C13" s="109">
        <v>1933052338.0035002</v>
      </c>
      <c r="D13" s="95">
        <v>1543003382.5873001</v>
      </c>
      <c r="E13" s="95">
        <v>8135538.6701999996</v>
      </c>
      <c r="F13" s="95">
        <v>0</v>
      </c>
      <c r="G13" s="95">
        <v>0</v>
      </c>
      <c r="H13" s="95">
        <v>343753831.65679997</v>
      </c>
      <c r="I13" s="95">
        <v>4760199.2588999998</v>
      </c>
      <c r="J13" s="95">
        <v>1843266.3478999999</v>
      </c>
      <c r="K13" s="95">
        <v>0</v>
      </c>
      <c r="L13" s="95">
        <v>40486020.549000002</v>
      </c>
      <c r="M13" s="95">
        <v>1990823.0308999999</v>
      </c>
      <c r="N13" s="95">
        <v>1395266.2682</v>
      </c>
      <c r="O13" s="95">
        <v>2362156.5876000002</v>
      </c>
      <c r="P13" s="95">
        <v>12280889.375800001</v>
      </c>
      <c r="Q13" s="95">
        <v>5698505.8245999999</v>
      </c>
      <c r="R13" s="95">
        <v>9360236.8433999997</v>
      </c>
      <c r="S13" s="105">
        <v>0</v>
      </c>
      <c r="T13" s="106">
        <v>5809103.2104000002</v>
      </c>
      <c r="U13" s="95">
        <v>375644.68949999998</v>
      </c>
      <c r="V13" s="95">
        <v>283922.97169999999</v>
      </c>
      <c r="W13" s="95">
        <v>181193.5557</v>
      </c>
      <c r="X13" s="95">
        <v>485381.06770000001</v>
      </c>
      <c r="Y13" s="95">
        <v>885635.63280000002</v>
      </c>
      <c r="Z13" s="95">
        <v>559198.20929999999</v>
      </c>
      <c r="AA13" s="105">
        <v>0</v>
      </c>
    </row>
    <row r="14" spans="1:28">
      <c r="A14" s="61" t="s">
        <v>455</v>
      </c>
      <c r="B14" s="60" t="s">
        <v>456</v>
      </c>
      <c r="C14" s="109">
        <v>3458586878.5163002</v>
      </c>
      <c r="D14" s="95">
        <v>3142660237.4180002</v>
      </c>
      <c r="E14" s="95">
        <v>24299272.646899998</v>
      </c>
      <c r="F14" s="95">
        <v>0</v>
      </c>
      <c r="G14" s="95">
        <v>0</v>
      </c>
      <c r="H14" s="95">
        <v>81392405.064300001</v>
      </c>
      <c r="I14" s="95">
        <v>3706673.1529999999</v>
      </c>
      <c r="J14" s="95">
        <v>2271378.1291</v>
      </c>
      <c r="K14" s="95">
        <v>227322.6121</v>
      </c>
      <c r="L14" s="95">
        <v>195838521.8946</v>
      </c>
      <c r="M14" s="95">
        <v>1778505.1751999999</v>
      </c>
      <c r="N14" s="95">
        <v>19489415.288199998</v>
      </c>
      <c r="O14" s="95">
        <v>2438532.3646999998</v>
      </c>
      <c r="P14" s="95">
        <v>10162050.679500001</v>
      </c>
      <c r="Q14" s="95">
        <v>21878597.173900001</v>
      </c>
      <c r="R14" s="95">
        <v>41755475.697800003</v>
      </c>
      <c r="S14" s="105">
        <v>0</v>
      </c>
      <c r="T14" s="106">
        <v>38695714.139399998</v>
      </c>
      <c r="U14" s="95">
        <v>1221584.54</v>
      </c>
      <c r="V14" s="95">
        <v>0</v>
      </c>
      <c r="W14" s="95">
        <v>81142.019100000005</v>
      </c>
      <c r="X14" s="95">
        <v>13135392.921800001</v>
      </c>
      <c r="Y14" s="95">
        <v>2482095.7579999999</v>
      </c>
      <c r="Z14" s="95">
        <v>4224104.2677999996</v>
      </c>
      <c r="AA14" s="105">
        <v>0</v>
      </c>
    </row>
    <row r="15" spans="1:28">
      <c r="A15" s="59">
        <v>1.2</v>
      </c>
      <c r="B15" s="57" t="s">
        <v>650</v>
      </c>
      <c r="C15" s="110">
        <v>253914447.1284</v>
      </c>
      <c r="D15" s="95">
        <v>24114043.609999999</v>
      </c>
      <c r="E15" s="95">
        <v>637135.26</v>
      </c>
      <c r="F15" s="95">
        <v>0</v>
      </c>
      <c r="G15" s="95">
        <v>0</v>
      </c>
      <c r="H15" s="95">
        <v>11195736.83</v>
      </c>
      <c r="I15" s="95">
        <v>1123239.1399999999</v>
      </c>
      <c r="J15" s="95">
        <v>564564.75</v>
      </c>
      <c r="K15" s="95">
        <v>41930.28</v>
      </c>
      <c r="L15" s="95">
        <v>184354106.11410001</v>
      </c>
      <c r="M15" s="95">
        <v>3802140.1486</v>
      </c>
      <c r="N15" s="95">
        <v>15986157.6152</v>
      </c>
      <c r="O15" s="95">
        <v>5353291.8754000003</v>
      </c>
      <c r="P15" s="95">
        <v>17975925.556899998</v>
      </c>
      <c r="Q15" s="95">
        <v>22850286.251400001</v>
      </c>
      <c r="R15" s="95">
        <v>44367761.423199996</v>
      </c>
      <c r="S15" s="105">
        <v>0</v>
      </c>
      <c r="T15" s="106">
        <v>34250560.574299999</v>
      </c>
      <c r="U15" s="95">
        <v>1611216.4077999999</v>
      </c>
      <c r="V15" s="95">
        <v>2329459.8139999998</v>
      </c>
      <c r="W15" s="95">
        <v>514025.22</v>
      </c>
      <c r="X15" s="95">
        <v>10109833.576199999</v>
      </c>
      <c r="Y15" s="95">
        <v>2283197.9923</v>
      </c>
      <c r="Z15" s="95">
        <v>3775942.0328000002</v>
      </c>
      <c r="AA15" s="105">
        <v>0</v>
      </c>
    </row>
    <row r="16" spans="1:28">
      <c r="A16" s="58">
        <v>1.3</v>
      </c>
      <c r="B16" s="57" t="s">
        <v>495</v>
      </c>
      <c r="C16" s="111"/>
      <c r="D16" s="112"/>
      <c r="E16" s="112"/>
      <c r="F16" s="112"/>
      <c r="G16" s="112"/>
      <c r="H16" s="112"/>
      <c r="I16" s="112"/>
      <c r="J16" s="112"/>
      <c r="K16" s="112"/>
      <c r="L16" s="112"/>
      <c r="M16" s="112"/>
      <c r="N16" s="112"/>
      <c r="O16" s="112"/>
      <c r="P16" s="112"/>
      <c r="Q16" s="112"/>
      <c r="R16" s="112"/>
      <c r="S16" s="113"/>
      <c r="T16" s="114"/>
      <c r="U16" s="112"/>
      <c r="V16" s="112"/>
      <c r="W16" s="112"/>
      <c r="X16" s="112"/>
      <c r="Y16" s="112"/>
      <c r="Z16" s="112"/>
      <c r="AA16" s="113"/>
    </row>
    <row r="17" spans="1:27" s="47" customFormat="1">
      <c r="A17" s="55" t="s">
        <v>457</v>
      </c>
      <c r="B17" s="56" t="s">
        <v>458</v>
      </c>
      <c r="C17" s="115">
        <v>19914562673.028</v>
      </c>
      <c r="D17" s="96">
        <v>18425419228.730301</v>
      </c>
      <c r="E17" s="96">
        <v>130023305.1552</v>
      </c>
      <c r="F17" s="96">
        <v>0</v>
      </c>
      <c r="G17" s="96">
        <v>0</v>
      </c>
      <c r="H17" s="96">
        <v>963551003.88919997</v>
      </c>
      <c r="I17" s="96">
        <v>72081333.471300006</v>
      </c>
      <c r="J17" s="96">
        <v>48741020.194200002</v>
      </c>
      <c r="K17" s="96">
        <v>332670.06400000001</v>
      </c>
      <c r="L17" s="96">
        <v>415669986.1796</v>
      </c>
      <c r="M17" s="96">
        <v>17131793.221000001</v>
      </c>
      <c r="N17" s="96">
        <v>41688412.420299999</v>
      </c>
      <c r="O17" s="96">
        <v>33345326.436799999</v>
      </c>
      <c r="P17" s="96">
        <v>45852692.771899998</v>
      </c>
      <c r="Q17" s="96">
        <v>51805140.935199998</v>
      </c>
      <c r="R17" s="96">
        <v>86542110.064799994</v>
      </c>
      <c r="S17" s="116">
        <v>32130.07</v>
      </c>
      <c r="T17" s="117">
        <v>109922454.2289</v>
      </c>
      <c r="U17" s="96">
        <v>8613913.2681000009</v>
      </c>
      <c r="V17" s="96">
        <v>8540297.8516000006</v>
      </c>
      <c r="W17" s="96">
        <v>2099302.2288000002</v>
      </c>
      <c r="X17" s="96">
        <v>9458536.7624999993</v>
      </c>
      <c r="Y17" s="96">
        <v>4748811.9283999996</v>
      </c>
      <c r="Z17" s="96">
        <v>5005624.8159999996</v>
      </c>
      <c r="AA17" s="116">
        <v>0</v>
      </c>
    </row>
    <row r="18" spans="1:27" s="47" customFormat="1">
      <c r="A18" s="52" t="s">
        <v>459</v>
      </c>
      <c r="B18" s="53" t="s">
        <v>460</v>
      </c>
      <c r="C18" s="118">
        <v>19057588220.054001</v>
      </c>
      <c r="D18" s="96">
        <v>17624226101.666401</v>
      </c>
      <c r="E18" s="96">
        <v>125336720.0526</v>
      </c>
      <c r="F18" s="96">
        <v>0</v>
      </c>
      <c r="G18" s="96">
        <v>0</v>
      </c>
      <c r="H18" s="96">
        <v>942276553.82050002</v>
      </c>
      <c r="I18" s="96">
        <v>70607382.799099997</v>
      </c>
      <c r="J18" s="96">
        <v>47735403.714000002</v>
      </c>
      <c r="K18" s="96">
        <v>332670.06400000001</v>
      </c>
      <c r="L18" s="96">
        <v>384940055.61009997</v>
      </c>
      <c r="M18" s="96">
        <v>16844179.6017</v>
      </c>
      <c r="N18" s="96">
        <v>39802959.658399999</v>
      </c>
      <c r="O18" s="96">
        <v>32172753.854699999</v>
      </c>
      <c r="P18" s="96">
        <v>45489564.781199999</v>
      </c>
      <c r="Q18" s="96">
        <v>51056851.2848</v>
      </c>
      <c r="R18" s="96">
        <v>79178822.591600001</v>
      </c>
      <c r="S18" s="116">
        <v>0</v>
      </c>
      <c r="T18" s="117">
        <v>106145508.957</v>
      </c>
      <c r="U18" s="96">
        <v>8613913.2646999992</v>
      </c>
      <c r="V18" s="96">
        <v>8454853.7103000004</v>
      </c>
      <c r="W18" s="96">
        <v>2099302.2288000002</v>
      </c>
      <c r="X18" s="96">
        <v>8622647.7485000007</v>
      </c>
      <c r="Y18" s="96">
        <v>4748811.9234999996</v>
      </c>
      <c r="Z18" s="96">
        <v>5005624.8167000003</v>
      </c>
      <c r="AA18" s="116">
        <v>0</v>
      </c>
    </row>
    <row r="19" spans="1:27" s="47" customFormat="1">
      <c r="A19" s="55" t="s">
        <v>461</v>
      </c>
      <c r="B19" s="54" t="s">
        <v>462</v>
      </c>
      <c r="C19" s="119">
        <v>26163576586.622803</v>
      </c>
      <c r="D19" s="96">
        <v>24787690449.7729</v>
      </c>
      <c r="E19" s="96">
        <v>143755364.72670001</v>
      </c>
      <c r="F19" s="96">
        <v>0</v>
      </c>
      <c r="G19" s="96">
        <v>0</v>
      </c>
      <c r="H19" s="96">
        <v>965029988.77690005</v>
      </c>
      <c r="I19" s="96">
        <v>82628309.205200002</v>
      </c>
      <c r="J19" s="96">
        <v>81828142.656800002</v>
      </c>
      <c r="K19" s="96">
        <v>109938.31600000001</v>
      </c>
      <c r="L19" s="96">
        <v>320111407.14020002</v>
      </c>
      <c r="M19" s="96">
        <v>15272648.4331</v>
      </c>
      <c r="N19" s="96">
        <v>15605834.58</v>
      </c>
      <c r="O19" s="96">
        <v>28701445.690200001</v>
      </c>
      <c r="P19" s="96">
        <v>34305316.2742</v>
      </c>
      <c r="Q19" s="96">
        <v>50622072.3596</v>
      </c>
      <c r="R19" s="96">
        <v>63376140.063500002</v>
      </c>
      <c r="S19" s="116">
        <v>1271.98</v>
      </c>
      <c r="T19" s="117">
        <v>90744740.932799995</v>
      </c>
      <c r="U19" s="96">
        <v>12146523.237400001</v>
      </c>
      <c r="V19" s="96">
        <v>5193480.0702999998</v>
      </c>
      <c r="W19" s="96">
        <v>1391665.5512000001</v>
      </c>
      <c r="X19" s="96">
        <v>2023179.4410000001</v>
      </c>
      <c r="Y19" s="96">
        <v>1812810.2764000001</v>
      </c>
      <c r="Z19" s="96">
        <v>507376.95329999999</v>
      </c>
      <c r="AA19" s="116">
        <v>0</v>
      </c>
    </row>
    <row r="20" spans="1:27" s="47" customFormat="1">
      <c r="A20" s="52" t="s">
        <v>463</v>
      </c>
      <c r="B20" s="53" t="s">
        <v>460</v>
      </c>
      <c r="C20" s="118">
        <v>24671285975.984299</v>
      </c>
      <c r="D20" s="96">
        <v>23394656126.203499</v>
      </c>
      <c r="E20" s="96">
        <v>137712456.75740001</v>
      </c>
      <c r="F20" s="96">
        <v>0</v>
      </c>
      <c r="G20" s="96">
        <v>0</v>
      </c>
      <c r="H20" s="96">
        <v>881997199.91789997</v>
      </c>
      <c r="I20" s="96">
        <v>81380703.700900003</v>
      </c>
      <c r="J20" s="96">
        <v>81030382.566</v>
      </c>
      <c r="K20" s="96">
        <v>109938.31600000001</v>
      </c>
      <c r="L20" s="96">
        <v>304251705.05989999</v>
      </c>
      <c r="M20" s="96">
        <v>14723263.498299999</v>
      </c>
      <c r="N20" s="96">
        <v>12544168.8116</v>
      </c>
      <c r="O20" s="96">
        <v>26554315.1853</v>
      </c>
      <c r="P20" s="96">
        <v>29716332.478799999</v>
      </c>
      <c r="Q20" s="96">
        <v>48596718.745200001</v>
      </c>
      <c r="R20" s="96">
        <v>45479508.328400001</v>
      </c>
      <c r="S20" s="116">
        <v>0</v>
      </c>
      <c r="T20" s="117">
        <v>90380944.803000003</v>
      </c>
      <c r="U20" s="96">
        <v>12146523.235300001</v>
      </c>
      <c r="V20" s="96">
        <v>5112864.1797000002</v>
      </c>
      <c r="W20" s="96">
        <v>1391665.5512000001</v>
      </c>
      <c r="X20" s="96">
        <v>2015850.8315000001</v>
      </c>
      <c r="Y20" s="96">
        <v>1812810.2864999999</v>
      </c>
      <c r="Z20" s="96">
        <v>507376.95329999999</v>
      </c>
      <c r="AA20" s="116">
        <v>0</v>
      </c>
    </row>
    <row r="21" spans="1:27" s="47" customFormat="1">
      <c r="A21" s="51">
        <v>1.4</v>
      </c>
      <c r="B21" s="50" t="s">
        <v>464</v>
      </c>
      <c r="C21" s="120">
        <v>140518021.04880002</v>
      </c>
      <c r="D21" s="96">
        <v>131469362.13</v>
      </c>
      <c r="E21" s="96">
        <v>629133.46</v>
      </c>
      <c r="F21" s="96">
        <v>0</v>
      </c>
      <c r="G21" s="96">
        <v>0</v>
      </c>
      <c r="H21" s="96">
        <v>3602576.86</v>
      </c>
      <c r="I21" s="96">
        <v>1501709.93</v>
      </c>
      <c r="J21" s="96">
        <v>20257.939999999999</v>
      </c>
      <c r="K21" s="96">
        <v>0</v>
      </c>
      <c r="L21" s="96">
        <v>5446082.0587999998</v>
      </c>
      <c r="M21" s="96">
        <v>231362.03</v>
      </c>
      <c r="N21" s="96">
        <v>2049643.31</v>
      </c>
      <c r="O21" s="96">
        <v>82405.350000000006</v>
      </c>
      <c r="P21" s="96">
        <v>962664.41879999998</v>
      </c>
      <c r="Q21" s="96">
        <v>54018.19</v>
      </c>
      <c r="R21" s="96">
        <v>1337497.07</v>
      </c>
      <c r="S21" s="116">
        <v>0</v>
      </c>
      <c r="T21" s="117">
        <v>0</v>
      </c>
      <c r="U21" s="96">
        <v>0</v>
      </c>
      <c r="V21" s="96">
        <v>0</v>
      </c>
      <c r="W21" s="96">
        <v>0</v>
      </c>
      <c r="X21" s="96">
        <v>0</v>
      </c>
      <c r="Y21" s="96">
        <v>0</v>
      </c>
      <c r="Z21" s="96">
        <v>0</v>
      </c>
      <c r="AA21" s="116">
        <v>0</v>
      </c>
    </row>
    <row r="22" spans="1:27" s="47" customFormat="1" ht="12.6" thickBot="1">
      <c r="A22" s="49">
        <v>1.5</v>
      </c>
      <c r="B22" s="48" t="s">
        <v>465</v>
      </c>
      <c r="C22" s="121">
        <v>50101790.720200002</v>
      </c>
      <c r="D22" s="122">
        <v>44266522.178300001</v>
      </c>
      <c r="E22" s="122">
        <v>575000</v>
      </c>
      <c r="F22" s="122">
        <v>0</v>
      </c>
      <c r="G22" s="122">
        <v>0</v>
      </c>
      <c r="H22" s="122">
        <v>3659881.0735999998</v>
      </c>
      <c r="I22" s="122">
        <v>0</v>
      </c>
      <c r="J22" s="122">
        <v>0</v>
      </c>
      <c r="K22" s="122">
        <v>0</v>
      </c>
      <c r="L22" s="122">
        <v>2175387.4682999998</v>
      </c>
      <c r="M22" s="122">
        <v>0</v>
      </c>
      <c r="N22" s="122">
        <v>303183.08399999997</v>
      </c>
      <c r="O22" s="122">
        <v>57204.032099999997</v>
      </c>
      <c r="P22" s="122">
        <v>0</v>
      </c>
      <c r="Q22" s="122">
        <v>0</v>
      </c>
      <c r="R22" s="122">
        <v>0</v>
      </c>
      <c r="S22" s="123">
        <v>0</v>
      </c>
      <c r="T22" s="124">
        <v>0</v>
      </c>
      <c r="U22" s="122">
        <v>0</v>
      </c>
      <c r="V22" s="122">
        <v>0</v>
      </c>
      <c r="W22" s="122">
        <v>0</v>
      </c>
      <c r="X22" s="122">
        <v>0</v>
      </c>
      <c r="Y22" s="122">
        <v>0</v>
      </c>
      <c r="Z22" s="122">
        <v>0</v>
      </c>
      <c r="AA22" s="123">
        <v>0</v>
      </c>
    </row>
    <row r="23" spans="1:27">
      <c r="A23" s="3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N72"/>
  <sheetViews>
    <sheetView showGridLines="0" zoomScaleNormal="100" workbookViewId="0"/>
  </sheetViews>
  <sheetFormatPr defaultColWidth="8.77734375" defaultRowHeight="12"/>
  <cols>
    <col min="1" max="1" width="8.77734375" style="259"/>
    <col min="2" max="2" width="69.21875" style="261" customWidth="1"/>
    <col min="3" max="8" width="19.21875" style="90" bestFit="1" customWidth="1"/>
    <col min="9" max="16384" width="8.77734375" style="7"/>
  </cols>
  <sheetData>
    <row r="1" spans="1:14">
      <c r="A1" s="1" t="s">
        <v>30</v>
      </c>
      <c r="B1" s="18" t="str">
        <f>'Info '!C2</f>
        <v xml:space="preserve">JSC "Bank of Georgia" </v>
      </c>
      <c r="C1" s="83"/>
    </row>
    <row r="2" spans="1:14">
      <c r="A2" s="1" t="s">
        <v>31</v>
      </c>
      <c r="B2" s="133">
        <v>45930</v>
      </c>
      <c r="C2" s="221"/>
      <c r="D2" s="222"/>
      <c r="E2" s="222"/>
      <c r="F2" s="222"/>
      <c r="G2" s="222"/>
      <c r="H2" s="222"/>
    </row>
    <row r="3" spans="1:14">
      <c r="A3" s="1"/>
      <c r="B3" s="37"/>
      <c r="C3" s="221"/>
      <c r="D3" s="222"/>
      <c r="E3" s="222"/>
      <c r="F3" s="222"/>
      <c r="G3" s="222"/>
      <c r="H3" s="222"/>
    </row>
    <row r="4" spans="1:14" ht="21" customHeight="1">
      <c r="A4" s="693" t="s">
        <v>6</v>
      </c>
      <c r="B4" s="694" t="s">
        <v>521</v>
      </c>
      <c r="C4" s="696" t="s">
        <v>522</v>
      </c>
      <c r="D4" s="696"/>
      <c r="E4" s="696"/>
      <c r="F4" s="696" t="s">
        <v>523</v>
      </c>
      <c r="G4" s="696"/>
      <c r="H4" s="697"/>
    </row>
    <row r="5" spans="1:14" ht="21" customHeight="1">
      <c r="A5" s="693"/>
      <c r="B5" s="695"/>
      <c r="C5" s="223" t="s">
        <v>32</v>
      </c>
      <c r="D5" s="223" t="s">
        <v>33</v>
      </c>
      <c r="E5" s="223" t="s">
        <v>34</v>
      </c>
      <c r="F5" s="223" t="s">
        <v>32</v>
      </c>
      <c r="G5" s="223" t="s">
        <v>33</v>
      </c>
      <c r="H5" s="223" t="s">
        <v>34</v>
      </c>
    </row>
    <row r="6" spans="1:14" ht="26.55" customHeight="1">
      <c r="A6" s="693"/>
      <c r="B6" s="224" t="s">
        <v>524</v>
      </c>
      <c r="C6" s="698"/>
      <c r="D6" s="699"/>
      <c r="E6" s="699"/>
      <c r="F6" s="699"/>
      <c r="G6" s="699"/>
      <c r="H6" s="700"/>
    </row>
    <row r="7" spans="1:14" ht="23.1" customHeight="1">
      <c r="A7" s="225">
        <v>1</v>
      </c>
      <c r="B7" s="226" t="s">
        <v>525</v>
      </c>
      <c r="C7" s="227">
        <f>SUM(C8:C10)</f>
        <v>1103434483.6300001</v>
      </c>
      <c r="D7" s="227">
        <f>SUM(D8:D10)</f>
        <v>4224759360.4373999</v>
      </c>
      <c r="E7" s="228">
        <f>C7+D7</f>
        <v>5328193844.0674</v>
      </c>
      <c r="F7" s="227">
        <v>501121980.44999999</v>
      </c>
      <c r="G7" s="227">
        <v>3285899741.5457001</v>
      </c>
      <c r="H7" s="228">
        <v>3787021721.9956999</v>
      </c>
      <c r="I7" s="678"/>
      <c r="J7" s="678"/>
      <c r="K7" s="678"/>
      <c r="L7" s="678"/>
      <c r="M7" s="678"/>
      <c r="N7" s="678"/>
    </row>
    <row r="8" spans="1:14">
      <c r="A8" s="225">
        <v>1.1000000000000001</v>
      </c>
      <c r="B8" s="229" t="s">
        <v>526</v>
      </c>
      <c r="C8" s="227">
        <v>268386860.27000001</v>
      </c>
      <c r="D8" s="227">
        <v>608204264.74999988</v>
      </c>
      <c r="E8" s="228">
        <f t="shared" ref="E8:E36" si="0">C8+D8</f>
        <v>876591125.01999986</v>
      </c>
      <c r="F8" s="227">
        <v>276753081.50999999</v>
      </c>
      <c r="G8" s="227">
        <v>583421533.56500006</v>
      </c>
      <c r="H8" s="228">
        <v>860174615.07500005</v>
      </c>
      <c r="I8" s="678"/>
      <c r="J8" s="678"/>
      <c r="K8" s="678"/>
      <c r="L8" s="678"/>
      <c r="M8" s="678"/>
      <c r="N8" s="678"/>
    </row>
    <row r="9" spans="1:14">
      <c r="A9" s="225">
        <v>1.2</v>
      </c>
      <c r="B9" s="229" t="s">
        <v>527</v>
      </c>
      <c r="C9" s="227">
        <v>821742985.34000003</v>
      </c>
      <c r="D9" s="227">
        <v>2127790188.6699996</v>
      </c>
      <c r="E9" s="228">
        <f t="shared" si="0"/>
        <v>2949533174.0099998</v>
      </c>
      <c r="F9" s="227">
        <v>12891715.029999999</v>
      </c>
      <c r="G9" s="227">
        <v>1797337727.6000001</v>
      </c>
      <c r="H9" s="228">
        <v>1810229442.6300001</v>
      </c>
      <c r="I9" s="678"/>
      <c r="J9" s="678"/>
      <c r="K9" s="678"/>
      <c r="L9" s="678"/>
      <c r="M9" s="678"/>
      <c r="N9" s="678"/>
    </row>
    <row r="10" spans="1:14">
      <c r="A10" s="225">
        <v>1.3</v>
      </c>
      <c r="B10" s="229" t="s">
        <v>528</v>
      </c>
      <c r="C10" s="227">
        <v>13304638.02</v>
      </c>
      <c r="D10" s="227">
        <v>1488764907.0174003</v>
      </c>
      <c r="E10" s="228">
        <f t="shared" si="0"/>
        <v>1502069545.0374002</v>
      </c>
      <c r="F10" s="227">
        <v>211477183.91000003</v>
      </c>
      <c r="G10" s="227">
        <v>905140480.38070011</v>
      </c>
      <c r="H10" s="228">
        <v>1116617664.2907002</v>
      </c>
      <c r="I10" s="678"/>
      <c r="J10" s="678"/>
      <c r="K10" s="678"/>
      <c r="L10" s="678"/>
      <c r="M10" s="678"/>
      <c r="N10" s="678"/>
    </row>
    <row r="11" spans="1:14">
      <c r="A11" s="225">
        <v>2</v>
      </c>
      <c r="B11" s="230" t="s">
        <v>529</v>
      </c>
      <c r="C11" s="227">
        <f>C12</f>
        <v>7676564.5600000005</v>
      </c>
      <c r="D11" s="227">
        <f>D12</f>
        <v>10045.689999999478</v>
      </c>
      <c r="E11" s="228">
        <f t="shared" si="0"/>
        <v>7686610.25</v>
      </c>
      <c r="F11" s="227">
        <v>10160297.59</v>
      </c>
      <c r="G11" s="227">
        <v>158828.29999999888</v>
      </c>
      <c r="H11" s="228">
        <v>10319125.889999999</v>
      </c>
      <c r="I11" s="678"/>
      <c r="J11" s="678"/>
      <c r="K11" s="678"/>
      <c r="L11" s="678"/>
      <c r="M11" s="678"/>
      <c r="N11" s="678"/>
    </row>
    <row r="12" spans="1:14">
      <c r="A12" s="225">
        <v>2.1</v>
      </c>
      <c r="B12" s="231" t="s">
        <v>530</v>
      </c>
      <c r="C12" s="227">
        <v>7676564.5600000005</v>
      </c>
      <c r="D12" s="227">
        <v>10045.689999999478</v>
      </c>
      <c r="E12" s="228">
        <f t="shared" si="0"/>
        <v>7686610.25</v>
      </c>
      <c r="F12" s="227">
        <v>10160297.59</v>
      </c>
      <c r="G12" s="227">
        <v>158828.29999999888</v>
      </c>
      <c r="H12" s="228">
        <v>10319125.889999999</v>
      </c>
      <c r="I12" s="678"/>
      <c r="J12" s="678"/>
      <c r="K12" s="678"/>
      <c r="L12" s="678"/>
      <c r="M12" s="678"/>
      <c r="N12" s="678"/>
    </row>
    <row r="13" spans="1:14" ht="26.55" customHeight="1">
      <c r="A13" s="225">
        <v>3</v>
      </c>
      <c r="B13" s="232" t="s">
        <v>531</v>
      </c>
      <c r="C13" s="227"/>
      <c r="D13" s="227"/>
      <c r="E13" s="228">
        <f t="shared" si="0"/>
        <v>0</v>
      </c>
      <c r="F13" s="227"/>
      <c r="G13" s="227"/>
      <c r="H13" s="228">
        <v>0</v>
      </c>
      <c r="I13" s="678"/>
      <c r="J13" s="678"/>
      <c r="K13" s="678"/>
      <c r="L13" s="678"/>
      <c r="M13" s="678"/>
      <c r="N13" s="678"/>
    </row>
    <row r="14" spans="1:14" ht="26.55" customHeight="1">
      <c r="A14" s="225">
        <v>4</v>
      </c>
      <c r="B14" s="233" t="s">
        <v>532</v>
      </c>
      <c r="C14" s="227"/>
      <c r="D14" s="227"/>
      <c r="E14" s="228">
        <f t="shared" si="0"/>
        <v>0</v>
      </c>
      <c r="F14" s="227"/>
      <c r="G14" s="227"/>
      <c r="H14" s="228">
        <v>0</v>
      </c>
      <c r="I14" s="678"/>
      <c r="J14" s="678"/>
      <c r="K14" s="678"/>
      <c r="L14" s="678"/>
      <c r="M14" s="678"/>
      <c r="N14" s="678"/>
    </row>
    <row r="15" spans="1:14" ht="24.6" customHeight="1">
      <c r="A15" s="225">
        <v>5</v>
      </c>
      <c r="B15" s="234" t="s">
        <v>533</v>
      </c>
      <c r="C15" s="235">
        <f>SUM(C16:C18)</f>
        <v>4195320905.1899996</v>
      </c>
      <c r="D15" s="235">
        <f>SUM(D16:D18)</f>
        <v>1771785526.718401</v>
      </c>
      <c r="E15" s="236">
        <f t="shared" si="0"/>
        <v>5967106431.9084005</v>
      </c>
      <c r="F15" s="235">
        <v>3555868911.8992996</v>
      </c>
      <c r="G15" s="235">
        <v>2599678307.2489009</v>
      </c>
      <c r="H15" s="236">
        <v>6155547219.148201</v>
      </c>
      <c r="I15" s="678"/>
      <c r="J15" s="678"/>
      <c r="K15" s="678"/>
      <c r="L15" s="678"/>
      <c r="M15" s="678"/>
      <c r="N15" s="678"/>
    </row>
    <row r="16" spans="1:14">
      <c r="A16" s="225">
        <v>5.0999999999999996</v>
      </c>
      <c r="B16" s="237" t="s">
        <v>534</v>
      </c>
      <c r="C16" s="227">
        <v>108303.24</v>
      </c>
      <c r="D16" s="227">
        <v>1398896.71</v>
      </c>
      <c r="E16" s="228">
        <f t="shared" si="0"/>
        <v>1507199.95</v>
      </c>
      <c r="F16" s="227">
        <v>108303.24</v>
      </c>
      <c r="G16" s="227">
        <v>7374545.0194000006</v>
      </c>
      <c r="H16" s="228">
        <v>7482848.2594000008</v>
      </c>
      <c r="I16" s="678"/>
      <c r="J16" s="678"/>
      <c r="K16" s="678"/>
      <c r="L16" s="678"/>
      <c r="M16" s="678"/>
      <c r="N16" s="678"/>
    </row>
    <row r="17" spans="1:14">
      <c r="A17" s="225">
        <v>5.2</v>
      </c>
      <c r="B17" s="237" t="s">
        <v>535</v>
      </c>
      <c r="C17" s="227">
        <v>4195212601.9499998</v>
      </c>
      <c r="D17" s="227">
        <v>1770386630.0084009</v>
      </c>
      <c r="E17" s="228">
        <f t="shared" si="0"/>
        <v>5965599231.9584007</v>
      </c>
      <c r="F17" s="227">
        <v>3555760608.6592999</v>
      </c>
      <c r="G17" s="227">
        <v>2592303762.2295008</v>
      </c>
      <c r="H17" s="228">
        <v>6148064370.8888006</v>
      </c>
      <c r="I17" s="678"/>
      <c r="J17" s="678"/>
      <c r="K17" s="678"/>
      <c r="L17" s="678"/>
      <c r="M17" s="678"/>
      <c r="N17" s="678"/>
    </row>
    <row r="18" spans="1:14">
      <c r="A18" s="225">
        <v>5.3</v>
      </c>
      <c r="B18" s="238" t="s">
        <v>536</v>
      </c>
      <c r="C18" s="227"/>
      <c r="D18" s="227"/>
      <c r="E18" s="228">
        <f t="shared" si="0"/>
        <v>0</v>
      </c>
      <c r="F18" s="227"/>
      <c r="G18" s="227"/>
      <c r="H18" s="228">
        <v>0</v>
      </c>
      <c r="I18" s="678"/>
      <c r="J18" s="678"/>
      <c r="K18" s="678"/>
      <c r="L18" s="678"/>
      <c r="M18" s="678"/>
      <c r="N18" s="678"/>
    </row>
    <row r="19" spans="1:14">
      <c r="A19" s="225">
        <v>6</v>
      </c>
      <c r="B19" s="232" t="s">
        <v>537</v>
      </c>
      <c r="C19" s="227">
        <f>SUM(C20:C21)</f>
        <v>17002796458.355026</v>
      </c>
      <c r="D19" s="227">
        <f>SUM(D20:D21)</f>
        <v>11266361858.066898</v>
      </c>
      <c r="E19" s="228">
        <f t="shared" si="0"/>
        <v>28269158316.421925</v>
      </c>
      <c r="F19" s="227">
        <v>13313975808.17181</v>
      </c>
      <c r="G19" s="227">
        <v>10004775182.301998</v>
      </c>
      <c r="H19" s="228">
        <v>23318750990.473808</v>
      </c>
      <c r="I19" s="678"/>
      <c r="J19" s="678"/>
      <c r="K19" s="678"/>
      <c r="L19" s="678"/>
      <c r="M19" s="678"/>
      <c r="N19" s="678"/>
    </row>
    <row r="20" spans="1:14">
      <c r="A20" s="225">
        <v>6.1</v>
      </c>
      <c r="B20" s="237" t="s">
        <v>535</v>
      </c>
      <c r="C20" s="227">
        <v>1775785316.6799998</v>
      </c>
      <c r="D20" s="227">
        <v>325942235.6315999</v>
      </c>
      <c r="E20" s="228">
        <f t="shared" si="0"/>
        <v>2101727552.3115997</v>
      </c>
      <c r="F20" s="227">
        <v>495762447.59999996</v>
      </c>
      <c r="G20" s="227">
        <v>382825284.00120014</v>
      </c>
      <c r="H20" s="228">
        <v>878587731.6012001</v>
      </c>
      <c r="I20" s="678"/>
      <c r="J20" s="678"/>
      <c r="K20" s="678"/>
      <c r="L20" s="678"/>
      <c r="M20" s="678"/>
      <c r="N20" s="678"/>
    </row>
    <row r="21" spans="1:14">
      <c r="A21" s="225">
        <v>6.2</v>
      </c>
      <c r="B21" s="238" t="s">
        <v>536</v>
      </c>
      <c r="C21" s="227">
        <v>15227011141.675026</v>
      </c>
      <c r="D21" s="227">
        <v>10940419622.435299</v>
      </c>
      <c r="E21" s="228">
        <f t="shared" si="0"/>
        <v>26167430764.110325</v>
      </c>
      <c r="F21" s="227">
        <v>12818213360.57181</v>
      </c>
      <c r="G21" s="227">
        <v>9621949898.3007984</v>
      </c>
      <c r="H21" s="228">
        <v>22440163258.872608</v>
      </c>
      <c r="I21" s="678"/>
      <c r="J21" s="678"/>
      <c r="K21" s="678"/>
      <c r="L21" s="678"/>
      <c r="M21" s="678"/>
      <c r="N21" s="678"/>
    </row>
    <row r="22" spans="1:14">
      <c r="A22" s="225">
        <v>7</v>
      </c>
      <c r="B22" s="230" t="s">
        <v>538</v>
      </c>
      <c r="C22" s="227">
        <v>391420284.33000004</v>
      </c>
      <c r="D22" s="227"/>
      <c r="E22" s="228">
        <f t="shared" si="0"/>
        <v>391420284.33000004</v>
      </c>
      <c r="F22" s="227">
        <v>392420284.33000004</v>
      </c>
      <c r="G22" s="227">
        <v>0</v>
      </c>
      <c r="H22" s="228">
        <v>392420284.33000004</v>
      </c>
      <c r="I22" s="678"/>
      <c r="J22" s="678"/>
      <c r="K22" s="678"/>
      <c r="L22" s="678"/>
      <c r="M22" s="678"/>
      <c r="N22" s="678"/>
    </row>
    <row r="23" spans="1:14">
      <c r="A23" s="225">
        <v>8</v>
      </c>
      <c r="B23" s="239" t="s">
        <v>539</v>
      </c>
      <c r="C23" s="227">
        <v>12556578.82</v>
      </c>
      <c r="D23" s="227"/>
      <c r="E23" s="228">
        <f t="shared" si="0"/>
        <v>12556578.82</v>
      </c>
      <c r="F23" s="227">
        <v>49335435</v>
      </c>
      <c r="G23" s="227">
        <v>0</v>
      </c>
      <c r="H23" s="228">
        <v>49335435</v>
      </c>
      <c r="I23" s="678"/>
      <c r="J23" s="678"/>
      <c r="K23" s="678"/>
      <c r="L23" s="678"/>
      <c r="M23" s="678"/>
      <c r="N23" s="678"/>
    </row>
    <row r="24" spans="1:14">
      <c r="A24" s="225">
        <v>9</v>
      </c>
      <c r="B24" s="233" t="s">
        <v>540</v>
      </c>
      <c r="C24" s="227">
        <f>SUM(C25:C26)</f>
        <v>779963102.98000002</v>
      </c>
      <c r="D24" s="227">
        <f>SUM(D25:D26)</f>
        <v>0</v>
      </c>
      <c r="E24" s="228">
        <f t="shared" si="0"/>
        <v>779963102.98000002</v>
      </c>
      <c r="F24" s="227">
        <v>648913428.88999999</v>
      </c>
      <c r="G24" s="227">
        <v>0</v>
      </c>
      <c r="H24" s="228">
        <v>648913428.88999999</v>
      </c>
      <c r="I24" s="678"/>
      <c r="J24" s="678"/>
      <c r="K24" s="678"/>
      <c r="L24" s="678"/>
      <c r="M24" s="678"/>
      <c r="N24" s="678"/>
    </row>
    <row r="25" spans="1:14">
      <c r="A25" s="225">
        <v>9.1</v>
      </c>
      <c r="B25" s="237" t="s">
        <v>541</v>
      </c>
      <c r="C25" s="227">
        <v>657537174.39999998</v>
      </c>
      <c r="D25" s="227"/>
      <c r="E25" s="228">
        <f t="shared" si="0"/>
        <v>657537174.39999998</v>
      </c>
      <c r="F25" s="227">
        <v>540295043.04999995</v>
      </c>
      <c r="G25" s="227">
        <v>0</v>
      </c>
      <c r="H25" s="228">
        <v>540295043.04999995</v>
      </c>
      <c r="I25" s="678"/>
      <c r="J25" s="678"/>
      <c r="K25" s="678"/>
      <c r="L25" s="678"/>
      <c r="M25" s="678"/>
      <c r="N25" s="678"/>
    </row>
    <row r="26" spans="1:14">
      <c r="A26" s="225">
        <v>9.1999999999999993</v>
      </c>
      <c r="B26" s="237" t="s">
        <v>542</v>
      </c>
      <c r="C26" s="227">
        <v>122425928.58</v>
      </c>
      <c r="D26" s="227"/>
      <c r="E26" s="228">
        <f t="shared" si="0"/>
        <v>122425928.58</v>
      </c>
      <c r="F26" s="227">
        <v>108618385.84</v>
      </c>
      <c r="G26" s="227">
        <v>0</v>
      </c>
      <c r="H26" s="228">
        <v>108618385.84</v>
      </c>
      <c r="I26" s="678"/>
      <c r="J26" s="678"/>
      <c r="K26" s="678"/>
      <c r="L26" s="678"/>
      <c r="M26" s="678"/>
      <c r="N26" s="678"/>
    </row>
    <row r="27" spans="1:14">
      <c r="A27" s="225">
        <v>10</v>
      </c>
      <c r="B27" s="233" t="s">
        <v>543</v>
      </c>
      <c r="C27" s="227">
        <f>SUM(C28:C29)</f>
        <v>194568376.85000002</v>
      </c>
      <c r="D27" s="227">
        <f>SUM(D28:D29)</f>
        <v>0</v>
      </c>
      <c r="E27" s="228">
        <f t="shared" si="0"/>
        <v>194568376.85000002</v>
      </c>
      <c r="F27" s="227">
        <v>185975153.00999999</v>
      </c>
      <c r="G27" s="227">
        <v>0</v>
      </c>
      <c r="H27" s="228">
        <v>185975153.00999999</v>
      </c>
      <c r="I27" s="678"/>
      <c r="J27" s="678"/>
      <c r="K27" s="678"/>
      <c r="L27" s="678"/>
      <c r="M27" s="678"/>
      <c r="N27" s="678"/>
    </row>
    <row r="28" spans="1:14">
      <c r="A28" s="225">
        <v>10.1</v>
      </c>
      <c r="B28" s="237" t="s">
        <v>544</v>
      </c>
      <c r="C28" s="227">
        <v>33453342.84</v>
      </c>
      <c r="D28" s="227"/>
      <c r="E28" s="228">
        <f t="shared" si="0"/>
        <v>33453342.84</v>
      </c>
      <c r="F28" s="227">
        <v>33331342.84</v>
      </c>
      <c r="G28" s="227">
        <v>0</v>
      </c>
      <c r="H28" s="228">
        <v>33331342.84</v>
      </c>
      <c r="I28" s="678"/>
      <c r="J28" s="678"/>
      <c r="K28" s="678"/>
      <c r="L28" s="678"/>
      <c r="M28" s="678"/>
      <c r="N28" s="678"/>
    </row>
    <row r="29" spans="1:14">
      <c r="A29" s="225">
        <v>10.199999999999999</v>
      </c>
      <c r="B29" s="237" t="s">
        <v>545</v>
      </c>
      <c r="C29" s="227">
        <v>161115034.01000002</v>
      </c>
      <c r="D29" s="227"/>
      <c r="E29" s="228">
        <f t="shared" si="0"/>
        <v>161115034.01000002</v>
      </c>
      <c r="F29" s="227">
        <v>152643810.16999999</v>
      </c>
      <c r="G29" s="227">
        <v>0</v>
      </c>
      <c r="H29" s="228">
        <v>152643810.16999999</v>
      </c>
      <c r="I29" s="678"/>
      <c r="J29" s="678"/>
      <c r="K29" s="678"/>
      <c r="L29" s="678"/>
      <c r="M29" s="678"/>
      <c r="N29" s="678"/>
    </row>
    <row r="30" spans="1:14">
      <c r="A30" s="225">
        <v>11</v>
      </c>
      <c r="B30" s="233" t="s">
        <v>546</v>
      </c>
      <c r="C30" s="227">
        <f>SUM(C31:C32)</f>
        <v>15119096</v>
      </c>
      <c r="D30" s="227">
        <f>SUM(D31:D32)</f>
        <v>0</v>
      </c>
      <c r="E30" s="228">
        <f t="shared" si="0"/>
        <v>15119096</v>
      </c>
      <c r="F30" s="227">
        <v>41074503</v>
      </c>
      <c r="G30" s="227">
        <v>0</v>
      </c>
      <c r="H30" s="228">
        <v>41074503</v>
      </c>
      <c r="I30" s="678"/>
      <c r="J30" s="678"/>
      <c r="K30" s="678"/>
      <c r="L30" s="678"/>
      <c r="M30" s="678"/>
      <c r="N30" s="678"/>
    </row>
    <row r="31" spans="1:14">
      <c r="A31" s="225">
        <v>11.1</v>
      </c>
      <c r="B31" s="237" t="s">
        <v>547</v>
      </c>
      <c r="C31" s="227">
        <v>15119096</v>
      </c>
      <c r="D31" s="227"/>
      <c r="E31" s="228">
        <f t="shared" si="0"/>
        <v>15119096</v>
      </c>
      <c r="F31" s="227">
        <v>41074503</v>
      </c>
      <c r="G31" s="227">
        <v>0</v>
      </c>
      <c r="H31" s="228">
        <v>41074503</v>
      </c>
      <c r="I31" s="678"/>
      <c r="J31" s="678"/>
      <c r="K31" s="678"/>
      <c r="L31" s="678"/>
      <c r="M31" s="678"/>
      <c r="N31" s="678"/>
    </row>
    <row r="32" spans="1:14">
      <c r="A32" s="225">
        <v>11.2</v>
      </c>
      <c r="B32" s="237" t="s">
        <v>548</v>
      </c>
      <c r="C32" s="227">
        <v>0</v>
      </c>
      <c r="D32" s="227"/>
      <c r="E32" s="228">
        <f t="shared" si="0"/>
        <v>0</v>
      </c>
      <c r="F32" s="227">
        <v>0</v>
      </c>
      <c r="G32" s="227">
        <v>0</v>
      </c>
      <c r="H32" s="228">
        <v>0</v>
      </c>
      <c r="I32" s="678"/>
      <c r="J32" s="678"/>
      <c r="K32" s="678"/>
      <c r="L32" s="678"/>
      <c r="M32" s="678"/>
      <c r="N32" s="678"/>
    </row>
    <row r="33" spans="1:14">
      <c r="A33" s="225">
        <v>13</v>
      </c>
      <c r="B33" s="233" t="s">
        <v>549</v>
      </c>
      <c r="C33" s="227">
        <v>526231032.69011801</v>
      </c>
      <c r="D33" s="227">
        <v>138198394.61900002</v>
      </c>
      <c r="E33" s="228">
        <f t="shared" si="0"/>
        <v>664429427.30911803</v>
      </c>
      <c r="F33" s="227">
        <v>519515341.22000045</v>
      </c>
      <c r="G33" s="227">
        <v>93503822.414629161</v>
      </c>
      <c r="H33" s="228">
        <v>613019163.63462961</v>
      </c>
      <c r="I33" s="678"/>
      <c r="J33" s="678"/>
      <c r="K33" s="678"/>
      <c r="L33" s="678"/>
      <c r="M33" s="678"/>
      <c r="N33" s="678"/>
    </row>
    <row r="34" spans="1:14">
      <c r="A34" s="225">
        <v>13.1</v>
      </c>
      <c r="B34" s="240" t="s">
        <v>550</v>
      </c>
      <c r="C34" s="227">
        <v>361756260.75999999</v>
      </c>
      <c r="D34" s="227">
        <v>0</v>
      </c>
      <c r="E34" s="228">
        <f t="shared" si="0"/>
        <v>361756260.75999999</v>
      </c>
      <c r="F34" s="227">
        <v>313039928.59000003</v>
      </c>
      <c r="G34" s="227">
        <v>0</v>
      </c>
      <c r="H34" s="228">
        <v>313039928.59000003</v>
      </c>
      <c r="I34" s="678"/>
      <c r="J34" s="678"/>
      <c r="K34" s="678"/>
      <c r="L34" s="678"/>
      <c r="M34" s="678"/>
      <c r="N34" s="678"/>
    </row>
    <row r="35" spans="1:14">
      <c r="A35" s="225">
        <v>13.2</v>
      </c>
      <c r="B35" s="240" t="s">
        <v>551</v>
      </c>
      <c r="C35" s="227">
        <v>0</v>
      </c>
      <c r="D35" s="227">
        <v>0</v>
      </c>
      <c r="E35" s="228">
        <f t="shared" si="0"/>
        <v>0</v>
      </c>
      <c r="F35" s="227">
        <v>0</v>
      </c>
      <c r="G35" s="227">
        <v>0</v>
      </c>
      <c r="H35" s="228">
        <v>0</v>
      </c>
      <c r="I35" s="678"/>
      <c r="J35" s="678"/>
      <c r="K35" s="678"/>
      <c r="L35" s="678"/>
      <c r="M35" s="678"/>
      <c r="N35" s="678"/>
    </row>
    <row r="36" spans="1:14">
      <c r="A36" s="225">
        <v>14</v>
      </c>
      <c r="B36" s="241" t="s">
        <v>552</v>
      </c>
      <c r="C36" s="227">
        <f>SUM(C7,C11,C13,C14,C15,C19,C22,C23,C24,C27,C30,C33)</f>
        <v>24229086883.40514</v>
      </c>
      <c r="D36" s="227">
        <f>SUM(D7,D11,D13,D14,D15,D19,D22,D23,D24,D27,D30,D33)</f>
        <v>17401115185.531696</v>
      </c>
      <c r="E36" s="228">
        <f t="shared" si="0"/>
        <v>41630202068.936836</v>
      </c>
      <c r="F36" s="227">
        <v>19218361143.561111</v>
      </c>
      <c r="G36" s="227">
        <v>15984015881.811228</v>
      </c>
      <c r="H36" s="228">
        <v>35202377025.372337</v>
      </c>
      <c r="I36" s="678"/>
      <c r="J36" s="678"/>
      <c r="K36" s="678"/>
      <c r="L36" s="678"/>
      <c r="M36" s="678"/>
      <c r="N36" s="678"/>
    </row>
    <row r="37" spans="1:14" ht="22.5" customHeight="1">
      <c r="A37" s="225"/>
      <c r="B37" s="242" t="s">
        <v>553</v>
      </c>
      <c r="C37" s="690"/>
      <c r="D37" s="691"/>
      <c r="E37" s="691"/>
      <c r="F37" s="691"/>
      <c r="G37" s="691"/>
      <c r="H37" s="692"/>
      <c r="I37" s="678"/>
      <c r="J37" s="678"/>
      <c r="K37" s="678"/>
      <c r="L37" s="678"/>
      <c r="M37" s="678"/>
      <c r="N37" s="678"/>
    </row>
    <row r="38" spans="1:14">
      <c r="A38" s="225">
        <v>15</v>
      </c>
      <c r="B38" s="243" t="s">
        <v>554</v>
      </c>
      <c r="C38" s="227">
        <f>C39</f>
        <v>7179344.5700000003</v>
      </c>
      <c r="D38" s="227">
        <f>D39</f>
        <v>270880.00000000093</v>
      </c>
      <c r="E38" s="228">
        <f>C38+D38</f>
        <v>7450224.5700000012</v>
      </c>
      <c r="F38" s="227">
        <v>13085620.98</v>
      </c>
      <c r="G38" s="227">
        <v>491346</v>
      </c>
      <c r="H38" s="228">
        <v>13576966.98</v>
      </c>
      <c r="I38" s="678"/>
      <c r="J38" s="678"/>
      <c r="K38" s="678"/>
      <c r="L38" s="678"/>
      <c r="M38" s="678"/>
      <c r="N38" s="678"/>
    </row>
    <row r="39" spans="1:14">
      <c r="A39" s="244">
        <v>15.1</v>
      </c>
      <c r="B39" s="245" t="s">
        <v>530</v>
      </c>
      <c r="C39" s="227">
        <v>7179344.5700000003</v>
      </c>
      <c r="D39" s="227">
        <v>270880.00000000093</v>
      </c>
      <c r="E39" s="228">
        <f t="shared" ref="E39:E53" si="1">C39+D39</f>
        <v>7450224.5700000012</v>
      </c>
      <c r="F39" s="227">
        <v>13085620.98</v>
      </c>
      <c r="G39" s="227">
        <v>491346</v>
      </c>
      <c r="H39" s="228">
        <v>13576966.98</v>
      </c>
      <c r="I39" s="678"/>
      <c r="J39" s="678"/>
      <c r="K39" s="678"/>
      <c r="L39" s="678"/>
      <c r="M39" s="678"/>
      <c r="N39" s="678"/>
    </row>
    <row r="40" spans="1:14" ht="24" customHeight="1">
      <c r="A40" s="244">
        <v>16</v>
      </c>
      <c r="B40" s="230" t="s">
        <v>555</v>
      </c>
      <c r="C40" s="227"/>
      <c r="D40" s="227"/>
      <c r="E40" s="228">
        <f t="shared" si="1"/>
        <v>0</v>
      </c>
      <c r="F40" s="227"/>
      <c r="G40" s="227"/>
      <c r="H40" s="228">
        <v>0</v>
      </c>
      <c r="I40" s="678"/>
      <c r="J40" s="678"/>
      <c r="K40" s="678"/>
      <c r="L40" s="678"/>
      <c r="M40" s="678"/>
      <c r="N40" s="678"/>
    </row>
    <row r="41" spans="1:14">
      <c r="A41" s="244">
        <v>17</v>
      </c>
      <c r="B41" s="230" t="s">
        <v>556</v>
      </c>
      <c r="C41" s="227">
        <f>SUM(C42:C45)</f>
        <v>18408877528.694</v>
      </c>
      <c r="D41" s="227">
        <f>SUM(D42:D45)</f>
        <v>15414141670.747599</v>
      </c>
      <c r="E41" s="228">
        <f t="shared" si="1"/>
        <v>33823019199.441597</v>
      </c>
      <c r="F41" s="227">
        <v>14343309487.686497</v>
      </c>
      <c r="G41" s="227">
        <v>14063708596.085699</v>
      </c>
      <c r="H41" s="228">
        <v>28407018083.772194</v>
      </c>
      <c r="I41" s="678"/>
      <c r="J41" s="678"/>
      <c r="K41" s="678"/>
      <c r="L41" s="678"/>
      <c r="M41" s="678"/>
      <c r="N41" s="678"/>
    </row>
    <row r="42" spans="1:14">
      <c r="A42" s="244">
        <v>17.100000000000001</v>
      </c>
      <c r="B42" s="246" t="s">
        <v>557</v>
      </c>
      <c r="C42" s="227">
        <v>14870804719.104</v>
      </c>
      <c r="D42" s="227">
        <v>13537247969.119999</v>
      </c>
      <c r="E42" s="228">
        <f t="shared" si="1"/>
        <v>28408052688.223999</v>
      </c>
      <c r="F42" s="227">
        <v>12492939512.916496</v>
      </c>
      <c r="G42" s="227">
        <v>12653718789.655701</v>
      </c>
      <c r="H42" s="228">
        <v>25146658302.572197</v>
      </c>
      <c r="I42" s="678"/>
      <c r="J42" s="678"/>
      <c r="K42" s="678"/>
      <c r="L42" s="678"/>
      <c r="M42" s="678"/>
      <c r="N42" s="678"/>
    </row>
    <row r="43" spans="1:14">
      <c r="A43" s="244">
        <v>17.2</v>
      </c>
      <c r="B43" s="247" t="s">
        <v>558</v>
      </c>
      <c r="C43" s="227">
        <v>3533706838.1400003</v>
      </c>
      <c r="D43" s="227">
        <v>1415670931.5875998</v>
      </c>
      <c r="E43" s="228">
        <f t="shared" si="1"/>
        <v>4949377769.7276001</v>
      </c>
      <c r="F43" s="227">
        <v>1847286622.2600002</v>
      </c>
      <c r="G43" s="227">
        <v>1182643933.4399996</v>
      </c>
      <c r="H43" s="228">
        <v>3029930555.6999998</v>
      </c>
      <c r="I43" s="678"/>
      <c r="J43" s="678"/>
      <c r="K43" s="678"/>
      <c r="L43" s="678"/>
      <c r="M43" s="678"/>
      <c r="N43" s="678"/>
    </row>
    <row r="44" spans="1:14">
      <c r="A44" s="244">
        <v>17.3</v>
      </c>
      <c r="B44" s="246" t="s">
        <v>559</v>
      </c>
      <c r="C44" s="227">
        <v>0</v>
      </c>
      <c r="D44" s="227">
        <v>256816427.32000002</v>
      </c>
      <c r="E44" s="228">
        <f t="shared" si="1"/>
        <v>256816427.32000002</v>
      </c>
      <c r="F44" s="227">
        <v>0</v>
      </c>
      <c r="G44" s="227">
        <v>88668772.239999995</v>
      </c>
      <c r="H44" s="228">
        <v>88668772.239999995</v>
      </c>
      <c r="I44" s="678"/>
      <c r="J44" s="678"/>
      <c r="K44" s="678"/>
      <c r="L44" s="678"/>
      <c r="M44" s="678"/>
      <c r="N44" s="678"/>
    </row>
    <row r="45" spans="1:14">
      <c r="A45" s="244">
        <v>17.399999999999999</v>
      </c>
      <c r="B45" s="246" t="s">
        <v>560</v>
      </c>
      <c r="C45" s="227">
        <v>4365971.45</v>
      </c>
      <c r="D45" s="227">
        <v>204406342.72</v>
      </c>
      <c r="E45" s="228">
        <f t="shared" si="1"/>
        <v>208772314.16999999</v>
      </c>
      <c r="F45" s="227">
        <v>3083352.51</v>
      </c>
      <c r="G45" s="227">
        <v>138677100.75</v>
      </c>
      <c r="H45" s="228">
        <v>141760453.25999999</v>
      </c>
      <c r="I45" s="678"/>
      <c r="J45" s="678"/>
      <c r="K45" s="678"/>
      <c r="L45" s="678"/>
      <c r="M45" s="678"/>
      <c r="N45" s="678"/>
    </row>
    <row r="46" spans="1:14">
      <c r="A46" s="244">
        <v>18</v>
      </c>
      <c r="B46" s="248" t="s">
        <v>561</v>
      </c>
      <c r="C46" s="227">
        <v>1318818.1299999999</v>
      </c>
      <c r="D46" s="227">
        <v>1907172.6464999998</v>
      </c>
      <c r="E46" s="228">
        <f t="shared" si="1"/>
        <v>3225990.7764999997</v>
      </c>
      <c r="F46" s="227">
        <v>1951310.53</v>
      </c>
      <c r="G46" s="227">
        <v>1669561.3591999996</v>
      </c>
      <c r="H46" s="228">
        <v>3620871.8891999996</v>
      </c>
      <c r="I46" s="678"/>
      <c r="J46" s="678"/>
      <c r="K46" s="678"/>
      <c r="L46" s="678"/>
      <c r="M46" s="678"/>
      <c r="N46" s="678"/>
    </row>
    <row r="47" spans="1:14">
      <c r="A47" s="244">
        <v>19</v>
      </c>
      <c r="B47" s="248" t="s">
        <v>562</v>
      </c>
      <c r="C47" s="227">
        <f>SUM(C48:C49)</f>
        <v>21213885.510000002</v>
      </c>
      <c r="D47" s="227">
        <f>SUM(D48:D49)</f>
        <v>0</v>
      </c>
      <c r="E47" s="228">
        <f t="shared" si="1"/>
        <v>21213885.510000002</v>
      </c>
      <c r="F47" s="227">
        <v>17040821.789999999</v>
      </c>
      <c r="G47" s="227">
        <v>0</v>
      </c>
      <c r="H47" s="228">
        <v>17040821.789999999</v>
      </c>
      <c r="I47" s="678"/>
      <c r="J47" s="678"/>
      <c r="K47" s="678"/>
      <c r="L47" s="678"/>
      <c r="M47" s="678"/>
      <c r="N47" s="678"/>
    </row>
    <row r="48" spans="1:14">
      <c r="A48" s="244">
        <v>19.100000000000001</v>
      </c>
      <c r="B48" s="249" t="s">
        <v>563</v>
      </c>
      <c r="C48" s="227">
        <v>0</v>
      </c>
      <c r="D48" s="227">
        <v>0</v>
      </c>
      <c r="E48" s="228">
        <f t="shared" si="1"/>
        <v>0</v>
      </c>
      <c r="F48" s="227">
        <v>0</v>
      </c>
      <c r="G48" s="227">
        <v>0</v>
      </c>
      <c r="H48" s="228">
        <v>0</v>
      </c>
      <c r="I48" s="678"/>
      <c r="J48" s="678"/>
      <c r="K48" s="678"/>
      <c r="L48" s="678"/>
      <c r="M48" s="678"/>
      <c r="N48" s="678"/>
    </row>
    <row r="49" spans="1:14">
      <c r="A49" s="244">
        <v>19.2</v>
      </c>
      <c r="B49" s="250" t="s">
        <v>564</v>
      </c>
      <c r="C49" s="227">
        <v>21213885.510000002</v>
      </c>
      <c r="D49" s="227">
        <v>0</v>
      </c>
      <c r="E49" s="228">
        <f t="shared" si="1"/>
        <v>21213885.510000002</v>
      </c>
      <c r="F49" s="227">
        <v>17040821.789999999</v>
      </c>
      <c r="G49" s="227">
        <v>0</v>
      </c>
      <c r="H49" s="228">
        <v>17040821.789999999</v>
      </c>
      <c r="I49" s="678"/>
      <c r="J49" s="678"/>
      <c r="K49" s="678"/>
      <c r="L49" s="678"/>
      <c r="M49" s="678"/>
      <c r="N49" s="678"/>
    </row>
    <row r="50" spans="1:14">
      <c r="A50" s="244">
        <v>20</v>
      </c>
      <c r="B50" s="251" t="s">
        <v>565</v>
      </c>
      <c r="C50" s="227">
        <v>0</v>
      </c>
      <c r="D50" s="227">
        <v>1499278882.3399999</v>
      </c>
      <c r="E50" s="228">
        <f t="shared" si="1"/>
        <v>1499278882.3399999</v>
      </c>
      <c r="F50" s="227">
        <v>0</v>
      </c>
      <c r="G50" s="227">
        <v>1676427341.8099999</v>
      </c>
      <c r="H50" s="228">
        <v>1676427341.8099999</v>
      </c>
      <c r="I50" s="678"/>
      <c r="J50" s="678"/>
      <c r="K50" s="678"/>
      <c r="L50" s="678"/>
      <c r="M50" s="678"/>
      <c r="N50" s="678"/>
    </row>
    <row r="51" spans="1:14">
      <c r="A51" s="244">
        <v>21</v>
      </c>
      <c r="B51" s="239" t="s">
        <v>566</v>
      </c>
      <c r="C51" s="227">
        <v>455446532.89169997</v>
      </c>
      <c r="D51" s="227">
        <v>212999423.8955999</v>
      </c>
      <c r="E51" s="228">
        <f t="shared" si="1"/>
        <v>668445956.78729987</v>
      </c>
      <c r="F51" s="227">
        <v>173941774.25</v>
      </c>
      <c r="G51" s="227">
        <v>65580453.961600035</v>
      </c>
      <c r="H51" s="228">
        <v>239522228.21160004</v>
      </c>
      <c r="I51" s="678"/>
      <c r="J51" s="678"/>
      <c r="K51" s="678"/>
      <c r="L51" s="678"/>
      <c r="M51" s="678"/>
      <c r="N51" s="678"/>
    </row>
    <row r="52" spans="1:14">
      <c r="A52" s="244">
        <v>21.1</v>
      </c>
      <c r="B52" s="247" t="s">
        <v>567</v>
      </c>
      <c r="C52" s="227">
        <v>239557863.19</v>
      </c>
      <c r="D52" s="227">
        <v>0</v>
      </c>
      <c r="E52" s="228">
        <f t="shared" si="1"/>
        <v>239557863.19</v>
      </c>
      <c r="F52" s="227">
        <v>5188994.83</v>
      </c>
      <c r="G52" s="227">
        <v>0</v>
      </c>
      <c r="H52" s="228">
        <v>5188994.83</v>
      </c>
      <c r="I52" s="678"/>
      <c r="J52" s="678"/>
      <c r="K52" s="678"/>
      <c r="L52" s="678"/>
      <c r="M52" s="678"/>
      <c r="N52" s="678"/>
    </row>
    <row r="53" spans="1:14">
      <c r="A53" s="244">
        <v>22</v>
      </c>
      <c r="B53" s="252" t="s">
        <v>568</v>
      </c>
      <c r="C53" s="227">
        <f>SUM(C38,C40,C41,C46,C47,C50,C51)</f>
        <v>18894036109.7957</v>
      </c>
      <c r="D53" s="227">
        <f>SUM(D38,D40,D41,D46,D47,D50,D51)</f>
        <v>17128598029.629698</v>
      </c>
      <c r="E53" s="228">
        <f t="shared" si="1"/>
        <v>36022634139.4254</v>
      </c>
      <c r="F53" s="227">
        <v>14549329015.236498</v>
      </c>
      <c r="G53" s="227">
        <v>15807877299.216497</v>
      </c>
      <c r="H53" s="228">
        <v>30357206314.452995</v>
      </c>
      <c r="I53" s="678"/>
      <c r="J53" s="678"/>
      <c r="K53" s="678"/>
      <c r="L53" s="678"/>
      <c r="M53" s="678"/>
      <c r="N53" s="678"/>
    </row>
    <row r="54" spans="1:14" ht="24" customHeight="1">
      <c r="A54" s="244"/>
      <c r="B54" s="253" t="s">
        <v>569</v>
      </c>
      <c r="C54" s="690"/>
      <c r="D54" s="691"/>
      <c r="E54" s="691"/>
      <c r="F54" s="691"/>
      <c r="G54" s="691"/>
      <c r="H54" s="692"/>
      <c r="I54" s="678"/>
      <c r="J54" s="678"/>
      <c r="K54" s="678"/>
      <c r="L54" s="678"/>
      <c r="M54" s="678"/>
      <c r="N54" s="678"/>
    </row>
    <row r="55" spans="1:14">
      <c r="A55" s="244">
        <v>23</v>
      </c>
      <c r="B55" s="254" t="s">
        <v>694</v>
      </c>
      <c r="C55" s="227">
        <v>27993660.18</v>
      </c>
      <c r="D55" s="227"/>
      <c r="E55" s="228">
        <f>C55+D55</f>
        <v>27993660.18</v>
      </c>
      <c r="F55" s="227">
        <v>27993660.18</v>
      </c>
      <c r="G55" s="227"/>
      <c r="H55" s="228">
        <v>27993660.18</v>
      </c>
      <c r="I55" s="678"/>
      <c r="J55" s="678"/>
      <c r="K55" s="678"/>
      <c r="L55" s="678"/>
      <c r="M55" s="678"/>
      <c r="N55" s="678"/>
    </row>
    <row r="56" spans="1:14">
      <c r="A56" s="244">
        <v>24</v>
      </c>
      <c r="B56" s="251" t="s">
        <v>571</v>
      </c>
      <c r="C56" s="227"/>
      <c r="D56" s="227"/>
      <c r="E56" s="228">
        <f t="shared" ref="E56:E69" si="2">C56+D56</f>
        <v>0</v>
      </c>
      <c r="F56" s="227"/>
      <c r="G56" s="227"/>
      <c r="H56" s="228">
        <v>0</v>
      </c>
      <c r="I56" s="678"/>
      <c r="J56" s="678"/>
      <c r="K56" s="678"/>
      <c r="L56" s="678"/>
      <c r="M56" s="678"/>
      <c r="N56" s="678"/>
    </row>
    <row r="57" spans="1:14">
      <c r="A57" s="244">
        <v>25</v>
      </c>
      <c r="B57" s="248" t="s">
        <v>572</v>
      </c>
      <c r="C57" s="227">
        <v>252311118.03999999</v>
      </c>
      <c r="D57" s="227"/>
      <c r="E57" s="228">
        <f t="shared" si="2"/>
        <v>252311118.03999999</v>
      </c>
      <c r="F57" s="227">
        <v>252311118.03999999</v>
      </c>
      <c r="G57" s="227"/>
      <c r="H57" s="228">
        <v>252311118.03999999</v>
      </c>
      <c r="I57" s="678"/>
      <c r="J57" s="678"/>
      <c r="K57" s="678"/>
      <c r="L57" s="678"/>
      <c r="M57" s="678"/>
      <c r="N57" s="678"/>
    </row>
    <row r="58" spans="1:14">
      <c r="A58" s="244">
        <v>26</v>
      </c>
      <c r="B58" s="248" t="s">
        <v>573</v>
      </c>
      <c r="C58" s="227">
        <v>-11366</v>
      </c>
      <c r="D58" s="227"/>
      <c r="E58" s="228">
        <f t="shared" si="2"/>
        <v>-11366</v>
      </c>
      <c r="F58" s="227">
        <v>-11366</v>
      </c>
      <c r="G58" s="227"/>
      <c r="H58" s="228">
        <v>-11366</v>
      </c>
      <c r="I58" s="678"/>
      <c r="J58" s="678"/>
      <c r="K58" s="678"/>
      <c r="L58" s="678"/>
      <c r="M58" s="678"/>
      <c r="N58" s="678"/>
    </row>
    <row r="59" spans="1:14">
      <c r="A59" s="244">
        <v>27</v>
      </c>
      <c r="B59" s="248" t="s">
        <v>574</v>
      </c>
      <c r="C59" s="227">
        <f>SUM(C60:C61)</f>
        <v>0</v>
      </c>
      <c r="D59" s="227">
        <f>SUM(D60:D61)</f>
        <v>0</v>
      </c>
      <c r="E59" s="228">
        <f t="shared" si="2"/>
        <v>0</v>
      </c>
      <c r="F59" s="227">
        <v>0</v>
      </c>
      <c r="G59" s="227">
        <v>0</v>
      </c>
      <c r="H59" s="228">
        <v>0</v>
      </c>
      <c r="I59" s="678"/>
      <c r="J59" s="678"/>
      <c r="K59" s="678"/>
      <c r="L59" s="678"/>
      <c r="M59" s="678"/>
      <c r="N59" s="678"/>
    </row>
    <row r="60" spans="1:14">
      <c r="A60" s="244">
        <v>27.1</v>
      </c>
      <c r="B60" s="246" t="s">
        <v>575</v>
      </c>
      <c r="C60" s="227"/>
      <c r="D60" s="227"/>
      <c r="E60" s="228">
        <f t="shared" si="2"/>
        <v>0</v>
      </c>
      <c r="F60" s="227"/>
      <c r="G60" s="227"/>
      <c r="H60" s="228">
        <v>0</v>
      </c>
      <c r="I60" s="678"/>
      <c r="J60" s="678"/>
      <c r="K60" s="678"/>
      <c r="L60" s="678"/>
      <c r="M60" s="678"/>
      <c r="N60" s="678"/>
    </row>
    <row r="61" spans="1:14">
      <c r="A61" s="244">
        <v>27.2</v>
      </c>
      <c r="B61" s="246" t="s">
        <v>576</v>
      </c>
      <c r="C61" s="227"/>
      <c r="D61" s="227"/>
      <c r="E61" s="228">
        <f t="shared" si="2"/>
        <v>0</v>
      </c>
      <c r="F61" s="227"/>
      <c r="G61" s="227"/>
      <c r="H61" s="228">
        <v>0</v>
      </c>
      <c r="I61" s="678"/>
      <c r="J61" s="678"/>
      <c r="K61" s="678"/>
      <c r="L61" s="678"/>
      <c r="M61" s="678"/>
      <c r="N61" s="678"/>
    </row>
    <row r="62" spans="1:14">
      <c r="A62" s="244">
        <v>28</v>
      </c>
      <c r="B62" s="255" t="s">
        <v>577</v>
      </c>
      <c r="C62" s="227">
        <v>-122470251.87</v>
      </c>
      <c r="D62" s="227"/>
      <c r="E62" s="228">
        <f t="shared" si="2"/>
        <v>-122470251.87</v>
      </c>
      <c r="F62" s="227">
        <v>-125451139.61</v>
      </c>
      <c r="G62" s="227"/>
      <c r="H62" s="228">
        <v>-125451139.61</v>
      </c>
      <c r="I62" s="678"/>
      <c r="J62" s="678"/>
      <c r="K62" s="678"/>
      <c r="L62" s="678"/>
      <c r="M62" s="678"/>
      <c r="N62" s="678"/>
    </row>
    <row r="63" spans="1:14">
      <c r="A63" s="244">
        <v>29</v>
      </c>
      <c r="B63" s="248" t="s">
        <v>578</v>
      </c>
      <c r="C63" s="227">
        <f>SUM(C64:C66)</f>
        <v>12844003.68</v>
      </c>
      <c r="D63" s="227">
        <f>SUM(D64:D66)</f>
        <v>0</v>
      </c>
      <c r="E63" s="228">
        <f t="shared" si="2"/>
        <v>12844003.68</v>
      </c>
      <c r="F63" s="227">
        <v>59682136.799999997</v>
      </c>
      <c r="G63" s="227">
        <v>0</v>
      </c>
      <c r="H63" s="228">
        <v>59682136.799999997</v>
      </c>
      <c r="I63" s="678"/>
      <c r="J63" s="678"/>
      <c r="K63" s="678"/>
      <c r="L63" s="678"/>
      <c r="M63" s="678"/>
      <c r="N63" s="678"/>
    </row>
    <row r="64" spans="1:14">
      <c r="A64" s="244">
        <v>29.1</v>
      </c>
      <c r="B64" s="238" t="s">
        <v>579</v>
      </c>
      <c r="C64" s="227">
        <v>3503375.9</v>
      </c>
      <c r="D64" s="227"/>
      <c r="E64" s="228">
        <f t="shared" si="2"/>
        <v>3503375.9</v>
      </c>
      <c r="F64" s="227">
        <v>2358668.17</v>
      </c>
      <c r="G64" s="227"/>
      <c r="H64" s="228">
        <v>2358668.17</v>
      </c>
      <c r="I64" s="678"/>
      <c r="J64" s="678"/>
      <c r="K64" s="678"/>
      <c r="L64" s="678"/>
      <c r="M64" s="678"/>
      <c r="N64" s="678"/>
    </row>
    <row r="65" spans="1:14" ht="25.05" customHeight="1">
      <c r="A65" s="244">
        <v>29.2</v>
      </c>
      <c r="B65" s="256" t="s">
        <v>580</v>
      </c>
      <c r="C65" s="227">
        <v>214966.39999999999</v>
      </c>
      <c r="D65" s="227"/>
      <c r="E65" s="228">
        <f t="shared" si="2"/>
        <v>214966.39999999999</v>
      </c>
      <c r="F65" s="227">
        <v>1718212.58</v>
      </c>
      <c r="G65" s="227"/>
      <c r="H65" s="228">
        <v>1718212.58</v>
      </c>
      <c r="I65" s="678"/>
      <c r="J65" s="678"/>
      <c r="K65" s="678"/>
      <c r="L65" s="678"/>
      <c r="M65" s="678"/>
      <c r="N65" s="678"/>
    </row>
    <row r="66" spans="1:14" ht="22.5" customHeight="1">
      <c r="A66" s="244">
        <v>29.3</v>
      </c>
      <c r="B66" s="256" t="s">
        <v>581</v>
      </c>
      <c r="C66" s="227">
        <v>9125661.3800000008</v>
      </c>
      <c r="D66" s="227"/>
      <c r="E66" s="228">
        <f t="shared" si="2"/>
        <v>9125661.3800000008</v>
      </c>
      <c r="F66" s="227">
        <v>55605256.049999997</v>
      </c>
      <c r="G66" s="227"/>
      <c r="H66" s="228">
        <v>55605256.049999997</v>
      </c>
      <c r="I66" s="678"/>
      <c r="J66" s="678"/>
      <c r="K66" s="678"/>
      <c r="L66" s="678"/>
      <c r="M66" s="678"/>
      <c r="N66" s="678"/>
    </row>
    <row r="67" spans="1:14">
      <c r="A67" s="244">
        <v>30</v>
      </c>
      <c r="B67" s="233" t="s">
        <v>582</v>
      </c>
      <c r="C67" s="227">
        <v>5436900765.7519665</v>
      </c>
      <c r="D67" s="227"/>
      <c r="E67" s="228">
        <f t="shared" si="2"/>
        <v>5436900765.7519665</v>
      </c>
      <c r="F67" s="227">
        <v>4630646301.5144367</v>
      </c>
      <c r="G67" s="227"/>
      <c r="H67" s="228">
        <v>4630646301.5144367</v>
      </c>
      <c r="I67" s="678"/>
      <c r="J67" s="678"/>
      <c r="K67" s="678"/>
      <c r="L67" s="678"/>
      <c r="M67" s="678"/>
      <c r="N67" s="678"/>
    </row>
    <row r="68" spans="1:14">
      <c r="A68" s="244">
        <v>31</v>
      </c>
      <c r="B68" s="257" t="s">
        <v>733</v>
      </c>
      <c r="C68" s="227">
        <f>SUM(C55,C56,C57,C58,C59,C62,C63,C67)</f>
        <v>5607567929.7819662</v>
      </c>
      <c r="D68" s="227">
        <f>SUM(D55,D56,D57,D58,D59,D62,D63,D67)</f>
        <v>0</v>
      </c>
      <c r="E68" s="228">
        <f t="shared" si="2"/>
        <v>5607567929.7819662</v>
      </c>
      <c r="F68" s="227">
        <v>4845170710.9244366</v>
      </c>
      <c r="G68" s="227">
        <v>0</v>
      </c>
      <c r="H68" s="228">
        <v>4845170710.9244366</v>
      </c>
      <c r="I68" s="678"/>
      <c r="J68" s="678"/>
      <c r="K68" s="678"/>
      <c r="L68" s="678"/>
      <c r="M68" s="678"/>
      <c r="N68" s="678"/>
    </row>
    <row r="69" spans="1:14">
      <c r="A69" s="244">
        <v>32</v>
      </c>
      <c r="B69" s="258" t="s">
        <v>584</v>
      </c>
      <c r="C69" s="227">
        <f>SUM(C53,C68)</f>
        <v>24501604039.577667</v>
      </c>
      <c r="D69" s="227">
        <f>SUM(D53,D68)</f>
        <v>17128598029.629698</v>
      </c>
      <c r="E69" s="228">
        <f t="shared" si="2"/>
        <v>41630202069.207367</v>
      </c>
      <c r="F69" s="227">
        <v>19394499726.160934</v>
      </c>
      <c r="G69" s="227">
        <v>15807877299.216497</v>
      </c>
      <c r="H69" s="228">
        <v>35202377025.377434</v>
      </c>
      <c r="I69" s="678"/>
      <c r="J69" s="678"/>
      <c r="K69" s="678"/>
      <c r="L69" s="678"/>
      <c r="M69" s="678"/>
      <c r="N69" s="678"/>
    </row>
    <row r="72" spans="1:14">
      <c r="B72" s="260" t="s">
        <v>734</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AB35"/>
  <sheetViews>
    <sheetView showGridLines="0" zoomScaleNormal="100" workbookViewId="0"/>
  </sheetViews>
  <sheetFormatPr defaultColWidth="9.21875" defaultRowHeight="12"/>
  <cols>
    <col min="1" max="1" width="11.77734375" style="18" bestFit="1" customWidth="1"/>
    <col min="2" max="2" width="93.44140625" style="18" customWidth="1"/>
    <col min="3" max="4" width="18.77734375" style="18" bestFit="1" customWidth="1"/>
    <col min="5" max="5" width="16.77734375" style="18" bestFit="1" customWidth="1"/>
    <col min="6" max="6" width="14.77734375" style="71" bestFit="1" customWidth="1"/>
    <col min="7" max="7" width="14.44140625" style="71" bestFit="1" customWidth="1"/>
    <col min="8" max="8" width="15.5546875" style="18" bestFit="1" customWidth="1"/>
    <col min="9" max="10" width="13.77734375" style="71" bestFit="1" customWidth="1"/>
    <col min="11" max="11" width="15.5546875" style="71" bestFit="1" customWidth="1"/>
    <col min="12" max="12" width="13" style="71" bestFit="1" customWidth="1"/>
    <col min="13" max="16384" width="9.21875" style="18"/>
  </cols>
  <sheetData>
    <row r="1" spans="1:28">
      <c r="A1" s="1" t="s">
        <v>30</v>
      </c>
      <c r="B1" s="82" t="str">
        <f>'Info '!C2</f>
        <v xml:space="preserve">JSC "Bank of Georgia" </v>
      </c>
      <c r="F1" s="18"/>
      <c r="G1" s="18"/>
      <c r="I1" s="18"/>
      <c r="J1" s="18"/>
      <c r="K1" s="18"/>
      <c r="L1" s="18"/>
    </row>
    <row r="2" spans="1:28">
      <c r="A2" s="2" t="s">
        <v>31</v>
      </c>
      <c r="B2" s="133">
        <v>45930</v>
      </c>
      <c r="F2" s="18"/>
      <c r="G2" s="18"/>
      <c r="I2" s="18"/>
      <c r="J2" s="18"/>
      <c r="K2" s="18"/>
      <c r="L2" s="18"/>
    </row>
    <row r="3" spans="1:28">
      <c r="A3" s="3" t="s">
        <v>466</v>
      </c>
      <c r="F3" s="18"/>
      <c r="G3" s="18"/>
      <c r="I3" s="18"/>
      <c r="J3" s="18"/>
      <c r="K3" s="18"/>
      <c r="L3" s="18"/>
    </row>
    <row r="4" spans="1:28">
      <c r="F4" s="18"/>
      <c r="G4" s="18"/>
      <c r="I4" s="18"/>
      <c r="J4" s="18"/>
      <c r="K4" s="18"/>
      <c r="L4" s="18"/>
    </row>
    <row r="5" spans="1:28" ht="37.5" customHeight="1">
      <c r="A5" s="758" t="s">
        <v>483</v>
      </c>
      <c r="B5" s="759"/>
      <c r="C5" s="807" t="s">
        <v>467</v>
      </c>
      <c r="D5" s="808"/>
      <c r="E5" s="808"/>
      <c r="F5" s="808"/>
      <c r="G5" s="808"/>
      <c r="H5" s="809" t="s">
        <v>627</v>
      </c>
      <c r="I5" s="810"/>
      <c r="J5" s="810"/>
      <c r="K5" s="810"/>
      <c r="L5" s="811"/>
    </row>
    <row r="6" spans="1:28" ht="39.6" customHeight="1">
      <c r="A6" s="762"/>
      <c r="B6" s="763"/>
      <c r="C6" s="5"/>
      <c r="D6" s="16" t="s">
        <v>648</v>
      </c>
      <c r="E6" s="16" t="s">
        <v>647</v>
      </c>
      <c r="F6" s="16" t="s">
        <v>646</v>
      </c>
      <c r="G6" s="16" t="s">
        <v>645</v>
      </c>
      <c r="H6" s="74"/>
      <c r="I6" s="16" t="s">
        <v>648</v>
      </c>
      <c r="J6" s="16" t="s">
        <v>647</v>
      </c>
      <c r="K6" s="16" t="s">
        <v>646</v>
      </c>
      <c r="L6" s="16" t="s">
        <v>645</v>
      </c>
      <c r="AB6" s="7"/>
    </row>
    <row r="7" spans="1:28">
      <c r="A7" s="11">
        <v>1</v>
      </c>
      <c r="B7" s="24" t="s">
        <v>486</v>
      </c>
      <c r="C7" s="97">
        <f>SUM(D7:G7)</f>
        <v>829481779.16869998</v>
      </c>
      <c r="D7" s="87">
        <v>795532879.63839996</v>
      </c>
      <c r="E7" s="87">
        <v>25114378.0262</v>
      </c>
      <c r="F7" s="87">
        <v>5747699.4239999996</v>
      </c>
      <c r="G7" s="87">
        <v>3086822.0800999999</v>
      </c>
      <c r="H7" s="87">
        <f>SUM(I7:L7)</f>
        <v>8230341.5662000002</v>
      </c>
      <c r="I7" s="87">
        <v>3350376.16</v>
      </c>
      <c r="J7" s="87">
        <v>1952686.2</v>
      </c>
      <c r="K7" s="87">
        <v>2825964.3262999998</v>
      </c>
      <c r="L7" s="87">
        <v>101314.8799</v>
      </c>
    </row>
    <row r="8" spans="1:28">
      <c r="A8" s="11">
        <v>2</v>
      </c>
      <c r="B8" s="24" t="s">
        <v>399</v>
      </c>
      <c r="C8" s="97">
        <f t="shared" ref="C8:C32" si="0">SUM(D8:G8)</f>
        <v>1079770460.7345002</v>
      </c>
      <c r="D8" s="87">
        <v>1060783937.3056</v>
      </c>
      <c r="E8" s="87">
        <v>10921849.9307</v>
      </c>
      <c r="F8" s="87">
        <v>4550203.3553999998</v>
      </c>
      <c r="G8" s="87">
        <v>3514470.1428</v>
      </c>
      <c r="H8" s="87">
        <f t="shared" ref="H8:H32" si="1">SUM(I8:L8)</f>
        <v>4527807.6289999997</v>
      </c>
      <c r="I8" s="87">
        <v>1932906.52</v>
      </c>
      <c r="J8" s="87">
        <v>573266.78</v>
      </c>
      <c r="K8" s="87">
        <v>1645015.5989999999</v>
      </c>
      <c r="L8" s="87">
        <v>376618.73</v>
      </c>
    </row>
    <row r="9" spans="1:28">
      <c r="A9" s="11">
        <v>3</v>
      </c>
      <c r="B9" s="24" t="s">
        <v>400</v>
      </c>
      <c r="C9" s="97">
        <f t="shared" si="0"/>
        <v>4162832.41</v>
      </c>
      <c r="D9" s="87">
        <v>4162832.41</v>
      </c>
      <c r="E9" s="87">
        <v>0</v>
      </c>
      <c r="F9" s="87">
        <v>0</v>
      </c>
      <c r="G9" s="87">
        <v>0</v>
      </c>
      <c r="H9" s="87">
        <f t="shared" si="1"/>
        <v>0</v>
      </c>
      <c r="I9" s="87">
        <v>0</v>
      </c>
      <c r="J9" s="87">
        <v>0</v>
      </c>
      <c r="K9" s="87">
        <v>0</v>
      </c>
      <c r="L9" s="87">
        <v>0</v>
      </c>
    </row>
    <row r="10" spans="1:28">
      <c r="A10" s="11">
        <v>4</v>
      </c>
      <c r="B10" s="24" t="s">
        <v>487</v>
      </c>
      <c r="C10" s="97">
        <f t="shared" si="0"/>
        <v>1700967943.9043</v>
      </c>
      <c r="D10" s="87">
        <v>1635091049.8819001</v>
      </c>
      <c r="E10" s="87">
        <v>17762101.850299999</v>
      </c>
      <c r="F10" s="87">
        <v>32252078.171100002</v>
      </c>
      <c r="G10" s="87">
        <v>15862714.001</v>
      </c>
      <c r="H10" s="87">
        <f t="shared" si="1"/>
        <v>11645603.062899999</v>
      </c>
      <c r="I10" s="87">
        <v>682755.04</v>
      </c>
      <c r="J10" s="87">
        <v>108162</v>
      </c>
      <c r="K10" s="87">
        <v>6972811.8197999997</v>
      </c>
      <c r="L10" s="87">
        <v>3881874.2031</v>
      </c>
    </row>
    <row r="11" spans="1:28">
      <c r="A11" s="11">
        <v>5</v>
      </c>
      <c r="B11" s="24" t="s">
        <v>401</v>
      </c>
      <c r="C11" s="97">
        <f t="shared" si="0"/>
        <v>1604700561.5342999</v>
      </c>
      <c r="D11" s="87">
        <v>1515661655.3237</v>
      </c>
      <c r="E11" s="87">
        <v>51333197.199199997</v>
      </c>
      <c r="F11" s="87">
        <v>35533030.895400003</v>
      </c>
      <c r="G11" s="87">
        <v>2172678.1159999999</v>
      </c>
      <c r="H11" s="87">
        <f t="shared" si="1"/>
        <v>14285766.263900001</v>
      </c>
      <c r="I11" s="87">
        <v>1864405.42</v>
      </c>
      <c r="J11" s="87">
        <v>490373.22</v>
      </c>
      <c r="K11" s="87">
        <v>11576506.468699999</v>
      </c>
      <c r="L11" s="87">
        <v>354481.15519999998</v>
      </c>
    </row>
    <row r="12" spans="1:28">
      <c r="A12" s="11">
        <v>6</v>
      </c>
      <c r="B12" s="24" t="s">
        <v>402</v>
      </c>
      <c r="C12" s="97">
        <f t="shared" si="0"/>
        <v>1077160474.5395</v>
      </c>
      <c r="D12" s="87">
        <v>990125642.22800004</v>
      </c>
      <c r="E12" s="87">
        <v>64515982.993000001</v>
      </c>
      <c r="F12" s="87">
        <v>18925268.625500001</v>
      </c>
      <c r="G12" s="87">
        <v>3593580.693</v>
      </c>
      <c r="H12" s="87">
        <f t="shared" si="1"/>
        <v>14711520.044199999</v>
      </c>
      <c r="I12" s="87">
        <v>3928098.32</v>
      </c>
      <c r="J12" s="87">
        <v>2178902.1</v>
      </c>
      <c r="K12" s="87">
        <v>8320504.3444999997</v>
      </c>
      <c r="L12" s="87">
        <v>284015.27970000001</v>
      </c>
    </row>
    <row r="13" spans="1:28">
      <c r="A13" s="11">
        <v>7</v>
      </c>
      <c r="B13" s="24" t="s">
        <v>403</v>
      </c>
      <c r="C13" s="97">
        <f t="shared" si="0"/>
        <v>1088782058.6178</v>
      </c>
      <c r="D13" s="87">
        <v>1051279609.2142</v>
      </c>
      <c r="E13" s="87">
        <v>17663016.406100001</v>
      </c>
      <c r="F13" s="87">
        <v>18579553.800999999</v>
      </c>
      <c r="G13" s="87">
        <v>1259879.1965000001</v>
      </c>
      <c r="H13" s="87">
        <f t="shared" si="1"/>
        <v>13719403.184599999</v>
      </c>
      <c r="I13" s="87">
        <v>2323877.5699999998</v>
      </c>
      <c r="J13" s="87">
        <v>603148.61</v>
      </c>
      <c r="K13" s="87">
        <v>10636124.5888</v>
      </c>
      <c r="L13" s="87">
        <v>156252.41579999999</v>
      </c>
    </row>
    <row r="14" spans="1:28">
      <c r="A14" s="11">
        <v>8</v>
      </c>
      <c r="B14" s="24" t="s">
        <v>404</v>
      </c>
      <c r="C14" s="97">
        <f t="shared" si="0"/>
        <v>1265424081.6492</v>
      </c>
      <c r="D14" s="87">
        <v>1197442111.1973</v>
      </c>
      <c r="E14" s="87">
        <v>50844869.252099998</v>
      </c>
      <c r="F14" s="87">
        <v>14145508.752</v>
      </c>
      <c r="G14" s="87">
        <v>2991592.4478000002</v>
      </c>
      <c r="H14" s="87">
        <f t="shared" si="1"/>
        <v>12875939.391100001</v>
      </c>
      <c r="I14" s="87">
        <v>4365557.7300000004</v>
      </c>
      <c r="J14" s="87">
        <v>1953892.57</v>
      </c>
      <c r="K14" s="87">
        <v>5726403.6732999999</v>
      </c>
      <c r="L14" s="87">
        <v>830085.41780000005</v>
      </c>
    </row>
    <row r="15" spans="1:28">
      <c r="A15" s="11">
        <v>9</v>
      </c>
      <c r="B15" s="24" t="s">
        <v>405</v>
      </c>
      <c r="C15" s="97">
        <f t="shared" si="0"/>
        <v>1035487835.3077</v>
      </c>
      <c r="D15" s="87">
        <v>900465731.93280005</v>
      </c>
      <c r="E15" s="87">
        <v>31247107.199000001</v>
      </c>
      <c r="F15" s="87">
        <v>88329234.634499997</v>
      </c>
      <c r="G15" s="87">
        <v>15445761.5414</v>
      </c>
      <c r="H15" s="87">
        <f t="shared" si="1"/>
        <v>74546241.546200007</v>
      </c>
      <c r="I15" s="87">
        <v>2779256.71</v>
      </c>
      <c r="J15" s="87">
        <v>703449.56</v>
      </c>
      <c r="K15" s="87">
        <v>60449995.786200002</v>
      </c>
      <c r="L15" s="87">
        <v>10613539.49</v>
      </c>
    </row>
    <row r="16" spans="1:28">
      <c r="A16" s="11">
        <v>10</v>
      </c>
      <c r="B16" s="24" t="s">
        <v>406</v>
      </c>
      <c r="C16" s="97">
        <f t="shared" si="0"/>
        <v>536054761.08420002</v>
      </c>
      <c r="D16" s="87">
        <v>510158328.77890003</v>
      </c>
      <c r="E16" s="87">
        <v>11785972.6776</v>
      </c>
      <c r="F16" s="87">
        <v>13577013.892100001</v>
      </c>
      <c r="G16" s="87">
        <v>533445.73560000001</v>
      </c>
      <c r="H16" s="87">
        <f t="shared" si="1"/>
        <v>7343899.0889999997</v>
      </c>
      <c r="I16" s="87">
        <v>1676745.89</v>
      </c>
      <c r="J16" s="87">
        <v>641870.87</v>
      </c>
      <c r="K16" s="87">
        <v>4837946.4538000003</v>
      </c>
      <c r="L16" s="87">
        <v>187335.87520000001</v>
      </c>
    </row>
    <row r="17" spans="1:12">
      <c r="A17" s="11">
        <v>11</v>
      </c>
      <c r="B17" s="24" t="s">
        <v>407</v>
      </c>
      <c r="C17" s="97">
        <f t="shared" si="0"/>
        <v>466558164.89890003</v>
      </c>
      <c r="D17" s="87">
        <v>386907857.11830002</v>
      </c>
      <c r="E17" s="87">
        <v>75393652.992799997</v>
      </c>
      <c r="F17" s="87">
        <v>3671885.9473000001</v>
      </c>
      <c r="G17" s="87">
        <v>584768.84050000005</v>
      </c>
      <c r="H17" s="87">
        <f t="shared" si="1"/>
        <v>3883712.0416999995</v>
      </c>
      <c r="I17" s="87">
        <v>1453273.38</v>
      </c>
      <c r="J17" s="87">
        <v>574238.31999999995</v>
      </c>
      <c r="K17" s="87">
        <v>1777621.1517</v>
      </c>
      <c r="L17" s="87">
        <v>78579.19</v>
      </c>
    </row>
    <row r="18" spans="1:12">
      <c r="A18" s="11">
        <v>12</v>
      </c>
      <c r="B18" s="24" t="s">
        <v>408</v>
      </c>
      <c r="C18" s="97">
        <f t="shared" si="0"/>
        <v>1024894444.409</v>
      </c>
      <c r="D18" s="87">
        <v>974280253.52079999</v>
      </c>
      <c r="E18" s="87">
        <v>31644342.307500001</v>
      </c>
      <c r="F18" s="87">
        <v>18194881.1763</v>
      </c>
      <c r="G18" s="87">
        <v>774967.4044</v>
      </c>
      <c r="H18" s="87">
        <f t="shared" si="1"/>
        <v>8871972.1311000008</v>
      </c>
      <c r="I18" s="87">
        <v>2976890.71</v>
      </c>
      <c r="J18" s="87">
        <v>1264584.75</v>
      </c>
      <c r="K18" s="87">
        <v>4501035.4511000002</v>
      </c>
      <c r="L18" s="87">
        <v>129461.22</v>
      </c>
    </row>
    <row r="19" spans="1:12">
      <c r="A19" s="11">
        <v>13</v>
      </c>
      <c r="B19" s="24" t="s">
        <v>409</v>
      </c>
      <c r="C19" s="97">
        <f t="shared" si="0"/>
        <v>410339588.31449997</v>
      </c>
      <c r="D19" s="87">
        <v>400887530.74449998</v>
      </c>
      <c r="E19" s="87">
        <v>5632181.4507999998</v>
      </c>
      <c r="F19" s="87">
        <v>3588521.3684999999</v>
      </c>
      <c r="G19" s="87">
        <v>231354.7507</v>
      </c>
      <c r="H19" s="87">
        <f t="shared" si="1"/>
        <v>4588562.1179</v>
      </c>
      <c r="I19" s="87">
        <v>2692349.26</v>
      </c>
      <c r="J19" s="87">
        <v>235648.53</v>
      </c>
      <c r="K19" s="87">
        <v>1622912.0279000001</v>
      </c>
      <c r="L19" s="87">
        <v>37652.300000000003</v>
      </c>
    </row>
    <row r="20" spans="1:12">
      <c r="A20" s="11">
        <v>14</v>
      </c>
      <c r="B20" s="24" t="s">
        <v>410</v>
      </c>
      <c r="C20" s="97">
        <f t="shared" si="0"/>
        <v>1322959390.2945001</v>
      </c>
      <c r="D20" s="87">
        <v>971365441.40100002</v>
      </c>
      <c r="E20" s="87">
        <v>290607813.73470002</v>
      </c>
      <c r="F20" s="87">
        <v>59851149.913699999</v>
      </c>
      <c r="G20" s="87">
        <v>1134985.2450999999</v>
      </c>
      <c r="H20" s="87">
        <f t="shared" si="1"/>
        <v>23201412.714499999</v>
      </c>
      <c r="I20" s="87">
        <v>1997256.13</v>
      </c>
      <c r="J20" s="87">
        <v>4564421.41</v>
      </c>
      <c r="K20" s="87">
        <v>16487235.2294</v>
      </c>
      <c r="L20" s="87">
        <v>152499.94510000001</v>
      </c>
    </row>
    <row r="21" spans="1:12">
      <c r="A21" s="11">
        <v>15</v>
      </c>
      <c r="B21" s="24" t="s">
        <v>411</v>
      </c>
      <c r="C21" s="97">
        <f t="shared" si="0"/>
        <v>471451618.14539999</v>
      </c>
      <c r="D21" s="87">
        <v>443086612.44590002</v>
      </c>
      <c r="E21" s="87">
        <v>20111970.2269</v>
      </c>
      <c r="F21" s="87">
        <v>7509745.7640000004</v>
      </c>
      <c r="G21" s="87">
        <v>743289.70860000001</v>
      </c>
      <c r="H21" s="87">
        <f t="shared" si="1"/>
        <v>4838400.8013000004</v>
      </c>
      <c r="I21" s="87">
        <v>1784423.25</v>
      </c>
      <c r="J21" s="87">
        <v>621795.48</v>
      </c>
      <c r="K21" s="87">
        <v>2335019.2796999998</v>
      </c>
      <c r="L21" s="87">
        <v>97162.791599999997</v>
      </c>
    </row>
    <row r="22" spans="1:12">
      <c r="A22" s="11">
        <v>16</v>
      </c>
      <c r="B22" s="24" t="s">
        <v>412</v>
      </c>
      <c r="C22" s="97">
        <f t="shared" si="0"/>
        <v>512683741.74689996</v>
      </c>
      <c r="D22" s="87">
        <v>411922458.72829998</v>
      </c>
      <c r="E22" s="87">
        <v>71634975.322500005</v>
      </c>
      <c r="F22" s="87">
        <v>28238529.586300001</v>
      </c>
      <c r="G22" s="87">
        <v>887778.10979999998</v>
      </c>
      <c r="H22" s="87">
        <f t="shared" si="1"/>
        <v>20245086.315199997</v>
      </c>
      <c r="I22" s="87">
        <v>1482073.7</v>
      </c>
      <c r="J22" s="87">
        <v>943109.32</v>
      </c>
      <c r="K22" s="87">
        <v>17589675.505199999</v>
      </c>
      <c r="L22" s="87">
        <v>230227.79</v>
      </c>
    </row>
    <row r="23" spans="1:12">
      <c r="A23" s="11">
        <v>17</v>
      </c>
      <c r="B23" s="24" t="s">
        <v>490</v>
      </c>
      <c r="C23" s="97">
        <f t="shared" si="0"/>
        <v>250036944.49309999</v>
      </c>
      <c r="D23" s="87">
        <v>241407353.63119999</v>
      </c>
      <c r="E23" s="87">
        <v>4160386.1778000002</v>
      </c>
      <c r="F23" s="87">
        <v>4220035.7324000001</v>
      </c>
      <c r="G23" s="87">
        <v>249168.95170000001</v>
      </c>
      <c r="H23" s="87">
        <f t="shared" si="1"/>
        <v>3363020.6484999997</v>
      </c>
      <c r="I23" s="87">
        <v>450093.17</v>
      </c>
      <c r="J23" s="87">
        <v>205004.94</v>
      </c>
      <c r="K23" s="87">
        <v>2698342.6184999999</v>
      </c>
      <c r="L23" s="87">
        <v>9579.92</v>
      </c>
    </row>
    <row r="24" spans="1:12">
      <c r="A24" s="11">
        <v>18</v>
      </c>
      <c r="B24" s="24" t="s">
        <v>413</v>
      </c>
      <c r="C24" s="97">
        <f t="shared" si="0"/>
        <v>1272657759.0944998</v>
      </c>
      <c r="D24" s="87">
        <v>1257601110.2219999</v>
      </c>
      <c r="E24" s="87">
        <v>12581146.2872</v>
      </c>
      <c r="F24" s="87">
        <v>1750143.9069999999</v>
      </c>
      <c r="G24" s="87">
        <v>725358.67830000003</v>
      </c>
      <c r="H24" s="87">
        <f t="shared" si="1"/>
        <v>3620151.1798999999</v>
      </c>
      <c r="I24" s="87">
        <v>2010623.75</v>
      </c>
      <c r="J24" s="87">
        <v>852012.07</v>
      </c>
      <c r="K24" s="87">
        <v>690656.68</v>
      </c>
      <c r="L24" s="87">
        <v>66858.679900000003</v>
      </c>
    </row>
    <row r="25" spans="1:12">
      <c r="A25" s="11">
        <v>19</v>
      </c>
      <c r="B25" s="24" t="s">
        <v>414</v>
      </c>
      <c r="C25" s="97">
        <f t="shared" si="0"/>
        <v>185414963.9655</v>
      </c>
      <c r="D25" s="87">
        <v>181023302.27919999</v>
      </c>
      <c r="E25" s="87">
        <v>2607162.6992000001</v>
      </c>
      <c r="F25" s="87">
        <v>1651662.3781999999</v>
      </c>
      <c r="G25" s="87">
        <v>132836.60889999999</v>
      </c>
      <c r="H25" s="87">
        <f t="shared" si="1"/>
        <v>1056268.93</v>
      </c>
      <c r="I25" s="87">
        <v>320148.67</v>
      </c>
      <c r="J25" s="87">
        <v>122738.05</v>
      </c>
      <c r="K25" s="87">
        <v>599552.88</v>
      </c>
      <c r="L25" s="87">
        <v>13829.33</v>
      </c>
    </row>
    <row r="26" spans="1:12">
      <c r="A26" s="11">
        <v>20</v>
      </c>
      <c r="B26" s="24" t="s">
        <v>489</v>
      </c>
      <c r="C26" s="97">
        <f t="shared" si="0"/>
        <v>663100941.37469995</v>
      </c>
      <c r="D26" s="87">
        <v>613938000.71969998</v>
      </c>
      <c r="E26" s="87">
        <v>18348868.658199999</v>
      </c>
      <c r="F26" s="87">
        <v>16422565.9604</v>
      </c>
      <c r="G26" s="87">
        <v>14391506.0364</v>
      </c>
      <c r="H26" s="87">
        <f t="shared" si="1"/>
        <v>19715383.035</v>
      </c>
      <c r="I26" s="87">
        <v>1947433.32</v>
      </c>
      <c r="J26" s="87">
        <v>3076301.32</v>
      </c>
      <c r="K26" s="87">
        <v>5511141.7648999998</v>
      </c>
      <c r="L26" s="87">
        <v>9180506.6301000006</v>
      </c>
    </row>
    <row r="27" spans="1:12">
      <c r="A27" s="11">
        <v>21</v>
      </c>
      <c r="B27" s="24" t="s">
        <v>415</v>
      </c>
      <c r="C27" s="97">
        <f t="shared" si="0"/>
        <v>143817334.6771</v>
      </c>
      <c r="D27" s="87">
        <v>138542724.25130001</v>
      </c>
      <c r="E27" s="87">
        <v>3425941.1751000001</v>
      </c>
      <c r="F27" s="87">
        <v>1584252.5998</v>
      </c>
      <c r="G27" s="87">
        <v>264416.65090000001</v>
      </c>
      <c r="H27" s="87">
        <f t="shared" si="1"/>
        <v>1168408.7601999999</v>
      </c>
      <c r="I27" s="87">
        <v>426564.15</v>
      </c>
      <c r="J27" s="87">
        <v>188816.05</v>
      </c>
      <c r="K27" s="87">
        <v>543319.73019999999</v>
      </c>
      <c r="L27" s="87">
        <v>9708.83</v>
      </c>
    </row>
    <row r="28" spans="1:12">
      <c r="A28" s="11">
        <v>22</v>
      </c>
      <c r="B28" s="24" t="s">
        <v>416</v>
      </c>
      <c r="C28" s="97">
        <f t="shared" si="0"/>
        <v>380804324.1724</v>
      </c>
      <c r="D28" s="87">
        <v>360032221.5679</v>
      </c>
      <c r="E28" s="87">
        <v>15263894.5984</v>
      </c>
      <c r="F28" s="87">
        <v>5114193.4655999998</v>
      </c>
      <c r="G28" s="87">
        <v>394014.5405</v>
      </c>
      <c r="H28" s="87">
        <f t="shared" si="1"/>
        <v>2168500.7722999998</v>
      </c>
      <c r="I28" s="87">
        <v>692370.6</v>
      </c>
      <c r="J28" s="87">
        <v>391443.4</v>
      </c>
      <c r="K28" s="87">
        <v>1030209.5023000001</v>
      </c>
      <c r="L28" s="87">
        <v>54477.27</v>
      </c>
    </row>
    <row r="29" spans="1:12">
      <c r="A29" s="11">
        <v>23</v>
      </c>
      <c r="B29" s="24" t="s">
        <v>417</v>
      </c>
      <c r="C29" s="97">
        <f t="shared" si="0"/>
        <v>4346300012.7630005</v>
      </c>
      <c r="D29" s="87">
        <v>4104914009.6055002</v>
      </c>
      <c r="E29" s="87">
        <v>175601243.52410001</v>
      </c>
      <c r="F29" s="87">
        <v>48943234.097499996</v>
      </c>
      <c r="G29" s="87">
        <v>16841525.5359</v>
      </c>
      <c r="H29" s="87">
        <f t="shared" si="1"/>
        <v>48025880.357799999</v>
      </c>
      <c r="I29" s="87">
        <v>14549498.42</v>
      </c>
      <c r="J29" s="87">
        <v>8238658.2199999997</v>
      </c>
      <c r="K29" s="87">
        <v>21467619.961800002</v>
      </c>
      <c r="L29" s="87">
        <v>3770103.7560000001</v>
      </c>
    </row>
    <row r="30" spans="1:12">
      <c r="A30" s="11">
        <v>24</v>
      </c>
      <c r="B30" s="24" t="s">
        <v>488</v>
      </c>
      <c r="C30" s="97">
        <f t="shared" si="0"/>
        <v>1318330555.5600998</v>
      </c>
      <c r="D30" s="87">
        <v>1222028808.7251999</v>
      </c>
      <c r="E30" s="87">
        <v>45021726.153499998</v>
      </c>
      <c r="F30" s="87">
        <v>49992769.043300003</v>
      </c>
      <c r="G30" s="87">
        <v>1287251.6381000001</v>
      </c>
      <c r="H30" s="87">
        <f t="shared" si="1"/>
        <v>31278600.2586</v>
      </c>
      <c r="I30" s="87">
        <v>4514688.8099999996</v>
      </c>
      <c r="J30" s="87">
        <v>1600271.8</v>
      </c>
      <c r="K30" s="87">
        <v>24561873.548599999</v>
      </c>
      <c r="L30" s="87">
        <v>601766.1</v>
      </c>
    </row>
    <row r="31" spans="1:12">
      <c r="A31" s="11">
        <v>25</v>
      </c>
      <c r="B31" s="24" t="s">
        <v>418</v>
      </c>
      <c r="C31" s="97">
        <f t="shared" si="0"/>
        <v>3511374619.9812999</v>
      </c>
      <c r="D31" s="87">
        <v>3275005229.7140999</v>
      </c>
      <c r="E31" s="87">
        <v>140293015.3721</v>
      </c>
      <c r="F31" s="87">
        <v>57349625.123999998</v>
      </c>
      <c r="G31" s="87">
        <v>38726749.7711</v>
      </c>
      <c r="H31" s="87">
        <f t="shared" si="1"/>
        <v>41339528.771500006</v>
      </c>
      <c r="I31" s="87">
        <v>8613283.1400000006</v>
      </c>
      <c r="J31" s="87">
        <v>5409290.1299999999</v>
      </c>
      <c r="K31" s="87">
        <v>23343067.374600001</v>
      </c>
      <c r="L31" s="87">
        <v>3973888.1269</v>
      </c>
    </row>
    <row r="32" spans="1:12">
      <c r="A32" s="11">
        <v>26</v>
      </c>
      <c r="B32" s="24" t="s">
        <v>485</v>
      </c>
      <c r="C32" s="97">
        <f t="shared" si="0"/>
        <v>31757509.449800003</v>
      </c>
      <c r="D32" s="87">
        <v>24955781.6741</v>
      </c>
      <c r="E32" s="87">
        <v>2377163.4103000001</v>
      </c>
      <c r="F32" s="87">
        <v>4424230.0791999996</v>
      </c>
      <c r="G32" s="87">
        <v>334.28620000000001</v>
      </c>
      <c r="H32" s="87">
        <f t="shared" si="1"/>
        <v>4748912.713700017</v>
      </c>
      <c r="I32" s="87">
        <v>123381.17999997793</v>
      </c>
      <c r="J32" s="87">
        <v>287802.2999999976</v>
      </c>
      <c r="K32" s="87">
        <v>4337729.2337000417</v>
      </c>
      <c r="L32" s="87">
        <v>0</v>
      </c>
    </row>
    <row r="33" spans="1:12">
      <c r="A33" s="11">
        <v>27</v>
      </c>
      <c r="B33" s="73" t="s">
        <v>64</v>
      </c>
      <c r="C33" s="98">
        <f t="shared" ref="C33:L33" si="2">SUM(C7:C32)</f>
        <v>26534474702.290897</v>
      </c>
      <c r="D33" s="98">
        <f>SUM(D7:D32)</f>
        <v>24668602474.259796</v>
      </c>
      <c r="E33" s="98">
        <f t="shared" si="2"/>
        <v>1195893959.6252999</v>
      </c>
      <c r="F33" s="98">
        <f t="shared" si="2"/>
        <v>544147017.69449997</v>
      </c>
      <c r="G33" s="98">
        <f t="shared" si="2"/>
        <v>125831250.7113</v>
      </c>
      <c r="H33" s="98">
        <f t="shared" si="2"/>
        <v>384000323.32629997</v>
      </c>
      <c r="I33" s="98">
        <f t="shared" si="2"/>
        <v>68938331</v>
      </c>
      <c r="J33" s="98">
        <f>SUM(J7:J32)</f>
        <v>37781888</v>
      </c>
      <c r="K33" s="98">
        <f t="shared" si="2"/>
        <v>242088285</v>
      </c>
      <c r="L33" s="98">
        <f t="shared" si="2"/>
        <v>35191819.326300003</v>
      </c>
    </row>
    <row r="34" spans="1:12">
      <c r="A34" s="37"/>
      <c r="B34" s="37"/>
      <c r="C34" s="37"/>
      <c r="D34" s="37"/>
      <c r="E34" s="37"/>
      <c r="H34" s="37"/>
    </row>
    <row r="35" spans="1:12">
      <c r="A35" s="37"/>
      <c r="B35" s="72"/>
      <c r="C35" s="72"/>
      <c r="D35" s="37"/>
      <c r="E35" s="37"/>
      <c r="H35" s="37"/>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AB13"/>
  <sheetViews>
    <sheetView showGridLines="0" zoomScaleNormal="100" workbookViewId="0"/>
  </sheetViews>
  <sheetFormatPr defaultColWidth="8.77734375" defaultRowHeight="12"/>
  <cols>
    <col min="1" max="1" width="11.77734375" style="18" bestFit="1" customWidth="1"/>
    <col min="2" max="2" width="68.77734375" style="18" customWidth="1"/>
    <col min="3" max="11" width="28.21875" style="18" customWidth="1"/>
    <col min="12" max="16384" width="8.77734375" style="18"/>
  </cols>
  <sheetData>
    <row r="1" spans="1:28">
      <c r="A1" s="1" t="s">
        <v>30</v>
      </c>
      <c r="B1" s="82" t="str">
        <f>'Info '!C2</f>
        <v xml:space="preserve">JSC "Bank of Georgia" </v>
      </c>
    </row>
    <row r="2" spans="1:28">
      <c r="A2" s="2" t="s">
        <v>31</v>
      </c>
      <c r="B2" s="133">
        <v>45930</v>
      </c>
    </row>
    <row r="3" spans="1:28">
      <c r="A3" s="3" t="s">
        <v>468</v>
      </c>
    </row>
    <row r="4" spans="1:28">
      <c r="C4" s="71"/>
      <c r="D4" s="71"/>
      <c r="E4" s="71"/>
      <c r="F4" s="71"/>
      <c r="G4" s="71"/>
      <c r="H4" s="71"/>
      <c r="I4" s="71"/>
      <c r="J4" s="71"/>
      <c r="K4" s="71"/>
    </row>
    <row r="5" spans="1:28" ht="104.1" customHeight="1">
      <c r="A5" s="812" t="s">
        <v>653</v>
      </c>
      <c r="B5" s="813"/>
      <c r="C5" s="75" t="s">
        <v>469</v>
      </c>
      <c r="D5" s="75" t="s">
        <v>470</v>
      </c>
      <c r="E5" s="75" t="s">
        <v>471</v>
      </c>
      <c r="F5" s="75" t="s">
        <v>472</v>
      </c>
      <c r="G5" s="75" t="s">
        <v>473</v>
      </c>
      <c r="H5" s="75" t="s">
        <v>474</v>
      </c>
      <c r="I5" s="75" t="s">
        <v>475</v>
      </c>
      <c r="J5" s="75" t="s">
        <v>476</v>
      </c>
      <c r="K5" s="75" t="s">
        <v>477</v>
      </c>
    </row>
    <row r="6" spans="1:28">
      <c r="A6" s="10">
        <v>1</v>
      </c>
      <c r="B6" s="10" t="s">
        <v>437</v>
      </c>
      <c r="C6" s="95">
        <v>425404310.81</v>
      </c>
      <c r="D6" s="95">
        <v>140345992.89000002</v>
      </c>
      <c r="E6" s="95">
        <v>50036656.532900006</v>
      </c>
      <c r="F6" s="95">
        <v>206498878.84</v>
      </c>
      <c r="G6" s="95">
        <v>18915583077.720001</v>
      </c>
      <c r="H6" s="95">
        <v>880592293.6500001</v>
      </c>
      <c r="I6" s="95">
        <v>477693487.38409996</v>
      </c>
      <c r="J6" s="95">
        <v>1069828891.9299999</v>
      </c>
      <c r="K6" s="95">
        <v>4385454153.0716057</v>
      </c>
      <c r="AB6" s="7"/>
    </row>
    <row r="7" spans="1:28">
      <c r="A7" s="10">
        <v>2</v>
      </c>
      <c r="B7" s="11" t="s">
        <v>478</v>
      </c>
      <c r="C7" s="95"/>
      <c r="D7" s="95"/>
      <c r="E7" s="95"/>
      <c r="F7" s="95"/>
      <c r="G7" s="95"/>
      <c r="H7" s="95"/>
      <c r="I7" s="95"/>
      <c r="J7" s="95"/>
      <c r="K7" s="95">
        <v>277794686.86699998</v>
      </c>
    </row>
    <row r="8" spans="1:28">
      <c r="A8" s="10">
        <v>3</v>
      </c>
      <c r="B8" s="11" t="s">
        <v>445</v>
      </c>
      <c r="C8" s="95">
        <v>286996482.33702803</v>
      </c>
      <c r="D8" s="95">
        <v>0</v>
      </c>
      <c r="E8" s="95">
        <v>0</v>
      </c>
      <c r="F8" s="95">
        <v>0</v>
      </c>
      <c r="G8" s="95">
        <v>577359135.80164802</v>
      </c>
      <c r="H8" s="95">
        <v>8978145.3120000008</v>
      </c>
      <c r="I8" s="95">
        <v>11321502.886</v>
      </c>
      <c r="J8" s="95">
        <v>0</v>
      </c>
      <c r="K8" s="95">
        <v>2290238935.6479301</v>
      </c>
    </row>
    <row r="9" spans="1:28">
      <c r="A9" s="10">
        <v>4</v>
      </c>
      <c r="B9" s="38" t="s">
        <v>479</v>
      </c>
      <c r="C9" s="95">
        <v>348055.34228824603</v>
      </c>
      <c r="D9" s="95">
        <v>5716039.9721598001</v>
      </c>
      <c r="E9" s="95">
        <v>2190007.3744375701</v>
      </c>
      <c r="F9" s="95">
        <v>34697.605218330798</v>
      </c>
      <c r="G9" s="95">
        <v>500768418.67764902</v>
      </c>
      <c r="H9" s="95">
        <v>7709873.1034232704</v>
      </c>
      <c r="I9" s="95">
        <v>21725192.2868382</v>
      </c>
      <c r="J9" s="95">
        <v>0</v>
      </c>
      <c r="K9" s="95">
        <v>131485983.04377331</v>
      </c>
    </row>
    <row r="10" spans="1:28">
      <c r="A10" s="10">
        <v>5</v>
      </c>
      <c r="B10" s="28" t="s">
        <v>480</v>
      </c>
      <c r="C10" s="95"/>
      <c r="D10" s="95"/>
      <c r="E10" s="95"/>
      <c r="F10" s="95"/>
      <c r="G10" s="95"/>
      <c r="H10" s="95"/>
      <c r="I10" s="95"/>
      <c r="J10" s="95"/>
      <c r="K10" s="95"/>
    </row>
    <row r="11" spans="1:28">
      <c r="A11" s="10">
        <v>6</v>
      </c>
      <c r="B11" s="28" t="s">
        <v>481</v>
      </c>
      <c r="C11" s="95">
        <v>1050289.78</v>
      </c>
      <c r="D11" s="95">
        <v>0</v>
      </c>
      <c r="E11" s="95">
        <v>0</v>
      </c>
      <c r="F11" s="95">
        <v>0</v>
      </c>
      <c r="G11" s="95">
        <v>2878441.36</v>
      </c>
      <c r="H11" s="95">
        <v>168256.48</v>
      </c>
      <c r="I11" s="95">
        <v>0</v>
      </c>
      <c r="J11" s="95">
        <v>0</v>
      </c>
      <c r="K11" s="95">
        <v>637879.76342400105</v>
      </c>
    </row>
    <row r="13" spans="1:28">
      <c r="B13" s="666"/>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AB20"/>
  <sheetViews>
    <sheetView showGridLines="0" zoomScaleNormal="100" workbookViewId="0"/>
  </sheetViews>
  <sheetFormatPr defaultColWidth="8.77734375" defaultRowHeight="12"/>
  <cols>
    <col min="1" max="1" width="11.21875" style="18" bestFit="1" customWidth="1"/>
    <col min="2" max="2" width="71.77734375" style="18" customWidth="1"/>
    <col min="3" max="3" width="21.77734375" style="18" bestFit="1" customWidth="1"/>
    <col min="4" max="4" width="18" style="18" bestFit="1" customWidth="1"/>
    <col min="5" max="7" width="15.5546875" style="18" customWidth="1"/>
    <col min="8" max="8" width="22.21875" style="18" bestFit="1" customWidth="1"/>
    <col min="9" max="9" width="18.44140625" style="18" bestFit="1" customWidth="1"/>
    <col min="10" max="12" width="17.21875" style="18" customWidth="1"/>
    <col min="13" max="13" width="18.44140625" style="18" bestFit="1" customWidth="1"/>
    <col min="14" max="17" width="16.21875" style="18" customWidth="1"/>
    <col min="18" max="18" width="16.21875" style="18" bestFit="1" customWidth="1"/>
    <col min="19" max="19" width="47" style="18" bestFit="1" customWidth="1"/>
    <col min="20" max="20" width="43.5546875" style="18" bestFit="1" customWidth="1"/>
    <col min="21" max="21" width="46" style="18" bestFit="1" customWidth="1"/>
    <col min="22" max="22" width="43.5546875" style="18" bestFit="1" customWidth="1"/>
    <col min="23" max="16384" width="8.77734375" style="18"/>
  </cols>
  <sheetData>
    <row r="1" spans="1:28">
      <c r="A1" s="1" t="s">
        <v>30</v>
      </c>
      <c r="B1" s="82" t="str">
        <f>'Info '!C2</f>
        <v xml:space="preserve">JSC "Bank of Georgia" </v>
      </c>
    </row>
    <row r="2" spans="1:28">
      <c r="A2" s="2" t="s">
        <v>31</v>
      </c>
      <c r="B2" s="133">
        <v>45930</v>
      </c>
    </row>
    <row r="3" spans="1:28">
      <c r="A3" s="3" t="s">
        <v>496</v>
      </c>
    </row>
    <row r="4" spans="1:28">
      <c r="A4" s="3"/>
    </row>
    <row r="5" spans="1:28" ht="24" customHeight="1">
      <c r="A5" s="814" t="s">
        <v>497</v>
      </c>
      <c r="B5" s="815"/>
      <c r="C5" s="770" t="s">
        <v>654</v>
      </c>
      <c r="D5" s="770"/>
      <c r="E5" s="770"/>
      <c r="F5" s="770"/>
      <c r="G5" s="770"/>
      <c r="H5" s="770" t="s">
        <v>515</v>
      </c>
      <c r="I5" s="770"/>
      <c r="J5" s="770"/>
      <c r="K5" s="770"/>
      <c r="L5" s="770"/>
      <c r="M5" s="770" t="s">
        <v>627</v>
      </c>
      <c r="N5" s="770"/>
      <c r="O5" s="770"/>
      <c r="P5" s="770"/>
      <c r="Q5" s="770"/>
      <c r="R5" s="772" t="s">
        <v>498</v>
      </c>
      <c r="S5" s="772" t="s">
        <v>512</v>
      </c>
      <c r="T5" s="772" t="s">
        <v>513</v>
      </c>
      <c r="U5" s="772" t="s">
        <v>662</v>
      </c>
      <c r="V5" s="772" t="s">
        <v>663</v>
      </c>
    </row>
    <row r="6" spans="1:28" ht="36" customHeight="1">
      <c r="A6" s="816"/>
      <c r="B6" s="817"/>
      <c r="C6" s="669"/>
      <c r="D6" s="86" t="s">
        <v>648</v>
      </c>
      <c r="E6" s="86" t="s">
        <v>647</v>
      </c>
      <c r="F6" s="86" t="s">
        <v>646</v>
      </c>
      <c r="G6" s="86" t="s">
        <v>645</v>
      </c>
      <c r="H6" s="669"/>
      <c r="I6" s="86" t="s">
        <v>648</v>
      </c>
      <c r="J6" s="86" t="s">
        <v>647</v>
      </c>
      <c r="K6" s="86" t="s">
        <v>646</v>
      </c>
      <c r="L6" s="86" t="s">
        <v>645</v>
      </c>
      <c r="M6" s="669"/>
      <c r="N6" s="86" t="s">
        <v>648</v>
      </c>
      <c r="O6" s="86" t="s">
        <v>647</v>
      </c>
      <c r="P6" s="86" t="s">
        <v>646</v>
      </c>
      <c r="Q6" s="86" t="s">
        <v>645</v>
      </c>
      <c r="R6" s="772"/>
      <c r="S6" s="772"/>
      <c r="T6" s="772"/>
      <c r="U6" s="772"/>
      <c r="V6" s="772"/>
      <c r="AB6" s="7"/>
    </row>
    <row r="7" spans="1:28">
      <c r="A7" s="670">
        <v>1</v>
      </c>
      <c r="B7" s="99" t="s">
        <v>506</v>
      </c>
      <c r="C7" s="667">
        <f>SUM(D7:G7)</f>
        <v>104177239</v>
      </c>
      <c r="D7" s="227">
        <v>98569882.859999999</v>
      </c>
      <c r="E7" s="227">
        <v>4170033.65</v>
      </c>
      <c r="F7" s="227">
        <v>1358836.88</v>
      </c>
      <c r="G7" s="227">
        <v>78485.61</v>
      </c>
      <c r="H7" s="667">
        <f>SUM(I7:L7)</f>
        <v>105348785.8522</v>
      </c>
      <c r="I7" s="227">
        <v>99583649.677200004</v>
      </c>
      <c r="J7" s="227">
        <v>4246577.3190000001</v>
      </c>
      <c r="K7" s="227">
        <v>1433114.7146999999</v>
      </c>
      <c r="L7" s="227">
        <v>85444.141300000003</v>
      </c>
      <c r="M7" s="667">
        <f>SUM(N7:Q7)</f>
        <v>2161884.2601000001</v>
      </c>
      <c r="N7" s="227">
        <v>783368.29</v>
      </c>
      <c r="O7" s="227">
        <v>489105.76</v>
      </c>
      <c r="P7" s="227">
        <v>822645.22900000005</v>
      </c>
      <c r="Q7" s="227">
        <v>66764.981100000005</v>
      </c>
      <c r="R7" s="227">
        <v>1251</v>
      </c>
      <c r="S7" s="674">
        <v>0.11115</v>
      </c>
      <c r="T7" s="674">
        <v>0.13447400000000001</v>
      </c>
      <c r="U7" s="675">
        <v>0.1206</v>
      </c>
      <c r="V7" s="634">
        <v>0.13769999999999999</v>
      </c>
    </row>
    <row r="8" spans="1:28">
      <c r="A8" s="670">
        <v>2</v>
      </c>
      <c r="B8" s="100" t="s">
        <v>505</v>
      </c>
      <c r="C8" s="667">
        <f t="shared" ref="C8:C18" si="0">SUM(D8:G8)</f>
        <v>6364275402.3800001</v>
      </c>
      <c r="D8" s="227">
        <v>5955300229.2299995</v>
      </c>
      <c r="E8" s="227">
        <v>281822828.06</v>
      </c>
      <c r="F8" s="227">
        <v>102826071.45</v>
      </c>
      <c r="G8" s="227">
        <v>24326273.640000001</v>
      </c>
      <c r="H8" s="667">
        <f t="shared" ref="H8:H18" si="1">SUM(I8:L8)</f>
        <v>6385378819.1438999</v>
      </c>
      <c r="I8" s="227">
        <v>5966361498.8739996</v>
      </c>
      <c r="J8" s="227">
        <v>286140202.17860001</v>
      </c>
      <c r="K8" s="227">
        <v>107435182.61750001</v>
      </c>
      <c r="L8" s="227">
        <v>25441935.4738</v>
      </c>
      <c r="M8" s="667">
        <f t="shared" ref="M8:M18" si="2">SUM(N8:Q8)</f>
        <v>116806961.4576</v>
      </c>
      <c r="N8" s="227">
        <v>37589528</v>
      </c>
      <c r="O8" s="227">
        <v>21520934.34</v>
      </c>
      <c r="P8" s="227">
        <v>53334883.1853</v>
      </c>
      <c r="Q8" s="227">
        <v>4361615.9323000005</v>
      </c>
      <c r="R8" s="227">
        <v>778106</v>
      </c>
      <c r="S8" s="674">
        <v>0.15470100000000001</v>
      </c>
      <c r="T8" s="674">
        <v>0.19988800000000001</v>
      </c>
      <c r="U8" s="675">
        <v>0.1467</v>
      </c>
      <c r="V8" s="634">
        <v>0.1825</v>
      </c>
    </row>
    <row r="9" spans="1:28">
      <c r="A9" s="670">
        <v>3</v>
      </c>
      <c r="B9" s="100" t="s">
        <v>504</v>
      </c>
      <c r="C9" s="667">
        <f t="shared" si="0"/>
        <v>49415.97</v>
      </c>
      <c r="D9" s="227">
        <v>20695.66</v>
      </c>
      <c r="E9" s="227">
        <v>19543.47</v>
      </c>
      <c r="F9" s="227">
        <v>9176.84</v>
      </c>
      <c r="G9" s="227">
        <v>0</v>
      </c>
      <c r="H9" s="667">
        <f t="shared" si="1"/>
        <v>52935.061999999998</v>
      </c>
      <c r="I9" s="227">
        <v>22265.876499999998</v>
      </c>
      <c r="J9" s="227">
        <v>20647.941599999998</v>
      </c>
      <c r="K9" s="227">
        <v>10021.243899999999</v>
      </c>
      <c r="L9" s="227">
        <v>0</v>
      </c>
      <c r="M9" s="667">
        <f t="shared" si="2"/>
        <v>8683.11</v>
      </c>
      <c r="N9" s="227">
        <v>469.12</v>
      </c>
      <c r="O9" s="227">
        <v>931.91</v>
      </c>
      <c r="P9" s="227">
        <v>7282.08</v>
      </c>
      <c r="Q9" s="227">
        <v>0</v>
      </c>
      <c r="R9" s="227">
        <v>97</v>
      </c>
      <c r="S9" s="674">
        <v>0.25887899999999997</v>
      </c>
      <c r="T9" s="674">
        <v>0.32849899999999999</v>
      </c>
      <c r="U9" s="675">
        <v>0.2989</v>
      </c>
      <c r="V9" s="634">
        <v>0.37219999999999998</v>
      </c>
    </row>
    <row r="10" spans="1:28">
      <c r="A10" s="670">
        <v>4</v>
      </c>
      <c r="B10" s="100" t="s">
        <v>503</v>
      </c>
      <c r="C10" s="667">
        <f t="shared" si="0"/>
        <v>174552999.47</v>
      </c>
      <c r="D10" s="227">
        <v>168381361.66999999</v>
      </c>
      <c r="E10" s="227">
        <v>5035614.53</v>
      </c>
      <c r="F10" s="227">
        <v>1136023.27</v>
      </c>
      <c r="G10" s="227">
        <v>0</v>
      </c>
      <c r="H10" s="667">
        <f t="shared" si="1"/>
        <v>173297508.99220002</v>
      </c>
      <c r="I10" s="227">
        <v>167022177.40270001</v>
      </c>
      <c r="J10" s="227">
        <v>5083659.4452999998</v>
      </c>
      <c r="K10" s="227">
        <v>1191672.1442</v>
      </c>
      <c r="L10" s="227">
        <v>0</v>
      </c>
      <c r="M10" s="667">
        <f t="shared" si="2"/>
        <v>3915407.58</v>
      </c>
      <c r="N10" s="227">
        <v>2072599.79</v>
      </c>
      <c r="O10" s="227">
        <v>860642.43</v>
      </c>
      <c r="P10" s="227">
        <v>982165.36</v>
      </c>
      <c r="Q10" s="227">
        <v>0</v>
      </c>
      <c r="R10" s="227">
        <v>255818</v>
      </c>
      <c r="S10" s="674">
        <v>0.144512</v>
      </c>
      <c r="T10" s="674">
        <v>0.285383</v>
      </c>
      <c r="U10" s="675">
        <v>0.19270000000000001</v>
      </c>
      <c r="V10" s="634">
        <v>0.29659999999999997</v>
      </c>
    </row>
    <row r="11" spans="1:28">
      <c r="A11" s="670">
        <v>5</v>
      </c>
      <c r="B11" s="100" t="s">
        <v>502</v>
      </c>
      <c r="C11" s="667">
        <f t="shared" si="0"/>
        <v>12851063.16</v>
      </c>
      <c r="D11" s="227">
        <v>9100327.6400000006</v>
      </c>
      <c r="E11" s="227">
        <v>1338712.75</v>
      </c>
      <c r="F11" s="227">
        <v>2412022.77</v>
      </c>
      <c r="G11" s="227">
        <v>0</v>
      </c>
      <c r="H11" s="667">
        <f t="shared" si="1"/>
        <v>15624272.882999999</v>
      </c>
      <c r="I11" s="227">
        <v>9385577.3726000004</v>
      </c>
      <c r="J11" s="227">
        <v>1671311.6407999999</v>
      </c>
      <c r="K11" s="227">
        <v>4567383.8695999999</v>
      </c>
      <c r="L11" s="227">
        <v>0</v>
      </c>
      <c r="M11" s="667">
        <f t="shared" si="2"/>
        <v>5406060.3017999995</v>
      </c>
      <c r="N11" s="227">
        <v>496312.57</v>
      </c>
      <c r="O11" s="227">
        <v>426830.68</v>
      </c>
      <c r="P11" s="227">
        <v>4482917.0517999995</v>
      </c>
      <c r="Q11" s="227">
        <v>0</v>
      </c>
      <c r="R11" s="227">
        <v>113645</v>
      </c>
      <c r="S11" s="674">
        <v>0.13398300000000002</v>
      </c>
      <c r="T11" s="674">
        <v>9.9375999999999992E-2</v>
      </c>
      <c r="U11" s="675">
        <v>0.16700000000000001</v>
      </c>
      <c r="V11" s="634">
        <v>0.11799999999999999</v>
      </c>
    </row>
    <row r="12" spans="1:28">
      <c r="A12" s="670">
        <v>6</v>
      </c>
      <c r="B12" s="100" t="s">
        <v>501</v>
      </c>
      <c r="C12" s="667">
        <f t="shared" si="0"/>
        <v>260642220.78</v>
      </c>
      <c r="D12" s="227">
        <v>243758326.78999999</v>
      </c>
      <c r="E12" s="227">
        <v>12171362.279999999</v>
      </c>
      <c r="F12" s="227">
        <v>4712531.71</v>
      </c>
      <c r="G12" s="227">
        <v>0</v>
      </c>
      <c r="H12" s="667">
        <f t="shared" si="1"/>
        <v>266877782.05700001</v>
      </c>
      <c r="I12" s="227">
        <v>249504065.4698</v>
      </c>
      <c r="J12" s="227">
        <v>12492639.4803</v>
      </c>
      <c r="K12" s="227">
        <v>4881077.1069</v>
      </c>
      <c r="L12" s="227">
        <v>0</v>
      </c>
      <c r="M12" s="667">
        <f t="shared" si="2"/>
        <v>7209703.0800000001</v>
      </c>
      <c r="N12" s="227">
        <v>1779922.98</v>
      </c>
      <c r="O12" s="227">
        <v>1100451.29</v>
      </c>
      <c r="P12" s="227">
        <v>4329328.8099999996</v>
      </c>
      <c r="Q12" s="227">
        <v>0</v>
      </c>
      <c r="R12" s="227">
        <v>154643</v>
      </c>
      <c r="S12" s="674">
        <v>0.36</v>
      </c>
      <c r="T12" s="674">
        <v>0.183977</v>
      </c>
      <c r="U12" s="675">
        <v>0.35920000000000002</v>
      </c>
      <c r="V12" s="634">
        <v>0.18099999999999999</v>
      </c>
    </row>
    <row r="13" spans="1:28">
      <c r="A13" s="670">
        <v>7</v>
      </c>
      <c r="B13" s="100" t="s">
        <v>500</v>
      </c>
      <c r="C13" s="667">
        <f t="shared" si="0"/>
        <v>5369399918.3648996</v>
      </c>
      <c r="D13" s="667">
        <f>SUM(D14:D16)</f>
        <v>5155926317.6399994</v>
      </c>
      <c r="E13" s="667">
        <f t="shared" ref="E13:R13" si="3">SUM(E14:E16)</f>
        <v>129166169.37</v>
      </c>
      <c r="F13" s="667">
        <f t="shared" si="3"/>
        <v>39428994.619999997</v>
      </c>
      <c r="G13" s="667">
        <f t="shared" si="3"/>
        <v>44878436.734900005</v>
      </c>
      <c r="H13" s="667">
        <f t="shared" si="3"/>
        <v>5447949256.5321999</v>
      </c>
      <c r="I13" s="667">
        <f t="shared" si="3"/>
        <v>5224905177.2130003</v>
      </c>
      <c r="J13" s="667">
        <f t="shared" si="3"/>
        <v>133278509.4506</v>
      </c>
      <c r="K13" s="667">
        <f t="shared" si="3"/>
        <v>43078950.402099997</v>
      </c>
      <c r="L13" s="667">
        <f t="shared" si="3"/>
        <v>46686619.466499999</v>
      </c>
      <c r="M13" s="667">
        <f t="shared" si="3"/>
        <v>13158581.6654</v>
      </c>
      <c r="N13" s="667">
        <f t="shared" si="3"/>
        <v>1446534.41</v>
      </c>
      <c r="O13" s="667">
        <f t="shared" si="3"/>
        <v>723649.01000000013</v>
      </c>
      <c r="P13" s="667">
        <f t="shared" si="3"/>
        <v>6881407.3067999994</v>
      </c>
      <c r="Q13" s="667">
        <f t="shared" si="3"/>
        <v>4106990.9386000005</v>
      </c>
      <c r="R13" s="667">
        <f t="shared" si="3"/>
        <v>83055</v>
      </c>
      <c r="S13" s="674">
        <v>0.11858330177788395</v>
      </c>
      <c r="T13" s="674">
        <v>0.13772301784708421</v>
      </c>
      <c r="U13" s="675">
        <v>0.10829999999999999</v>
      </c>
      <c r="V13" s="634">
        <v>107.39</v>
      </c>
    </row>
    <row r="14" spans="1:28">
      <c r="A14" s="671">
        <v>7.1</v>
      </c>
      <c r="B14" s="101" t="s">
        <v>509</v>
      </c>
      <c r="C14" s="667">
        <f t="shared" si="0"/>
        <v>4001905865.7648997</v>
      </c>
      <c r="D14" s="227">
        <v>3818526802.5999999</v>
      </c>
      <c r="E14" s="227">
        <v>104183337.92</v>
      </c>
      <c r="F14" s="227">
        <v>34780058.950000003</v>
      </c>
      <c r="G14" s="227">
        <v>44415666.2949</v>
      </c>
      <c r="H14" s="667">
        <f t="shared" si="1"/>
        <v>4065601959.7431002</v>
      </c>
      <c r="I14" s="227">
        <v>3873597481.1248002</v>
      </c>
      <c r="J14" s="227">
        <v>107879523.316</v>
      </c>
      <c r="K14" s="227">
        <v>38115467.237999998</v>
      </c>
      <c r="L14" s="227">
        <v>46009488.064300001</v>
      </c>
      <c r="M14" s="667">
        <f t="shared" si="2"/>
        <v>11694621.3463</v>
      </c>
      <c r="N14" s="227">
        <v>898199.45</v>
      </c>
      <c r="O14" s="227">
        <v>528459.4</v>
      </c>
      <c r="P14" s="227">
        <v>6327198.7077000001</v>
      </c>
      <c r="Q14" s="227">
        <v>3940763.7886000001</v>
      </c>
      <c r="R14" s="227">
        <v>46989</v>
      </c>
      <c r="S14" s="674">
        <v>0.11488799999999999</v>
      </c>
      <c r="T14" s="674">
        <v>0.13309599999999999</v>
      </c>
      <c r="U14" s="675">
        <v>0.1055</v>
      </c>
      <c r="V14" s="634">
        <v>0.1183</v>
      </c>
    </row>
    <row r="15" spans="1:28">
      <c r="A15" s="671">
        <v>7.2</v>
      </c>
      <c r="B15" s="101" t="s">
        <v>511</v>
      </c>
      <c r="C15" s="667">
        <f t="shared" si="0"/>
        <v>991329091.23000002</v>
      </c>
      <c r="D15" s="227">
        <v>969249825.85000002</v>
      </c>
      <c r="E15" s="227">
        <v>18711296.780000001</v>
      </c>
      <c r="F15" s="227">
        <v>3059672.51</v>
      </c>
      <c r="G15" s="227">
        <v>308296.09000000003</v>
      </c>
      <c r="H15" s="667">
        <f t="shared" si="1"/>
        <v>1001709212.2402</v>
      </c>
      <c r="I15" s="227">
        <v>978937291.37399995</v>
      </c>
      <c r="J15" s="227">
        <v>18994745.291000001</v>
      </c>
      <c r="K15" s="227">
        <v>3268670.7617000001</v>
      </c>
      <c r="L15" s="227">
        <v>508504.81349999999</v>
      </c>
      <c r="M15" s="667">
        <f t="shared" si="2"/>
        <v>1043443.3570999999</v>
      </c>
      <c r="N15" s="227">
        <v>471359.81</v>
      </c>
      <c r="O15" s="227">
        <v>159062.70000000001</v>
      </c>
      <c r="P15" s="227">
        <v>249522.3971</v>
      </c>
      <c r="Q15" s="227">
        <v>163498.45000000001</v>
      </c>
      <c r="R15" s="227">
        <v>10674</v>
      </c>
      <c r="S15" s="674">
        <v>0.12016400000000001</v>
      </c>
      <c r="T15" s="674">
        <v>0.140019</v>
      </c>
      <c r="U15" s="675">
        <v>0.113</v>
      </c>
      <c r="V15" s="634">
        <v>0.12659999999999999</v>
      </c>
    </row>
    <row r="16" spans="1:28">
      <c r="A16" s="671">
        <v>7.3</v>
      </c>
      <c r="B16" s="101" t="s">
        <v>508</v>
      </c>
      <c r="C16" s="667">
        <f t="shared" si="0"/>
        <v>376164961.37000006</v>
      </c>
      <c r="D16" s="227">
        <v>368149689.19</v>
      </c>
      <c r="E16" s="227">
        <v>6271534.6699999999</v>
      </c>
      <c r="F16" s="227">
        <v>1589263.16</v>
      </c>
      <c r="G16" s="227">
        <v>154474.35</v>
      </c>
      <c r="H16" s="667">
        <f t="shared" si="1"/>
        <v>380638084.54890001</v>
      </c>
      <c r="I16" s="227">
        <v>372370404.71420002</v>
      </c>
      <c r="J16" s="227">
        <v>6404240.8436000003</v>
      </c>
      <c r="K16" s="227">
        <v>1694812.4024</v>
      </c>
      <c r="L16" s="227">
        <v>168626.58869999999</v>
      </c>
      <c r="M16" s="667">
        <f t="shared" si="2"/>
        <v>420516.962</v>
      </c>
      <c r="N16" s="227">
        <v>76975.149999999994</v>
      </c>
      <c r="O16" s="227">
        <v>36126.910000000003</v>
      </c>
      <c r="P16" s="227">
        <v>304686.20199999999</v>
      </c>
      <c r="Q16" s="227">
        <v>2728.7</v>
      </c>
      <c r="R16" s="227">
        <v>25392</v>
      </c>
      <c r="S16" s="674">
        <v>0.134577</v>
      </c>
      <c r="T16" s="674">
        <v>0.15721499999999999</v>
      </c>
      <c r="U16" s="675">
        <v>0.12620000000000001</v>
      </c>
      <c r="V16" s="634">
        <v>0.14280000000000001</v>
      </c>
    </row>
    <row r="17" spans="1:22">
      <c r="A17" s="670">
        <v>8</v>
      </c>
      <c r="B17" s="100" t="s">
        <v>507</v>
      </c>
      <c r="C17" s="667">
        <f t="shared" si="0"/>
        <v>201176485.84</v>
      </c>
      <c r="D17" s="227">
        <v>191129817.19</v>
      </c>
      <c r="E17" s="227">
        <v>6829595.2199999997</v>
      </c>
      <c r="F17" s="227">
        <v>3217073.43</v>
      </c>
      <c r="G17" s="227">
        <v>0</v>
      </c>
      <c r="H17" s="667">
        <f t="shared" si="1"/>
        <v>204366274.86390001</v>
      </c>
      <c r="I17" s="227">
        <v>192715462.0352</v>
      </c>
      <c r="J17" s="227">
        <v>6974667.9489000002</v>
      </c>
      <c r="K17" s="227">
        <v>4676144.8798000002</v>
      </c>
      <c r="L17" s="227">
        <v>0</v>
      </c>
      <c r="M17" s="667">
        <f t="shared" si="2"/>
        <v>1113759.2000000002</v>
      </c>
      <c r="N17" s="227">
        <v>1101.47</v>
      </c>
      <c r="O17" s="227">
        <v>848.13</v>
      </c>
      <c r="P17" s="227">
        <v>1111809.6000000001</v>
      </c>
      <c r="Q17" s="227">
        <v>0</v>
      </c>
      <c r="R17" s="227">
        <v>102075</v>
      </c>
      <c r="S17" s="674">
        <v>0.18717099999999998</v>
      </c>
      <c r="T17" s="674">
        <v>0.199236</v>
      </c>
      <c r="U17" s="675">
        <v>0.189986024106404</v>
      </c>
      <c r="V17" s="634">
        <v>0.19900000000000001</v>
      </c>
    </row>
    <row r="18" spans="1:22">
      <c r="A18" s="672">
        <v>9</v>
      </c>
      <c r="B18" s="102" t="s">
        <v>499</v>
      </c>
      <c r="C18" s="667">
        <f t="shared" si="0"/>
        <v>0</v>
      </c>
      <c r="D18" s="227">
        <v>0</v>
      </c>
      <c r="E18" s="227">
        <v>0</v>
      </c>
      <c r="F18" s="227">
        <v>0</v>
      </c>
      <c r="G18" s="227">
        <v>0</v>
      </c>
      <c r="H18" s="667">
        <f t="shared" si="1"/>
        <v>48.83</v>
      </c>
      <c r="I18" s="227">
        <v>48.83</v>
      </c>
      <c r="J18" s="227">
        <v>0</v>
      </c>
      <c r="K18" s="227">
        <v>0</v>
      </c>
      <c r="L18" s="227">
        <v>0</v>
      </c>
      <c r="M18" s="667">
        <f t="shared" si="2"/>
        <v>0</v>
      </c>
      <c r="N18" s="227">
        <v>0</v>
      </c>
      <c r="O18" s="227">
        <v>0</v>
      </c>
      <c r="P18" s="227">
        <v>0</v>
      </c>
      <c r="Q18" s="227">
        <v>0</v>
      </c>
      <c r="R18" s="227">
        <v>0</v>
      </c>
      <c r="S18" s="674">
        <v>0</v>
      </c>
      <c r="T18" s="674">
        <v>0</v>
      </c>
      <c r="U18" s="675">
        <v>0</v>
      </c>
      <c r="V18" s="634">
        <v>0</v>
      </c>
    </row>
    <row r="19" spans="1:22">
      <c r="A19" s="673">
        <v>10</v>
      </c>
      <c r="B19" s="103" t="s">
        <v>510</v>
      </c>
      <c r="C19" s="668">
        <f>SUM(C7:C13)+C17+C18</f>
        <v>12487124744.964901</v>
      </c>
      <c r="D19" s="668">
        <f t="shared" ref="D19:G19" si="4">SUM(D7:D13)+D17+D18</f>
        <v>11822186958.679998</v>
      </c>
      <c r="E19" s="668">
        <f t="shared" si="4"/>
        <v>440553859.32999998</v>
      </c>
      <c r="F19" s="668">
        <f t="shared" si="4"/>
        <v>155100730.97</v>
      </c>
      <c r="G19" s="668">
        <f t="shared" si="4"/>
        <v>69283195.984899998</v>
      </c>
      <c r="H19" s="668">
        <f>SUM(H7:H13)+H17+H18</f>
        <v>12598895684.216398</v>
      </c>
      <c r="I19" s="668">
        <f t="shared" ref="I19:L19" si="5">SUM(I7:I13)+I17+I18</f>
        <v>11909499922.750999</v>
      </c>
      <c r="J19" s="668">
        <f t="shared" si="5"/>
        <v>449908215.40509999</v>
      </c>
      <c r="K19" s="668">
        <f t="shared" si="5"/>
        <v>167273546.97870001</v>
      </c>
      <c r="L19" s="668">
        <f t="shared" si="5"/>
        <v>72213999.081599995</v>
      </c>
      <c r="M19" s="668">
        <f t="shared" ref="M19:Q19" si="6">SUM(M7:M13)+M17+M18</f>
        <v>149781040.65489998</v>
      </c>
      <c r="N19" s="668">
        <f t="shared" si="6"/>
        <v>44169836.629999988</v>
      </c>
      <c r="O19" s="668">
        <f t="shared" si="6"/>
        <v>25123393.550000001</v>
      </c>
      <c r="P19" s="668">
        <f t="shared" si="6"/>
        <v>71952438.622899994</v>
      </c>
      <c r="Q19" s="668">
        <f t="shared" si="6"/>
        <v>8535371.8520000018</v>
      </c>
      <c r="R19" s="668">
        <f>SUM(R7:R13)+R17+R18</f>
        <v>1488690</v>
      </c>
      <c r="S19" s="676">
        <v>0.1720025</v>
      </c>
      <c r="T19" s="676">
        <v>0.18611609999999998</v>
      </c>
      <c r="U19" s="675">
        <v>0.1358</v>
      </c>
      <c r="V19" s="634">
        <v>80.89</v>
      </c>
    </row>
    <row r="20" spans="1:22" ht="24">
      <c r="A20" s="671">
        <v>10.1</v>
      </c>
      <c r="B20" s="101" t="s">
        <v>514</v>
      </c>
      <c r="C20" s="95"/>
      <c r="D20" s="95"/>
      <c r="E20" s="95"/>
      <c r="F20" s="95"/>
      <c r="G20" s="95"/>
      <c r="H20" s="95"/>
      <c r="I20" s="95"/>
      <c r="J20" s="95"/>
      <c r="K20" s="95"/>
      <c r="L20" s="95"/>
      <c r="M20" s="95"/>
      <c r="N20" s="95"/>
      <c r="O20" s="95"/>
      <c r="P20" s="95"/>
      <c r="Q20" s="95"/>
      <c r="R20" s="95"/>
      <c r="S20" s="95"/>
      <c r="T20" s="95"/>
      <c r="U20" s="95"/>
      <c r="V20" s="9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N107"/>
  <sheetViews>
    <sheetView showGridLines="0" zoomScaleNormal="100" workbookViewId="0"/>
  </sheetViews>
  <sheetFormatPr defaultColWidth="9.21875" defaultRowHeight="12"/>
  <cols>
    <col min="1" max="1" width="9.21875" style="7"/>
    <col min="2" max="2" width="66.5546875" style="7" customWidth="1"/>
    <col min="3" max="8" width="17.77734375" style="7" customWidth="1"/>
    <col min="9" max="16384" width="9.21875" style="7"/>
  </cols>
  <sheetData>
    <row r="1" spans="1:14">
      <c r="A1" s="1" t="s">
        <v>30</v>
      </c>
      <c r="B1" s="18" t="str">
        <f>'Info '!C2</f>
        <v xml:space="preserve">JSC "Bank of Georgia" </v>
      </c>
      <c r="C1" s="18"/>
    </row>
    <row r="2" spans="1:14">
      <c r="A2" s="1" t="s">
        <v>31</v>
      </c>
      <c r="B2" s="133">
        <v>45930</v>
      </c>
      <c r="C2" s="37"/>
      <c r="D2" s="21"/>
      <c r="E2" s="21"/>
      <c r="F2" s="21"/>
      <c r="G2" s="21"/>
      <c r="H2" s="21"/>
    </row>
    <row r="4" spans="1:14">
      <c r="A4" s="701" t="s">
        <v>6</v>
      </c>
      <c r="B4" s="703" t="s">
        <v>585</v>
      </c>
      <c r="C4" s="705" t="s">
        <v>522</v>
      </c>
      <c r="D4" s="705"/>
      <c r="E4" s="705"/>
      <c r="F4" s="705" t="s">
        <v>523</v>
      </c>
      <c r="G4" s="705"/>
      <c r="H4" s="706"/>
    </row>
    <row r="5" spans="1:14">
      <c r="A5" s="702"/>
      <c r="B5" s="704"/>
      <c r="C5" s="262" t="s">
        <v>32</v>
      </c>
      <c r="D5" s="262" t="s">
        <v>33</v>
      </c>
      <c r="E5" s="262" t="s">
        <v>34</v>
      </c>
      <c r="F5" s="262" t="s">
        <v>32</v>
      </c>
      <c r="G5" s="262" t="s">
        <v>33</v>
      </c>
      <c r="H5" s="262" t="s">
        <v>34</v>
      </c>
    </row>
    <row r="6" spans="1:14">
      <c r="A6" s="263">
        <v>1</v>
      </c>
      <c r="B6" s="264" t="s">
        <v>586</v>
      </c>
      <c r="C6" s="227">
        <v>2040247246.4826365</v>
      </c>
      <c r="D6" s="227">
        <v>827862751.25536406</v>
      </c>
      <c r="E6" s="228">
        <f>C6+D6</f>
        <v>2868109997.7380004</v>
      </c>
      <c r="F6" s="227">
        <v>1595543645.7067106</v>
      </c>
      <c r="G6" s="227">
        <v>783524285.26807666</v>
      </c>
      <c r="H6" s="265">
        <v>2379067930.9747872</v>
      </c>
      <c r="I6" s="678"/>
      <c r="J6" s="678"/>
      <c r="K6" s="678"/>
      <c r="L6" s="678"/>
      <c r="M6" s="678"/>
      <c r="N6" s="678"/>
    </row>
    <row r="7" spans="1:14">
      <c r="A7" s="263">
        <v>1.1000000000000001</v>
      </c>
      <c r="B7" s="256" t="s">
        <v>529</v>
      </c>
      <c r="C7" s="227"/>
      <c r="D7" s="227"/>
      <c r="E7" s="228">
        <f t="shared" ref="E7:E44" si="0">C7+D7</f>
        <v>0</v>
      </c>
      <c r="F7" s="227"/>
      <c r="G7" s="227"/>
      <c r="H7" s="265">
        <v>0</v>
      </c>
      <c r="I7" s="678"/>
      <c r="J7" s="678"/>
      <c r="K7" s="678"/>
      <c r="L7" s="678"/>
      <c r="M7" s="678"/>
      <c r="N7" s="678"/>
    </row>
    <row r="8" spans="1:14">
      <c r="A8" s="263">
        <v>1.2</v>
      </c>
      <c r="B8" s="256" t="s">
        <v>531</v>
      </c>
      <c r="C8" s="227"/>
      <c r="D8" s="227"/>
      <c r="E8" s="228">
        <f t="shared" si="0"/>
        <v>0</v>
      </c>
      <c r="F8" s="227"/>
      <c r="G8" s="227"/>
      <c r="H8" s="265">
        <v>0</v>
      </c>
      <c r="I8" s="678"/>
      <c r="J8" s="678"/>
      <c r="K8" s="678"/>
      <c r="L8" s="678"/>
      <c r="M8" s="678"/>
      <c r="N8" s="678"/>
    </row>
    <row r="9" spans="1:14">
      <c r="A9" s="263">
        <v>1.3</v>
      </c>
      <c r="B9" s="256" t="s">
        <v>587</v>
      </c>
      <c r="C9" s="227"/>
      <c r="D9" s="227"/>
      <c r="E9" s="228">
        <f t="shared" si="0"/>
        <v>0</v>
      </c>
      <c r="F9" s="227"/>
      <c r="G9" s="227"/>
      <c r="H9" s="265">
        <v>0</v>
      </c>
      <c r="I9" s="678"/>
      <c r="J9" s="678"/>
      <c r="K9" s="678"/>
      <c r="L9" s="678"/>
      <c r="M9" s="678"/>
      <c r="N9" s="678"/>
    </row>
    <row r="10" spans="1:14">
      <c r="A10" s="263">
        <v>1.4</v>
      </c>
      <c r="B10" s="256" t="s">
        <v>533</v>
      </c>
      <c r="C10" s="227">
        <v>260277759.91140002</v>
      </c>
      <c r="D10" s="227">
        <v>56807053.128600001</v>
      </c>
      <c r="E10" s="228">
        <f t="shared" si="0"/>
        <v>317084813.04000002</v>
      </c>
      <c r="F10" s="227">
        <v>198493042.64300004</v>
      </c>
      <c r="G10" s="227">
        <v>102686798.20700005</v>
      </c>
      <c r="H10" s="265">
        <v>301179840.85000008</v>
      </c>
      <c r="I10" s="678"/>
      <c r="J10" s="678"/>
      <c r="K10" s="678"/>
      <c r="L10" s="678"/>
      <c r="M10" s="678"/>
      <c r="N10" s="678"/>
    </row>
    <row r="11" spans="1:14">
      <c r="A11" s="263">
        <v>1.5</v>
      </c>
      <c r="B11" s="256" t="s">
        <v>537</v>
      </c>
      <c r="C11" s="227">
        <v>1779969486.5712364</v>
      </c>
      <c r="D11" s="227">
        <v>771055698.12676406</v>
      </c>
      <c r="E11" s="228">
        <f t="shared" si="0"/>
        <v>2551025184.6980004</v>
      </c>
      <c r="F11" s="227">
        <v>1397050603.0637105</v>
      </c>
      <c r="G11" s="227">
        <v>680837487.06107664</v>
      </c>
      <c r="H11" s="265">
        <v>2077888090.1247871</v>
      </c>
      <c r="I11" s="678"/>
      <c r="J11" s="678"/>
      <c r="K11" s="678"/>
      <c r="L11" s="678"/>
      <c r="M11" s="678"/>
      <c r="N11" s="678"/>
    </row>
    <row r="12" spans="1:14">
      <c r="A12" s="263">
        <v>1.6</v>
      </c>
      <c r="B12" s="266" t="s">
        <v>419</v>
      </c>
      <c r="C12" s="227">
        <v>0</v>
      </c>
      <c r="D12" s="227">
        <v>0</v>
      </c>
      <c r="E12" s="228">
        <f t="shared" si="0"/>
        <v>0</v>
      </c>
      <c r="F12" s="227">
        <v>0</v>
      </c>
      <c r="G12" s="227">
        <v>0</v>
      </c>
      <c r="H12" s="265">
        <v>0</v>
      </c>
      <c r="I12" s="678"/>
      <c r="J12" s="678"/>
      <c r="K12" s="678"/>
      <c r="L12" s="678"/>
      <c r="M12" s="678"/>
      <c r="N12" s="678"/>
    </row>
    <row r="13" spans="1:14">
      <c r="A13" s="263">
        <v>2</v>
      </c>
      <c r="B13" s="267" t="s">
        <v>588</v>
      </c>
      <c r="C13" s="227">
        <v>-1001884681.4999999</v>
      </c>
      <c r="D13" s="227">
        <v>-318588455.60991704</v>
      </c>
      <c r="E13" s="228">
        <f t="shared" si="0"/>
        <v>-1320473137.1099169</v>
      </c>
      <c r="F13" s="227">
        <v>-798610514.36000013</v>
      </c>
      <c r="G13" s="227">
        <v>-258024433.53004003</v>
      </c>
      <c r="H13" s="265">
        <v>-1056634947.8900402</v>
      </c>
      <c r="I13" s="678"/>
      <c r="J13" s="678"/>
      <c r="K13" s="678"/>
      <c r="L13" s="678"/>
      <c r="M13" s="678"/>
      <c r="N13" s="678"/>
    </row>
    <row r="14" spans="1:14">
      <c r="A14" s="263">
        <v>2.1</v>
      </c>
      <c r="B14" s="256" t="s">
        <v>589</v>
      </c>
      <c r="C14" s="227"/>
      <c r="D14" s="227"/>
      <c r="E14" s="228">
        <f t="shared" si="0"/>
        <v>0</v>
      </c>
      <c r="F14" s="227"/>
      <c r="G14" s="227"/>
      <c r="H14" s="265">
        <v>0</v>
      </c>
      <c r="I14" s="678"/>
      <c r="J14" s="678"/>
      <c r="K14" s="678"/>
      <c r="L14" s="678"/>
      <c r="M14" s="678"/>
      <c r="N14" s="678"/>
    </row>
    <row r="15" spans="1:14">
      <c r="A15" s="263">
        <v>2.2000000000000002</v>
      </c>
      <c r="B15" s="256" t="s">
        <v>590</v>
      </c>
      <c r="C15" s="227"/>
      <c r="D15" s="227"/>
      <c r="E15" s="228">
        <f t="shared" si="0"/>
        <v>0</v>
      </c>
      <c r="F15" s="227"/>
      <c r="G15" s="227"/>
      <c r="H15" s="265">
        <v>0</v>
      </c>
      <c r="I15" s="678"/>
      <c r="J15" s="678"/>
      <c r="K15" s="678"/>
      <c r="L15" s="678"/>
      <c r="M15" s="678"/>
      <c r="N15" s="678"/>
    </row>
    <row r="16" spans="1:14">
      <c r="A16" s="263">
        <v>2.2999999999999998</v>
      </c>
      <c r="B16" s="256" t="s">
        <v>591</v>
      </c>
      <c r="C16" s="227">
        <v>-1001884681.4999999</v>
      </c>
      <c r="D16" s="227">
        <v>-328653607.25991702</v>
      </c>
      <c r="E16" s="228">
        <f t="shared" si="0"/>
        <v>-1330538288.7599168</v>
      </c>
      <c r="F16" s="227">
        <v>-798317099.72000015</v>
      </c>
      <c r="G16" s="227">
        <v>-263962069.33004004</v>
      </c>
      <c r="H16" s="265">
        <v>-1062279169.0500402</v>
      </c>
      <c r="I16" s="678"/>
      <c r="J16" s="678"/>
      <c r="K16" s="678"/>
      <c r="L16" s="678"/>
      <c r="M16" s="678"/>
      <c r="N16" s="678"/>
    </row>
    <row r="17" spans="1:14">
      <c r="A17" s="263">
        <v>2.4</v>
      </c>
      <c r="B17" s="256" t="s">
        <v>592</v>
      </c>
      <c r="C17" s="227">
        <v>0</v>
      </c>
      <c r="D17" s="227">
        <v>10065151.65</v>
      </c>
      <c r="E17" s="228">
        <f t="shared" si="0"/>
        <v>10065151.65</v>
      </c>
      <c r="F17" s="227">
        <v>-293414.64</v>
      </c>
      <c r="G17" s="227">
        <v>5937635.7999999998</v>
      </c>
      <c r="H17" s="265">
        <v>5644221.1600000001</v>
      </c>
      <c r="I17" s="678"/>
      <c r="J17" s="678"/>
      <c r="K17" s="678"/>
      <c r="L17" s="678"/>
      <c r="M17" s="678"/>
      <c r="N17" s="678"/>
    </row>
    <row r="18" spans="1:14">
      <c r="A18" s="263">
        <v>3</v>
      </c>
      <c r="B18" s="267" t="s">
        <v>593</v>
      </c>
      <c r="C18" s="227">
        <v>1077694.55</v>
      </c>
      <c r="D18" s="227"/>
      <c r="E18" s="228">
        <f t="shared" si="0"/>
        <v>1077694.55</v>
      </c>
      <c r="F18" s="227">
        <v>802345.66</v>
      </c>
      <c r="G18" s="227"/>
      <c r="H18" s="265">
        <v>802345.66</v>
      </c>
      <c r="I18" s="678"/>
      <c r="J18" s="678"/>
      <c r="K18" s="678"/>
      <c r="L18" s="678"/>
      <c r="M18" s="678"/>
      <c r="N18" s="678"/>
    </row>
    <row r="19" spans="1:14">
      <c r="A19" s="263">
        <v>4</v>
      </c>
      <c r="B19" s="267" t="s">
        <v>594</v>
      </c>
      <c r="C19" s="227">
        <v>435588422.98799992</v>
      </c>
      <c r="D19" s="227">
        <v>156986228.56298065</v>
      </c>
      <c r="E19" s="228">
        <f t="shared" si="0"/>
        <v>592574651.55098057</v>
      </c>
      <c r="F19" s="227">
        <v>388486261.05999994</v>
      </c>
      <c r="G19" s="227">
        <v>144539961.37660003</v>
      </c>
      <c r="H19" s="265">
        <v>533026222.43659997</v>
      </c>
      <c r="I19" s="678"/>
      <c r="J19" s="678"/>
      <c r="K19" s="678"/>
      <c r="L19" s="678"/>
      <c r="M19" s="678"/>
      <c r="N19" s="678"/>
    </row>
    <row r="20" spans="1:14">
      <c r="A20" s="263">
        <v>5</v>
      </c>
      <c r="B20" s="267" t="s">
        <v>595</v>
      </c>
      <c r="C20" s="227">
        <v>-106407064.563214</v>
      </c>
      <c r="D20" s="227">
        <v>-194584623.713</v>
      </c>
      <c r="E20" s="228">
        <f t="shared" si="0"/>
        <v>-300991688.276214</v>
      </c>
      <c r="F20" s="227">
        <v>-102438911.27000001</v>
      </c>
      <c r="G20" s="227">
        <v>-153163667.87999997</v>
      </c>
      <c r="H20" s="265">
        <v>-255602579.14999998</v>
      </c>
      <c r="I20" s="678"/>
      <c r="J20" s="678"/>
      <c r="K20" s="678"/>
      <c r="L20" s="678"/>
      <c r="M20" s="678"/>
      <c r="N20" s="678"/>
    </row>
    <row r="21" spans="1:14" ht="24">
      <c r="A21" s="263">
        <v>6</v>
      </c>
      <c r="B21" s="267" t="s">
        <v>596</v>
      </c>
      <c r="C21" s="227">
        <v>1106396.5087000001</v>
      </c>
      <c r="D21" s="227">
        <v>675632.20129999705</v>
      </c>
      <c r="E21" s="228">
        <f t="shared" si="0"/>
        <v>1782028.7099999972</v>
      </c>
      <c r="F21" s="227">
        <v>0</v>
      </c>
      <c r="G21" s="227">
        <v>0</v>
      </c>
      <c r="H21" s="265">
        <v>0</v>
      </c>
      <c r="I21" s="678"/>
      <c r="J21" s="678"/>
      <c r="K21" s="678"/>
      <c r="L21" s="678"/>
      <c r="M21" s="678"/>
      <c r="N21" s="678"/>
    </row>
    <row r="22" spans="1:14">
      <c r="A22" s="263">
        <v>7</v>
      </c>
      <c r="B22" s="267" t="s">
        <v>597</v>
      </c>
      <c r="C22" s="227"/>
      <c r="D22" s="227"/>
      <c r="E22" s="228">
        <f t="shared" si="0"/>
        <v>0</v>
      </c>
      <c r="F22" s="227">
        <v>179298.76</v>
      </c>
      <c r="G22" s="227">
        <v>0</v>
      </c>
      <c r="H22" s="265">
        <v>179298.76</v>
      </c>
      <c r="I22" s="678"/>
      <c r="J22" s="678"/>
      <c r="K22" s="678"/>
      <c r="L22" s="678"/>
      <c r="M22" s="678"/>
      <c r="N22" s="678"/>
    </row>
    <row r="23" spans="1:14" ht="24">
      <c r="A23" s="263">
        <v>8</v>
      </c>
      <c r="B23" s="268" t="s">
        <v>598</v>
      </c>
      <c r="C23" s="227">
        <v>-69892.090000000084</v>
      </c>
      <c r="D23" s="227">
        <v>-1134660.08</v>
      </c>
      <c r="E23" s="228">
        <f t="shared" si="0"/>
        <v>-1204552.1700000002</v>
      </c>
      <c r="F23" s="227">
        <v>770649.65</v>
      </c>
      <c r="G23" s="227">
        <v>158613.59999999998</v>
      </c>
      <c r="H23" s="265">
        <v>929263.25</v>
      </c>
      <c r="I23" s="678"/>
      <c r="J23" s="678"/>
      <c r="K23" s="678"/>
      <c r="L23" s="678"/>
      <c r="M23" s="678"/>
      <c r="N23" s="678"/>
    </row>
    <row r="24" spans="1:14" ht="24">
      <c r="A24" s="263">
        <v>9</v>
      </c>
      <c r="B24" s="268" t="s">
        <v>599</v>
      </c>
      <c r="C24" s="227">
        <v>0</v>
      </c>
      <c r="D24" s="227"/>
      <c r="E24" s="228">
        <f t="shared" si="0"/>
        <v>0</v>
      </c>
      <c r="F24" s="227">
        <v>0</v>
      </c>
      <c r="G24" s="227"/>
      <c r="H24" s="265">
        <v>0</v>
      </c>
      <c r="I24" s="678"/>
      <c r="J24" s="678"/>
      <c r="K24" s="678"/>
      <c r="L24" s="678"/>
      <c r="M24" s="678"/>
      <c r="N24" s="678"/>
    </row>
    <row r="25" spans="1:14">
      <c r="A25" s="263">
        <v>10</v>
      </c>
      <c r="B25" s="267" t="s">
        <v>600</v>
      </c>
      <c r="C25" s="227">
        <v>269238212.30975807</v>
      </c>
      <c r="D25" s="227">
        <v>0</v>
      </c>
      <c r="E25" s="228">
        <f t="shared" si="0"/>
        <v>269238212.30975807</v>
      </c>
      <c r="F25" s="227">
        <v>279327658.78860015</v>
      </c>
      <c r="G25" s="227">
        <v>0</v>
      </c>
      <c r="H25" s="265">
        <v>279327658.78860015</v>
      </c>
      <c r="I25" s="678"/>
      <c r="J25" s="678"/>
      <c r="K25" s="678"/>
      <c r="L25" s="678"/>
      <c r="M25" s="678"/>
      <c r="N25" s="678"/>
    </row>
    <row r="26" spans="1:14">
      <c r="A26" s="263">
        <v>11</v>
      </c>
      <c r="B26" s="269" t="s">
        <v>601</v>
      </c>
      <c r="C26" s="227">
        <v>15894827.330000002</v>
      </c>
      <c r="D26" s="227">
        <v>0</v>
      </c>
      <c r="E26" s="228">
        <f t="shared" si="0"/>
        <v>15894827.330000002</v>
      </c>
      <c r="F26" s="227">
        <v>6349863.8099999996</v>
      </c>
      <c r="G26" s="227">
        <v>0</v>
      </c>
      <c r="H26" s="265">
        <v>6349863.8099999996</v>
      </c>
      <c r="I26" s="678"/>
      <c r="J26" s="678"/>
      <c r="K26" s="678"/>
      <c r="L26" s="678"/>
      <c r="M26" s="678"/>
      <c r="N26" s="678"/>
    </row>
    <row r="27" spans="1:14">
      <c r="A27" s="263">
        <v>12</v>
      </c>
      <c r="B27" s="267" t="s">
        <v>602</v>
      </c>
      <c r="C27" s="227">
        <v>3097541.51</v>
      </c>
      <c r="D27" s="227">
        <v>5650537.4299999997</v>
      </c>
      <c r="E27" s="228">
        <f t="shared" si="0"/>
        <v>8748078.9399999995</v>
      </c>
      <c r="F27" s="227">
        <v>4479182.18</v>
      </c>
      <c r="G27" s="227">
        <v>7117992.1599999983</v>
      </c>
      <c r="H27" s="265">
        <v>11597174.339999998</v>
      </c>
      <c r="I27" s="678"/>
      <c r="J27" s="678"/>
      <c r="K27" s="678"/>
      <c r="L27" s="678"/>
      <c r="M27" s="678"/>
      <c r="N27" s="678"/>
    </row>
    <row r="28" spans="1:14">
      <c r="A28" s="263">
        <v>13</v>
      </c>
      <c r="B28" s="270" t="s">
        <v>603</v>
      </c>
      <c r="C28" s="227">
        <v>-34774672.199999996</v>
      </c>
      <c r="D28" s="227">
        <v>-1226526.7599999979</v>
      </c>
      <c r="E28" s="228">
        <f t="shared" si="0"/>
        <v>-36001198.959999993</v>
      </c>
      <c r="F28" s="227">
        <v>-10493457.65</v>
      </c>
      <c r="G28" s="227">
        <v>-1198452.3100000005</v>
      </c>
      <c r="H28" s="265">
        <v>-11691909.960000001</v>
      </c>
      <c r="I28" s="678"/>
      <c r="J28" s="678"/>
      <c r="K28" s="678"/>
      <c r="L28" s="678"/>
      <c r="M28" s="678"/>
      <c r="N28" s="678"/>
    </row>
    <row r="29" spans="1:14">
      <c r="A29" s="263">
        <v>14</v>
      </c>
      <c r="B29" s="271" t="s">
        <v>604</v>
      </c>
      <c r="C29" s="227">
        <v>-460888310.36000001</v>
      </c>
      <c r="D29" s="227">
        <v>-17749131.560000002</v>
      </c>
      <c r="E29" s="228">
        <f t="shared" si="0"/>
        <v>-478637441.92000002</v>
      </c>
      <c r="F29" s="227">
        <v>-406540147.45999998</v>
      </c>
      <c r="G29" s="227">
        <v>-19494465.909999996</v>
      </c>
      <c r="H29" s="265">
        <v>-426034613.37</v>
      </c>
      <c r="I29" s="678"/>
      <c r="J29" s="678"/>
      <c r="K29" s="678"/>
      <c r="L29" s="678"/>
      <c r="M29" s="678"/>
      <c r="N29" s="678"/>
    </row>
    <row r="30" spans="1:14">
      <c r="A30" s="263">
        <v>14.1</v>
      </c>
      <c r="B30" s="237" t="s">
        <v>605</v>
      </c>
      <c r="C30" s="227">
        <v>-365525047.17000002</v>
      </c>
      <c r="D30" s="227">
        <v>0</v>
      </c>
      <c r="E30" s="228">
        <f t="shared" si="0"/>
        <v>-365525047.17000002</v>
      </c>
      <c r="F30" s="227">
        <v>-300741426.89999998</v>
      </c>
      <c r="G30" s="227">
        <v>0</v>
      </c>
      <c r="H30" s="265">
        <v>-300741426.89999998</v>
      </c>
      <c r="I30" s="678"/>
      <c r="J30" s="678"/>
      <c r="K30" s="678"/>
      <c r="L30" s="678"/>
      <c r="M30" s="678"/>
      <c r="N30" s="678"/>
    </row>
    <row r="31" spans="1:14">
      <c r="A31" s="263">
        <v>14.2</v>
      </c>
      <c r="B31" s="237" t="s">
        <v>606</v>
      </c>
      <c r="C31" s="227">
        <v>-95363263.189999998</v>
      </c>
      <c r="D31" s="227">
        <v>-17749131.560000002</v>
      </c>
      <c r="E31" s="228">
        <f t="shared" si="0"/>
        <v>-113112394.75</v>
      </c>
      <c r="F31" s="227">
        <v>-105798720.56</v>
      </c>
      <c r="G31" s="227">
        <v>-19494465.909999996</v>
      </c>
      <c r="H31" s="265">
        <v>-125293186.47</v>
      </c>
      <c r="I31" s="678"/>
      <c r="J31" s="678"/>
      <c r="K31" s="678"/>
      <c r="L31" s="678"/>
      <c r="M31" s="678"/>
      <c r="N31" s="678"/>
    </row>
    <row r="32" spans="1:14">
      <c r="A32" s="263">
        <v>15</v>
      </c>
      <c r="B32" s="267" t="s">
        <v>607</v>
      </c>
      <c r="C32" s="227">
        <v>-97486539.849999994</v>
      </c>
      <c r="D32" s="227">
        <v>0</v>
      </c>
      <c r="E32" s="228">
        <f t="shared" si="0"/>
        <v>-97486539.849999994</v>
      </c>
      <c r="F32" s="227">
        <v>-80700038.120000005</v>
      </c>
      <c r="G32" s="227">
        <v>0</v>
      </c>
      <c r="H32" s="265">
        <v>-80700038.120000005</v>
      </c>
      <c r="I32" s="678"/>
      <c r="J32" s="678"/>
      <c r="K32" s="678"/>
      <c r="L32" s="678"/>
      <c r="M32" s="678"/>
      <c r="N32" s="678"/>
    </row>
    <row r="33" spans="1:14">
      <c r="A33" s="263">
        <v>16</v>
      </c>
      <c r="B33" s="233" t="s">
        <v>608</v>
      </c>
      <c r="C33" s="227">
        <v>-2389931.1700000004</v>
      </c>
      <c r="D33" s="227">
        <v>-419800.41000000015</v>
      </c>
      <c r="E33" s="228">
        <f t="shared" si="0"/>
        <v>-2809731.5800000005</v>
      </c>
      <c r="F33" s="227">
        <v>-4339163.3099999996</v>
      </c>
      <c r="G33" s="227">
        <v>-528530.75999999978</v>
      </c>
      <c r="H33" s="265">
        <v>-4867694.0699999994</v>
      </c>
      <c r="I33" s="678"/>
      <c r="J33" s="678"/>
      <c r="K33" s="678"/>
      <c r="L33" s="678"/>
      <c r="M33" s="678"/>
      <c r="N33" s="678"/>
    </row>
    <row r="34" spans="1:14">
      <c r="A34" s="263">
        <v>17</v>
      </c>
      <c r="B34" s="267" t="s">
        <v>609</v>
      </c>
      <c r="C34" s="227">
        <v>-51143.265400000033</v>
      </c>
      <c r="D34" s="227">
        <v>-194913.20122712007</v>
      </c>
      <c r="E34" s="228">
        <f t="shared" si="0"/>
        <v>-246056.4666271201</v>
      </c>
      <c r="F34" s="227">
        <v>-382001.56999999995</v>
      </c>
      <c r="G34" s="227">
        <v>-591662.44920000003</v>
      </c>
      <c r="H34" s="265">
        <v>-973664.01919999998</v>
      </c>
      <c r="I34" s="678"/>
      <c r="J34" s="678"/>
      <c r="K34" s="678"/>
      <c r="L34" s="678"/>
      <c r="M34" s="678"/>
      <c r="N34" s="678"/>
    </row>
    <row r="35" spans="1:14">
      <c r="A35" s="263">
        <v>17.100000000000001</v>
      </c>
      <c r="B35" s="237" t="s">
        <v>610</v>
      </c>
      <c r="C35" s="227">
        <v>278881.87459999998</v>
      </c>
      <c r="D35" s="227">
        <v>4760.8887728799355</v>
      </c>
      <c r="E35" s="228">
        <f t="shared" si="0"/>
        <v>283642.76337287994</v>
      </c>
      <c r="F35" s="227">
        <v>114269.4</v>
      </c>
      <c r="G35" s="227">
        <v>-282509.84920000006</v>
      </c>
      <c r="H35" s="265">
        <v>-168240.44920000006</v>
      </c>
      <c r="I35" s="678"/>
      <c r="J35" s="678"/>
      <c r="K35" s="678"/>
      <c r="L35" s="678"/>
      <c r="M35" s="678"/>
      <c r="N35" s="678"/>
    </row>
    <row r="36" spans="1:14">
      <c r="A36" s="263">
        <v>17.2</v>
      </c>
      <c r="B36" s="237" t="s">
        <v>611</v>
      </c>
      <c r="C36" s="227">
        <v>-330025.14</v>
      </c>
      <c r="D36" s="227">
        <v>-199674.09</v>
      </c>
      <c r="E36" s="228">
        <f t="shared" si="0"/>
        <v>-529699.23</v>
      </c>
      <c r="F36" s="227">
        <v>-496270.97</v>
      </c>
      <c r="G36" s="227">
        <v>-309152.59999999998</v>
      </c>
      <c r="H36" s="265">
        <v>-805423.57</v>
      </c>
      <c r="I36" s="678"/>
      <c r="J36" s="678"/>
      <c r="K36" s="678"/>
      <c r="L36" s="678"/>
      <c r="M36" s="678"/>
      <c r="N36" s="678"/>
    </row>
    <row r="37" spans="1:14" ht="24">
      <c r="A37" s="263">
        <v>18</v>
      </c>
      <c r="B37" s="272" t="s">
        <v>612</v>
      </c>
      <c r="C37" s="227">
        <v>-83802699.943002701</v>
      </c>
      <c r="D37" s="227">
        <v>-20100718.84296637</v>
      </c>
      <c r="E37" s="228">
        <f t="shared" si="0"/>
        <v>-103903418.78596908</v>
      </c>
      <c r="F37" s="227">
        <v>-33203860.981935106</v>
      </c>
      <c r="G37" s="227">
        <v>-12316851.831014901</v>
      </c>
      <c r="H37" s="265">
        <v>-45520712.812950008</v>
      </c>
      <c r="I37" s="678"/>
      <c r="J37" s="678"/>
      <c r="K37" s="678"/>
      <c r="L37" s="678"/>
      <c r="M37" s="678"/>
      <c r="N37" s="678"/>
    </row>
    <row r="38" spans="1:14">
      <c r="A38" s="263">
        <v>18.100000000000001</v>
      </c>
      <c r="B38" s="273" t="s">
        <v>613</v>
      </c>
      <c r="C38" s="227">
        <v>-1343517.5022187401</v>
      </c>
      <c r="D38" s="227">
        <v>-8372.35</v>
      </c>
      <c r="E38" s="228">
        <f t="shared" si="0"/>
        <v>-1351889.8522187402</v>
      </c>
      <c r="F38" s="227">
        <v>-1821079.5110999998</v>
      </c>
      <c r="G38" s="227">
        <v>13571.34</v>
      </c>
      <c r="H38" s="265">
        <v>-1807508.1710999997</v>
      </c>
      <c r="I38" s="678"/>
      <c r="J38" s="678"/>
      <c r="K38" s="678"/>
      <c r="L38" s="678"/>
      <c r="M38" s="678"/>
      <c r="N38" s="678"/>
    </row>
    <row r="39" spans="1:14">
      <c r="A39" s="263">
        <v>18.2</v>
      </c>
      <c r="B39" s="273" t="s">
        <v>614</v>
      </c>
      <c r="C39" s="227">
        <v>-82459182.440783963</v>
      </c>
      <c r="D39" s="227">
        <v>-20092346.492966369</v>
      </c>
      <c r="E39" s="228">
        <f t="shared" si="0"/>
        <v>-102551528.93375033</v>
      </c>
      <c r="F39" s="227">
        <v>-31382781.470835105</v>
      </c>
      <c r="G39" s="227">
        <v>-12330423.171014901</v>
      </c>
      <c r="H39" s="265">
        <v>-43713204.64185001</v>
      </c>
      <c r="I39" s="678"/>
      <c r="J39" s="678"/>
      <c r="K39" s="678"/>
      <c r="L39" s="678"/>
      <c r="M39" s="678"/>
      <c r="N39" s="678"/>
    </row>
    <row r="40" spans="1:14" ht="24">
      <c r="A40" s="263">
        <v>19</v>
      </c>
      <c r="B40" s="272" t="s">
        <v>615</v>
      </c>
      <c r="C40" s="227">
        <v>0</v>
      </c>
      <c r="D40" s="227">
        <v>0</v>
      </c>
      <c r="E40" s="228">
        <f t="shared" si="0"/>
        <v>0</v>
      </c>
      <c r="F40" s="227">
        <v>-548571.98</v>
      </c>
      <c r="G40" s="227">
        <v>0</v>
      </c>
      <c r="H40" s="265">
        <v>-548571.98</v>
      </c>
      <c r="I40" s="678"/>
      <c r="J40" s="678"/>
      <c r="K40" s="678"/>
      <c r="L40" s="678"/>
      <c r="M40" s="678"/>
      <c r="N40" s="678"/>
    </row>
    <row r="41" spans="1:14">
      <c r="A41" s="263">
        <v>20</v>
      </c>
      <c r="B41" s="272" t="s">
        <v>616</v>
      </c>
      <c r="C41" s="227">
        <v>-5964922.0666360008</v>
      </c>
      <c r="D41" s="227">
        <v>-974400.92</v>
      </c>
      <c r="E41" s="228">
        <f t="shared" si="0"/>
        <v>-6939322.9866360007</v>
      </c>
      <c r="F41" s="227">
        <v>-4006857.4770589997</v>
      </c>
      <c r="G41" s="227">
        <v>-323417.14</v>
      </c>
      <c r="H41" s="265">
        <v>-4330274.6170589998</v>
      </c>
      <c r="I41" s="678"/>
      <c r="J41" s="678"/>
      <c r="K41" s="678"/>
      <c r="L41" s="678"/>
      <c r="M41" s="678"/>
      <c r="N41" s="678"/>
    </row>
    <row r="42" spans="1:14" ht="24">
      <c r="A42" s="263">
        <v>21</v>
      </c>
      <c r="B42" s="272" t="s">
        <v>617</v>
      </c>
      <c r="C42" s="227">
        <v>0</v>
      </c>
      <c r="D42" s="227"/>
      <c r="E42" s="228">
        <f t="shared" si="0"/>
        <v>0</v>
      </c>
      <c r="F42" s="227">
        <v>0</v>
      </c>
      <c r="G42" s="227"/>
      <c r="H42" s="265">
        <v>0</v>
      </c>
      <c r="I42" s="678"/>
      <c r="J42" s="678"/>
      <c r="K42" s="678"/>
      <c r="L42" s="678"/>
      <c r="M42" s="678"/>
      <c r="N42" s="678"/>
    </row>
    <row r="43" spans="1:14">
      <c r="A43" s="263">
        <v>22</v>
      </c>
      <c r="B43" s="274" t="s">
        <v>618</v>
      </c>
      <c r="C43" s="227">
        <v>972530484.67084169</v>
      </c>
      <c r="D43" s="227">
        <v>436201918.35253417</v>
      </c>
      <c r="E43" s="228">
        <f t="shared" si="0"/>
        <v>1408732403.023376</v>
      </c>
      <c r="F43" s="227">
        <v>834675381.43631649</v>
      </c>
      <c r="G43" s="227">
        <v>489699370.59442186</v>
      </c>
      <c r="H43" s="265">
        <v>1324374752.0307384</v>
      </c>
      <c r="I43" s="678"/>
      <c r="J43" s="678"/>
      <c r="K43" s="678"/>
      <c r="L43" s="678"/>
      <c r="M43" s="678"/>
      <c r="N43" s="678"/>
    </row>
    <row r="44" spans="1:14">
      <c r="A44" s="263">
        <v>23</v>
      </c>
      <c r="B44" s="274" t="s">
        <v>619</v>
      </c>
      <c r="C44" s="227">
        <v>-201196838.89000002</v>
      </c>
      <c r="D44" s="227"/>
      <c r="E44" s="228">
        <f t="shared" si="0"/>
        <v>-201196838.89000002</v>
      </c>
      <c r="F44" s="227">
        <v>-204138810.65000001</v>
      </c>
      <c r="G44" s="227"/>
      <c r="H44" s="265">
        <v>-204138810.65000001</v>
      </c>
      <c r="I44" s="678"/>
      <c r="J44" s="678"/>
      <c r="K44" s="678"/>
      <c r="L44" s="678"/>
      <c r="M44" s="678"/>
      <c r="N44" s="678"/>
    </row>
    <row r="45" spans="1:14" ht="12.6" thickBot="1">
      <c r="A45" s="263">
        <v>24</v>
      </c>
      <c r="B45" s="275" t="s">
        <v>620</v>
      </c>
      <c r="C45" s="276">
        <v>771333645.78084171</v>
      </c>
      <c r="D45" s="276">
        <v>436201918.35253417</v>
      </c>
      <c r="E45" s="277">
        <f>C45+D45</f>
        <v>1207535564.1333759</v>
      </c>
      <c r="F45" s="276">
        <v>630536570.78631651</v>
      </c>
      <c r="G45" s="276">
        <v>489699370.59442186</v>
      </c>
      <c r="H45" s="278">
        <v>1120235941.3807383</v>
      </c>
      <c r="I45" s="678"/>
      <c r="J45" s="678"/>
      <c r="K45" s="678"/>
      <c r="L45" s="678"/>
      <c r="M45" s="678"/>
      <c r="N45" s="678"/>
    </row>
    <row r="46" spans="1:14">
      <c r="I46" s="678"/>
      <c r="J46" s="678"/>
      <c r="K46" s="678"/>
      <c r="L46" s="678"/>
      <c r="M46" s="678"/>
      <c r="N46" s="678"/>
    </row>
    <row r="47" spans="1:14">
      <c r="I47" s="678"/>
      <c r="J47" s="678"/>
      <c r="K47" s="678"/>
      <c r="L47" s="678"/>
      <c r="M47" s="678"/>
      <c r="N47" s="678"/>
    </row>
    <row r="48" spans="1:14">
      <c r="I48" s="678"/>
      <c r="J48" s="678"/>
      <c r="K48" s="678"/>
      <c r="L48" s="678"/>
      <c r="M48" s="678"/>
      <c r="N48" s="678"/>
    </row>
    <row r="49" spans="9:14">
      <c r="I49" s="678"/>
      <c r="J49" s="678"/>
      <c r="K49" s="678"/>
      <c r="L49" s="678"/>
      <c r="M49" s="678"/>
      <c r="N49" s="678"/>
    </row>
    <row r="50" spans="9:14">
      <c r="I50" s="678"/>
      <c r="J50" s="678"/>
      <c r="K50" s="678"/>
      <c r="L50" s="678"/>
      <c r="M50" s="678"/>
      <c r="N50" s="678"/>
    </row>
    <row r="51" spans="9:14">
      <c r="I51" s="678"/>
      <c r="J51" s="678"/>
      <c r="K51" s="678"/>
      <c r="L51" s="678"/>
      <c r="M51" s="678"/>
      <c r="N51" s="678"/>
    </row>
    <row r="52" spans="9:14">
      <c r="I52" s="678"/>
      <c r="J52" s="678"/>
      <c r="K52" s="678"/>
      <c r="L52" s="678"/>
      <c r="M52" s="678"/>
      <c r="N52" s="678"/>
    </row>
    <row r="53" spans="9:14">
      <c r="I53" s="678"/>
      <c r="J53" s="678"/>
      <c r="K53" s="678"/>
      <c r="L53" s="678"/>
      <c r="M53" s="678"/>
      <c r="N53" s="678"/>
    </row>
    <row r="54" spans="9:14">
      <c r="I54" s="678"/>
      <c r="J54" s="678"/>
      <c r="K54" s="678"/>
      <c r="L54" s="678"/>
      <c r="M54" s="678"/>
      <c r="N54" s="678"/>
    </row>
    <row r="55" spans="9:14">
      <c r="I55" s="678"/>
      <c r="J55" s="678"/>
      <c r="K55" s="678"/>
      <c r="L55" s="678"/>
      <c r="M55" s="678"/>
      <c r="N55" s="678"/>
    </row>
    <row r="56" spans="9:14">
      <c r="I56" s="678"/>
      <c r="J56" s="678"/>
      <c r="K56" s="678"/>
      <c r="L56" s="678"/>
      <c r="M56" s="678"/>
      <c r="N56" s="678"/>
    </row>
    <row r="57" spans="9:14">
      <c r="I57" s="678"/>
      <c r="J57" s="678"/>
      <c r="K57" s="678"/>
      <c r="L57" s="678"/>
      <c r="M57" s="678"/>
      <c r="N57" s="678"/>
    </row>
    <row r="58" spans="9:14">
      <c r="I58" s="678"/>
      <c r="J58" s="678"/>
      <c r="K58" s="678"/>
      <c r="L58" s="678"/>
      <c r="M58" s="678"/>
      <c r="N58" s="678"/>
    </row>
    <row r="59" spans="9:14">
      <c r="I59" s="678"/>
      <c r="J59" s="678"/>
      <c r="K59" s="678"/>
      <c r="L59" s="678"/>
      <c r="M59" s="678"/>
      <c r="N59" s="678"/>
    </row>
    <row r="60" spans="9:14">
      <c r="I60" s="678"/>
      <c r="J60" s="678"/>
      <c r="K60" s="678"/>
      <c r="L60" s="678"/>
      <c r="M60" s="678"/>
      <c r="N60" s="678"/>
    </row>
    <row r="61" spans="9:14">
      <c r="I61" s="678"/>
      <c r="J61" s="678"/>
      <c r="K61" s="678"/>
      <c r="L61" s="678"/>
      <c r="M61" s="678"/>
      <c r="N61" s="678"/>
    </row>
    <row r="62" spans="9:14">
      <c r="I62" s="678"/>
      <c r="J62" s="678"/>
      <c r="K62" s="678"/>
      <c r="L62" s="678"/>
      <c r="M62" s="678"/>
      <c r="N62" s="678"/>
    </row>
    <row r="63" spans="9:14">
      <c r="I63" s="678"/>
      <c r="J63" s="678"/>
      <c r="K63" s="678"/>
      <c r="L63" s="678"/>
      <c r="M63" s="678"/>
      <c r="N63" s="678"/>
    </row>
    <row r="64" spans="9:14">
      <c r="I64" s="678"/>
      <c r="J64" s="678"/>
      <c r="K64" s="678"/>
      <c r="L64" s="678"/>
      <c r="M64" s="678"/>
      <c r="N64" s="678"/>
    </row>
    <row r="65" spans="9:14">
      <c r="I65" s="678"/>
      <c r="J65" s="678"/>
      <c r="K65" s="678"/>
      <c r="L65" s="678"/>
      <c r="M65" s="678"/>
      <c r="N65" s="678"/>
    </row>
    <row r="66" spans="9:14">
      <c r="I66" s="678"/>
      <c r="J66" s="678"/>
      <c r="K66" s="678"/>
      <c r="L66" s="678"/>
      <c r="M66" s="678"/>
      <c r="N66" s="678"/>
    </row>
    <row r="67" spans="9:14">
      <c r="I67" s="678"/>
      <c r="J67" s="678"/>
      <c r="K67" s="678"/>
      <c r="L67" s="678"/>
      <c r="M67" s="678"/>
      <c r="N67" s="678"/>
    </row>
    <row r="68" spans="9:14">
      <c r="I68" s="678"/>
      <c r="J68" s="678"/>
      <c r="K68" s="678"/>
      <c r="L68" s="678"/>
      <c r="M68" s="678"/>
      <c r="N68" s="678"/>
    </row>
    <row r="69" spans="9:14">
      <c r="I69" s="678"/>
      <c r="J69" s="678"/>
      <c r="K69" s="678"/>
      <c r="L69" s="678"/>
      <c r="M69" s="678"/>
      <c r="N69" s="678"/>
    </row>
    <row r="70" spans="9:14">
      <c r="I70" s="678"/>
      <c r="J70" s="678"/>
      <c r="K70" s="678"/>
      <c r="L70" s="678"/>
      <c r="M70" s="678"/>
      <c r="N70" s="678"/>
    </row>
    <row r="71" spans="9:14">
      <c r="I71" s="678"/>
      <c r="J71" s="678"/>
      <c r="K71" s="678"/>
      <c r="L71" s="678"/>
      <c r="M71" s="678"/>
      <c r="N71" s="678"/>
    </row>
    <row r="72" spans="9:14">
      <c r="I72" s="678"/>
      <c r="J72" s="678"/>
      <c r="K72" s="678"/>
      <c r="L72" s="678"/>
      <c r="M72" s="678"/>
      <c r="N72" s="678"/>
    </row>
    <row r="73" spans="9:14">
      <c r="I73" s="678"/>
      <c r="J73" s="678"/>
      <c r="K73" s="678"/>
      <c r="L73" s="678"/>
      <c r="M73" s="678"/>
      <c r="N73" s="678"/>
    </row>
    <row r="74" spans="9:14">
      <c r="I74" s="678"/>
      <c r="J74" s="678"/>
      <c r="K74" s="678"/>
      <c r="L74" s="678"/>
      <c r="M74" s="678"/>
      <c r="N74" s="678"/>
    </row>
    <row r="75" spans="9:14">
      <c r="I75" s="678"/>
      <c r="J75" s="678"/>
      <c r="K75" s="678"/>
      <c r="L75" s="678"/>
      <c r="M75" s="678"/>
      <c r="N75" s="678"/>
    </row>
    <row r="76" spans="9:14">
      <c r="I76" s="678"/>
      <c r="J76" s="678"/>
      <c r="K76" s="678"/>
      <c r="L76" s="678"/>
      <c r="M76" s="678"/>
      <c r="N76" s="678"/>
    </row>
    <row r="77" spans="9:14">
      <c r="I77" s="678"/>
      <c r="J77" s="678"/>
      <c r="K77" s="678"/>
      <c r="L77" s="678"/>
      <c r="M77" s="678"/>
      <c r="N77" s="678"/>
    </row>
    <row r="78" spans="9:14">
      <c r="I78" s="678"/>
      <c r="J78" s="678"/>
      <c r="K78" s="678"/>
      <c r="L78" s="678"/>
      <c r="M78" s="678"/>
      <c r="N78" s="678"/>
    </row>
    <row r="79" spans="9:14">
      <c r="I79" s="678"/>
      <c r="J79" s="678"/>
      <c r="K79" s="678"/>
      <c r="L79" s="678"/>
      <c r="M79" s="678"/>
      <c r="N79" s="678"/>
    </row>
    <row r="80" spans="9:14">
      <c r="I80" s="678"/>
      <c r="J80" s="678"/>
      <c r="K80" s="678"/>
      <c r="L80" s="678"/>
      <c r="M80" s="678"/>
      <c r="N80" s="678"/>
    </row>
    <row r="81" spans="9:14">
      <c r="I81" s="678"/>
      <c r="J81" s="678"/>
      <c r="K81" s="678"/>
      <c r="L81" s="678"/>
      <c r="M81" s="678"/>
      <c r="N81" s="678"/>
    </row>
    <row r="82" spans="9:14">
      <c r="I82" s="678"/>
      <c r="J82" s="678"/>
      <c r="K82" s="678"/>
      <c r="L82" s="678"/>
      <c r="M82" s="678"/>
      <c r="N82" s="678"/>
    </row>
    <row r="83" spans="9:14">
      <c r="I83" s="678"/>
      <c r="J83" s="678"/>
      <c r="K83" s="678"/>
      <c r="L83" s="678"/>
      <c r="M83" s="678"/>
      <c r="N83" s="678"/>
    </row>
    <row r="84" spans="9:14">
      <c r="I84" s="678"/>
      <c r="J84" s="678"/>
      <c r="K84" s="678"/>
      <c r="L84" s="678"/>
      <c r="M84" s="678"/>
      <c r="N84" s="678"/>
    </row>
    <row r="85" spans="9:14">
      <c r="I85" s="678"/>
      <c r="J85" s="678"/>
      <c r="K85" s="678"/>
      <c r="L85" s="678"/>
      <c r="M85" s="678"/>
      <c r="N85" s="678"/>
    </row>
    <row r="86" spans="9:14">
      <c r="I86" s="678"/>
      <c r="J86" s="678"/>
      <c r="K86" s="678"/>
      <c r="L86" s="678"/>
      <c r="M86" s="678"/>
      <c r="N86" s="678"/>
    </row>
    <row r="87" spans="9:14">
      <c r="I87" s="678"/>
      <c r="J87" s="678"/>
      <c r="K87" s="678"/>
      <c r="L87" s="678"/>
      <c r="M87" s="678"/>
      <c r="N87" s="678"/>
    </row>
    <row r="88" spans="9:14">
      <c r="I88" s="678"/>
      <c r="J88" s="678"/>
      <c r="K88" s="678"/>
      <c r="L88" s="678"/>
      <c r="M88" s="678"/>
      <c r="N88" s="678"/>
    </row>
    <row r="89" spans="9:14">
      <c r="I89" s="678"/>
      <c r="J89" s="678"/>
      <c r="K89" s="678"/>
      <c r="L89" s="678"/>
      <c r="M89" s="678"/>
      <c r="N89" s="678"/>
    </row>
    <row r="90" spans="9:14">
      <c r="I90" s="678"/>
      <c r="J90" s="678"/>
      <c r="K90" s="678"/>
      <c r="L90" s="678"/>
      <c r="M90" s="678"/>
      <c r="N90" s="678"/>
    </row>
    <row r="91" spans="9:14">
      <c r="I91" s="678"/>
      <c r="J91" s="678"/>
      <c r="K91" s="678"/>
      <c r="L91" s="678"/>
      <c r="M91" s="678"/>
      <c r="N91" s="678"/>
    </row>
    <row r="92" spans="9:14">
      <c r="I92" s="678"/>
      <c r="J92" s="678"/>
      <c r="K92" s="678"/>
      <c r="L92" s="678"/>
      <c r="M92" s="678"/>
      <c r="N92" s="678"/>
    </row>
    <row r="93" spans="9:14">
      <c r="I93" s="678"/>
      <c r="J93" s="678"/>
      <c r="K93" s="678"/>
      <c r="L93" s="678"/>
      <c r="M93" s="678"/>
      <c r="N93" s="678"/>
    </row>
    <row r="94" spans="9:14">
      <c r="I94" s="678"/>
      <c r="J94" s="678"/>
      <c r="K94" s="678"/>
      <c r="L94" s="678"/>
      <c r="M94" s="678"/>
      <c r="N94" s="678"/>
    </row>
    <row r="95" spans="9:14">
      <c r="I95" s="678"/>
      <c r="J95" s="678"/>
      <c r="K95" s="678"/>
      <c r="L95" s="678"/>
      <c r="M95" s="678"/>
      <c r="N95" s="678"/>
    </row>
    <row r="96" spans="9:14">
      <c r="I96" s="678"/>
      <c r="J96" s="678"/>
      <c r="K96" s="678"/>
      <c r="L96" s="678"/>
      <c r="M96" s="678"/>
      <c r="N96" s="678"/>
    </row>
    <row r="97" spans="9:14">
      <c r="I97" s="678"/>
      <c r="J97" s="678"/>
      <c r="K97" s="678"/>
      <c r="L97" s="678"/>
      <c r="M97" s="678"/>
      <c r="N97" s="678"/>
    </row>
    <row r="98" spans="9:14">
      <c r="I98" s="678"/>
      <c r="J98" s="678"/>
      <c r="K98" s="678"/>
      <c r="L98" s="678"/>
      <c r="M98" s="678"/>
      <c r="N98" s="678"/>
    </row>
    <row r="99" spans="9:14">
      <c r="I99" s="678"/>
      <c r="J99" s="678"/>
      <c r="K99" s="678"/>
      <c r="L99" s="678"/>
      <c r="M99" s="678"/>
      <c r="N99" s="678"/>
    </row>
    <row r="100" spans="9:14">
      <c r="I100" s="678"/>
      <c r="J100" s="678"/>
      <c r="K100" s="678"/>
      <c r="L100" s="678"/>
      <c r="M100" s="678"/>
      <c r="N100" s="678"/>
    </row>
    <row r="101" spans="9:14">
      <c r="I101" s="678"/>
      <c r="J101" s="678"/>
      <c r="K101" s="678"/>
      <c r="L101" s="678"/>
      <c r="M101" s="678"/>
      <c r="N101" s="678"/>
    </row>
    <row r="102" spans="9:14">
      <c r="I102" s="678"/>
      <c r="J102" s="678"/>
      <c r="K102" s="678"/>
      <c r="L102" s="678"/>
      <c r="M102" s="678"/>
      <c r="N102" s="678"/>
    </row>
    <row r="103" spans="9:14">
      <c r="I103" s="678"/>
      <c r="J103" s="678"/>
      <c r="K103" s="678"/>
      <c r="L103" s="678"/>
      <c r="M103" s="678"/>
      <c r="N103" s="678"/>
    </row>
    <row r="104" spans="9:14">
      <c r="I104" s="678"/>
      <c r="J104" s="678"/>
      <c r="K104" s="678"/>
      <c r="L104" s="678"/>
      <c r="M104" s="678"/>
      <c r="N104" s="678"/>
    </row>
    <row r="105" spans="9:14">
      <c r="I105" s="678"/>
      <c r="J105" s="678"/>
      <c r="K105" s="678"/>
      <c r="L105" s="678"/>
      <c r="M105" s="678"/>
      <c r="N105" s="678"/>
    </row>
    <row r="106" spans="9:14">
      <c r="I106" s="678"/>
      <c r="J106" s="678"/>
      <c r="K106" s="678"/>
      <c r="L106" s="678"/>
      <c r="M106" s="678"/>
      <c r="N106" s="678"/>
    </row>
    <row r="107" spans="9:14">
      <c r="I107" s="678"/>
      <c r="J107" s="678"/>
      <c r="K107" s="678"/>
      <c r="L107" s="678"/>
      <c r="M107" s="678"/>
      <c r="N107" s="678"/>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M47"/>
  <sheetViews>
    <sheetView showGridLines="0" zoomScaleNormal="100" workbookViewId="0"/>
  </sheetViews>
  <sheetFormatPr defaultColWidth="8.77734375" defaultRowHeight="12"/>
  <cols>
    <col min="1" max="1" width="8.77734375" style="259"/>
    <col min="2" max="2" width="87.5546875" style="7" bestFit="1" customWidth="1"/>
    <col min="3" max="8" width="16.21875" style="7" bestFit="1" customWidth="1"/>
    <col min="9" max="16384" width="8.77734375" style="7"/>
  </cols>
  <sheetData>
    <row r="1" spans="1:13">
      <c r="A1" s="1" t="s">
        <v>30</v>
      </c>
      <c r="B1" s="18" t="str">
        <f>'Info '!C2</f>
        <v xml:space="preserve">JSC "Bank of Georgia" </v>
      </c>
      <c r="C1" s="18"/>
    </row>
    <row r="2" spans="1:13">
      <c r="A2" s="1" t="s">
        <v>31</v>
      </c>
      <c r="B2" s="133">
        <v>45930</v>
      </c>
      <c r="C2" s="37"/>
      <c r="D2" s="21"/>
      <c r="E2" s="21"/>
      <c r="F2" s="21"/>
      <c r="G2" s="21"/>
      <c r="H2" s="21"/>
    </row>
    <row r="3" spans="1:13" ht="12.6" thickBot="1">
      <c r="A3" s="7"/>
    </row>
    <row r="4" spans="1:13">
      <c r="A4" s="707" t="s">
        <v>6</v>
      </c>
      <c r="B4" s="708" t="s">
        <v>94</v>
      </c>
      <c r="C4" s="705" t="s">
        <v>522</v>
      </c>
      <c r="D4" s="705"/>
      <c r="E4" s="705"/>
      <c r="F4" s="705" t="s">
        <v>523</v>
      </c>
      <c r="G4" s="705"/>
      <c r="H4" s="706"/>
    </row>
    <row r="5" spans="1:13">
      <c r="A5" s="707"/>
      <c r="B5" s="708"/>
      <c r="C5" s="262" t="s">
        <v>32</v>
      </c>
      <c r="D5" s="262" t="s">
        <v>33</v>
      </c>
      <c r="E5" s="262" t="s">
        <v>34</v>
      </c>
      <c r="F5" s="262" t="s">
        <v>32</v>
      </c>
      <c r="G5" s="262" t="s">
        <v>33</v>
      </c>
      <c r="H5" s="262" t="s">
        <v>34</v>
      </c>
    </row>
    <row r="6" spans="1:13">
      <c r="A6" s="244">
        <v>1</v>
      </c>
      <c r="B6" s="279" t="s">
        <v>621</v>
      </c>
      <c r="C6" s="280"/>
      <c r="D6" s="280">
        <v>134890750</v>
      </c>
      <c r="E6" s="281">
        <f t="shared" ref="E6:E43" si="0">C6+D6</f>
        <v>134890750</v>
      </c>
      <c r="F6" s="280">
        <v>0</v>
      </c>
      <c r="G6" s="280">
        <v>76200000</v>
      </c>
      <c r="H6" s="282">
        <v>76200000</v>
      </c>
      <c r="I6" s="678"/>
      <c r="J6" s="678"/>
      <c r="K6" s="678"/>
      <c r="L6" s="678"/>
      <c r="M6" s="678"/>
    </row>
    <row r="7" spans="1:13">
      <c r="A7" s="244">
        <v>2</v>
      </c>
      <c r="B7" s="279" t="s">
        <v>183</v>
      </c>
      <c r="C7" s="280"/>
      <c r="D7" s="280"/>
      <c r="E7" s="281">
        <f t="shared" si="0"/>
        <v>0</v>
      </c>
      <c r="F7" s="280"/>
      <c r="G7" s="280"/>
      <c r="H7" s="282">
        <v>0</v>
      </c>
      <c r="I7" s="678"/>
      <c r="J7" s="678"/>
      <c r="K7" s="678"/>
      <c r="L7" s="678"/>
      <c r="M7" s="678"/>
    </row>
    <row r="8" spans="1:13">
      <c r="A8" s="244">
        <v>3</v>
      </c>
      <c r="B8" s="279" t="s">
        <v>193</v>
      </c>
      <c r="C8" s="280">
        <f>C9+C10</f>
        <v>882551351.34000003</v>
      </c>
      <c r="D8" s="280">
        <f>D9+D10</f>
        <v>829619285.06349993</v>
      </c>
      <c r="E8" s="281">
        <f t="shared" si="0"/>
        <v>1712170636.4035001</v>
      </c>
      <c r="F8" s="280">
        <v>748673125.08999991</v>
      </c>
      <c r="G8" s="280">
        <v>717406417.59418893</v>
      </c>
      <c r="H8" s="282">
        <v>1466079542.6841888</v>
      </c>
      <c r="I8" s="678"/>
      <c r="J8" s="678"/>
      <c r="K8" s="678"/>
      <c r="L8" s="678"/>
      <c r="M8" s="678"/>
    </row>
    <row r="9" spans="1:13">
      <c r="A9" s="244">
        <v>3.1</v>
      </c>
      <c r="B9" s="283" t="s">
        <v>184</v>
      </c>
      <c r="C9" s="280">
        <v>587022381.49000001</v>
      </c>
      <c r="D9" s="280">
        <v>463606636.33999997</v>
      </c>
      <c r="E9" s="281">
        <f t="shared" si="0"/>
        <v>1050629017.8299999</v>
      </c>
      <c r="F9" s="280">
        <v>414533391.58999997</v>
      </c>
      <c r="G9" s="280">
        <v>358214263.14999998</v>
      </c>
      <c r="H9" s="282">
        <v>772747654.74000001</v>
      </c>
      <c r="I9" s="678"/>
      <c r="J9" s="678"/>
      <c r="K9" s="678"/>
      <c r="L9" s="678"/>
      <c r="M9" s="678"/>
    </row>
    <row r="10" spans="1:13">
      <c r="A10" s="244">
        <v>3.2</v>
      </c>
      <c r="B10" s="283" t="s">
        <v>180</v>
      </c>
      <c r="C10" s="280">
        <v>295528969.85000002</v>
      </c>
      <c r="D10" s="280">
        <v>366012648.72350001</v>
      </c>
      <c r="E10" s="281">
        <f t="shared" si="0"/>
        <v>661541618.57350004</v>
      </c>
      <c r="F10" s="280">
        <v>334139733.5</v>
      </c>
      <c r="G10" s="280">
        <v>359192154.44418895</v>
      </c>
      <c r="H10" s="282">
        <v>693331887.94418895</v>
      </c>
      <c r="I10" s="678"/>
      <c r="J10" s="678"/>
      <c r="K10" s="678"/>
      <c r="L10" s="678"/>
      <c r="M10" s="678"/>
    </row>
    <row r="11" spans="1:13">
      <c r="A11" s="244">
        <v>4</v>
      </c>
      <c r="B11" s="279" t="s">
        <v>182</v>
      </c>
      <c r="C11" s="280">
        <f>C12+C13</f>
        <v>5004118138</v>
      </c>
      <c r="D11" s="280">
        <f>D12+D13</f>
        <v>0</v>
      </c>
      <c r="E11" s="281">
        <f t="shared" si="0"/>
        <v>5004118138</v>
      </c>
      <c r="F11" s="280">
        <v>3146092000</v>
      </c>
      <c r="G11" s="280">
        <v>0</v>
      </c>
      <c r="H11" s="282">
        <v>3146092000</v>
      </c>
      <c r="I11" s="678"/>
      <c r="J11" s="678"/>
      <c r="K11" s="678"/>
      <c r="L11" s="678"/>
      <c r="M11" s="678"/>
    </row>
    <row r="12" spans="1:13">
      <c r="A12" s="244">
        <v>4.0999999999999996</v>
      </c>
      <c r="B12" s="283" t="s">
        <v>166</v>
      </c>
      <c r="C12" s="280">
        <v>5004118138</v>
      </c>
      <c r="D12" s="280"/>
      <c r="E12" s="281">
        <f t="shared" si="0"/>
        <v>5004118138</v>
      </c>
      <c r="F12" s="280">
        <v>3146092000</v>
      </c>
      <c r="G12" s="280"/>
      <c r="H12" s="282">
        <v>3146092000</v>
      </c>
      <c r="I12" s="678"/>
      <c r="J12" s="678"/>
      <c r="K12" s="678"/>
      <c r="L12" s="678"/>
      <c r="M12" s="678"/>
    </row>
    <row r="13" spans="1:13">
      <c r="A13" s="244">
        <v>4.2</v>
      </c>
      <c r="B13" s="283" t="s">
        <v>167</v>
      </c>
      <c r="C13" s="280"/>
      <c r="D13" s="280"/>
      <c r="E13" s="281">
        <f t="shared" si="0"/>
        <v>0</v>
      </c>
      <c r="F13" s="280"/>
      <c r="G13" s="280"/>
      <c r="H13" s="282">
        <v>0</v>
      </c>
      <c r="I13" s="678"/>
      <c r="J13" s="678"/>
      <c r="K13" s="678"/>
      <c r="L13" s="678"/>
      <c r="M13" s="678"/>
    </row>
    <row r="14" spans="1:13">
      <c r="A14" s="244">
        <v>5</v>
      </c>
      <c r="B14" s="279" t="s">
        <v>192</v>
      </c>
      <c r="C14" s="280">
        <f>C15+C16+C17+C23+C24+C25+C26</f>
        <v>28691157179.640007</v>
      </c>
      <c r="D14" s="280">
        <f>D15+D16+D17+D23+D24+D25+D26</f>
        <v>33624180783.209995</v>
      </c>
      <c r="E14" s="281">
        <f t="shared" si="0"/>
        <v>62315337962.850006</v>
      </c>
      <c r="F14" s="280">
        <v>23761435966.43</v>
      </c>
      <c r="G14" s="280">
        <v>23766620837.999996</v>
      </c>
      <c r="H14" s="282">
        <v>47528056804.429993</v>
      </c>
      <c r="I14" s="678"/>
      <c r="J14" s="678"/>
      <c r="K14" s="678"/>
      <c r="L14" s="678"/>
      <c r="M14" s="678"/>
    </row>
    <row r="15" spans="1:13">
      <c r="A15" s="244">
        <v>5.0999999999999996</v>
      </c>
      <c r="B15" s="284" t="s">
        <v>170</v>
      </c>
      <c r="C15" s="280">
        <v>491549767.41000003</v>
      </c>
      <c r="D15" s="280">
        <v>235653095.84</v>
      </c>
      <c r="E15" s="281">
        <f t="shared" si="0"/>
        <v>727202863.25</v>
      </c>
      <c r="F15" s="280">
        <v>501051687.79000002</v>
      </c>
      <c r="G15" s="280">
        <v>291419701.22000003</v>
      </c>
      <c r="H15" s="282">
        <v>792471389.00999999</v>
      </c>
      <c r="I15" s="678"/>
      <c r="J15" s="678"/>
      <c r="K15" s="678"/>
      <c r="L15" s="678"/>
      <c r="M15" s="678"/>
    </row>
    <row r="16" spans="1:13">
      <c r="A16" s="244">
        <v>5.2</v>
      </c>
      <c r="B16" s="284" t="s">
        <v>169</v>
      </c>
      <c r="C16" s="280">
        <v>224722100.90000001</v>
      </c>
      <c r="D16" s="280">
        <v>63257.26</v>
      </c>
      <c r="E16" s="281">
        <f t="shared" si="0"/>
        <v>224785358.16</v>
      </c>
      <c r="F16" s="280">
        <v>162665034.16999999</v>
      </c>
      <c r="G16" s="280">
        <v>113319.28</v>
      </c>
      <c r="H16" s="282">
        <v>162778353.44999999</v>
      </c>
      <c r="I16" s="678"/>
      <c r="J16" s="678"/>
      <c r="K16" s="678"/>
      <c r="L16" s="678"/>
      <c r="M16" s="678"/>
    </row>
    <row r="17" spans="1:13">
      <c r="A17" s="244">
        <v>5.3</v>
      </c>
      <c r="B17" s="284" t="s">
        <v>168</v>
      </c>
      <c r="C17" s="280">
        <f>C18+C19+C20+C21+C22</f>
        <v>23382044385.970001</v>
      </c>
      <c r="D17" s="280">
        <f>D18+D19+D20+D21+D22</f>
        <v>22780127900.149998</v>
      </c>
      <c r="E17" s="281">
        <f t="shared" si="0"/>
        <v>46162172286.119995</v>
      </c>
      <c r="F17" s="280">
        <v>20701099318.049999</v>
      </c>
      <c r="G17" s="280">
        <v>19105135510.599998</v>
      </c>
      <c r="H17" s="282">
        <v>39806234828.649994</v>
      </c>
      <c r="I17" s="678"/>
      <c r="J17" s="678"/>
      <c r="K17" s="678"/>
      <c r="L17" s="678"/>
      <c r="M17" s="678"/>
    </row>
    <row r="18" spans="1:13">
      <c r="A18" s="244" t="s">
        <v>15</v>
      </c>
      <c r="B18" s="285" t="s">
        <v>36</v>
      </c>
      <c r="C18" s="280">
        <v>16871654939.559999</v>
      </c>
      <c r="D18" s="280">
        <v>7780590231.4899998</v>
      </c>
      <c r="E18" s="281">
        <f t="shared" si="0"/>
        <v>24652245171.049999</v>
      </c>
      <c r="F18" s="280">
        <v>14451664578.73</v>
      </c>
      <c r="G18" s="280">
        <v>6320562731.4099998</v>
      </c>
      <c r="H18" s="282">
        <v>20772227310.139999</v>
      </c>
      <c r="I18" s="678"/>
      <c r="J18" s="678"/>
      <c r="K18" s="678"/>
      <c r="L18" s="678"/>
      <c r="M18" s="678"/>
    </row>
    <row r="19" spans="1:13">
      <c r="A19" s="244" t="s">
        <v>16</v>
      </c>
      <c r="B19" s="285" t="s">
        <v>37</v>
      </c>
      <c r="C19" s="280">
        <v>4656058358.8500004</v>
      </c>
      <c r="D19" s="280">
        <v>11932262928.530001</v>
      </c>
      <c r="E19" s="281">
        <f t="shared" si="0"/>
        <v>16588321287.380001</v>
      </c>
      <c r="F19" s="280">
        <v>4519512255.4799995</v>
      </c>
      <c r="G19" s="280">
        <v>10460201593.549999</v>
      </c>
      <c r="H19" s="282">
        <v>14979713849.029999</v>
      </c>
      <c r="I19" s="678"/>
      <c r="J19" s="678"/>
      <c r="K19" s="678"/>
      <c r="L19" s="678"/>
      <c r="M19" s="678"/>
    </row>
    <row r="20" spans="1:13">
      <c r="A20" s="244" t="s">
        <v>17</v>
      </c>
      <c r="B20" s="285" t="s">
        <v>38</v>
      </c>
      <c r="C20" s="280">
        <v>0</v>
      </c>
      <c r="D20" s="280">
        <v>0</v>
      </c>
      <c r="E20" s="281">
        <f t="shared" si="0"/>
        <v>0</v>
      </c>
      <c r="F20" s="280">
        <v>0</v>
      </c>
      <c r="G20" s="280">
        <v>0</v>
      </c>
      <c r="H20" s="282">
        <v>0</v>
      </c>
      <c r="I20" s="678"/>
      <c r="J20" s="678"/>
      <c r="K20" s="678"/>
      <c r="L20" s="678"/>
      <c r="M20" s="678"/>
    </row>
    <row r="21" spans="1:13">
      <c r="A21" s="244" t="s">
        <v>18</v>
      </c>
      <c r="B21" s="285" t="s">
        <v>39</v>
      </c>
      <c r="C21" s="280">
        <v>1852895423.5599999</v>
      </c>
      <c r="D21" s="280">
        <v>3028468471.3299999</v>
      </c>
      <c r="E21" s="281">
        <f t="shared" si="0"/>
        <v>4881363894.8899994</v>
      </c>
      <c r="F21" s="280">
        <v>1729922483.8399999</v>
      </c>
      <c r="G21" s="280">
        <v>2324371185.6399999</v>
      </c>
      <c r="H21" s="282">
        <v>4054293669.4799995</v>
      </c>
      <c r="I21" s="678"/>
      <c r="J21" s="678"/>
      <c r="K21" s="678"/>
      <c r="L21" s="678"/>
      <c r="M21" s="678"/>
    </row>
    <row r="22" spans="1:13">
      <c r="A22" s="244" t="s">
        <v>19</v>
      </c>
      <c r="B22" s="285" t="s">
        <v>40</v>
      </c>
      <c r="C22" s="280">
        <v>1435664</v>
      </c>
      <c r="D22" s="280">
        <v>38806268.799999997</v>
      </c>
      <c r="E22" s="281">
        <f t="shared" si="0"/>
        <v>40241932.799999997</v>
      </c>
      <c r="F22" s="280">
        <v>0</v>
      </c>
      <c r="G22" s="280">
        <v>0</v>
      </c>
      <c r="H22" s="282">
        <v>0</v>
      </c>
      <c r="I22" s="678"/>
      <c r="J22" s="678"/>
      <c r="K22" s="678"/>
      <c r="L22" s="678"/>
      <c r="M22" s="678"/>
    </row>
    <row r="23" spans="1:13">
      <c r="A23" s="244">
        <v>5.4</v>
      </c>
      <c r="B23" s="284" t="s">
        <v>171</v>
      </c>
      <c r="C23" s="280">
        <v>629998787.72000003</v>
      </c>
      <c r="D23" s="280">
        <v>770639852.65999997</v>
      </c>
      <c r="E23" s="281">
        <f t="shared" si="0"/>
        <v>1400638640.3800001</v>
      </c>
      <c r="F23" s="280">
        <v>230161121.39000034</v>
      </c>
      <c r="G23" s="280">
        <v>189429476.31999999</v>
      </c>
      <c r="H23" s="282">
        <v>419590597.71000034</v>
      </c>
      <c r="I23" s="678"/>
      <c r="J23" s="678"/>
      <c r="K23" s="678"/>
      <c r="L23" s="678"/>
      <c r="M23" s="678"/>
    </row>
    <row r="24" spans="1:13">
      <c r="A24" s="244">
        <v>5.5</v>
      </c>
      <c r="B24" s="284" t="s">
        <v>172</v>
      </c>
      <c r="C24" s="280">
        <v>0</v>
      </c>
      <c r="D24" s="280">
        <v>0</v>
      </c>
      <c r="E24" s="281">
        <f t="shared" si="0"/>
        <v>0</v>
      </c>
      <c r="F24" s="280">
        <v>0</v>
      </c>
      <c r="G24" s="280">
        <v>0</v>
      </c>
      <c r="H24" s="282">
        <v>0</v>
      </c>
      <c r="I24" s="678"/>
      <c r="J24" s="678"/>
      <c r="K24" s="678"/>
      <c r="L24" s="678"/>
      <c r="M24" s="678"/>
    </row>
    <row r="25" spans="1:13">
      <c r="A25" s="244">
        <v>5.6</v>
      </c>
      <c r="B25" s="284" t="s">
        <v>173</v>
      </c>
      <c r="C25" s="280">
        <v>845506829.49000001</v>
      </c>
      <c r="D25" s="280">
        <v>4140513023.9400001</v>
      </c>
      <c r="E25" s="281">
        <f t="shared" si="0"/>
        <v>4986019853.4300003</v>
      </c>
      <c r="F25" s="280">
        <v>214406344.94999999</v>
      </c>
      <c r="G25" s="280">
        <v>1266889664.48</v>
      </c>
      <c r="H25" s="282">
        <v>1481296009.4300001</v>
      </c>
      <c r="I25" s="678"/>
      <c r="J25" s="678"/>
      <c r="K25" s="678"/>
      <c r="L25" s="678"/>
      <c r="M25" s="678"/>
    </row>
    <row r="26" spans="1:13">
      <c r="A26" s="244">
        <v>5.7</v>
      </c>
      <c r="B26" s="284" t="s">
        <v>40</v>
      </c>
      <c r="C26" s="280">
        <v>3117335308.1500001</v>
      </c>
      <c r="D26" s="280">
        <v>5697183653.3600006</v>
      </c>
      <c r="E26" s="281">
        <f t="shared" si="0"/>
        <v>8814518961.5100002</v>
      </c>
      <c r="F26" s="280">
        <v>1952052460.0799999</v>
      </c>
      <c r="G26" s="280">
        <v>2913633166.0999999</v>
      </c>
      <c r="H26" s="282">
        <v>4865685626.1800003</v>
      </c>
      <c r="I26" s="678"/>
      <c r="J26" s="678"/>
      <c r="K26" s="678"/>
      <c r="L26" s="678"/>
      <c r="M26" s="678"/>
    </row>
    <row r="27" spans="1:13">
      <c r="A27" s="244">
        <v>6</v>
      </c>
      <c r="B27" s="286" t="s">
        <v>622</v>
      </c>
      <c r="C27" s="280">
        <v>537131144.41000009</v>
      </c>
      <c r="D27" s="280">
        <v>600211218.21635091</v>
      </c>
      <c r="E27" s="281">
        <f t="shared" si="0"/>
        <v>1137342362.6263509</v>
      </c>
      <c r="F27" s="280">
        <v>571613981.89999998</v>
      </c>
      <c r="G27" s="280">
        <v>359348040.78420001</v>
      </c>
      <c r="H27" s="282">
        <v>930962022.68420005</v>
      </c>
      <c r="I27" s="678"/>
      <c r="J27" s="678"/>
      <c r="K27" s="678"/>
      <c r="L27" s="678"/>
      <c r="M27" s="678"/>
    </row>
    <row r="28" spans="1:13">
      <c r="A28" s="244">
        <v>7</v>
      </c>
      <c r="B28" s="286" t="s">
        <v>623</v>
      </c>
      <c r="C28" s="280">
        <v>1015203549.0700001</v>
      </c>
      <c r="D28" s="280">
        <v>930029451.20309997</v>
      </c>
      <c r="E28" s="281">
        <f t="shared" si="0"/>
        <v>1945233000.2730999</v>
      </c>
      <c r="F28" s="280">
        <v>1108684384.6199999</v>
      </c>
      <c r="G28" s="280">
        <v>793800166.26400006</v>
      </c>
      <c r="H28" s="282">
        <v>1902484550.8839998</v>
      </c>
      <c r="I28" s="678"/>
      <c r="J28" s="678"/>
      <c r="K28" s="678"/>
      <c r="L28" s="678"/>
      <c r="M28" s="678"/>
    </row>
    <row r="29" spans="1:13">
      <c r="A29" s="244">
        <v>8</v>
      </c>
      <c r="B29" s="286" t="s">
        <v>181</v>
      </c>
      <c r="C29" s="280">
        <v>0</v>
      </c>
      <c r="D29" s="280">
        <v>92318839.081349</v>
      </c>
      <c r="E29" s="281">
        <f t="shared" si="0"/>
        <v>92318839.081349</v>
      </c>
      <c r="F29" s="280">
        <v>0</v>
      </c>
      <c r="G29" s="280">
        <v>59975870.441799998</v>
      </c>
      <c r="H29" s="282">
        <v>59975870.441799998</v>
      </c>
      <c r="I29" s="678"/>
      <c r="J29" s="678"/>
      <c r="K29" s="678"/>
      <c r="L29" s="678"/>
      <c r="M29" s="678"/>
    </row>
    <row r="30" spans="1:13">
      <c r="A30" s="244">
        <v>9</v>
      </c>
      <c r="B30" s="287" t="s">
        <v>198</v>
      </c>
      <c r="C30" s="280">
        <f>C31+C32+C33+C34+C35+C36+C37</f>
        <v>649628268.77999997</v>
      </c>
      <c r="D30" s="280">
        <f>D31+D32+D33+D34+D35+D36+D37</f>
        <v>4400921362.518178</v>
      </c>
      <c r="E30" s="281">
        <f t="shared" si="0"/>
        <v>5050549631.2981777</v>
      </c>
      <c r="F30" s="280">
        <v>742206569.49000001</v>
      </c>
      <c r="G30" s="280">
        <v>4751301557.1496162</v>
      </c>
      <c r="H30" s="282">
        <v>5493508126.639616</v>
      </c>
      <c r="I30" s="678"/>
      <c r="J30" s="678"/>
      <c r="K30" s="678"/>
      <c r="L30" s="678"/>
      <c r="M30" s="678"/>
    </row>
    <row r="31" spans="1:13">
      <c r="A31" s="244">
        <v>9.1</v>
      </c>
      <c r="B31" s="288" t="s">
        <v>188</v>
      </c>
      <c r="C31" s="280">
        <v>469252958.78000003</v>
      </c>
      <c r="D31" s="280">
        <v>1933262247.825804</v>
      </c>
      <c r="E31" s="281">
        <f t="shared" si="0"/>
        <v>2402515206.605804</v>
      </c>
      <c r="F31" s="280">
        <v>492026879.04000008</v>
      </c>
      <c r="G31" s="280">
        <v>2248576728.5492692</v>
      </c>
      <c r="H31" s="282">
        <v>2740603607.5892692</v>
      </c>
      <c r="I31" s="678"/>
      <c r="J31" s="678"/>
      <c r="K31" s="678"/>
      <c r="L31" s="678"/>
      <c r="M31" s="678"/>
    </row>
    <row r="32" spans="1:13">
      <c r="A32" s="244">
        <v>9.1999999999999993</v>
      </c>
      <c r="B32" s="288" t="s">
        <v>189</v>
      </c>
      <c r="C32" s="280">
        <v>47375310</v>
      </c>
      <c r="D32" s="280">
        <v>2348349188.255558</v>
      </c>
      <c r="E32" s="281">
        <f t="shared" si="0"/>
        <v>2395724498.255558</v>
      </c>
      <c r="F32" s="280">
        <v>236679690.44999999</v>
      </c>
      <c r="G32" s="280">
        <v>2502724828.6003466</v>
      </c>
      <c r="H32" s="282">
        <v>2739404519.0503464</v>
      </c>
      <c r="I32" s="678"/>
      <c r="J32" s="678"/>
      <c r="K32" s="678"/>
      <c r="L32" s="678"/>
      <c r="M32" s="678"/>
    </row>
    <row r="33" spans="1:13">
      <c r="A33" s="244">
        <v>9.3000000000000007</v>
      </c>
      <c r="B33" s="288" t="s">
        <v>185</v>
      </c>
      <c r="C33" s="280">
        <v>13500000</v>
      </c>
      <c r="D33" s="280"/>
      <c r="E33" s="281">
        <f t="shared" si="0"/>
        <v>13500000</v>
      </c>
      <c r="F33" s="280">
        <v>13500000</v>
      </c>
      <c r="G33" s="280"/>
      <c r="H33" s="282">
        <v>13500000</v>
      </c>
      <c r="I33" s="678"/>
      <c r="J33" s="678"/>
      <c r="K33" s="678"/>
      <c r="L33" s="678"/>
      <c r="M33" s="678"/>
    </row>
    <row r="34" spans="1:13">
      <c r="A34" s="244">
        <v>9.4</v>
      </c>
      <c r="B34" s="288" t="s">
        <v>186</v>
      </c>
      <c r="C34" s="280"/>
      <c r="D34" s="280"/>
      <c r="E34" s="281">
        <f t="shared" si="0"/>
        <v>0</v>
      </c>
      <c r="F34" s="280"/>
      <c r="G34" s="280"/>
      <c r="H34" s="282">
        <v>0</v>
      </c>
      <c r="I34" s="678"/>
      <c r="J34" s="678"/>
      <c r="K34" s="678"/>
      <c r="L34" s="678"/>
      <c r="M34" s="678"/>
    </row>
    <row r="35" spans="1:13">
      <c r="A35" s="244">
        <v>9.5</v>
      </c>
      <c r="B35" s="288" t="s">
        <v>187</v>
      </c>
      <c r="C35" s="280"/>
      <c r="D35" s="280"/>
      <c r="E35" s="281">
        <f t="shared" si="0"/>
        <v>0</v>
      </c>
      <c r="F35" s="280"/>
      <c r="G35" s="280"/>
      <c r="H35" s="282">
        <v>0</v>
      </c>
      <c r="I35" s="678"/>
      <c r="J35" s="678"/>
      <c r="K35" s="678"/>
      <c r="L35" s="678"/>
      <c r="M35" s="678"/>
    </row>
    <row r="36" spans="1:13">
      <c r="A36" s="244">
        <v>9.6</v>
      </c>
      <c r="B36" s="288" t="s">
        <v>190</v>
      </c>
      <c r="C36" s="280">
        <v>0</v>
      </c>
      <c r="D36" s="280">
        <v>119309926.43681601</v>
      </c>
      <c r="E36" s="281">
        <f t="shared" si="0"/>
        <v>119309926.43681601</v>
      </c>
      <c r="F36" s="280"/>
      <c r="G36" s="280"/>
      <c r="H36" s="282">
        <v>0</v>
      </c>
      <c r="I36" s="678"/>
      <c r="J36" s="678"/>
      <c r="K36" s="678"/>
      <c r="L36" s="678"/>
      <c r="M36" s="678"/>
    </row>
    <row r="37" spans="1:13">
      <c r="A37" s="244">
        <v>9.6999999999999993</v>
      </c>
      <c r="B37" s="288" t="s">
        <v>191</v>
      </c>
      <c r="C37" s="280">
        <v>119500000</v>
      </c>
      <c r="D37" s="280">
        <v>0</v>
      </c>
      <c r="E37" s="281">
        <f t="shared" si="0"/>
        <v>119500000</v>
      </c>
      <c r="F37" s="280"/>
      <c r="G37" s="280"/>
      <c r="H37" s="282">
        <v>0</v>
      </c>
      <c r="I37" s="678"/>
      <c r="J37" s="678"/>
      <c r="K37" s="678"/>
      <c r="L37" s="678"/>
      <c r="M37" s="678"/>
    </row>
    <row r="38" spans="1:13">
      <c r="A38" s="244">
        <v>10</v>
      </c>
      <c r="B38" s="279" t="s">
        <v>194</v>
      </c>
      <c r="C38" s="280">
        <f>C41+C42</f>
        <v>246052740.11000001</v>
      </c>
      <c r="D38" s="280">
        <f>D41+D42</f>
        <v>82822367.222750992</v>
      </c>
      <c r="E38" s="281">
        <f>C38+D38</f>
        <v>328875107.33275104</v>
      </c>
      <c r="F38" s="280">
        <f>F41+F42</f>
        <v>278240597.53999996</v>
      </c>
      <c r="G38" s="280">
        <f>G41+G42</f>
        <v>82670418.108251199</v>
      </c>
      <c r="H38" s="282">
        <f>F38+G38</f>
        <v>360911015.64825118</v>
      </c>
      <c r="I38" s="678"/>
      <c r="J38" s="678"/>
      <c r="K38" s="678"/>
      <c r="L38" s="678"/>
      <c r="M38" s="678"/>
    </row>
    <row r="39" spans="1:13">
      <c r="A39" s="244">
        <v>10.1</v>
      </c>
      <c r="B39" s="288" t="s">
        <v>195</v>
      </c>
      <c r="C39" s="280">
        <v>26011624.960000001</v>
      </c>
      <c r="D39" s="280">
        <v>1523684.83</v>
      </c>
      <c r="E39" s="281">
        <f t="shared" si="0"/>
        <v>27535309.789999999</v>
      </c>
      <c r="F39" s="280">
        <v>20633634.379999999</v>
      </c>
      <c r="G39" s="280">
        <v>356445.95</v>
      </c>
      <c r="H39" s="282">
        <v>20990080.329999998</v>
      </c>
      <c r="I39" s="678"/>
      <c r="J39" s="678"/>
      <c r="K39" s="678"/>
      <c r="L39" s="678"/>
      <c r="M39" s="678"/>
    </row>
    <row r="40" spans="1:13">
      <c r="A40" s="244">
        <v>10.199999999999999</v>
      </c>
      <c r="B40" s="288" t="s">
        <v>196</v>
      </c>
      <c r="C40" s="280">
        <v>5659886.7400000002</v>
      </c>
      <c r="D40" s="280">
        <v>1377983.361876</v>
      </c>
      <c r="E40" s="281">
        <f t="shared" si="0"/>
        <v>7037870.1018759999</v>
      </c>
      <c r="F40" s="280">
        <v>4685351.45</v>
      </c>
      <c r="G40" s="280">
        <v>1309307.9981861999</v>
      </c>
      <c r="H40" s="282">
        <v>5994659.4481862001</v>
      </c>
      <c r="I40" s="678"/>
      <c r="J40" s="678"/>
      <c r="K40" s="678"/>
      <c r="L40" s="678"/>
      <c r="M40" s="678"/>
    </row>
    <row r="41" spans="1:13">
      <c r="A41" s="244">
        <v>10.3</v>
      </c>
      <c r="B41" s="288" t="s">
        <v>199</v>
      </c>
      <c r="C41" s="280">
        <v>171962952.74000001</v>
      </c>
      <c r="D41" s="280">
        <v>54935758.82</v>
      </c>
      <c r="E41" s="281">
        <f t="shared" si="0"/>
        <v>226898711.56</v>
      </c>
      <c r="F41" s="280">
        <v>212452586.00999999</v>
      </c>
      <c r="G41" s="280">
        <v>61204365.840000004</v>
      </c>
      <c r="H41" s="282">
        <v>273656951.85000002</v>
      </c>
      <c r="I41" s="678"/>
      <c r="J41" s="678"/>
      <c r="K41" s="678"/>
      <c r="L41" s="678"/>
      <c r="M41" s="678"/>
    </row>
    <row r="42" spans="1:13">
      <c r="A42" s="244">
        <v>10.4</v>
      </c>
      <c r="B42" s="288" t="s">
        <v>200</v>
      </c>
      <c r="C42" s="280">
        <v>74089787.370000005</v>
      </c>
      <c r="D42" s="280">
        <v>27886608.402750999</v>
      </c>
      <c r="E42" s="281">
        <f t="shared" si="0"/>
        <v>101976395.772751</v>
      </c>
      <c r="F42" s="280">
        <v>65788011.530000001</v>
      </c>
      <c r="G42" s="280">
        <v>21466052.268251199</v>
      </c>
      <c r="H42" s="282">
        <v>87254063.798251197</v>
      </c>
      <c r="I42" s="678"/>
      <c r="J42" s="678"/>
      <c r="K42" s="678"/>
      <c r="L42" s="678"/>
      <c r="M42" s="678"/>
    </row>
    <row r="43" spans="1:13" ht="12.6" thickBot="1">
      <c r="A43" s="244">
        <v>11</v>
      </c>
      <c r="B43" s="289" t="s">
        <v>197</v>
      </c>
      <c r="C43" s="290"/>
      <c r="D43" s="290"/>
      <c r="E43" s="291">
        <f t="shared" si="0"/>
        <v>0</v>
      </c>
      <c r="F43" s="290"/>
      <c r="G43" s="290"/>
      <c r="H43" s="292">
        <v>0</v>
      </c>
      <c r="I43" s="678"/>
      <c r="J43" s="678"/>
      <c r="K43" s="678"/>
      <c r="L43" s="678"/>
      <c r="M43" s="678"/>
    </row>
    <row r="44" spans="1:13">
      <c r="C44" s="293"/>
      <c r="D44" s="293"/>
      <c r="E44" s="293"/>
      <c r="F44" s="293"/>
      <c r="G44" s="293"/>
      <c r="H44" s="293"/>
      <c r="I44" s="678"/>
      <c r="J44" s="678"/>
      <c r="K44" s="678"/>
      <c r="L44" s="678"/>
      <c r="M44" s="678"/>
    </row>
    <row r="45" spans="1:13">
      <c r="C45" s="293"/>
      <c r="D45" s="293"/>
      <c r="E45" s="293"/>
      <c r="F45" s="293"/>
      <c r="G45" s="293"/>
      <c r="H45" s="293"/>
      <c r="I45" s="678"/>
      <c r="J45" s="678"/>
      <c r="K45" s="678"/>
      <c r="L45" s="678"/>
      <c r="M45" s="678"/>
    </row>
    <row r="46" spans="1:13">
      <c r="C46" s="293"/>
      <c r="D46" s="293"/>
      <c r="E46" s="293"/>
      <c r="F46" s="293"/>
      <c r="G46" s="293"/>
      <c r="H46" s="293"/>
    </row>
    <row r="47" spans="1:13">
      <c r="C47" s="293"/>
      <c r="D47" s="293"/>
      <c r="E47" s="293"/>
      <c r="F47" s="293"/>
      <c r="G47" s="293"/>
      <c r="H47" s="293"/>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16"/>
  <sheetViews>
    <sheetView showGridLines="0" zoomScaleNormal="100" workbookViewId="0">
      <pane xSplit="1" ySplit="4" topLeftCell="B5" activePane="bottomRight" state="frozen"/>
      <selection pane="topRight"/>
      <selection pane="bottomLeft"/>
      <selection pane="bottomRight" activeCell="B5" sqref="B5"/>
    </sheetView>
  </sheetViews>
  <sheetFormatPr defaultColWidth="9.21875" defaultRowHeight="12"/>
  <cols>
    <col min="1" max="1" width="9.5546875" style="7" bestFit="1" customWidth="1"/>
    <col min="2" max="2" width="93.5546875" style="7" customWidth="1"/>
    <col min="3" max="7" width="15.77734375" style="90" bestFit="1" customWidth="1"/>
    <col min="8" max="11" width="9.77734375" style="7" customWidth="1"/>
    <col min="12" max="16384" width="9.21875" style="7"/>
  </cols>
  <sheetData>
    <row r="1" spans="1:8">
      <c r="A1" s="1" t="s">
        <v>30</v>
      </c>
      <c r="B1" s="18" t="str">
        <f>'Info '!C2</f>
        <v xml:space="preserve">JSC "Bank of Georgia" </v>
      </c>
      <c r="C1" s="83"/>
    </row>
    <row r="2" spans="1:8">
      <c r="A2" s="1" t="s">
        <v>31</v>
      </c>
      <c r="B2" s="133">
        <v>45930</v>
      </c>
      <c r="C2" s="221"/>
      <c r="D2" s="222"/>
      <c r="E2" s="222"/>
      <c r="F2" s="222"/>
      <c r="G2" s="222"/>
      <c r="H2" s="21"/>
    </row>
    <row r="3" spans="1:8">
      <c r="A3" s="1"/>
      <c r="B3" s="18"/>
      <c r="C3" s="221"/>
      <c r="D3" s="222"/>
      <c r="E3" s="222"/>
      <c r="F3" s="222"/>
      <c r="G3" s="222"/>
      <c r="H3" s="21"/>
    </row>
    <row r="4" spans="1:8" ht="15" customHeight="1" thickBot="1">
      <c r="A4" s="21" t="s">
        <v>96</v>
      </c>
      <c r="B4" s="294" t="s">
        <v>174</v>
      </c>
      <c r="C4" s="295" t="s">
        <v>35</v>
      </c>
    </row>
    <row r="5" spans="1:8" ht="15" customHeight="1">
      <c r="A5" s="296" t="s">
        <v>6</v>
      </c>
      <c r="B5" s="297"/>
      <c r="C5" s="298" t="str">
        <f>INT((MONTH($B$2))/3)&amp;"Q"&amp;"-"&amp;YEAR($B$2)</f>
        <v>3Q-2025</v>
      </c>
      <c r="D5" s="298" t="str">
        <f>IF(INT(MONTH($B$2))=3, "4"&amp;"Q"&amp;"-"&amp;YEAR($B$2)-1, IF(INT(MONTH($B$2))=6, "1"&amp;"Q"&amp;"-"&amp;YEAR($B$2), IF(INT(MONTH($B$2))=9, "2"&amp;"Q"&amp;"-"&amp;YEAR($B$2),IF(INT(MONTH($B$2))=12, "3"&amp;"Q"&amp;"-"&amp;YEAR($B$2), 0))))</f>
        <v>2Q-2025</v>
      </c>
      <c r="E5" s="298" t="str">
        <f>IF(INT(MONTH($B$2))=3, "3"&amp;"Q"&amp;"-"&amp;YEAR($B$2)-1, IF(INT(MONTH($B$2))=6, "4"&amp;"Q"&amp;"-"&amp;YEAR($B$2)-1, IF(INT(MONTH($B$2))=9, "1"&amp;"Q"&amp;"-"&amp;YEAR($B$2),IF(INT(MONTH($B$2))=12, "2"&amp;"Q"&amp;"-"&amp;YEAR($B$2), 0))))</f>
        <v>1Q-2025</v>
      </c>
      <c r="F5" s="298" t="str">
        <f>IF(INT(MONTH($B$2))=3, "2"&amp;"Q"&amp;"-"&amp;YEAR($B$2)-1, IF(INT(MONTH($B$2))=6, "3"&amp;"Q"&amp;"-"&amp;YEAR($B$2)-1, IF(INT(MONTH($B$2))=9, "4"&amp;"Q"&amp;"-"&amp;YEAR($B$2)-1,IF(INT(MONTH($B$2))=12, "1"&amp;"Q"&amp;"-"&amp;YEAR($B$2), 0))))</f>
        <v>4Q-2024</v>
      </c>
      <c r="G5" s="299" t="str">
        <f>IF(INT(MONTH($B$2))=3, "1"&amp;"Q"&amp;"-"&amp;YEAR($B$2)-1, IF(INT(MONTH($B$2))=6, "2"&amp;"Q"&amp;"-"&amp;YEAR($B$2)-1, IF(INT(MONTH($B$2))=9, "3"&amp;"Q"&amp;"-"&amp;YEAR($B$2)-1,IF(INT(MONTH($B$2))=12, "4"&amp;"Q"&amp;"-"&amp;YEAR($B$2)-1, 0))))</f>
        <v>3Q-2024</v>
      </c>
    </row>
    <row r="6" spans="1:8" ht="15" customHeight="1">
      <c r="A6" s="300">
        <v>1</v>
      </c>
      <c r="B6" s="301" t="s">
        <v>178</v>
      </c>
      <c r="C6" s="302">
        <f>C7+C9+C10</f>
        <v>26603393221.196579</v>
      </c>
      <c r="D6" s="303">
        <v>26278330637</v>
      </c>
      <c r="E6" s="303">
        <v>25631988637</v>
      </c>
      <c r="F6" s="303">
        <v>24814185797</v>
      </c>
      <c r="G6" s="304">
        <v>23217920311</v>
      </c>
    </row>
    <row r="7" spans="1:8" ht="15" customHeight="1">
      <c r="A7" s="300">
        <v>1.1000000000000001</v>
      </c>
      <c r="B7" s="301" t="s">
        <v>728</v>
      </c>
      <c r="C7" s="305">
        <v>25470071826.715134</v>
      </c>
      <c r="D7" s="306">
        <v>25170756734</v>
      </c>
      <c r="E7" s="306">
        <v>24535434461</v>
      </c>
      <c r="F7" s="306">
        <v>23785148605</v>
      </c>
      <c r="G7" s="307">
        <v>22183361530</v>
      </c>
    </row>
    <row r="8" spans="1:8">
      <c r="A8" s="300" t="s">
        <v>14</v>
      </c>
      <c r="B8" s="301" t="s">
        <v>95</v>
      </c>
      <c r="C8" s="305">
        <v>383389504.16070002</v>
      </c>
      <c r="D8" s="306">
        <v>383395807</v>
      </c>
      <c r="E8" s="306">
        <v>383304836</v>
      </c>
      <c r="F8" s="306">
        <v>383282270</v>
      </c>
      <c r="G8" s="307">
        <v>384291497</v>
      </c>
    </row>
    <row r="9" spans="1:8" ht="15" customHeight="1">
      <c r="A9" s="300">
        <v>1.2</v>
      </c>
      <c r="B9" s="308" t="s">
        <v>94</v>
      </c>
      <c r="C9" s="305">
        <v>1108549273.1756251</v>
      </c>
      <c r="D9" s="306">
        <v>1089585819</v>
      </c>
      <c r="E9" s="306">
        <v>1078027488</v>
      </c>
      <c r="F9" s="306">
        <v>1018937967</v>
      </c>
      <c r="G9" s="307">
        <v>1023192577</v>
      </c>
    </row>
    <row r="10" spans="1:8" ht="15" customHeight="1">
      <c r="A10" s="300">
        <v>1.3</v>
      </c>
      <c r="B10" s="301" t="s">
        <v>28</v>
      </c>
      <c r="C10" s="305">
        <v>24772121.305818975</v>
      </c>
      <c r="D10" s="306">
        <v>17988084</v>
      </c>
      <c r="E10" s="306">
        <v>18526687</v>
      </c>
      <c r="F10" s="306">
        <v>10099225</v>
      </c>
      <c r="G10" s="307">
        <v>11366204</v>
      </c>
    </row>
    <row r="11" spans="1:8" ht="15" customHeight="1">
      <c r="A11" s="300">
        <v>2</v>
      </c>
      <c r="B11" s="301" t="s">
        <v>175</v>
      </c>
      <c r="C11" s="305">
        <v>36732833.607871495</v>
      </c>
      <c r="D11" s="306">
        <v>145702375</v>
      </c>
      <c r="E11" s="306">
        <v>40563300</v>
      </c>
      <c r="F11" s="306">
        <v>71174383</v>
      </c>
      <c r="G11" s="307">
        <v>82126796</v>
      </c>
    </row>
    <row r="12" spans="1:8" ht="15" customHeight="1">
      <c r="A12" s="300">
        <v>3</v>
      </c>
      <c r="B12" s="301" t="s">
        <v>176</v>
      </c>
      <c r="C12" s="305">
        <v>4195233124.999999</v>
      </c>
      <c r="D12" s="306">
        <v>4195233125</v>
      </c>
      <c r="E12" s="306">
        <v>4195233125</v>
      </c>
      <c r="F12" s="306">
        <v>4195233125</v>
      </c>
      <c r="G12" s="307">
        <v>3335276250</v>
      </c>
    </row>
    <row r="13" spans="1:8" ht="15" customHeight="1" thickBot="1">
      <c r="A13" s="309">
        <v>4</v>
      </c>
      <c r="B13" s="310" t="s">
        <v>177</v>
      </c>
      <c r="C13" s="311">
        <f>C6+C11+C12</f>
        <v>30835359179.804451</v>
      </c>
      <c r="D13" s="312">
        <v>30619266137</v>
      </c>
      <c r="E13" s="312">
        <v>29867785062</v>
      </c>
      <c r="F13" s="312">
        <v>29080593305</v>
      </c>
      <c r="G13" s="313">
        <v>26635323357</v>
      </c>
    </row>
    <row r="14" spans="1:8">
      <c r="B14" s="9"/>
    </row>
    <row r="15" spans="1:8">
      <c r="B15" s="314"/>
    </row>
    <row r="16" spans="1:8">
      <c r="B16" s="31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showGridLines="0" zoomScaleNormal="100" workbookViewId="0">
      <pane xSplit="1" ySplit="4" topLeftCell="B5" activePane="bottomRight" state="frozen"/>
      <selection pane="topRight"/>
      <selection pane="bottomLeft"/>
      <selection pane="bottomRight" activeCell="B5" sqref="B5"/>
    </sheetView>
  </sheetViews>
  <sheetFormatPr defaultColWidth="9.21875" defaultRowHeight="12"/>
  <cols>
    <col min="1" max="1" width="9.5546875" style="7" bestFit="1" customWidth="1"/>
    <col min="2" max="2" width="65.5546875" style="7" customWidth="1"/>
    <col min="3" max="3" width="68" style="7" bestFit="1" customWidth="1"/>
    <col min="4" max="16384" width="9.21875" style="7"/>
  </cols>
  <sheetData>
    <row r="1" spans="1:8">
      <c r="A1" s="1" t="s">
        <v>30</v>
      </c>
      <c r="B1" s="18" t="str">
        <f>'Info '!C2</f>
        <v xml:space="preserve">JSC "Bank of Georgia" </v>
      </c>
    </row>
    <row r="2" spans="1:8">
      <c r="A2" s="1" t="s">
        <v>31</v>
      </c>
      <c r="B2" s="133">
        <v>45930</v>
      </c>
    </row>
    <row r="4" spans="1:8" ht="28.05" customHeight="1" thickBot="1">
      <c r="A4" s="315" t="s">
        <v>41</v>
      </c>
      <c r="B4" s="316" t="s">
        <v>151</v>
      </c>
      <c r="C4" s="317"/>
    </row>
    <row r="5" spans="1:8">
      <c r="A5" s="318"/>
      <c r="B5" s="319" t="s">
        <v>42</v>
      </c>
      <c r="C5" s="320" t="s">
        <v>335</v>
      </c>
    </row>
    <row r="6" spans="1:8">
      <c r="A6" s="321">
        <v>1</v>
      </c>
      <c r="B6" s="322" t="s">
        <v>736</v>
      </c>
      <c r="C6" s="323" t="s">
        <v>739</v>
      </c>
    </row>
    <row r="7" spans="1:8">
      <c r="A7" s="321">
        <v>2</v>
      </c>
      <c r="B7" s="322" t="s">
        <v>742</v>
      </c>
      <c r="C7" s="323" t="s">
        <v>740</v>
      </c>
    </row>
    <row r="8" spans="1:8">
      <c r="A8" s="321">
        <v>3</v>
      </c>
      <c r="B8" s="324" t="s">
        <v>743</v>
      </c>
      <c r="C8" s="325" t="s">
        <v>741</v>
      </c>
    </row>
    <row r="9" spans="1:8">
      <c r="A9" s="321">
        <v>4</v>
      </c>
      <c r="B9" s="324" t="s">
        <v>744</v>
      </c>
      <c r="C9" s="325" t="s">
        <v>741</v>
      </c>
    </row>
    <row r="10" spans="1:8">
      <c r="A10" s="321">
        <v>5</v>
      </c>
      <c r="B10" s="324" t="s">
        <v>745</v>
      </c>
      <c r="C10" s="325" t="s">
        <v>741</v>
      </c>
    </row>
    <row r="11" spans="1:8">
      <c r="A11" s="321">
        <v>6</v>
      </c>
      <c r="B11" s="324" t="s">
        <v>746</v>
      </c>
      <c r="C11" s="325" t="s">
        <v>741</v>
      </c>
    </row>
    <row r="12" spans="1:8">
      <c r="A12" s="321">
        <v>7</v>
      </c>
      <c r="B12" s="324" t="s">
        <v>747</v>
      </c>
      <c r="C12" s="325" t="s">
        <v>741</v>
      </c>
      <c r="H12" s="9"/>
    </row>
    <row r="13" spans="1:8">
      <c r="A13" s="321">
        <v>8</v>
      </c>
      <c r="B13" s="324"/>
      <c r="C13" s="325"/>
    </row>
    <row r="14" spans="1:8">
      <c r="A14" s="321">
        <v>9</v>
      </c>
      <c r="B14" s="324"/>
      <c r="C14" s="325"/>
    </row>
    <row r="15" spans="1:8">
      <c r="A15" s="321">
        <v>10</v>
      </c>
      <c r="B15" s="324"/>
      <c r="C15" s="325"/>
    </row>
    <row r="16" spans="1:8">
      <c r="A16" s="326"/>
      <c r="B16" s="713"/>
      <c r="C16" s="714"/>
    </row>
    <row r="17" spans="1:3" ht="25.5" customHeight="1">
      <c r="A17" s="326"/>
      <c r="B17" s="327" t="s">
        <v>43</v>
      </c>
      <c r="C17" s="328" t="s">
        <v>336</v>
      </c>
    </row>
    <row r="18" spans="1:3">
      <c r="A18" s="321">
        <v>1</v>
      </c>
      <c r="B18" s="322" t="s">
        <v>737</v>
      </c>
      <c r="C18" s="323" t="s">
        <v>748</v>
      </c>
    </row>
    <row r="19" spans="1:3">
      <c r="A19" s="321">
        <v>2</v>
      </c>
      <c r="B19" s="322" t="s">
        <v>749</v>
      </c>
      <c r="C19" s="323" t="s">
        <v>750</v>
      </c>
    </row>
    <row r="20" spans="1:3">
      <c r="A20" s="321">
        <v>3</v>
      </c>
      <c r="B20" s="324" t="s">
        <v>751</v>
      </c>
      <c r="C20" s="325" t="s">
        <v>752</v>
      </c>
    </row>
    <row r="21" spans="1:3">
      <c r="A21" s="321">
        <v>4</v>
      </c>
      <c r="B21" s="324" t="s">
        <v>753</v>
      </c>
      <c r="C21" s="325" t="s">
        <v>754</v>
      </c>
    </row>
    <row r="22" spans="1:3">
      <c r="A22" s="321">
        <v>5</v>
      </c>
      <c r="B22" s="324" t="s">
        <v>755</v>
      </c>
      <c r="C22" s="325" t="s">
        <v>756</v>
      </c>
    </row>
    <row r="23" spans="1:3">
      <c r="A23" s="321">
        <v>6</v>
      </c>
      <c r="B23" s="324" t="s">
        <v>757</v>
      </c>
      <c r="C23" s="325" t="s">
        <v>758</v>
      </c>
    </row>
    <row r="24" spans="1:3">
      <c r="A24" s="321">
        <v>7</v>
      </c>
      <c r="B24" s="324" t="s">
        <v>759</v>
      </c>
      <c r="C24" s="325" t="s">
        <v>760</v>
      </c>
    </row>
    <row r="25" spans="1:3">
      <c r="A25" s="321">
        <v>8</v>
      </c>
      <c r="B25" s="324" t="s">
        <v>761</v>
      </c>
      <c r="C25" s="325" t="s">
        <v>762</v>
      </c>
    </row>
    <row r="26" spans="1:3">
      <c r="A26" s="321">
        <v>9</v>
      </c>
      <c r="B26" s="324" t="s">
        <v>765</v>
      </c>
      <c r="C26" s="325" t="s">
        <v>766</v>
      </c>
    </row>
    <row r="27" spans="1:3" ht="15.75" customHeight="1">
      <c r="A27" s="321">
        <v>10</v>
      </c>
      <c r="B27" s="324"/>
      <c r="C27" s="325"/>
    </row>
    <row r="28" spans="1:3" ht="15.75" customHeight="1">
      <c r="A28" s="326"/>
      <c r="B28" s="713"/>
      <c r="C28" s="714"/>
    </row>
    <row r="29" spans="1:3" ht="30" customHeight="1">
      <c r="A29" s="326"/>
      <c r="B29" s="711" t="s">
        <v>44</v>
      </c>
      <c r="C29" s="712"/>
    </row>
    <row r="30" spans="1:3">
      <c r="A30" s="321">
        <v>1</v>
      </c>
      <c r="B30" s="329" t="s">
        <v>763</v>
      </c>
      <c r="C30" s="330">
        <v>0.99959397949392825</v>
      </c>
    </row>
    <row r="31" spans="1:3" ht="15.75" customHeight="1">
      <c r="A31" s="326"/>
      <c r="B31" s="331"/>
      <c r="C31" s="332"/>
    </row>
    <row r="32" spans="1:3" ht="29.25" customHeight="1">
      <c r="A32" s="326"/>
      <c r="B32" s="709" t="s">
        <v>45</v>
      </c>
      <c r="C32" s="710"/>
    </row>
    <row r="33" spans="1:3">
      <c r="A33" s="321">
        <v>1</v>
      </c>
      <c r="B33" s="333" t="s">
        <v>764</v>
      </c>
      <c r="C33" s="330">
        <v>0.17815040306510274</v>
      </c>
    </row>
    <row r="34" spans="1:3" ht="12.6" thickBot="1">
      <c r="A34" s="334"/>
      <c r="B34" s="335"/>
      <c r="C34" s="336"/>
    </row>
  </sheetData>
  <mergeCells count="4">
    <mergeCell ref="B32:C32"/>
    <mergeCell ref="B29:C29"/>
    <mergeCell ref="B16:C16"/>
    <mergeCell ref="B28:C28"/>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H53"/>
  <sheetViews>
    <sheetView showGridLines="0" zoomScaleNormal="100" workbookViewId="0">
      <pane xSplit="1" ySplit="5" topLeftCell="B6" activePane="bottomRight" state="frozen"/>
      <selection pane="topRight"/>
      <selection pane="bottomLeft"/>
      <selection pane="bottomRight" activeCell="B6" sqref="B6:B7"/>
    </sheetView>
  </sheetViews>
  <sheetFormatPr defaultColWidth="9.21875" defaultRowHeight="12"/>
  <cols>
    <col min="1" max="1" width="10.21875" style="7" bestFit="1" customWidth="1"/>
    <col min="2" max="2" width="54.21875" style="7" customWidth="1"/>
    <col min="3" max="3" width="28" style="7" customWidth="1"/>
    <col min="4" max="4" width="22.44140625" style="7" customWidth="1"/>
    <col min="5" max="5" width="22.21875" style="7" customWidth="1"/>
    <col min="6" max="6" width="12" style="7" bestFit="1" customWidth="1"/>
    <col min="7" max="7" width="12.5546875" style="7" bestFit="1" customWidth="1"/>
    <col min="8" max="16384" width="9.21875" style="7"/>
  </cols>
  <sheetData>
    <row r="1" spans="1:8">
      <c r="A1" s="337" t="s">
        <v>30</v>
      </c>
      <c r="B1" s="18" t="str">
        <f>'Info '!C2</f>
        <v xml:space="preserve">JSC "Bank of Georgia" </v>
      </c>
      <c r="C1" s="4"/>
      <c r="D1" s="4"/>
      <c r="E1" s="4"/>
      <c r="F1" s="4"/>
    </row>
    <row r="2" spans="1:8" s="2" customFormat="1">
      <c r="A2" s="337" t="s">
        <v>31</v>
      </c>
      <c r="B2" s="133">
        <v>45930</v>
      </c>
    </row>
    <row r="3" spans="1:8" s="2" customFormat="1">
      <c r="A3" s="337"/>
    </row>
    <row r="4" spans="1:8" s="2" customFormat="1" ht="12.6" thickBot="1">
      <c r="A4" s="338" t="s">
        <v>99</v>
      </c>
      <c r="B4" s="719" t="s">
        <v>212</v>
      </c>
      <c r="C4" s="720"/>
      <c r="D4" s="720"/>
      <c r="E4" s="720"/>
    </row>
    <row r="5" spans="1:8" s="343" customFormat="1">
      <c r="A5" s="339"/>
      <c r="B5" s="340"/>
      <c r="C5" s="341" t="s">
        <v>0</v>
      </c>
      <c r="D5" s="341" t="s">
        <v>1</v>
      </c>
      <c r="E5" s="342" t="s">
        <v>2</v>
      </c>
    </row>
    <row r="6" spans="1:8" s="4" customFormat="1">
      <c r="A6" s="344"/>
      <c r="B6" s="715" t="s">
        <v>219</v>
      </c>
      <c r="C6" s="715" t="s">
        <v>624</v>
      </c>
      <c r="D6" s="717" t="s">
        <v>98</v>
      </c>
      <c r="E6" s="718"/>
      <c r="G6" s="7"/>
    </row>
    <row r="7" spans="1:8" s="4" customFormat="1" ht="36">
      <c r="A7" s="344"/>
      <c r="B7" s="716"/>
      <c r="C7" s="715"/>
      <c r="D7" s="345" t="s">
        <v>97</v>
      </c>
      <c r="E7" s="346" t="s">
        <v>220</v>
      </c>
      <c r="G7" s="7"/>
    </row>
    <row r="8" spans="1:8" ht="24">
      <c r="A8" s="225">
        <v>1</v>
      </c>
      <c r="B8" s="226" t="s">
        <v>525</v>
      </c>
      <c r="C8" s="347">
        <f>SUM(C9:C11)</f>
        <v>5328193844.0674</v>
      </c>
      <c r="D8" s="347">
        <f t="shared" ref="D8:E8" si="0">SUM(D9:D11)</f>
        <v>0</v>
      </c>
      <c r="E8" s="348">
        <f t="shared" si="0"/>
        <v>5328193844.0674</v>
      </c>
      <c r="F8" s="679"/>
      <c r="G8" s="679"/>
      <c r="H8" s="679"/>
    </row>
    <row r="9" spans="1:8">
      <c r="A9" s="225">
        <v>1.1000000000000001</v>
      </c>
      <c r="B9" s="229" t="s">
        <v>526</v>
      </c>
      <c r="C9" s="347">
        <v>876591125.01999986</v>
      </c>
      <c r="D9" s="347"/>
      <c r="E9" s="349">
        <f>C9-D9</f>
        <v>876591125.01999986</v>
      </c>
      <c r="F9" s="679"/>
      <c r="G9" s="679"/>
      <c r="H9" s="679"/>
    </row>
    <row r="10" spans="1:8">
      <c r="A10" s="225">
        <v>1.2</v>
      </c>
      <c r="B10" s="229" t="s">
        <v>527</v>
      </c>
      <c r="C10" s="347">
        <v>2949533174.0099998</v>
      </c>
      <c r="D10" s="347"/>
      <c r="E10" s="349">
        <f t="shared" ref="E10:E36" si="1">C10-D10</f>
        <v>2949533174.0099998</v>
      </c>
      <c r="F10" s="679"/>
      <c r="G10" s="679"/>
      <c r="H10" s="679"/>
    </row>
    <row r="11" spans="1:8">
      <c r="A11" s="225">
        <v>1.3</v>
      </c>
      <c r="B11" s="229" t="s">
        <v>528</v>
      </c>
      <c r="C11" s="347">
        <v>1502069545.0374002</v>
      </c>
      <c r="D11" s="347"/>
      <c r="E11" s="349">
        <f t="shared" si="1"/>
        <v>1502069545.0374002</v>
      </c>
      <c r="F11" s="679"/>
      <c r="G11" s="679"/>
      <c r="H11" s="679"/>
    </row>
    <row r="12" spans="1:8">
      <c r="A12" s="225">
        <v>2</v>
      </c>
      <c r="B12" s="230" t="s">
        <v>529</v>
      </c>
      <c r="C12" s="347">
        <v>7686610.25</v>
      </c>
      <c r="D12" s="347"/>
      <c r="E12" s="349">
        <f t="shared" si="1"/>
        <v>7686610.25</v>
      </c>
      <c r="F12" s="679"/>
      <c r="G12" s="679"/>
      <c r="H12" s="679"/>
    </row>
    <row r="13" spans="1:8">
      <c r="A13" s="225">
        <v>2.1</v>
      </c>
      <c r="B13" s="231" t="s">
        <v>530</v>
      </c>
      <c r="C13" s="347">
        <v>7686610.25</v>
      </c>
      <c r="D13" s="347"/>
      <c r="E13" s="349">
        <f t="shared" si="1"/>
        <v>7686610.25</v>
      </c>
      <c r="F13" s="679"/>
      <c r="G13" s="679"/>
      <c r="H13" s="679"/>
    </row>
    <row r="14" spans="1:8" ht="24">
      <c r="A14" s="225">
        <v>3</v>
      </c>
      <c r="B14" s="232" t="s">
        <v>531</v>
      </c>
      <c r="C14" s="347">
        <v>0</v>
      </c>
      <c r="D14" s="347"/>
      <c r="E14" s="349">
        <f t="shared" si="1"/>
        <v>0</v>
      </c>
      <c r="F14" s="679"/>
      <c r="G14" s="679"/>
      <c r="H14" s="679"/>
    </row>
    <row r="15" spans="1:8">
      <c r="A15" s="225">
        <v>4</v>
      </c>
      <c r="B15" s="233" t="s">
        <v>532</v>
      </c>
      <c r="C15" s="347">
        <v>0</v>
      </c>
      <c r="D15" s="347"/>
      <c r="E15" s="349">
        <f t="shared" si="1"/>
        <v>0</v>
      </c>
      <c r="F15" s="679"/>
      <c r="G15" s="679"/>
      <c r="H15" s="679"/>
    </row>
    <row r="16" spans="1:8">
      <c r="A16" s="225">
        <v>5</v>
      </c>
      <c r="B16" s="234" t="s">
        <v>533</v>
      </c>
      <c r="C16" s="347">
        <f>SUM(C17:C19)</f>
        <v>5967106431.9084005</v>
      </c>
      <c r="D16" s="347">
        <f t="shared" ref="D16:E16" si="2">SUM(D17:D19)</f>
        <v>0</v>
      </c>
      <c r="E16" s="348">
        <f t="shared" si="2"/>
        <v>5967106431.9084005</v>
      </c>
      <c r="F16" s="679"/>
      <c r="G16" s="679"/>
      <c r="H16" s="679"/>
    </row>
    <row r="17" spans="1:8">
      <c r="A17" s="225">
        <v>5.0999999999999996</v>
      </c>
      <c r="B17" s="237" t="s">
        <v>534</v>
      </c>
      <c r="C17" s="347">
        <v>1507199.95</v>
      </c>
      <c r="D17" s="347">
        <v>0</v>
      </c>
      <c r="E17" s="349">
        <f t="shared" si="1"/>
        <v>1507199.95</v>
      </c>
      <c r="F17" s="679"/>
      <c r="G17" s="679"/>
      <c r="H17" s="679"/>
    </row>
    <row r="18" spans="1:8">
      <c r="A18" s="225">
        <v>5.2</v>
      </c>
      <c r="B18" s="237" t="s">
        <v>535</v>
      </c>
      <c r="C18" s="347">
        <v>5965599231.9584007</v>
      </c>
      <c r="D18" s="347"/>
      <c r="E18" s="349">
        <f t="shared" si="1"/>
        <v>5965599231.9584007</v>
      </c>
      <c r="F18" s="679"/>
      <c r="G18" s="679"/>
      <c r="H18" s="679"/>
    </row>
    <row r="19" spans="1:8">
      <c r="A19" s="225">
        <v>5.3</v>
      </c>
      <c r="B19" s="238" t="s">
        <v>536</v>
      </c>
      <c r="C19" s="347">
        <v>0</v>
      </c>
      <c r="D19" s="347"/>
      <c r="E19" s="349">
        <f t="shared" si="1"/>
        <v>0</v>
      </c>
      <c r="F19" s="679"/>
      <c r="G19" s="679"/>
      <c r="H19" s="679"/>
    </row>
    <row r="20" spans="1:8">
      <c r="A20" s="225">
        <v>6</v>
      </c>
      <c r="B20" s="232" t="s">
        <v>537</v>
      </c>
      <c r="C20" s="347">
        <f>SUM(C21:C22)</f>
        <v>28269158316.421925</v>
      </c>
      <c r="D20" s="347">
        <f t="shared" ref="D20:E20" si="3">SUM(D21:D22)</f>
        <v>0</v>
      </c>
      <c r="E20" s="348">
        <f t="shared" si="3"/>
        <v>28269158316.421925</v>
      </c>
      <c r="F20" s="679"/>
      <c r="G20" s="679"/>
      <c r="H20" s="679"/>
    </row>
    <row r="21" spans="1:8">
      <c r="A21" s="225">
        <v>6.1</v>
      </c>
      <c r="B21" s="237" t="s">
        <v>535</v>
      </c>
      <c r="C21" s="347">
        <v>2101727552.3115997</v>
      </c>
      <c r="D21" s="350"/>
      <c r="E21" s="349">
        <f t="shared" si="1"/>
        <v>2101727552.3115997</v>
      </c>
      <c r="F21" s="679"/>
      <c r="G21" s="679"/>
      <c r="H21" s="679"/>
    </row>
    <row r="22" spans="1:8">
      <c r="A22" s="225">
        <v>6.2</v>
      </c>
      <c r="B22" s="238" t="s">
        <v>536</v>
      </c>
      <c r="C22" s="347">
        <v>26167430764.110325</v>
      </c>
      <c r="D22" s="350"/>
      <c r="E22" s="349">
        <f t="shared" si="1"/>
        <v>26167430764.110325</v>
      </c>
      <c r="F22" s="679"/>
      <c r="G22" s="679"/>
      <c r="H22" s="679"/>
    </row>
    <row r="23" spans="1:8">
      <c r="A23" s="225">
        <v>7</v>
      </c>
      <c r="B23" s="230" t="s">
        <v>538</v>
      </c>
      <c r="C23" s="347">
        <v>391420284.33000004</v>
      </c>
      <c r="D23" s="350">
        <v>9537977</v>
      </c>
      <c r="E23" s="349">
        <f t="shared" si="1"/>
        <v>381882307.33000004</v>
      </c>
      <c r="F23" s="679"/>
      <c r="G23" s="679"/>
      <c r="H23" s="679"/>
    </row>
    <row r="24" spans="1:8">
      <c r="A24" s="225">
        <v>8</v>
      </c>
      <c r="B24" s="239" t="s">
        <v>539</v>
      </c>
      <c r="C24" s="347">
        <v>12556578.82</v>
      </c>
      <c r="D24" s="350">
        <v>0</v>
      </c>
      <c r="E24" s="349">
        <f t="shared" si="1"/>
        <v>12556578.82</v>
      </c>
      <c r="F24" s="679"/>
      <c r="G24" s="679"/>
      <c r="H24" s="679"/>
    </row>
    <row r="25" spans="1:8">
      <c r="A25" s="225">
        <v>9</v>
      </c>
      <c r="B25" s="233" t="s">
        <v>540</v>
      </c>
      <c r="C25" s="350">
        <f>SUM(C26:C27)</f>
        <v>779963102.98000002</v>
      </c>
      <c r="D25" s="350">
        <f t="shared" ref="D25:E25" si="4">SUM(D26:D27)</f>
        <v>3503375.9</v>
      </c>
      <c r="E25" s="349">
        <f t="shared" si="4"/>
        <v>776459727.08000004</v>
      </c>
      <c r="F25" s="679"/>
      <c r="G25" s="679"/>
      <c r="H25" s="679"/>
    </row>
    <row r="26" spans="1:8">
      <c r="A26" s="225">
        <v>9.1</v>
      </c>
      <c r="B26" s="237" t="s">
        <v>541</v>
      </c>
      <c r="C26" s="347">
        <v>657537174.39999998</v>
      </c>
      <c r="D26" s="350">
        <v>3503375.9</v>
      </c>
      <c r="E26" s="349">
        <f t="shared" si="1"/>
        <v>654033798.5</v>
      </c>
      <c r="F26" s="679"/>
      <c r="G26" s="679"/>
      <c r="H26" s="679"/>
    </row>
    <row r="27" spans="1:8">
      <c r="A27" s="225">
        <v>9.1999999999999993</v>
      </c>
      <c r="B27" s="237" t="s">
        <v>542</v>
      </c>
      <c r="C27" s="347">
        <v>122425928.58</v>
      </c>
      <c r="D27" s="350"/>
      <c r="E27" s="349">
        <f t="shared" si="1"/>
        <v>122425928.58</v>
      </c>
      <c r="F27" s="679"/>
      <c r="G27" s="679"/>
      <c r="H27" s="679"/>
    </row>
    <row r="28" spans="1:8">
      <c r="A28" s="225">
        <v>10</v>
      </c>
      <c r="B28" s="233" t="s">
        <v>543</v>
      </c>
      <c r="C28" s="350">
        <f>SUM(C29:C30)</f>
        <v>194568376.85000002</v>
      </c>
      <c r="D28" s="350">
        <f t="shared" ref="D28:E28" si="5">SUM(D29:D30)</f>
        <v>194568376.85000002</v>
      </c>
      <c r="E28" s="349">
        <f t="shared" si="5"/>
        <v>0</v>
      </c>
      <c r="F28" s="679"/>
      <c r="G28" s="679"/>
      <c r="H28" s="679"/>
    </row>
    <row r="29" spans="1:8">
      <c r="A29" s="225">
        <v>10.1</v>
      </c>
      <c r="B29" s="237" t="s">
        <v>544</v>
      </c>
      <c r="C29" s="347">
        <v>33453342.84</v>
      </c>
      <c r="D29" s="350">
        <f>C29</f>
        <v>33453342.84</v>
      </c>
      <c r="E29" s="349">
        <f t="shared" si="1"/>
        <v>0</v>
      </c>
      <c r="F29" s="679"/>
      <c r="G29" s="679"/>
      <c r="H29" s="679"/>
    </row>
    <row r="30" spans="1:8">
      <c r="A30" s="225">
        <v>10.199999999999999</v>
      </c>
      <c r="B30" s="237" t="s">
        <v>545</v>
      </c>
      <c r="C30" s="347">
        <v>161115034.01000002</v>
      </c>
      <c r="D30" s="350">
        <f>C30</f>
        <v>161115034.01000002</v>
      </c>
      <c r="E30" s="349">
        <f t="shared" si="1"/>
        <v>0</v>
      </c>
      <c r="F30" s="679"/>
      <c r="G30" s="679"/>
      <c r="H30" s="679"/>
    </row>
    <row r="31" spans="1:8">
      <c r="A31" s="225">
        <v>11</v>
      </c>
      <c r="B31" s="233" t="s">
        <v>546</v>
      </c>
      <c r="C31" s="350">
        <f>SUM(C32:C33)</f>
        <v>15119096</v>
      </c>
      <c r="D31" s="350">
        <f t="shared" ref="D31:E31" si="6">SUM(D32:D33)</f>
        <v>0</v>
      </c>
      <c r="E31" s="349">
        <f t="shared" si="6"/>
        <v>15119096</v>
      </c>
      <c r="F31" s="679"/>
      <c r="G31" s="679"/>
      <c r="H31" s="679"/>
    </row>
    <row r="32" spans="1:8">
      <c r="A32" s="225">
        <v>11.1</v>
      </c>
      <c r="B32" s="237" t="s">
        <v>547</v>
      </c>
      <c r="C32" s="347">
        <v>15119096</v>
      </c>
      <c r="D32" s="350"/>
      <c r="E32" s="349">
        <f t="shared" si="1"/>
        <v>15119096</v>
      </c>
      <c r="F32" s="679"/>
      <c r="G32" s="679"/>
      <c r="H32" s="679"/>
    </row>
    <row r="33" spans="1:8">
      <c r="A33" s="225">
        <v>11.2</v>
      </c>
      <c r="B33" s="237" t="s">
        <v>548</v>
      </c>
      <c r="C33" s="347">
        <v>0</v>
      </c>
      <c r="D33" s="350"/>
      <c r="E33" s="349">
        <f t="shared" si="1"/>
        <v>0</v>
      </c>
      <c r="F33" s="679"/>
      <c r="G33" s="679"/>
      <c r="H33" s="679"/>
    </row>
    <row r="34" spans="1:8">
      <c r="A34" s="225">
        <v>13</v>
      </c>
      <c r="B34" s="233" t="s">
        <v>549</v>
      </c>
      <c r="C34" s="347">
        <v>664429427.30911803</v>
      </c>
      <c r="D34" s="350"/>
      <c r="E34" s="349">
        <f t="shared" si="1"/>
        <v>664429427.30911803</v>
      </c>
      <c r="F34" s="679"/>
      <c r="G34" s="679"/>
      <c r="H34" s="679"/>
    </row>
    <row r="35" spans="1:8">
      <c r="A35" s="225">
        <v>13.1</v>
      </c>
      <c r="B35" s="240" t="s">
        <v>550</v>
      </c>
      <c r="C35" s="347">
        <v>361756260.75999999</v>
      </c>
      <c r="D35" s="350"/>
      <c r="E35" s="349">
        <f t="shared" si="1"/>
        <v>361756260.75999999</v>
      </c>
      <c r="F35" s="679"/>
      <c r="G35" s="679"/>
      <c r="H35" s="679"/>
    </row>
    <row r="36" spans="1:8">
      <c r="A36" s="225">
        <v>13.2</v>
      </c>
      <c r="B36" s="240" t="s">
        <v>551</v>
      </c>
      <c r="C36" s="347">
        <v>0</v>
      </c>
      <c r="D36" s="350"/>
      <c r="E36" s="349">
        <f t="shared" si="1"/>
        <v>0</v>
      </c>
      <c r="F36" s="679"/>
      <c r="G36" s="679"/>
      <c r="H36" s="679"/>
    </row>
    <row r="37" spans="1:8" ht="24.6" thickBot="1">
      <c r="A37" s="351"/>
      <c r="B37" s="352" t="s">
        <v>221</v>
      </c>
      <c r="C37" s="353">
        <f>SUM(C8,C12,C14,C15,C16,C20,C23,C24,C25,C28,C31,C34)</f>
        <v>41630202068.936844</v>
      </c>
      <c r="D37" s="353">
        <f t="shared" ref="D37:E37" si="7">SUM(D8,D12,D14,D15,D16,D20,D23,D24,D25,D28,D31,D34)</f>
        <v>207609729.75000003</v>
      </c>
      <c r="E37" s="353">
        <f t="shared" si="7"/>
        <v>41422592339.186844</v>
      </c>
      <c r="F37" s="679"/>
      <c r="G37" s="679"/>
      <c r="H37" s="679"/>
    </row>
    <row r="38" spans="1:8">
      <c r="F38" s="679"/>
      <c r="G38" s="679"/>
      <c r="H38" s="679"/>
    </row>
    <row r="41" spans="1:8">
      <c r="B41" s="354"/>
    </row>
    <row r="42" spans="1:8">
      <c r="B42" s="354"/>
    </row>
    <row r="43" spans="1:8">
      <c r="B43" s="354"/>
    </row>
    <row r="44" spans="1:8">
      <c r="B44" s="354"/>
    </row>
    <row r="45" spans="1:8">
      <c r="B45" s="354"/>
    </row>
    <row r="46" spans="1:8">
      <c r="B46" s="354"/>
    </row>
    <row r="47" spans="1:8">
      <c r="B47" s="354"/>
    </row>
    <row r="48" spans="1:8">
      <c r="B48" s="354"/>
    </row>
    <row r="49" spans="2:2">
      <c r="B49" s="354"/>
    </row>
    <row r="50" spans="2:2">
      <c r="B50" s="354"/>
    </row>
    <row r="51" spans="2:2">
      <c r="B51" s="354"/>
    </row>
    <row r="52" spans="2:2">
      <c r="B52" s="354"/>
    </row>
    <row r="53" spans="2:2">
      <c r="B53" s="354"/>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showGridLines="0" zoomScaleNormal="100" workbookViewId="0">
      <pane xSplit="1" ySplit="4" topLeftCell="B5" activePane="bottomRight" state="frozen"/>
      <selection pane="topRight"/>
      <selection pane="bottomLeft"/>
      <selection pane="bottomRight" activeCell="B5" sqref="B5"/>
    </sheetView>
  </sheetViews>
  <sheetFormatPr defaultColWidth="9.21875" defaultRowHeight="12" outlineLevelRow="1"/>
  <cols>
    <col min="1" max="1" width="9.5546875" style="7" bestFit="1" customWidth="1"/>
    <col min="2" max="2" width="114.21875" style="7" customWidth="1"/>
    <col min="3" max="3" width="18.77734375" style="7" customWidth="1"/>
    <col min="4" max="4" width="25.44140625" style="7" customWidth="1"/>
    <col min="5" max="5" width="24.21875" style="7" customWidth="1"/>
    <col min="6" max="6" width="24" style="7" customWidth="1"/>
    <col min="7" max="7" width="10" style="7" bestFit="1" customWidth="1"/>
    <col min="8" max="8" width="12" style="7" bestFit="1" customWidth="1"/>
    <col min="9" max="9" width="12.5546875" style="7" bestFit="1" customWidth="1"/>
    <col min="10" max="16384" width="9.21875" style="7"/>
  </cols>
  <sheetData>
    <row r="1" spans="1:6">
      <c r="A1" s="1" t="s">
        <v>30</v>
      </c>
      <c r="B1" s="18" t="str">
        <f>'Info '!C2</f>
        <v xml:space="preserve">JSC "Bank of Georgia" </v>
      </c>
    </row>
    <row r="2" spans="1:6" s="2" customFormat="1">
      <c r="A2" s="1" t="s">
        <v>31</v>
      </c>
      <c r="B2" s="133">
        <v>45930</v>
      </c>
      <c r="C2" s="7"/>
      <c r="D2" s="7"/>
      <c r="E2" s="7"/>
      <c r="F2" s="7"/>
    </row>
    <row r="3" spans="1:6" s="2" customFormat="1">
      <c r="C3" s="7"/>
      <c r="D3" s="7"/>
      <c r="E3" s="7"/>
      <c r="F3" s="7"/>
    </row>
    <row r="4" spans="1:6" s="2" customFormat="1" ht="12.6" thickBot="1">
      <c r="A4" s="2" t="s">
        <v>46</v>
      </c>
      <c r="B4" s="355" t="s">
        <v>518</v>
      </c>
      <c r="C4" s="356" t="s">
        <v>35</v>
      </c>
      <c r="D4" s="7"/>
      <c r="E4" s="7"/>
      <c r="F4" s="7"/>
    </row>
    <row r="5" spans="1:6">
      <c r="A5" s="357">
        <v>1</v>
      </c>
      <c r="B5" s="358" t="s">
        <v>520</v>
      </c>
      <c r="C5" s="359">
        <f>'7. LI1 '!E37</f>
        <v>41422592339.186844</v>
      </c>
    </row>
    <row r="6" spans="1:6" s="131" customFormat="1">
      <c r="A6" s="360">
        <v>2.1</v>
      </c>
      <c r="B6" s="361" t="s">
        <v>201</v>
      </c>
      <c r="C6" s="362">
        <v>3173325148.0345998</v>
      </c>
    </row>
    <row r="7" spans="1:6" s="9" customFormat="1" outlineLevel="1">
      <c r="A7" s="300">
        <v>2.2000000000000002</v>
      </c>
      <c r="B7" s="363" t="s">
        <v>202</v>
      </c>
      <c r="C7" s="364">
        <v>2385236942.3868022</v>
      </c>
    </row>
    <row r="8" spans="1:6" s="9" customFormat="1">
      <c r="A8" s="300">
        <v>3</v>
      </c>
      <c r="B8" s="365" t="s">
        <v>519</v>
      </c>
      <c r="C8" s="366">
        <f>SUM(C5:C7)</f>
        <v>46981154429.608246</v>
      </c>
    </row>
    <row r="9" spans="1:6" s="131" customFormat="1">
      <c r="A9" s="360">
        <v>4</v>
      </c>
      <c r="B9" s="367" t="s">
        <v>48</v>
      </c>
      <c r="C9" s="362"/>
    </row>
    <row r="10" spans="1:6" s="9" customFormat="1" outlineLevel="1">
      <c r="A10" s="300">
        <v>5.0999999999999996</v>
      </c>
      <c r="B10" s="363" t="s">
        <v>203</v>
      </c>
      <c r="C10" s="362">
        <v>-1894567825.3599498</v>
      </c>
    </row>
    <row r="11" spans="1:6" s="9" customFormat="1" outlineLevel="1">
      <c r="A11" s="300">
        <v>5.2</v>
      </c>
      <c r="B11" s="363" t="s">
        <v>204</v>
      </c>
      <c r="C11" s="364">
        <v>-2330692790.1486659</v>
      </c>
    </row>
    <row r="12" spans="1:6" s="9" customFormat="1">
      <c r="A12" s="300">
        <v>6</v>
      </c>
      <c r="B12" s="368" t="s">
        <v>729</v>
      </c>
      <c r="C12" s="369"/>
    </row>
    <row r="13" spans="1:6" s="9" customFormat="1" ht="12.6" thickBot="1">
      <c r="A13" s="309">
        <v>7</v>
      </c>
      <c r="B13" s="370" t="s">
        <v>164</v>
      </c>
      <c r="C13" s="371">
        <f>SUM(C8:C12)</f>
        <v>42755893814.099632</v>
      </c>
    </row>
    <row r="15" spans="1:6">
      <c r="A15" s="372"/>
      <c r="B15" s="314"/>
    </row>
    <row r="16" spans="1:6">
      <c r="A16" s="372"/>
      <c r="B16" s="372"/>
    </row>
    <row r="17" spans="1:5">
      <c r="A17" s="2"/>
      <c r="B17" s="373"/>
      <c r="C17" s="372"/>
      <c r="D17" s="372"/>
      <c r="E17" s="372"/>
    </row>
    <row r="18" spans="1:5">
      <c r="A18" s="374"/>
      <c r="B18" s="375"/>
      <c r="C18" s="372"/>
      <c r="D18" s="372"/>
      <c r="E18" s="372"/>
    </row>
    <row r="19" spans="1:5">
      <c r="A19" s="374"/>
      <c r="B19" s="376"/>
      <c r="C19" s="372"/>
      <c r="D19" s="372"/>
      <c r="E19" s="372"/>
    </row>
    <row r="20" spans="1:5">
      <c r="A20" s="377"/>
      <c r="B20" s="337"/>
      <c r="C20" s="372"/>
      <c r="D20" s="372"/>
      <c r="E20" s="372"/>
    </row>
    <row r="21" spans="1:5">
      <c r="A21" s="377"/>
      <c r="B21" s="375"/>
      <c r="C21" s="372"/>
      <c r="D21" s="372"/>
      <c r="E21" s="372"/>
    </row>
    <row r="22" spans="1:5">
      <c r="A22" s="374"/>
      <c r="B22" s="378"/>
      <c r="C22" s="372"/>
      <c r="D22" s="372"/>
      <c r="E22" s="372"/>
    </row>
    <row r="23" spans="1:5">
      <c r="A23" s="377"/>
      <c r="B23" s="337"/>
      <c r="C23" s="372"/>
      <c r="D23" s="372"/>
      <c r="E23" s="372"/>
    </row>
    <row r="24" spans="1:5">
      <c r="A24" s="377"/>
      <c r="B24" s="337"/>
      <c r="C24" s="372"/>
      <c r="D24" s="372"/>
      <c r="E24" s="372"/>
    </row>
    <row r="25" spans="1:5">
      <c r="A25" s="377"/>
      <c r="B25" s="314"/>
      <c r="C25" s="372"/>
      <c r="D25" s="372"/>
      <c r="E25" s="372"/>
    </row>
    <row r="26" spans="1:5">
      <c r="A26" s="377"/>
      <c r="B26" s="375"/>
      <c r="C26" s="372"/>
      <c r="D26" s="372"/>
      <c r="E26" s="372"/>
    </row>
    <row r="27" spans="1:5">
      <c r="A27" s="372"/>
      <c r="B27" s="378"/>
      <c r="C27" s="372"/>
      <c r="D27" s="372"/>
      <c r="E27" s="372"/>
    </row>
    <row r="28" spans="1:5">
      <c r="A28" s="372"/>
      <c r="B28" s="378"/>
      <c r="C28" s="372"/>
      <c r="D28" s="372"/>
      <c r="E28" s="372"/>
    </row>
    <row r="29" spans="1:5">
      <c r="A29" s="372"/>
      <c r="B29" s="378"/>
      <c r="C29" s="372"/>
      <c r="D29" s="372"/>
      <c r="E29" s="372"/>
    </row>
    <row r="30" spans="1:5">
      <c r="A30" s="372"/>
      <c r="B30" s="378"/>
      <c r="C30" s="372"/>
      <c r="D30" s="372"/>
      <c r="E30" s="372"/>
    </row>
    <row r="31" spans="1:5">
      <c r="A31" s="372"/>
      <c r="B31" s="378"/>
      <c r="C31" s="372"/>
      <c r="D31" s="372"/>
      <c r="E31" s="372"/>
    </row>
    <row r="32" spans="1:5">
      <c r="A32" s="372"/>
      <c r="B32" s="378"/>
      <c r="C32" s="372"/>
      <c r="D32" s="372"/>
      <c r="E32" s="372"/>
    </row>
    <row r="33" spans="1:5">
      <c r="A33" s="372"/>
      <c r="B33" s="378"/>
      <c r="C33" s="372"/>
      <c r="D33" s="372"/>
      <c r="E33" s="372"/>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tiP84z1bZGpPQW11VGaaMfY1nN0wEXbLSOj8/lHrCEI=</DigestValue>
    </Reference>
    <Reference Type="http://www.w3.org/2000/09/xmldsig#Object" URI="#idOfficeObject">
      <DigestMethod Algorithm="http://www.w3.org/2001/04/xmlenc#sha256"/>
      <DigestValue>NO7oj6xjR0trTZnBZP9ItZMNf7Uphzxb6VatoujTLrU=</DigestValue>
    </Reference>
    <Reference Type="http://uri.etsi.org/01903#SignedProperties" URI="#idSignedProperties">
      <Transforms>
        <Transform Algorithm="http://www.w3.org/TR/2001/REC-xml-c14n-20010315"/>
      </Transforms>
      <DigestMethod Algorithm="http://www.w3.org/2001/04/xmlenc#sha256"/>
      <DigestValue>0q4OjAzDp5ENQYmCnzxv+td+ylESF60x18eTLaMmg90=</DigestValue>
    </Reference>
  </SignedInfo>
  <SignatureValue>OKwGXgIoip5Q2SHWnv4GOc1JzdIOVxhWIFCFdBP6E3Vea14F62VaY7MRN5Y3at518Xk0I7jFxJa+
NwdqYoX/1xzptPSYuNPnCD5H9NaiOqsS1zq/ZexGsouV949xVMk9EgIqkFkSPf5sT/KIxXLtBK13
5Lvkc5XaHmbH7mExrcxRnW5yqyP+K3PuaIeHbhbvwANyq1M/lxb9WXtOmk2+jkCGpJH/CSVx0qSw
2u+u9JBvjgrVie8MwQSxpAzvKaoMuHxdV7HD4P9ISCWEj59oSh0LOS5TM37liN8UvHHzL6t2qsPT
x8voiw89sZ3SxzCdoWNS1M86JZHi74ya7azYIQ==</SignatureValue>
  <KeyInfo>
    <X509Data>
      <X509Certificate>MIIGQDCCBSigAwIBAgIKRUhTYQAEAAKAeTANBgkqhkiG9w0BAQsFADBKMRIwEAYKCZImiZPyLGQBGRYCZ2UxEzARBgoJkiaJk/IsZAEZFgNuYmcxHzAdBgNVBAMTFk5CRyBDbGFzcyAyIElOVCBTdWIgQ0EwHhcNMjUwNDIyMTIyOTE0WhcNMjcwNDIyMTIyOTE0WjA+MRwwGgYDVQQKExNKU0MgQmFuayBPZiBHZW9yZ2lhMR4wHAYDVQQDExVCQkcgLSBUYXRvIFRvbWFzaHZpbGkwggEiMA0GCSqGSIb3DQEBAQUAA4IBDwAwggEKAoIBAQDXuHzklvekAJhve3HFJAsQITciO6OWhmNmd5clbhpF1dcXF/1hex1OqOqrMVhj7cj2zodRDpB0l+jXs+Yok2ClNllWBBXF1xYmWAaHSSmYYT02cEKagTLZFcLLQNPKmeWHwkkDuIAE06g/CuLhsTw6U/w336s31kA5ylW5LJy2qt8oa71Cn/3eiiymPUQcq39cjT8W0XX+/bRibRK6x78MUaM9q+s2Hg6DN8SOo+yZkyDgmNWIbLJVP586biZYKgnkoo0EHyMRcOiAEbeV8S641zo1nSQN3ADgq1gNNNYlWmJp8uhJLtHBM5cnFvlOksYVQcgvkeV3VaqtfH1efLuzAgMBAAGjggMyMIIDLjA8BgkrBgEEAYI3FQcELzAtBiUrBgEEAYI3FQjmsmCDjfVEhoGZCYO4oUqDvoRxBIPEkTOEg4hdAgFkAgEjMB0GA1UdJQQWMBQGCCsGAQUFBwMCBggrBgEFBQcDBDALBgNVHQ8EBAMCB4AwJwYJKwYBBAGCNxUKBBowGDAKBggrBgEFBQcDAjAKBggrBgEFBQcDBDAdBgNVHQ4EFgQU6E8w6K2E9RoGxLNWd9fh4oy7X34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0KS5jcnQwDQYJKoZIhvcNAQELBQADggEBAApdoLNYlSqmMwVnyvy5KRXZ0XEst0eTFkDoZ99lQN+yiszKl+r0CjRWbKFi4imfEz7VU00z/cJIGfUR+yi90IvmQoP1oNkno2def4ZyYZZu1YZUNJ2q96v63cdhLJ1vME7p1/2nx9JaK4OxG3IWwUs5yrXGkS3blWbX6vZ6XE6kU+lC5o7tC3RipqhdYF4JUgAccRfXLFElqMRQu0sVSec9uxZ12NkFHnihJoIsNGWEm/e48OHGtLT0+FHmHY+O8KAcvN4HioxVQP7+bkxAlrcCtCENi1WVMRcmvfJMacUew0LxjIbqiM8tz77qBfEWn/117oIL4z4Au9Q7fBU9Bw4=</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Rc7erzWOU+kOwEkDeCrGT9kO6GBr81WMgiTaSRsXg+8=</DigestValue>
      </Reference>
      <Reference URI="/xl/calcChain.xml?ContentType=application/vnd.openxmlformats-officedocument.spreadsheetml.calcChain+xml">
        <DigestMethod Algorithm="http://www.w3.org/2001/04/xmlenc#sha256"/>
        <DigestValue>ZSzAZPQ2Rp8KgxIwfOT63e9dgcFlQAlNMgFMHdGgkt0=</DigestValue>
      </Reference>
      <Reference URI="/xl/comments1.xml?ContentType=application/vnd.openxmlformats-officedocument.spreadsheetml.comments+xml">
        <DigestMethod Algorithm="http://www.w3.org/2001/04/xmlenc#sha256"/>
        <DigestValue>D1ZJOUA+rSHcom9m3ySIHuX7CboEvAibeubIv/6JwCs=</DigestValue>
      </Reference>
      <Reference URI="/xl/comments2.xml?ContentType=application/vnd.openxmlformats-officedocument.spreadsheetml.comments+xml">
        <DigestMethod Algorithm="http://www.w3.org/2001/04/xmlenc#sha256"/>
        <DigestValue>pIOa4lqW/EDwH4DBOBd3udj1a22CHmu2gGkThTTkXd4=</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pMfRuiOaO+2q5mqBtFa+X/Q3CtIKfnajesiGGYtwAu8=</DigestValue>
      </Reference>
      <Reference URI="/xl/drawings/vmlDrawing2.vml?ContentType=application/vnd.openxmlformats-officedocument.vmlDrawing">
        <DigestMethod Algorithm="http://www.w3.org/2001/04/xmlenc#sha256"/>
        <DigestValue>xnQtG+XLDLhA5+eiSVKnMSkUnrk7JIlO1RGzp6z9tqg=</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RVWPkxQ2q+1WogaPP8R7i1Lu8S6ZxJIClmJ171ejC+4=</DigestValue>
      </Reference>
      <Reference URI="/xl/styles.xml?ContentType=application/vnd.openxmlformats-officedocument.spreadsheetml.styles+xml">
        <DigestMethod Algorithm="http://www.w3.org/2001/04/xmlenc#sha256"/>
        <DigestValue>ljSV15M04LZgo65g2xQWoNzx7eY3PvEHThmt4nbpJIw=</DigestValue>
      </Reference>
      <Reference URI="/xl/theme/theme1.xml?ContentType=application/vnd.openxmlformats-officedocument.theme+xml">
        <DigestMethod Algorithm="http://www.w3.org/2001/04/xmlenc#sha256"/>
        <DigestValue>TG2INX02lfOQAdcSZ0mz1vgZ+I3vxMMRQJPkWwqFVjY=</DigestValue>
      </Reference>
      <Reference URI="/xl/workbook.xml?ContentType=application/vnd.openxmlformats-officedocument.spreadsheetml.sheet.main+xml">
        <DigestMethod Algorithm="http://www.w3.org/2001/04/xmlenc#sha256"/>
        <DigestValue>QOpDUKp9NmnTFfTusMSFCuUCbPkHbPqYrbrk+ot7df4=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Qlyw+nTAJhk2Vh3hpiZKM3NhaqcH5YBYjVLI6OOxFEw=</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IRCu5FNgyOkB/5q+g15bjgIlrsXqB0vLEXEWpK9AjUo=</DigestValue>
      </Reference>
      <Reference URI="/xl/worksheets/sheet10.xml?ContentType=application/vnd.openxmlformats-officedocument.spreadsheetml.worksheet+xml">
        <DigestMethod Algorithm="http://www.w3.org/2001/04/xmlenc#sha256"/>
        <DigestValue>ngwESnPU7DnoOrcUeN8FHrzY7ERcAiYJlZowuNJCs54=</DigestValue>
      </Reference>
      <Reference URI="/xl/worksheets/sheet11.xml?ContentType=application/vnd.openxmlformats-officedocument.spreadsheetml.worksheet+xml">
        <DigestMethod Algorithm="http://www.w3.org/2001/04/xmlenc#sha256"/>
        <DigestValue>1kgI5wAzaEzsU2uG2aGEKcMx89PvTNASTgeD57FZ3uY=</DigestValue>
      </Reference>
      <Reference URI="/xl/worksheets/sheet12.xml?ContentType=application/vnd.openxmlformats-officedocument.spreadsheetml.worksheet+xml">
        <DigestMethod Algorithm="http://www.w3.org/2001/04/xmlenc#sha256"/>
        <DigestValue>UF96mj6C9nRxBmhYxi2+NS84MT/0NRigMlfHfuS5r4k=</DigestValue>
      </Reference>
      <Reference URI="/xl/worksheets/sheet13.xml?ContentType=application/vnd.openxmlformats-officedocument.spreadsheetml.worksheet+xml">
        <DigestMethod Algorithm="http://www.w3.org/2001/04/xmlenc#sha256"/>
        <DigestValue>oX3Jbb078ZemVX98eZypVACDbz89JkUoL6H2vRvPQJo=</DigestValue>
      </Reference>
      <Reference URI="/xl/worksheets/sheet14.xml?ContentType=application/vnd.openxmlformats-officedocument.spreadsheetml.worksheet+xml">
        <DigestMethod Algorithm="http://www.w3.org/2001/04/xmlenc#sha256"/>
        <DigestValue>rIFggI+QKjyyG4uAyqEb8Fn2ifpaiy4ye6K48r0fwG8=</DigestValue>
      </Reference>
      <Reference URI="/xl/worksheets/sheet15.xml?ContentType=application/vnd.openxmlformats-officedocument.spreadsheetml.worksheet+xml">
        <DigestMethod Algorithm="http://www.w3.org/2001/04/xmlenc#sha256"/>
        <DigestValue>zmTKDN6aA0rmT90skN+9L4AHnG2bU34/ai+PJaWFY68=</DigestValue>
      </Reference>
      <Reference URI="/xl/worksheets/sheet16.xml?ContentType=application/vnd.openxmlformats-officedocument.spreadsheetml.worksheet+xml">
        <DigestMethod Algorithm="http://www.w3.org/2001/04/xmlenc#sha256"/>
        <DigestValue>1JaGdJegCSOIH2dxdRgxdDupc/+tp73owYhv++WkQVs=</DigestValue>
      </Reference>
      <Reference URI="/xl/worksheets/sheet17.xml?ContentType=application/vnd.openxmlformats-officedocument.spreadsheetml.worksheet+xml">
        <DigestMethod Algorithm="http://www.w3.org/2001/04/xmlenc#sha256"/>
        <DigestValue>6zCywQ15EuEZdCgkRInzB1+LSVRziXEpe+lWr3I9bwc=</DigestValue>
      </Reference>
      <Reference URI="/xl/worksheets/sheet18.xml?ContentType=application/vnd.openxmlformats-officedocument.spreadsheetml.worksheet+xml">
        <DigestMethod Algorithm="http://www.w3.org/2001/04/xmlenc#sha256"/>
        <DigestValue>3C9ghmCqBJlhf51eNxFgqHCgrR0IxHf9WA6Mzwn/MYs=</DigestValue>
      </Reference>
      <Reference URI="/xl/worksheets/sheet19.xml?ContentType=application/vnd.openxmlformats-officedocument.spreadsheetml.worksheet+xml">
        <DigestMethod Algorithm="http://www.w3.org/2001/04/xmlenc#sha256"/>
        <DigestValue>C2Yk5iyMe3eQekmg/e2J5DeduYGi639hzztZ1Avc8sE=</DigestValue>
      </Reference>
      <Reference URI="/xl/worksheets/sheet2.xml?ContentType=application/vnd.openxmlformats-officedocument.spreadsheetml.worksheet+xml">
        <DigestMethod Algorithm="http://www.w3.org/2001/04/xmlenc#sha256"/>
        <DigestValue>nNB2N+y8OqjK6PodIkPWpBoq/EZ9GiRZV4EzMO0hRxI=</DigestValue>
      </Reference>
      <Reference URI="/xl/worksheets/sheet20.xml?ContentType=application/vnd.openxmlformats-officedocument.spreadsheetml.worksheet+xml">
        <DigestMethod Algorithm="http://www.w3.org/2001/04/xmlenc#sha256"/>
        <DigestValue>qse5TaFRZLlJtHvqVgndncfD4nsOCHkO6KESlGEJ2hY=</DigestValue>
      </Reference>
      <Reference URI="/xl/worksheets/sheet21.xml?ContentType=application/vnd.openxmlformats-officedocument.spreadsheetml.worksheet+xml">
        <DigestMethod Algorithm="http://www.w3.org/2001/04/xmlenc#sha256"/>
        <DigestValue>caI8Djch6/rBbkMJhn6OUxiROocCCX6g1F/l5+qccXc=</DigestValue>
      </Reference>
      <Reference URI="/xl/worksheets/sheet22.xml?ContentType=application/vnd.openxmlformats-officedocument.spreadsheetml.worksheet+xml">
        <DigestMethod Algorithm="http://www.w3.org/2001/04/xmlenc#sha256"/>
        <DigestValue>OJwPzuuHDn7lH3J+gfISUcuzd+EyAfARFBVs4L3XA3M=</DigestValue>
      </Reference>
      <Reference URI="/xl/worksheets/sheet23.xml?ContentType=application/vnd.openxmlformats-officedocument.spreadsheetml.worksheet+xml">
        <DigestMethod Algorithm="http://www.w3.org/2001/04/xmlenc#sha256"/>
        <DigestValue>1zeGyCLxCq6aG7bb31rDeKTRJUitfVF4pKB8FP6jWBg=</DigestValue>
      </Reference>
      <Reference URI="/xl/worksheets/sheet24.xml?ContentType=application/vnd.openxmlformats-officedocument.spreadsheetml.worksheet+xml">
        <DigestMethod Algorithm="http://www.w3.org/2001/04/xmlenc#sha256"/>
        <DigestValue>UILKoZVdqhqCrNDa0U0j9RrTkm8rsdCiLtv+zZqNJ8Q=</DigestValue>
      </Reference>
      <Reference URI="/xl/worksheets/sheet25.xml?ContentType=application/vnd.openxmlformats-officedocument.spreadsheetml.worksheet+xml">
        <DigestMethod Algorithm="http://www.w3.org/2001/04/xmlenc#sha256"/>
        <DigestValue>Ymwi75ZNMYgwjJ2HWm/qazeMefZolwwqJzBC3ddWY5g=</DigestValue>
      </Reference>
      <Reference URI="/xl/worksheets/sheet26.xml?ContentType=application/vnd.openxmlformats-officedocument.spreadsheetml.worksheet+xml">
        <DigestMethod Algorithm="http://www.w3.org/2001/04/xmlenc#sha256"/>
        <DigestValue>6dBiQCVb7TWAGhEGh68s+1oC+1jqMXGAuA3Gzns3+aQ=</DigestValue>
      </Reference>
      <Reference URI="/xl/worksheets/sheet27.xml?ContentType=application/vnd.openxmlformats-officedocument.spreadsheetml.worksheet+xml">
        <DigestMethod Algorithm="http://www.w3.org/2001/04/xmlenc#sha256"/>
        <DigestValue>pHGYe2Zi6VcKf3gkc2H/d6g4MqSaR4QUIsQUUEcTHdc=</DigestValue>
      </Reference>
      <Reference URI="/xl/worksheets/sheet28.xml?ContentType=application/vnd.openxmlformats-officedocument.spreadsheetml.worksheet+xml">
        <DigestMethod Algorithm="http://www.w3.org/2001/04/xmlenc#sha256"/>
        <DigestValue>MZw3DwVmhvF6u8wc8TGvVoaKIxUBtAMyiG13NVXfSjw=</DigestValue>
      </Reference>
      <Reference URI="/xl/worksheets/sheet29.xml?ContentType=application/vnd.openxmlformats-officedocument.spreadsheetml.worksheet+xml">
        <DigestMethod Algorithm="http://www.w3.org/2001/04/xmlenc#sha256"/>
        <DigestValue>Ne9Xr506SvIlRZ7OcXYoNzooTItTECKVTONlcLrXoSw=</DigestValue>
      </Reference>
      <Reference URI="/xl/worksheets/sheet3.xml?ContentType=application/vnd.openxmlformats-officedocument.spreadsheetml.worksheet+xml">
        <DigestMethod Algorithm="http://www.w3.org/2001/04/xmlenc#sha256"/>
        <DigestValue>QeTB8qrLkfEfc2un+oEnNZUP9R1tXj5vxLk3juahOnI=</DigestValue>
      </Reference>
      <Reference URI="/xl/worksheets/sheet30.xml?ContentType=application/vnd.openxmlformats-officedocument.spreadsheetml.worksheet+xml">
        <DigestMethod Algorithm="http://www.w3.org/2001/04/xmlenc#sha256"/>
        <DigestValue>ppQQUFokQN8IhDyjTxDID4L06O/TpWMXZNJjtkrJJvE=</DigestValue>
      </Reference>
      <Reference URI="/xl/worksheets/sheet31.xml?ContentType=application/vnd.openxmlformats-officedocument.spreadsheetml.worksheet+xml">
        <DigestMethod Algorithm="http://www.w3.org/2001/04/xmlenc#sha256"/>
        <DigestValue>Ccav8M0YfYXEsQj6nVaZr9zHf5gzR53gJBlYamBskJg=</DigestValue>
      </Reference>
      <Reference URI="/xl/worksheets/sheet32.xml?ContentType=application/vnd.openxmlformats-officedocument.spreadsheetml.worksheet+xml">
        <DigestMethod Algorithm="http://www.w3.org/2001/04/xmlenc#sha256"/>
        <DigestValue>yY7Y6Y9a+Xd17WIPP819aaxBCgALy9T7zCHNjqPck2c=</DigestValue>
      </Reference>
      <Reference URI="/xl/worksheets/sheet4.xml?ContentType=application/vnd.openxmlformats-officedocument.spreadsheetml.worksheet+xml">
        <DigestMethod Algorithm="http://www.w3.org/2001/04/xmlenc#sha256"/>
        <DigestValue>h6RAmAEtWRH6cwvz38JfzDXK+uxS9ssULFfDik4j5/g=</DigestValue>
      </Reference>
      <Reference URI="/xl/worksheets/sheet5.xml?ContentType=application/vnd.openxmlformats-officedocument.spreadsheetml.worksheet+xml">
        <DigestMethod Algorithm="http://www.w3.org/2001/04/xmlenc#sha256"/>
        <DigestValue>SgQUm/pQVsmF/DO57KfbezhiEHYxNaDliwdP7qHCbEA=</DigestValue>
      </Reference>
      <Reference URI="/xl/worksheets/sheet6.xml?ContentType=application/vnd.openxmlformats-officedocument.spreadsheetml.worksheet+xml">
        <DigestMethod Algorithm="http://www.w3.org/2001/04/xmlenc#sha256"/>
        <DigestValue>ZgIj5y/b6nEe0ObWrSuG/2fW0AGa98dxU+/jDhT0/KU=</DigestValue>
      </Reference>
      <Reference URI="/xl/worksheets/sheet7.xml?ContentType=application/vnd.openxmlformats-officedocument.spreadsheetml.worksheet+xml">
        <DigestMethod Algorithm="http://www.w3.org/2001/04/xmlenc#sha256"/>
        <DigestValue>zKbKF8ZAuhTxUTy/PEWGlh++VXIA+FqyjKwS4wqvFQo=</DigestValue>
      </Reference>
      <Reference URI="/xl/worksheets/sheet8.xml?ContentType=application/vnd.openxmlformats-officedocument.spreadsheetml.worksheet+xml">
        <DigestMethod Algorithm="http://www.w3.org/2001/04/xmlenc#sha256"/>
        <DigestValue>OAggQuZg94m58ucDhJnqQg1XLNTWdizv9EDhCuoF5rw=</DigestValue>
      </Reference>
      <Reference URI="/xl/worksheets/sheet9.xml?ContentType=application/vnd.openxmlformats-officedocument.spreadsheetml.worksheet+xml">
        <DigestMethod Algorithm="http://www.w3.org/2001/04/xmlenc#sha256"/>
        <DigestValue>etrTmh/6CodAw4hWtpa+9Qm9pM7sKpOJ39sWstkUBvQ=</DigestValue>
      </Reference>
    </Manifest>
    <SignatureProperties>
      <SignatureProperty Id="idSignatureTime" Target="#idPackageSignature">
        <mdssi:SignatureTime xmlns:mdssi="http://schemas.openxmlformats.org/package/2006/digital-signature">
          <mdssi:Format>YYYY-MM-DDThh:mm:ssTZD</mdssi:Format>
          <mdssi:Value>2025-10-30T14:53:21Z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PE1_I-BBG-QQ-20250930</SignatureComments>
          <WindowsVersion>10.0</WindowsVersion>
          <OfficeVersion>16.0.14334/22</OfficeVersion>
          <ApplicationVersion>16.0.14334</ApplicationVersion>
          <Monitors>1</Monitors>
          <HorizontalResolution>2560</HorizontalResolution>
          <VerticalResolution>1440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2025-10-30T14:53:21Z</xd:SigningTime>
          <xd:SigningCertificate>
            <xd:Cert>
              <xd:CertDigest>
                <DigestMethod Algorithm="http://www.w3.org/2001/04/xmlenc#sha256"/>
                <DigestValue>AEmTisBD9YXVAgfSjRSAl9c80rMxssVo/n5TRIbd4Og=</DigestValue>
              </xd:CertDigest>
              <xd:IssuerSerial>
                <X509IssuerName>CN=NBG Class 2 INT Sub CA, DC=nbg, DC=ge</X509IssuerName>
                <X509SerialNumber>327177460974707676446841</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PE1_I-BBG-QQ-20250930</xd:CommitmentTypeQualifier>
            </xd:CommitmentTypeQualifiers>
          </xd:CommitmentTypeIndication>
        </xd:SignedDataObject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j7JXOfVpUkKWvIEs192DSjEqyXXkDWqAAot8AB8TzMs=</DigestValue>
    </Reference>
    <Reference Type="http://www.w3.org/2000/09/xmldsig#Object" URI="#idOfficeObject">
      <DigestMethod Algorithm="http://www.w3.org/2001/04/xmlenc#sha256"/>
      <DigestValue>NO7oj6xjR0trTZnBZP9ItZMNf7Uphzxb6VatoujTLrU=</DigestValue>
    </Reference>
    <Reference Type="http://uri.etsi.org/01903#SignedProperties" URI="#idSignedProperties">
      <Transforms>
        <Transform Algorithm="http://www.w3.org/TR/2001/REC-xml-c14n-20010315"/>
      </Transforms>
      <DigestMethod Algorithm="http://www.w3.org/2001/04/xmlenc#sha256"/>
      <DigestValue>NQstkyqcPw+4QHvgv18/yGzMANMukrXOqfGq0RYOpnE=</DigestValue>
    </Reference>
  </SignedInfo>
  <SignatureValue>yE10aXZRWieQKtdBMITqnmlelv5Z39mDwwfujJtEs9Se0Jv8Hi5pfyhO2TKQMVGEQPdiqA7g6iXX
uhD0G6fVQQggVtF1aRgSFlp+Ij+jE8doamwiJSQIXrrzpcpLonSFfO1SwwxFfPJ01VnSW/LV8y4R
rMXVPSw33X9cGs4fJKF/oGlaMh7VYn309GtmfoO5X1TQnSSw766k9WCpB39MGeaaRhFzVYNPRe86
vgMk+nE8ReY1LjIGKbr6sWHtU5+88bxbzJuZJv4s+IUlwh/JiUbliY2M1ruXnAnSCq65soxs52nS
O+TcJO9Kuefo60Zwvy67tnN6rgt0yeJKLKwamA==</SignatureValue>
  <KeyInfo>
    <X509Data>
      <X509Certificate>MIIGPzCCBSegAwIBAgIKGqN17gAEAAKOSDANBgkqhkiG9w0BAQsFADBKMRIwEAYKCZImiZPyLGQBGRYCZ2UxEzARBgoJkiaJk/IsZAEZFgNuYmcxHzAdBgNVBAMTFk5CRyBDbGFzcyAyIElOVCBTdWIgQ0EwHhcNMjUwODEzMDk1NjAzWhcNMjcwODEzMDk1NjAzWjA9MRwwGgYDVQQKExNKU0MgQmFuayBPZiBHZW9yZ2lhMR0wGwYDVQQDExRCQkcgLSBTdWxraGFuIEd2YWxpYTCCASIwDQYJKoZIhvcNAQEBBQADggEPADCCAQoCggEBAO3wNRFo5h9af1FKSJ19ZnK10zWPQJQYfYa6w1jYntjIdPruH0Er3pL3yjG8TbmLt7it/C5ZwIn6Jrk0XbbPGOLWq+PAWAbPDjUyEkCgS+NIAdenyw+2Bh3To6IBLtc+JKWHfe83EYMB9UeeFLedVzRyXOUkrkjot69jb+B87pFJEzIE2tn7ndA7LICtvHkvigerp/IC34FA/NtZATDhbCpsjDPTO2MBTS6ZBBhb0SPISYClSNJMvhcl1aHsRRhvJtECPhaALZ7qHIafbzpQ6vgVXUhawHh0mPLbMinyAI+zaJducHcuQVgbW4ggA/Fh9ZERSp37A95WntGn+a1voLECAwEAAaOCAzIwggMuMDwGCSsGAQQBgjcVBwQvMC0GJSsGAQQBgjcVCOayYION9USGgZkJg7ihSoO+hHEEg8SRM4SDiF0CAWQCASMwHQYDVR0lBBYwFAYIKwYBBQUHAwIGCCsGAQUFBwMEMAsGA1UdDwQEAwIHgDAnBgkrBgEEAYI3FQoEGjAYMAoGCCsGAQUFBwMCMAoGCCsGAQUFBwMEMB0GA1UdDgQWBBRmL4weV9Y3uTOlMnqDyS0D9gqYaT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Y0FDZXJ0aWZpY2F0ZT9iYXNlP29iamVjdENsYXNzPWNlcnRpZmljYXRpb25BdXRob3JpdHkwXQYIKwYBBQUHMAKGUWh0dHA6Ly9jcmwubmJnLmdvdi5nZS9jYS9uYmctc3ViQ0EubmJnLmdlX05CRyUyMENsYXNzJTIwMiUyMElOVCUyMFN1YiUyMENBKDQpLmNydDANBgkqhkiG9w0BAQsFAAOCAQEAcGA+Ty6EV4T+Z3OggIvur9W0Fjij9XOU9sx4AdCfV1rH4O173sUSb0M+Iw995aQUpLBBYlWv3xVaVn9t26atbbwk+aHeaf/wo9/m49bxMCIOlHattq+6OPqX7IIOlFgvZxUcIvmf6nKUxPZKOTlLLaeX+wEXV6XEuRu10Gj0KIQNHYb+SapAnC0Wqobr3sYYOOu16VSFOcrVa/eW2ZXwkLQo9ZdbKlcm8JSBnigtKjSEuxVZqPMSbsELB8p7xuVSzonhL9ZWGtG1RUjlmnNgA6cJoG96KxR3GraMRHbia/zsdQpWX8F4uvihx9SHExNSgKOQRoeJK/s49QnXU8Nku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Transform>
          <Transform Algorithm="http://www.w3.org/TR/2001/REC-xml-c14n-20010315"/>
        </Transforms>
        <DigestMethod Algorithm="http://www.w3.org/2001/04/xmlenc#sha256"/>
        <DigestValue>Rc7erzWOU+kOwEkDeCrGT9kO6GBr81WMgiTaSRsXg+8=</DigestValue>
      </Reference>
      <Reference URI="/xl/calcChain.xml?ContentType=application/vnd.openxmlformats-officedocument.spreadsheetml.calcChain+xml">
        <DigestMethod Algorithm="http://www.w3.org/2001/04/xmlenc#sha256"/>
        <DigestValue>ZSzAZPQ2Rp8KgxIwfOT63e9dgcFlQAlNMgFMHdGgkt0=</DigestValue>
      </Reference>
      <Reference URI="/xl/comments1.xml?ContentType=application/vnd.openxmlformats-officedocument.spreadsheetml.comments+xml">
        <DigestMethod Algorithm="http://www.w3.org/2001/04/xmlenc#sha256"/>
        <DigestValue>D1ZJOUA+rSHcom9m3ySIHuX7CboEvAibeubIv/6JwCs=</DigestValue>
      </Reference>
      <Reference URI="/xl/comments2.xml?ContentType=application/vnd.openxmlformats-officedocument.spreadsheetml.comments+xml">
        <DigestMethod Algorithm="http://www.w3.org/2001/04/xmlenc#sha256"/>
        <DigestValue>pIOa4lqW/EDwH4DBOBd3udj1a22CHmu2gGkThTTkXd4=</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pMfRuiOaO+2q5mqBtFa+X/Q3CtIKfnajesiGGYtwAu8=</DigestValue>
      </Reference>
      <Reference URI="/xl/drawings/vmlDrawing2.vml?ContentType=application/vnd.openxmlformats-officedocument.vmlDrawing">
        <DigestMethod Algorithm="http://www.w3.org/2001/04/xmlenc#sha256"/>
        <DigestValue>xnQtG+XLDLhA5+eiSVKnMSkUnrk7JIlO1RGzp6z9tqg=</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RVWPkxQ2q+1WogaPP8R7i1Lu8S6ZxJIClmJ171ejC+4=</DigestValue>
      </Reference>
      <Reference URI="/xl/styles.xml?ContentType=application/vnd.openxmlformats-officedocument.spreadsheetml.styles+xml">
        <DigestMethod Algorithm="http://www.w3.org/2001/04/xmlenc#sha256"/>
        <DigestValue>ljSV15M04LZgo65g2xQWoNzx7eY3PvEHThmt4nbpJIw=</DigestValue>
      </Reference>
      <Reference URI="/xl/theme/theme1.xml?ContentType=application/vnd.openxmlformats-officedocument.theme+xml">
        <DigestMethod Algorithm="http://www.w3.org/2001/04/xmlenc#sha256"/>
        <DigestValue>TG2INX02lfOQAdcSZ0mz1vgZ+I3vxMMRQJPkWwqFVjY=</DigestValue>
      </Reference>
      <Reference URI="/xl/workbook.xml?ContentType=application/vnd.openxmlformats-officedocument.spreadsheetml.sheet.main+xml">
        <DigestMethod Algorithm="http://www.w3.org/2001/04/xmlenc#sha256"/>
        <DigestValue>QOpDUKp9NmnTFfTusMSFCuUCbPkHbPqYrbrk+ot7df4=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Qlyw+nTAJhk2Vh3hpiZKM3NhaqcH5YBYjVLI6OOxFEw=</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IRCu5FNgyOkB/5q+g15bjgIlrsXqB0vLEXEWpK9AjUo=</DigestValue>
      </Reference>
      <Reference URI="/xl/worksheets/sheet10.xml?ContentType=application/vnd.openxmlformats-officedocument.spreadsheetml.worksheet+xml">
        <DigestMethod Algorithm="http://www.w3.org/2001/04/xmlenc#sha256"/>
        <DigestValue>ngwESnPU7DnoOrcUeN8FHrzY7ERcAiYJlZowuNJCs54=</DigestValue>
      </Reference>
      <Reference URI="/xl/worksheets/sheet11.xml?ContentType=application/vnd.openxmlformats-officedocument.spreadsheetml.worksheet+xml">
        <DigestMethod Algorithm="http://www.w3.org/2001/04/xmlenc#sha256"/>
        <DigestValue>1kgI5wAzaEzsU2uG2aGEKcMx89PvTNASTgeD57FZ3uY=</DigestValue>
      </Reference>
      <Reference URI="/xl/worksheets/sheet12.xml?ContentType=application/vnd.openxmlformats-officedocument.spreadsheetml.worksheet+xml">
        <DigestMethod Algorithm="http://www.w3.org/2001/04/xmlenc#sha256"/>
        <DigestValue>UF96mj6C9nRxBmhYxi2+NS84MT/0NRigMlfHfuS5r4k=</DigestValue>
      </Reference>
      <Reference URI="/xl/worksheets/sheet13.xml?ContentType=application/vnd.openxmlformats-officedocument.spreadsheetml.worksheet+xml">
        <DigestMethod Algorithm="http://www.w3.org/2001/04/xmlenc#sha256"/>
        <DigestValue>oX3Jbb078ZemVX98eZypVACDbz89JkUoL6H2vRvPQJo=</DigestValue>
      </Reference>
      <Reference URI="/xl/worksheets/sheet14.xml?ContentType=application/vnd.openxmlformats-officedocument.spreadsheetml.worksheet+xml">
        <DigestMethod Algorithm="http://www.w3.org/2001/04/xmlenc#sha256"/>
        <DigestValue>rIFggI+QKjyyG4uAyqEb8Fn2ifpaiy4ye6K48r0fwG8=</DigestValue>
      </Reference>
      <Reference URI="/xl/worksheets/sheet15.xml?ContentType=application/vnd.openxmlformats-officedocument.spreadsheetml.worksheet+xml">
        <DigestMethod Algorithm="http://www.w3.org/2001/04/xmlenc#sha256"/>
        <DigestValue>zmTKDN6aA0rmT90skN+9L4AHnG2bU34/ai+PJaWFY68=</DigestValue>
      </Reference>
      <Reference URI="/xl/worksheets/sheet16.xml?ContentType=application/vnd.openxmlformats-officedocument.spreadsheetml.worksheet+xml">
        <DigestMethod Algorithm="http://www.w3.org/2001/04/xmlenc#sha256"/>
        <DigestValue>1JaGdJegCSOIH2dxdRgxdDupc/+tp73owYhv++WkQVs=</DigestValue>
      </Reference>
      <Reference URI="/xl/worksheets/sheet17.xml?ContentType=application/vnd.openxmlformats-officedocument.spreadsheetml.worksheet+xml">
        <DigestMethod Algorithm="http://www.w3.org/2001/04/xmlenc#sha256"/>
        <DigestValue>6zCywQ15EuEZdCgkRInzB1+LSVRziXEpe+lWr3I9bwc=</DigestValue>
      </Reference>
      <Reference URI="/xl/worksheets/sheet18.xml?ContentType=application/vnd.openxmlformats-officedocument.spreadsheetml.worksheet+xml">
        <DigestMethod Algorithm="http://www.w3.org/2001/04/xmlenc#sha256"/>
        <DigestValue>3C9ghmCqBJlhf51eNxFgqHCgrR0IxHf9WA6Mzwn/MYs=</DigestValue>
      </Reference>
      <Reference URI="/xl/worksheets/sheet19.xml?ContentType=application/vnd.openxmlformats-officedocument.spreadsheetml.worksheet+xml">
        <DigestMethod Algorithm="http://www.w3.org/2001/04/xmlenc#sha256"/>
        <DigestValue>C2Yk5iyMe3eQekmg/e2J5DeduYGi639hzztZ1Avc8sE=</DigestValue>
      </Reference>
      <Reference URI="/xl/worksheets/sheet2.xml?ContentType=application/vnd.openxmlformats-officedocument.spreadsheetml.worksheet+xml">
        <DigestMethod Algorithm="http://www.w3.org/2001/04/xmlenc#sha256"/>
        <DigestValue>nNB2N+y8OqjK6PodIkPWpBoq/EZ9GiRZV4EzMO0hRxI=</DigestValue>
      </Reference>
      <Reference URI="/xl/worksheets/sheet20.xml?ContentType=application/vnd.openxmlformats-officedocument.spreadsheetml.worksheet+xml">
        <DigestMethod Algorithm="http://www.w3.org/2001/04/xmlenc#sha256"/>
        <DigestValue>qse5TaFRZLlJtHvqVgndncfD4nsOCHkO6KESlGEJ2hY=</DigestValue>
      </Reference>
      <Reference URI="/xl/worksheets/sheet21.xml?ContentType=application/vnd.openxmlformats-officedocument.spreadsheetml.worksheet+xml">
        <DigestMethod Algorithm="http://www.w3.org/2001/04/xmlenc#sha256"/>
        <DigestValue>caI8Djch6/rBbkMJhn6OUxiROocCCX6g1F/l5+qccXc=</DigestValue>
      </Reference>
      <Reference URI="/xl/worksheets/sheet22.xml?ContentType=application/vnd.openxmlformats-officedocument.spreadsheetml.worksheet+xml">
        <DigestMethod Algorithm="http://www.w3.org/2001/04/xmlenc#sha256"/>
        <DigestValue>OJwPzuuHDn7lH3J+gfISUcuzd+EyAfARFBVs4L3XA3M=</DigestValue>
      </Reference>
      <Reference URI="/xl/worksheets/sheet23.xml?ContentType=application/vnd.openxmlformats-officedocument.spreadsheetml.worksheet+xml">
        <DigestMethod Algorithm="http://www.w3.org/2001/04/xmlenc#sha256"/>
        <DigestValue>1zeGyCLxCq6aG7bb31rDeKTRJUitfVF4pKB8FP6jWBg=</DigestValue>
      </Reference>
      <Reference URI="/xl/worksheets/sheet24.xml?ContentType=application/vnd.openxmlformats-officedocument.spreadsheetml.worksheet+xml">
        <DigestMethod Algorithm="http://www.w3.org/2001/04/xmlenc#sha256"/>
        <DigestValue>UILKoZVdqhqCrNDa0U0j9RrTkm8rsdCiLtv+zZqNJ8Q=</DigestValue>
      </Reference>
      <Reference URI="/xl/worksheets/sheet25.xml?ContentType=application/vnd.openxmlformats-officedocument.spreadsheetml.worksheet+xml">
        <DigestMethod Algorithm="http://www.w3.org/2001/04/xmlenc#sha256"/>
        <DigestValue>Ymwi75ZNMYgwjJ2HWm/qazeMefZolwwqJzBC3ddWY5g=</DigestValue>
      </Reference>
      <Reference URI="/xl/worksheets/sheet26.xml?ContentType=application/vnd.openxmlformats-officedocument.spreadsheetml.worksheet+xml">
        <DigestMethod Algorithm="http://www.w3.org/2001/04/xmlenc#sha256"/>
        <DigestValue>6dBiQCVb7TWAGhEGh68s+1oC+1jqMXGAuA3Gzns3+aQ=</DigestValue>
      </Reference>
      <Reference URI="/xl/worksheets/sheet27.xml?ContentType=application/vnd.openxmlformats-officedocument.spreadsheetml.worksheet+xml">
        <DigestMethod Algorithm="http://www.w3.org/2001/04/xmlenc#sha256"/>
        <DigestValue>pHGYe2Zi6VcKf3gkc2H/d6g4MqSaR4QUIsQUUEcTHdc=</DigestValue>
      </Reference>
      <Reference URI="/xl/worksheets/sheet28.xml?ContentType=application/vnd.openxmlformats-officedocument.spreadsheetml.worksheet+xml">
        <DigestMethod Algorithm="http://www.w3.org/2001/04/xmlenc#sha256"/>
        <DigestValue>MZw3DwVmhvF6u8wc8TGvVoaKIxUBtAMyiG13NVXfSjw=</DigestValue>
      </Reference>
      <Reference URI="/xl/worksheets/sheet29.xml?ContentType=application/vnd.openxmlformats-officedocument.spreadsheetml.worksheet+xml">
        <DigestMethod Algorithm="http://www.w3.org/2001/04/xmlenc#sha256"/>
        <DigestValue>Ne9Xr506SvIlRZ7OcXYoNzooTItTECKVTONlcLrXoSw=</DigestValue>
      </Reference>
      <Reference URI="/xl/worksheets/sheet3.xml?ContentType=application/vnd.openxmlformats-officedocument.spreadsheetml.worksheet+xml">
        <DigestMethod Algorithm="http://www.w3.org/2001/04/xmlenc#sha256"/>
        <DigestValue>QeTB8qrLkfEfc2un+oEnNZUP9R1tXj5vxLk3juahOnI=</DigestValue>
      </Reference>
      <Reference URI="/xl/worksheets/sheet30.xml?ContentType=application/vnd.openxmlformats-officedocument.spreadsheetml.worksheet+xml">
        <DigestMethod Algorithm="http://www.w3.org/2001/04/xmlenc#sha256"/>
        <DigestValue>ppQQUFokQN8IhDyjTxDID4L06O/TpWMXZNJjtkrJJvE=</DigestValue>
      </Reference>
      <Reference URI="/xl/worksheets/sheet31.xml?ContentType=application/vnd.openxmlformats-officedocument.spreadsheetml.worksheet+xml">
        <DigestMethod Algorithm="http://www.w3.org/2001/04/xmlenc#sha256"/>
        <DigestValue>Ccav8M0YfYXEsQj6nVaZr9zHf5gzR53gJBlYamBskJg=</DigestValue>
      </Reference>
      <Reference URI="/xl/worksheets/sheet32.xml?ContentType=application/vnd.openxmlformats-officedocument.spreadsheetml.worksheet+xml">
        <DigestMethod Algorithm="http://www.w3.org/2001/04/xmlenc#sha256"/>
        <DigestValue>yY7Y6Y9a+Xd17WIPP819aaxBCgALy9T7zCHNjqPck2c=</DigestValue>
      </Reference>
      <Reference URI="/xl/worksheets/sheet4.xml?ContentType=application/vnd.openxmlformats-officedocument.spreadsheetml.worksheet+xml">
        <DigestMethod Algorithm="http://www.w3.org/2001/04/xmlenc#sha256"/>
        <DigestValue>h6RAmAEtWRH6cwvz38JfzDXK+uxS9ssULFfDik4j5/g=</DigestValue>
      </Reference>
      <Reference URI="/xl/worksheets/sheet5.xml?ContentType=application/vnd.openxmlformats-officedocument.spreadsheetml.worksheet+xml">
        <DigestMethod Algorithm="http://www.w3.org/2001/04/xmlenc#sha256"/>
        <DigestValue>SgQUm/pQVsmF/DO57KfbezhiEHYxNaDliwdP7qHCbEA=</DigestValue>
      </Reference>
      <Reference URI="/xl/worksheets/sheet6.xml?ContentType=application/vnd.openxmlformats-officedocument.spreadsheetml.worksheet+xml">
        <DigestMethod Algorithm="http://www.w3.org/2001/04/xmlenc#sha256"/>
        <DigestValue>ZgIj5y/b6nEe0ObWrSuG/2fW0AGa98dxU+/jDhT0/KU=</DigestValue>
      </Reference>
      <Reference URI="/xl/worksheets/sheet7.xml?ContentType=application/vnd.openxmlformats-officedocument.spreadsheetml.worksheet+xml">
        <DigestMethod Algorithm="http://www.w3.org/2001/04/xmlenc#sha256"/>
        <DigestValue>zKbKF8ZAuhTxUTy/PEWGlh++VXIA+FqyjKwS4wqvFQo=</DigestValue>
      </Reference>
      <Reference URI="/xl/worksheets/sheet8.xml?ContentType=application/vnd.openxmlformats-officedocument.spreadsheetml.worksheet+xml">
        <DigestMethod Algorithm="http://www.w3.org/2001/04/xmlenc#sha256"/>
        <DigestValue>OAggQuZg94m58ucDhJnqQg1XLNTWdizv9EDhCuoF5rw=</DigestValue>
      </Reference>
      <Reference URI="/xl/worksheets/sheet9.xml?ContentType=application/vnd.openxmlformats-officedocument.spreadsheetml.worksheet+xml">
        <DigestMethod Algorithm="http://www.w3.org/2001/04/xmlenc#sha256"/>
        <DigestValue>etrTmh/6CodAw4hWtpa+9Qm9pM7sKpOJ39sWstkUBvQ=</DigestValue>
      </Reference>
    </Manifest>
    <SignatureProperties>
      <SignatureProperty Id="idSignatureTime" Target="#idPackageSignature">
        <mdssi:SignatureTime xmlns:mdssi="http://schemas.openxmlformats.org/package/2006/digital-signature">
          <mdssi:Format>YYYY-MM-DDThh:mm:ssTZD</mdssi:Format>
          <mdssi:Value>2025-10-30T14:54:22Z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PE1_I-BBG-QQ-20250930</SignatureComments>
          <WindowsVersion>10.0</WindowsVersion>
          <OfficeVersion>16.0.14334/22</OfficeVersion>
          <ApplicationVersion>16.0.14334</ApplicationVersion>
          <Monitors>1</Monitors>
          <HorizontalResolution>2560</HorizontalResolution>
          <VerticalResolution>1440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2025-10-30T14:54:22Z</xd:SigningTime>
          <xd:SigningCertificate>
            <xd:Cert>
              <xd:CertDigest>
                <DigestMethod Algorithm="http://www.w3.org/2001/04/xmlenc#sha256"/>
                <DigestValue>Bnxv2QnyVJGTq9tfEMnlJmExqg+paKxwhxS2cdeq17g=</DigestValue>
              </xd:CertDigest>
              <xd:IssuerSerial>
                <X509IssuerName>CN=NBG Class 2 INT Sub CA, DC=nbg, DC=ge</X509IssuerName>
                <X509SerialNumber>125796845568189507210824</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PE1_I-BBG-QQ-20250930</xd:CommitmentTypeQualifier>
            </xd:CommitmentTypeQualifiers>
          </xd:CommitmentTypeIndication>
        </xd:SignedDataObject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2025-10-30T14:53:11Z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DLPManualFileClassification">
    <vt:lpwstr>{BD15A7F3-68A3-44DA-88DE-84F8F8C88452}</vt:lpwstr>
  </property>
  <property fmtid="{D5CDD505-2E9C-101B-9397-08002B2CF9AE}" pid="8" name="DLPManualFileClassificationLastModifiedBy">
    <vt:lpwstr>BOG0\mkokhtashvili</vt:lpwstr>
  </property>
  <property fmtid="{D5CDD505-2E9C-101B-9397-08002B2CF9AE}" pid="9" name="DLPManualFileClassificationLastModificationDate">
    <vt:lpwstr>1761737220</vt:lpwstr>
  </property>
  <property fmtid="{D5CDD505-2E9C-101B-9397-08002B2CF9AE}" pid="10" name="DLPManualFileClassificationVersion">
    <vt:lpwstr>11.11.2.117</vt:lpwstr>
  </property>
</Properties>
</file>