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worksheets/sheet23.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2.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24.xml" ContentType="application/vnd.openxmlformats-officedocument.spreadsheetml.worksheet+xml"/>
  <Override PartName="/xl/worksheets/sheet10.xml" ContentType="application/vnd.openxmlformats-officedocument.spreadsheetml.worksheet+xml"/>
  <Override PartName="/xl/worksheets/sheet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7.xml" ContentType="application/vnd.openxmlformats-officedocument.spreadsheetml.worksheet+xml"/>
  <Override PartName="/xl/worksheets/sheet9.xml" ContentType="application/vnd.openxmlformats-officedocument.spreadsheetml.worksheet+xml"/>
  <Override PartName="/xl/worksheets/sheet6.xml" ContentType="application/vnd.openxmlformats-officedocument.spreadsheetml.worksheet+xml"/>
  <Override PartName="/xl/worksheets/sheet25.xml" ContentType="application/vnd.openxmlformats-officedocument.spreadsheetml.worksheet+xml"/>
  <Override PartName="/xl/worksheets/sheet5.xml" ContentType="application/vnd.openxmlformats-officedocument.spreadsheetml.worksheet+xml"/>
  <Override PartName="/xl/externalLinks/externalLink5.xml" ContentType="application/vnd.openxmlformats-officedocument.spreadsheetml.externalLink+xml"/>
  <Override PartName="/xl/externalLinks/externalLink1.xml" ContentType="application/vnd.openxmlformats-officedocument.spreadsheetml.externalLink+xml"/>
  <Override PartName="/docProps/custom.xml" ContentType="application/vnd.openxmlformats-officedocument.custom-properties+xml"/>
  <Override PartName="/docProps/app.xml" ContentType="application/vnd.openxmlformats-officedocument.extended-properties+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2.xml" ContentType="application/vnd.openxmlformats-officedocument.spreadsheetml.externalLink+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xl/externalLinks/externalLink6.xml" ContentType="application/vnd.openxmlformats-officedocument.spreadsheetml.externalLink+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19200" windowHeight="6765" tabRatio="919"/>
  </bookViews>
  <sheets>
    <sheet name="Info " sheetId="82" r:id="rId1"/>
    <sheet name="1. key ratios " sheetId="84" r:id="rId2"/>
    <sheet name="2. SOFP" sheetId="108" r:id="rId3"/>
    <sheet name="3. SOPL" sheetId="109" r:id="rId4"/>
    <sheet name="4. Off-balance" sheetId="110" r:id="rId5"/>
    <sheet name="5. RWA " sheetId="86" r:id="rId6"/>
    <sheet name="6. Administrators-shareholders" sheetId="52" r:id="rId7"/>
    <sheet name="7. LI1 " sheetId="88" r:id="rId8"/>
    <sheet name="8. LI2" sheetId="73" r:id="rId9"/>
    <sheet name="9.Capital" sheetId="89" r:id="rId10"/>
    <sheet name="9.1. Capital Requirements" sheetId="94" r:id="rId11"/>
    <sheet name="9.2. MREL1" sheetId="121" r:id="rId12"/>
    <sheet name="9.3. MREL2" sheetId="122" r:id="rId13"/>
    <sheet name="10. CC2" sheetId="69" r:id="rId14"/>
    <sheet name="11. CRWA " sheetId="90" r:id="rId15"/>
    <sheet name="12. CRM" sheetId="64" r:id="rId16"/>
    <sheet name="13. CRME " sheetId="91" r:id="rId17"/>
    <sheet name="14. LCR" sheetId="93" r:id="rId18"/>
    <sheet name="15. CCR " sheetId="92" r:id="rId19"/>
    <sheet name="15.1 LR" sheetId="95" r:id="rId20"/>
    <sheet name="15.2 CVA" sheetId="123" r:id="rId21"/>
    <sheet name="16. NSFR" sheetId="97" r:id="rId22"/>
    <sheet name=" 17. Residual Maturity" sheetId="111" r:id="rId23"/>
    <sheet name="18. Assets by Exposure classes" sheetId="112" r:id="rId24"/>
    <sheet name="19. Assets by Risk Sectors" sheetId="113" r:id="rId25"/>
    <sheet name="20. Reserves" sheetId="114" r:id="rId26"/>
    <sheet name="21. NPL" sheetId="115" r:id="rId27"/>
    <sheet name="22. Quality" sheetId="116" r:id="rId28"/>
    <sheet name="23. LTV" sheetId="117" r:id="rId29"/>
    <sheet name="24. Risk Sector" sheetId="118" r:id="rId30"/>
    <sheet name="25. Collateral" sheetId="119" r:id="rId31"/>
    <sheet name="26. Retail Products" sheetId="120" r:id="rId32"/>
  </sheets>
  <externalReferences>
    <externalReference r:id="rId33"/>
    <externalReference r:id="rId34"/>
    <externalReference r:id="rId35"/>
    <externalReference r:id="rId36"/>
    <externalReference r:id="rId37"/>
    <externalReference r:id="rId38"/>
  </externalReferences>
  <definedNames>
    <definedName name="_cur1">'[1]Appl (2)'!$F$2:$F$7200</definedName>
    <definedName name="_cur2">'[1]Appl (2)'!$H$2:$H$7200</definedName>
    <definedName name="_sum1">'[1]Appl (2)'!$E$2:$E$7200</definedName>
    <definedName name="_sum2">'[1]Appl (2)'!$G$2:$G$7200</definedName>
    <definedName name="ACC_BALACC" localSheetId="22">#REF!</definedName>
    <definedName name="ACC_BALACC" localSheetId="1">#REF!</definedName>
    <definedName name="ACC_BALACC" localSheetId="14">#REF!</definedName>
    <definedName name="ACC_BALACC" localSheetId="16">#REF!</definedName>
    <definedName name="ACC_BALACC" localSheetId="17">#REF!</definedName>
    <definedName name="ACC_BALACC" localSheetId="18">#REF!</definedName>
    <definedName name="ACC_BALACC" localSheetId="20">#REF!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5">#REF!</definedName>
    <definedName name="ACC_BALACC" localSheetId="7">#REF!</definedName>
    <definedName name="ACC_BALACC" localSheetId="10">#REF!</definedName>
    <definedName name="ACC_BALACC" localSheetId="12">#REF!</definedName>
    <definedName name="ACC_BALACC" localSheetId="9">#REF!</definedName>
    <definedName name="ACC_BALACC" localSheetId="0">#REF!</definedName>
    <definedName name="ACC_BALACC">#REF!</definedName>
    <definedName name="ACC_CRS" localSheetId="22">#REF!</definedName>
    <definedName name="ACC_CRS" localSheetId="1">#REF!</definedName>
    <definedName name="ACC_CRS" localSheetId="14">#REF!</definedName>
    <definedName name="ACC_CRS" localSheetId="16">#REF!</definedName>
    <definedName name="ACC_CRS" localSheetId="17">#REF!</definedName>
    <definedName name="ACC_CRS" localSheetId="18">#REF!</definedName>
    <definedName name="ACC_CRS" localSheetId="20">#REF!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5">#REF!</definedName>
    <definedName name="ACC_CRS" localSheetId="7">#REF!</definedName>
    <definedName name="ACC_CRS" localSheetId="10">#REF!</definedName>
    <definedName name="ACC_CRS" localSheetId="12">#REF!</definedName>
    <definedName name="ACC_CRS" localSheetId="9">#REF!</definedName>
    <definedName name="ACC_CRS" localSheetId="0">#REF!</definedName>
    <definedName name="ACC_CRS">#REF!</definedName>
    <definedName name="ACC_DBS" localSheetId="22">#REF!</definedName>
    <definedName name="ACC_DBS" localSheetId="1">#REF!</definedName>
    <definedName name="ACC_DBS" localSheetId="14">#REF!</definedName>
    <definedName name="ACC_DBS" localSheetId="16">#REF!</definedName>
    <definedName name="ACC_DBS" localSheetId="17">#REF!</definedName>
    <definedName name="ACC_DBS" localSheetId="18">#REF!</definedName>
    <definedName name="ACC_DBS" localSheetId="20">#REF!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5">#REF!</definedName>
    <definedName name="ACC_DBS" localSheetId="7">#REF!</definedName>
    <definedName name="ACC_DBS" localSheetId="10">#REF!</definedName>
    <definedName name="ACC_DBS" localSheetId="12">#REF!</definedName>
    <definedName name="ACC_DBS" localSheetId="9">#REF!</definedName>
    <definedName name="ACC_DBS" localSheetId="0">#REF!</definedName>
    <definedName name="ACC_DBS">#REF!</definedName>
    <definedName name="ACC_ISO" localSheetId="22">#REF!</definedName>
    <definedName name="ACC_ISO" localSheetId="1">#REF!</definedName>
    <definedName name="ACC_ISO" localSheetId="14">#REF!</definedName>
    <definedName name="ACC_ISO" localSheetId="16">#REF!</definedName>
    <definedName name="ACC_ISO" localSheetId="17">#REF!</definedName>
    <definedName name="ACC_ISO" localSheetId="18">#REF!</definedName>
    <definedName name="ACC_ISO" localSheetId="20">#REF!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5">#REF!</definedName>
    <definedName name="ACC_ISO" localSheetId="7">#REF!</definedName>
    <definedName name="ACC_ISO" localSheetId="10">#REF!</definedName>
    <definedName name="ACC_ISO" localSheetId="12">#REF!</definedName>
    <definedName name="ACC_ISO" localSheetId="9">#REF!</definedName>
    <definedName name="ACC_ISO" localSheetId="0">#REF!</definedName>
    <definedName name="ACC_ISO">#REF!</definedName>
    <definedName name="ACC_SALDO" localSheetId="22">#REF!</definedName>
    <definedName name="ACC_SALDO" localSheetId="1">#REF!</definedName>
    <definedName name="ACC_SALDO" localSheetId="14">#REF!</definedName>
    <definedName name="ACC_SALDO" localSheetId="16">#REF!</definedName>
    <definedName name="ACC_SALDO" localSheetId="17">#REF!</definedName>
    <definedName name="ACC_SALDO" localSheetId="18">#REF!</definedName>
    <definedName name="ACC_SALDO" localSheetId="20">#REF!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5">#REF!</definedName>
    <definedName name="ACC_SALDO" localSheetId="7">#REF!</definedName>
    <definedName name="ACC_SALDO" localSheetId="10">#REF!</definedName>
    <definedName name="ACC_SALDO" localSheetId="12">#REF!</definedName>
    <definedName name="ACC_SALDO" localSheetId="9">#REF!</definedName>
    <definedName name="ACC_SALDO" localSheetId="0">#REF!</definedName>
    <definedName name="ACC_SALDO">#REF!</definedName>
    <definedName name="BS_BALACC" localSheetId="22">#REF!</definedName>
    <definedName name="BS_BALACC" localSheetId="1">#REF!</definedName>
    <definedName name="BS_BALACC" localSheetId="14">#REF!</definedName>
    <definedName name="BS_BALACC" localSheetId="16">#REF!</definedName>
    <definedName name="BS_BALACC" localSheetId="17">#REF!</definedName>
    <definedName name="BS_BALACC" localSheetId="18">#REF!</definedName>
    <definedName name="BS_BALACC" localSheetId="20">#REF!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5">#REF!</definedName>
    <definedName name="BS_BALACC" localSheetId="7">#REF!</definedName>
    <definedName name="BS_BALACC" localSheetId="10">#REF!</definedName>
    <definedName name="BS_BALACC" localSheetId="12">#REF!</definedName>
    <definedName name="BS_BALACC" localSheetId="9">#REF!</definedName>
    <definedName name="BS_BALACC" localSheetId="0">#REF!</definedName>
    <definedName name="BS_BALACC">#REF!</definedName>
    <definedName name="BS_BALANCE" localSheetId="22">#REF!</definedName>
    <definedName name="BS_BALANCE" localSheetId="1">#REF!</definedName>
    <definedName name="BS_BALANCE" localSheetId="14">#REF!</definedName>
    <definedName name="BS_BALANCE" localSheetId="16">#REF!</definedName>
    <definedName name="BS_BALANCE" localSheetId="17">#REF!</definedName>
    <definedName name="BS_BALANCE" localSheetId="18">#REF!</definedName>
    <definedName name="BS_BALANCE" localSheetId="20">#REF!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5">#REF!</definedName>
    <definedName name="BS_BALANCE" localSheetId="7">#REF!</definedName>
    <definedName name="BS_BALANCE" localSheetId="10">#REF!</definedName>
    <definedName name="BS_BALANCE" localSheetId="12">#REF!</definedName>
    <definedName name="BS_BALANCE" localSheetId="9">#REF!</definedName>
    <definedName name="BS_BALANCE" localSheetId="0">#REF!</definedName>
    <definedName name="BS_BALANCE">#REF!</definedName>
    <definedName name="BS_CR" localSheetId="22">#REF!</definedName>
    <definedName name="BS_CR" localSheetId="1">#REF!</definedName>
    <definedName name="BS_CR" localSheetId="14">#REF!</definedName>
    <definedName name="BS_CR" localSheetId="16">#REF!</definedName>
    <definedName name="BS_CR" localSheetId="17">#REF!</definedName>
    <definedName name="BS_CR" localSheetId="18">#REF!</definedName>
    <definedName name="BS_CR" localSheetId="20">#REF!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5">#REF!</definedName>
    <definedName name="BS_CR" localSheetId="7">#REF!</definedName>
    <definedName name="BS_CR" localSheetId="10">#REF!</definedName>
    <definedName name="BS_CR" localSheetId="12">#REF!</definedName>
    <definedName name="BS_CR" localSheetId="9">#REF!</definedName>
    <definedName name="BS_CR" localSheetId="0">#REF!</definedName>
    <definedName name="BS_CR">#REF!</definedName>
    <definedName name="BS_CR_EQU" localSheetId="22">#REF!</definedName>
    <definedName name="BS_CR_EQU" localSheetId="1">#REF!</definedName>
    <definedName name="BS_CR_EQU" localSheetId="14">#REF!</definedName>
    <definedName name="BS_CR_EQU" localSheetId="16">#REF!</definedName>
    <definedName name="BS_CR_EQU" localSheetId="17">#REF!</definedName>
    <definedName name="BS_CR_EQU" localSheetId="18">#REF!</definedName>
    <definedName name="BS_CR_EQU" localSheetId="20">#REF!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5">#REF!</definedName>
    <definedName name="BS_CR_EQU" localSheetId="7">#REF!</definedName>
    <definedName name="BS_CR_EQU" localSheetId="10">#REF!</definedName>
    <definedName name="BS_CR_EQU" localSheetId="12">#REF!</definedName>
    <definedName name="BS_CR_EQU" localSheetId="9">#REF!</definedName>
    <definedName name="BS_CR_EQU" localSheetId="0">#REF!</definedName>
    <definedName name="BS_CR_EQU">#REF!</definedName>
    <definedName name="BS_DB" localSheetId="22">#REF!</definedName>
    <definedName name="BS_DB" localSheetId="1">#REF!</definedName>
    <definedName name="BS_DB" localSheetId="14">#REF!</definedName>
    <definedName name="BS_DB" localSheetId="16">#REF!</definedName>
    <definedName name="BS_DB" localSheetId="17">#REF!</definedName>
    <definedName name="BS_DB" localSheetId="18">#REF!</definedName>
    <definedName name="BS_DB" localSheetId="20">#REF!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5">#REF!</definedName>
    <definedName name="BS_DB" localSheetId="7">#REF!</definedName>
    <definedName name="BS_DB" localSheetId="10">#REF!</definedName>
    <definedName name="BS_DB" localSheetId="12">#REF!</definedName>
    <definedName name="BS_DB" localSheetId="9">#REF!</definedName>
    <definedName name="BS_DB" localSheetId="0">#REF!</definedName>
    <definedName name="BS_DB">#REF!</definedName>
    <definedName name="BS_DB_EQU" localSheetId="22">#REF!</definedName>
    <definedName name="BS_DB_EQU" localSheetId="1">#REF!</definedName>
    <definedName name="BS_DB_EQU" localSheetId="14">#REF!</definedName>
    <definedName name="BS_DB_EQU" localSheetId="16">#REF!</definedName>
    <definedName name="BS_DB_EQU" localSheetId="17">#REF!</definedName>
    <definedName name="BS_DB_EQU" localSheetId="18">#REF!</definedName>
    <definedName name="BS_DB_EQU" localSheetId="20">#REF!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5">#REF!</definedName>
    <definedName name="BS_DB_EQU" localSheetId="7">#REF!</definedName>
    <definedName name="BS_DB_EQU" localSheetId="10">#REF!</definedName>
    <definedName name="BS_DB_EQU" localSheetId="12">#REF!</definedName>
    <definedName name="BS_DB_EQU" localSheetId="9">#REF!</definedName>
    <definedName name="BS_DB_EQU" localSheetId="0">#REF!</definedName>
    <definedName name="BS_DB_EQU">#REF!</definedName>
    <definedName name="BS_DT" localSheetId="22">#REF!</definedName>
    <definedName name="BS_DT" localSheetId="1">#REF!</definedName>
    <definedName name="BS_DT" localSheetId="14">#REF!</definedName>
    <definedName name="BS_DT" localSheetId="16">#REF!</definedName>
    <definedName name="BS_DT" localSheetId="17">#REF!</definedName>
    <definedName name="BS_DT" localSheetId="18">#REF!</definedName>
    <definedName name="BS_DT" localSheetId="20">#REF!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5">#REF!</definedName>
    <definedName name="BS_DT" localSheetId="7">#REF!</definedName>
    <definedName name="BS_DT" localSheetId="10">#REF!</definedName>
    <definedName name="BS_DT" localSheetId="12">#REF!</definedName>
    <definedName name="BS_DT" localSheetId="9">#REF!</definedName>
    <definedName name="BS_DT" localSheetId="0">#REF!</definedName>
    <definedName name="BS_DT">#REF!</definedName>
    <definedName name="BS_ISO" localSheetId="22">#REF!</definedName>
    <definedName name="BS_ISO" localSheetId="1">#REF!</definedName>
    <definedName name="BS_ISO" localSheetId="14">#REF!</definedName>
    <definedName name="BS_ISO" localSheetId="16">#REF!</definedName>
    <definedName name="BS_ISO" localSheetId="17">#REF!</definedName>
    <definedName name="BS_ISO" localSheetId="18">#REF!</definedName>
    <definedName name="BS_ISO" localSheetId="20">#REF!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5">#REF!</definedName>
    <definedName name="BS_ISO" localSheetId="7">#REF!</definedName>
    <definedName name="BS_ISO" localSheetId="10">#REF!</definedName>
    <definedName name="BS_ISO" localSheetId="12">#REF!</definedName>
    <definedName name="BS_ISO" localSheetId="9">#REF!</definedName>
    <definedName name="BS_ISO" localSheetId="0">#REF!</definedName>
    <definedName name="BS_ISO">#REF!</definedName>
    <definedName name="CurrentDate" localSheetId="22">#REF!</definedName>
    <definedName name="CurrentDate" localSheetId="1">#REF!</definedName>
    <definedName name="CurrentDate" localSheetId="14">#REF!</definedName>
    <definedName name="CurrentDate" localSheetId="16">#REF!</definedName>
    <definedName name="CurrentDate" localSheetId="17">#REF!</definedName>
    <definedName name="CurrentDate" localSheetId="18">#REF!</definedName>
    <definedName name="CurrentDate" localSheetId="20">#REF!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5">#REF!</definedName>
    <definedName name="CurrentDate" localSheetId="7">#REF!</definedName>
    <definedName name="CurrentDate" localSheetId="10">#REF!</definedName>
    <definedName name="CurrentDate" localSheetId="12">#REF!</definedName>
    <definedName name="CurrentDate" localSheetId="9">#REF!</definedName>
    <definedName name="CurrentDate" localSheetId="0">#REF!</definedName>
    <definedName name="CurrentDate">#REF!</definedName>
    <definedName name="date">'[1]Appl (2)'!$B$2:$B$7200</definedName>
    <definedName name="date1">'[1]Appl (2)'!$C$2:$C$7200</definedName>
    <definedName name="L_FORMULAS_GEO">[2]ListSheet!$W$2:$W$15</definedName>
    <definedName name="Sheet" localSheetId="20">[3]Sheet2!$H$5:$H$31</definedName>
    <definedName name="Sheet" localSheetId="11">[4]Sheet2!$H$5:$H$31</definedName>
    <definedName name="Sheet" localSheetId="12">[4]Sheet2!$H$5:$H$31</definedName>
    <definedName name="Sheet">[4]Sheet2!$H$5:$H$31</definedName>
    <definedName name="საკრედიტო" localSheetId="20">[3]Sheet2!$B$6:$B$8</definedName>
    <definedName name="საკრედიტო" localSheetId="11">[4]Sheet2!$B$6:$B$8</definedName>
    <definedName name="საკრედიტო" localSheetId="12">[4]Sheet2!$B$6:$B$8</definedName>
    <definedName name="საკრედიტო">[4]Sheet2!$B$6:$B$8</definedName>
    <definedName name="ფაილი" localSheetId="20">[3]Sheet2!$B$2:$B$3</definedName>
    <definedName name="ფაილი" localSheetId="11">[4]Sheet2!$B$2:$B$3</definedName>
    <definedName name="ფაილი" localSheetId="12">[4]Sheet2!$B$2:$B$3</definedName>
    <definedName name="ფაილი">[4]Sheet2!$B$2:$B$3</definedName>
    <definedName name="ცვლილება_კორექტირება_რეგულაციაში" localSheetId="20">[3]Sheet2!$K$5:$K$9</definedName>
    <definedName name="ცვლილება_კორექტირება_რეგულაციაში" localSheetId="11">[4]Sheet2!$K$5:$K$9</definedName>
    <definedName name="ცვლილება_კორექტირება_რეგულაციაში" localSheetId="12">[4]Sheet2!$K$5:$K$9</definedName>
    <definedName name="ცვლილება_კორექტირება_რეგულაციაში">[4]Sheet2!$K$5:$K$9</definedName>
  </definedNames>
  <calcPr calcId="152511"/>
</workbook>
</file>

<file path=xl/calcChain.xml><?xml version="1.0" encoding="utf-8"?>
<calcChain xmlns="http://schemas.openxmlformats.org/spreadsheetml/2006/main">
  <c r="B2" i="123" l="1"/>
  <c r="B1" i="123"/>
  <c r="F6" i="123"/>
  <c r="C6" i="123"/>
  <c r="C34" i="92" l="1"/>
  <c r="B10" i="121"/>
  <c r="B9" i="121"/>
  <c r="B8" i="121"/>
  <c r="B7" i="121" s="1"/>
  <c r="F20" i="122"/>
  <c r="F19" i="122"/>
  <c r="F18" i="122"/>
  <c r="E17" i="122"/>
  <c r="D17" i="122"/>
  <c r="C17" i="122"/>
  <c r="B17" i="122"/>
  <c r="F16" i="122"/>
  <c r="F15" i="122"/>
  <c r="F14" i="122"/>
  <c r="E13" i="122"/>
  <c r="E9" i="122" s="1"/>
  <c r="D13" i="122"/>
  <c r="D9" i="122" s="1"/>
  <c r="C13" i="122"/>
  <c r="B13" i="122"/>
  <c r="F12" i="122"/>
  <c r="F11" i="122"/>
  <c r="F10" i="122"/>
  <c r="B1" i="121"/>
  <c r="B11" i="121"/>
  <c r="C9" i="122" l="1"/>
  <c r="F17" i="122"/>
  <c r="B9" i="122"/>
  <c r="B6" i="121"/>
  <c r="B14" i="121"/>
  <c r="F13" i="122"/>
  <c r="F9" i="122" s="1"/>
  <c r="B23" i="121" l="1"/>
  <c r="B22" i="121"/>
  <c r="B21" i="121"/>
  <c r="C41" i="84" l="1"/>
  <c r="C37" i="84"/>
  <c r="C19" i="84"/>
  <c r="C23" i="84"/>
  <c r="C22" i="84"/>
  <c r="C21" i="84"/>
  <c r="C20" i="84"/>
  <c r="C18" i="84"/>
  <c r="AA8" i="116"/>
  <c r="Z8" i="116"/>
  <c r="Y8" i="116"/>
  <c r="X8" i="116"/>
  <c r="W8" i="116"/>
  <c r="V8" i="116"/>
  <c r="U8" i="116"/>
  <c r="C34" i="95"/>
  <c r="C32" i="95"/>
  <c r="C26" i="95"/>
  <c r="C14" i="95"/>
  <c r="C8" i="95"/>
  <c r="N34" i="92" l="1"/>
  <c r="L34" i="92"/>
  <c r="J34" i="92"/>
  <c r="Q33" i="92"/>
  <c r="I33" i="92"/>
  <c r="Q32" i="92"/>
  <c r="I32" i="92"/>
  <c r="Q31" i="92"/>
  <c r="I31" i="92"/>
  <c r="I30" i="92"/>
  <c r="Q29" i="92"/>
  <c r="I29" i="92"/>
  <c r="Q28" i="92"/>
  <c r="I28" i="92"/>
  <c r="Q27" i="92"/>
  <c r="I27" i="92"/>
  <c r="I26" i="92"/>
  <c r="Q25" i="92"/>
  <c r="I25" i="92"/>
  <c r="Q24" i="92"/>
  <c r="I24" i="92"/>
  <c r="Q23" i="92"/>
  <c r="I23" i="92"/>
  <c r="I22" i="92"/>
  <c r="Q21" i="92"/>
  <c r="I21" i="92"/>
  <c r="Q20" i="92"/>
  <c r="I20" i="92"/>
  <c r="Q19" i="92"/>
  <c r="I19" i="92"/>
  <c r="I18" i="92"/>
  <c r="Q17" i="92"/>
  <c r="I17" i="92"/>
  <c r="Q16" i="92"/>
  <c r="I16" i="92"/>
  <c r="Q15" i="92"/>
  <c r="Q14" i="92" s="1"/>
  <c r="I15" i="92"/>
  <c r="I14" i="92"/>
  <c r="Q13" i="92"/>
  <c r="I13" i="92"/>
  <c r="Q12" i="92"/>
  <c r="I12" i="92"/>
  <c r="Q11" i="92"/>
  <c r="I11" i="92"/>
  <c r="I10" i="92"/>
  <c r="P9" i="92"/>
  <c r="O9" i="92"/>
  <c r="N9" i="92"/>
  <c r="M9" i="92"/>
  <c r="L9" i="92"/>
  <c r="K9" i="92"/>
  <c r="J9" i="92"/>
  <c r="P8" i="92"/>
  <c r="O8" i="92"/>
  <c r="N8" i="92"/>
  <c r="M8" i="92"/>
  <c r="L8" i="92"/>
  <c r="K8" i="92"/>
  <c r="J8" i="92"/>
  <c r="P7" i="92"/>
  <c r="O7" i="92"/>
  <c r="N7" i="92"/>
  <c r="M7" i="92"/>
  <c r="L7" i="92"/>
  <c r="K7" i="92"/>
  <c r="J7" i="92"/>
  <c r="E34" i="92"/>
  <c r="G9" i="92"/>
  <c r="F9" i="92"/>
  <c r="G8" i="92"/>
  <c r="F8" i="92"/>
  <c r="G7" i="92"/>
  <c r="F7" i="92"/>
  <c r="D9" i="92"/>
  <c r="D8" i="92"/>
  <c r="D7" i="92"/>
  <c r="C9" i="92"/>
  <c r="C8" i="92"/>
  <c r="C7" i="92"/>
  <c r="I7" i="92" l="1"/>
  <c r="Q26" i="92"/>
  <c r="Q10" i="92"/>
  <c r="I8" i="92"/>
  <c r="C6" i="92"/>
  <c r="Q30" i="92"/>
  <c r="Q18" i="92"/>
  <c r="Q7" i="92"/>
  <c r="Q8" i="92"/>
  <c r="Q22" i="92"/>
  <c r="Q9" i="92"/>
  <c r="I6" i="92"/>
  <c r="K6" i="92"/>
  <c r="D6" i="92"/>
  <c r="M6" i="92"/>
  <c r="F6" i="92"/>
  <c r="O6" i="92"/>
  <c r="I9" i="92"/>
  <c r="G6" i="92"/>
  <c r="P6" i="92"/>
  <c r="M34" i="92" l="1"/>
  <c r="O34" i="92"/>
  <c r="K34" i="92"/>
  <c r="G34" i="92"/>
  <c r="F34" i="92"/>
  <c r="Q6" i="92"/>
  <c r="D34" i="92"/>
  <c r="P34" i="92"/>
  <c r="Q34" i="92" l="1"/>
  <c r="I34" i="92"/>
  <c r="C72" i="69" l="1"/>
  <c r="C67" i="69"/>
  <c r="C57" i="69"/>
  <c r="C38" i="69"/>
  <c r="C29" i="69"/>
  <c r="C26" i="69"/>
  <c r="C19" i="69"/>
  <c r="C6" i="69"/>
  <c r="C49" i="69"/>
  <c r="C25" i="88"/>
  <c r="C28" i="88"/>
  <c r="C31" i="88"/>
  <c r="C73" i="69" l="1"/>
  <c r="H69" i="108" l="1"/>
  <c r="H68" i="108"/>
  <c r="H67" i="108"/>
  <c r="H66" i="108"/>
  <c r="H65" i="108"/>
  <c r="H64" i="108"/>
  <c r="H63" i="108"/>
  <c r="H62" i="108"/>
  <c r="H61" i="108"/>
  <c r="H60" i="108"/>
  <c r="H59" i="108"/>
  <c r="H58" i="108"/>
  <c r="H57" i="108"/>
  <c r="H56" i="108"/>
  <c r="H55" i="108"/>
  <c r="E69" i="108"/>
  <c r="E68" i="108"/>
  <c r="E67" i="108"/>
  <c r="E66" i="108"/>
  <c r="E65" i="108"/>
  <c r="E64" i="108"/>
  <c r="E63" i="108"/>
  <c r="E62" i="108"/>
  <c r="E61" i="108"/>
  <c r="E60" i="108"/>
  <c r="E59" i="108"/>
  <c r="E58" i="108"/>
  <c r="E57" i="108"/>
  <c r="E56" i="108"/>
  <c r="E55" i="108"/>
  <c r="H53" i="108"/>
  <c r="H52" i="108"/>
  <c r="H51" i="108"/>
  <c r="H50" i="108"/>
  <c r="H49" i="108"/>
  <c r="H48" i="108"/>
  <c r="H47" i="108"/>
  <c r="H46" i="108"/>
  <c r="H45" i="108"/>
  <c r="H44" i="108"/>
  <c r="H43" i="108"/>
  <c r="H42" i="108"/>
  <c r="H41" i="108"/>
  <c r="H40" i="108"/>
  <c r="H39" i="108"/>
  <c r="H38" i="108"/>
  <c r="E53" i="108"/>
  <c r="E52" i="108"/>
  <c r="E51" i="108"/>
  <c r="E50" i="108"/>
  <c r="E49" i="108"/>
  <c r="E48" i="108"/>
  <c r="E47" i="108"/>
  <c r="E46" i="108"/>
  <c r="E45" i="108"/>
  <c r="E44" i="108"/>
  <c r="E43" i="108"/>
  <c r="E42" i="108"/>
  <c r="E41" i="108"/>
  <c r="E40" i="108"/>
  <c r="E39" i="108"/>
  <c r="E38" i="108"/>
  <c r="H36" i="108"/>
  <c r="H35" i="108"/>
  <c r="H34" i="108"/>
  <c r="H33" i="108"/>
  <c r="H32" i="108"/>
  <c r="H31" i="108"/>
  <c r="E36" i="108"/>
  <c r="E35" i="108"/>
  <c r="E34" i="108"/>
  <c r="E33" i="108"/>
  <c r="E32" i="108"/>
  <c r="E31" i="108"/>
  <c r="C22" i="111" l="1"/>
  <c r="B2" i="97" l="1"/>
  <c r="B2" i="93"/>
  <c r="B2" i="91"/>
  <c r="B2" i="64"/>
  <c r="B2" i="90"/>
  <c r="B2" i="69"/>
  <c r="B2" i="94"/>
  <c r="B2" i="89"/>
  <c r="B2" i="73"/>
  <c r="B2" i="88"/>
  <c r="B2" i="52"/>
  <c r="B2" i="86"/>
  <c r="B2" i="110"/>
  <c r="B2" i="109"/>
  <c r="B2" i="108"/>
  <c r="B1" i="110"/>
  <c r="B1" i="109"/>
  <c r="B1" i="108"/>
  <c r="B2" i="120" l="1"/>
  <c r="B1" i="120"/>
  <c r="B2" i="119"/>
  <c r="B1" i="119"/>
  <c r="B2" i="118"/>
  <c r="B1" i="118"/>
  <c r="B2" i="117"/>
  <c r="B1" i="117"/>
  <c r="B2" i="116"/>
  <c r="B1" i="116"/>
  <c r="B2" i="115"/>
  <c r="B1" i="115"/>
  <c r="B2" i="114"/>
  <c r="B1" i="114"/>
  <c r="B2" i="113"/>
  <c r="B1" i="113"/>
  <c r="B2" i="112"/>
  <c r="B1" i="112"/>
  <c r="B2" i="111"/>
  <c r="B1" i="111"/>
  <c r="C10" i="115" l="1"/>
  <c r="C34" i="113"/>
  <c r="D34" i="113"/>
  <c r="E34" i="113"/>
  <c r="F34" i="113"/>
  <c r="G34" i="113"/>
  <c r="H34" i="113"/>
  <c r="H8" i="111"/>
  <c r="H9" i="111"/>
  <c r="H10" i="111"/>
  <c r="H11" i="111"/>
  <c r="H12" i="111"/>
  <c r="H13" i="111"/>
  <c r="H14" i="111"/>
  <c r="H15" i="111"/>
  <c r="H16" i="111"/>
  <c r="H17" i="111"/>
  <c r="H18" i="111"/>
  <c r="H19" i="111"/>
  <c r="H20" i="111"/>
  <c r="H21" i="111"/>
  <c r="D22" i="111"/>
  <c r="E22" i="111"/>
  <c r="F22" i="111"/>
  <c r="G22" i="111"/>
  <c r="H22" i="111" l="1"/>
  <c r="C43" i="69"/>
  <c r="E37" i="88"/>
  <c r="E25" i="88"/>
  <c r="E28" i="88"/>
  <c r="E31" i="88"/>
  <c r="C37" i="88"/>
  <c r="D25" i="88"/>
  <c r="D28" i="88"/>
  <c r="D31" i="88"/>
  <c r="D37" i="88" l="1"/>
  <c r="G30" i="108"/>
  <c r="F30" i="108"/>
  <c r="D30" i="108"/>
  <c r="C30" i="108"/>
  <c r="E30" i="108" s="1"/>
  <c r="H29" i="108"/>
  <c r="E29" i="108"/>
  <c r="H28" i="108"/>
  <c r="E28" i="108"/>
  <c r="H27" i="108"/>
  <c r="E27" i="108"/>
  <c r="H26" i="108"/>
  <c r="E26" i="108"/>
  <c r="H25" i="108"/>
  <c r="E25" i="108"/>
  <c r="H24" i="108"/>
  <c r="E24" i="108"/>
  <c r="H23" i="108"/>
  <c r="E23" i="108"/>
  <c r="H22" i="108"/>
  <c r="E22" i="108"/>
  <c r="H21" i="108"/>
  <c r="E21" i="108"/>
  <c r="H20" i="108"/>
  <c r="E20" i="108"/>
  <c r="G19" i="108"/>
  <c r="F19" i="108"/>
  <c r="H19" i="108" s="1"/>
  <c r="D19" i="108"/>
  <c r="C19" i="108"/>
  <c r="H18" i="108"/>
  <c r="E18" i="108"/>
  <c r="H17" i="108"/>
  <c r="E17" i="108"/>
  <c r="H16" i="108"/>
  <c r="E16" i="108"/>
  <c r="H15" i="108"/>
  <c r="E15" i="108"/>
  <c r="H14" i="108"/>
  <c r="E14" i="108"/>
  <c r="H13" i="108"/>
  <c r="E13" i="108"/>
  <c r="H12" i="108"/>
  <c r="E12" i="108"/>
  <c r="H11" i="108"/>
  <c r="E11" i="108"/>
  <c r="H10" i="108"/>
  <c r="E10" i="108"/>
  <c r="H9" i="108"/>
  <c r="E9" i="108"/>
  <c r="H8" i="108"/>
  <c r="E8" i="108"/>
  <c r="H7" i="108"/>
  <c r="E7" i="108"/>
  <c r="H30" i="108" l="1"/>
  <c r="E19" i="108"/>
  <c r="B1" i="97" l="1"/>
  <c r="B1" i="93" l="1"/>
  <c r="B1" i="64"/>
  <c r="B1" i="90"/>
  <c r="B1" i="69"/>
  <c r="B1" i="94"/>
  <c r="B1" i="89"/>
  <c r="B1" i="73"/>
  <c r="B1" i="88"/>
  <c r="B1" i="52"/>
  <c r="B1" i="86"/>
  <c r="E6" i="86" l="1"/>
  <c r="E13" i="86" s="1"/>
  <c r="F6" i="86"/>
  <c r="F13" i="86" s="1"/>
  <c r="G6" i="86"/>
  <c r="G13" i="86" s="1"/>
  <c r="B1" i="91" l="1"/>
  <c r="D6" i="86" l="1"/>
  <c r="D13" i="86"/>
  <c r="C6" i="86" l="1"/>
  <c r="C13" i="86" s="1"/>
  <c r="T21" i="64" l="1"/>
  <c r="U21" i="64"/>
  <c r="S21" i="64"/>
  <c r="C21" i="64"/>
  <c r="G22" i="91"/>
  <c r="F22" i="91"/>
  <c r="E22" i="91"/>
  <c r="D22" i="91"/>
  <c r="C22" i="91"/>
  <c r="H21" i="91"/>
  <c r="H20" i="91"/>
  <c r="H19" i="91"/>
  <c r="H18" i="91"/>
  <c r="H17" i="91"/>
  <c r="H16" i="91"/>
  <c r="H15" i="91"/>
  <c r="H14" i="91"/>
  <c r="H13" i="91"/>
  <c r="H12" i="91"/>
  <c r="H11" i="91"/>
  <c r="H10" i="91"/>
  <c r="H9" i="91"/>
  <c r="H8" i="91"/>
  <c r="H22" i="91" l="1"/>
  <c r="K22" i="90"/>
  <c r="L22" i="90"/>
  <c r="M22" i="90"/>
  <c r="N22" i="90"/>
  <c r="O22" i="90"/>
  <c r="P22" i="90"/>
  <c r="Q22" i="90"/>
  <c r="R22" i="90"/>
  <c r="S22" i="90"/>
  <c r="C22" i="90" l="1"/>
  <c r="C12" i="89"/>
  <c r="C6" i="89"/>
  <c r="D22" i="90" l="1"/>
  <c r="E22" i="90"/>
  <c r="F22" i="90"/>
  <c r="G22" i="90"/>
  <c r="H22" i="90"/>
  <c r="I22" i="90"/>
  <c r="J22" i="90"/>
  <c r="C29" i="89"/>
  <c r="C31" i="89"/>
  <c r="C42" i="89"/>
  <c r="C8" i="73" l="1"/>
  <c r="C13" i="73" s="1"/>
  <c r="C53" i="89"/>
  <c r="D21" i="64" l="1"/>
  <c r="E21" i="64"/>
  <c r="F21" i="64"/>
  <c r="G21" i="64"/>
  <c r="H21" i="64"/>
  <c r="I21" i="64"/>
  <c r="J21" i="64"/>
  <c r="K21" i="64"/>
  <c r="L21" i="64"/>
  <c r="M21" i="64"/>
  <c r="N21" i="64"/>
  <c r="O21" i="64"/>
  <c r="P21" i="64"/>
  <c r="Q21" i="64"/>
  <c r="R21" i="64"/>
  <c r="V8" i="64" l="1"/>
  <c r="V9" i="64"/>
  <c r="V10" i="64"/>
  <c r="V11" i="64"/>
  <c r="V12" i="64"/>
  <c r="V13" i="64"/>
  <c r="V14" i="64"/>
  <c r="V15" i="64"/>
  <c r="V16" i="64"/>
  <c r="V17" i="64"/>
  <c r="V18" i="64"/>
  <c r="V19" i="64"/>
  <c r="V20" i="64"/>
  <c r="V7" i="64"/>
  <c r="V21" i="64" l="1"/>
  <c r="Y16" i="116"/>
  <c r="Y15" i="116"/>
  <c r="AA15" i="116"/>
  <c r="AA16" i="116"/>
  <c r="U18" i="116"/>
  <c r="Z15" i="116"/>
  <c r="Z16" i="116"/>
  <c r="Z20" i="116"/>
  <c r="U19" i="116"/>
  <c r="AA21" i="116"/>
  <c r="Z17" i="116"/>
  <c r="AA19" i="116"/>
  <c r="V15" i="116"/>
  <c r="V16" i="116"/>
  <c r="X21" i="116"/>
  <c r="Y17" i="116"/>
  <c r="U17" i="116"/>
  <c r="AA18" i="116"/>
  <c r="W15" i="116"/>
  <c r="W16" i="116"/>
  <c r="Z19" i="116"/>
  <c r="AA17" i="116"/>
  <c r="V20" i="116"/>
  <c r="X16" i="116"/>
  <c r="X15" i="116"/>
  <c r="Z21" i="116"/>
  <c r="U20" i="116"/>
  <c r="W20" i="116"/>
  <c r="W21" i="116"/>
  <c r="Y18" i="116"/>
  <c r="Y19" i="116"/>
  <c r="Y20" i="116"/>
  <c r="AA20" i="116"/>
  <c r="W19" i="116"/>
  <c r="Z18" i="116"/>
  <c r="W17" i="116"/>
  <c r="W18" i="116"/>
  <c r="X19" i="116"/>
  <c r="V21" i="116"/>
  <c r="Y21" i="116"/>
  <c r="V17" i="116"/>
  <c r="X18" i="116"/>
  <c r="U21" i="116"/>
  <c r="X17" i="116"/>
  <c r="X20" i="116"/>
  <c r="U16" i="116"/>
  <c r="U15" i="116"/>
  <c r="V19" i="116"/>
  <c r="V18" i="116"/>
</calcChain>
</file>

<file path=xl/comments1.xml><?xml version="1.0" encoding="utf-8"?>
<comments xmlns="http://schemas.openxmlformats.org/spreadsheetml/2006/main">
  <authors>
    <author>Author</author>
  </authors>
  <commentList>
    <comment ref="B5" authorId="0" shapeId="0">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<sst xmlns="http://schemas.openxmlformats.org/spreadsheetml/2006/main" count="1274" uniqueCount="790">
  <si>
    <t>a</t>
  </si>
  <si>
    <t>b</t>
  </si>
  <si>
    <t>c</t>
  </si>
  <si>
    <t>d</t>
  </si>
  <si>
    <t>e</t>
  </si>
  <si>
    <t>f</t>
  </si>
  <si>
    <t>N</t>
  </si>
  <si>
    <t xml:space="preserve">   </t>
  </si>
  <si>
    <t>g</t>
  </si>
  <si>
    <t>h</t>
  </si>
  <si>
    <t>i</t>
  </si>
  <si>
    <t>j</t>
  </si>
  <si>
    <t>k</t>
  </si>
  <si>
    <t>l</t>
  </si>
  <si>
    <t>1.1.1</t>
  </si>
  <si>
    <t>5.3.1</t>
  </si>
  <si>
    <t>5.3.2</t>
  </si>
  <si>
    <t>5.3.3</t>
  </si>
  <si>
    <t>5.3.4</t>
  </si>
  <si>
    <t>5.3.5</t>
  </si>
  <si>
    <t>Key ratios</t>
  </si>
  <si>
    <t>Balance Sheet</t>
  </si>
  <si>
    <t>Income statement</t>
  </si>
  <si>
    <t>Off-balance sheet</t>
  </si>
  <si>
    <t>Risk-Weighted Assets (RWA)</t>
  </si>
  <si>
    <t>Regulatory Capital</t>
  </si>
  <si>
    <t xml:space="preserve">Reconciliation of regulatory capital to balance sheet </t>
  </si>
  <si>
    <t>Credit risk mitigation</t>
  </si>
  <si>
    <t>Counterparty credit risk</t>
  </si>
  <si>
    <t>Table N</t>
  </si>
  <si>
    <t>Bank:</t>
  </si>
  <si>
    <t>Date:</t>
  </si>
  <si>
    <t xml:space="preserve">GEL </t>
  </si>
  <si>
    <t xml:space="preserve">FX  </t>
  </si>
  <si>
    <t xml:space="preserve">Total </t>
  </si>
  <si>
    <t>in Lari</t>
  </si>
  <si>
    <t>Residential Property</t>
  </si>
  <si>
    <t>Commercial Property</t>
  </si>
  <si>
    <t>Complex Real Estate</t>
  </si>
  <si>
    <t>Land Parcel</t>
  </si>
  <si>
    <t>Other</t>
  </si>
  <si>
    <t>Table 6</t>
  </si>
  <si>
    <t>Members of Supervisory Board</t>
  </si>
  <si>
    <t>Members of Board of Directors</t>
  </si>
  <si>
    <t xml:space="preserve">List of Shareholders owning 1% and more of issued capital, indicating Shares </t>
  </si>
  <si>
    <t>List of bank beneficiaries indicating names of direct or indirect holders of 5% or more of shares</t>
  </si>
  <si>
    <t>Table 8</t>
  </si>
  <si>
    <t>Table 10</t>
  </si>
  <si>
    <t>Effect of provisioning rules used for capital adequacy purposes</t>
  </si>
  <si>
    <t>linkage  to capital table</t>
  </si>
  <si>
    <t>Credit Risk Mitigation</t>
  </si>
  <si>
    <t>Claims or contingent claims on central governments or central banks</t>
  </si>
  <si>
    <t>Claims or contingent claims on regional governments or local authorities</t>
  </si>
  <si>
    <t>Claims or contingent claims on multilateral development banks</t>
  </si>
  <si>
    <t>Claims or contingent claims on international organizations/institutions</t>
  </si>
  <si>
    <t>Claims or contingent claims on commercial banks</t>
  </si>
  <si>
    <t>Claims or contingent claims on corporates</t>
  </si>
  <si>
    <t>Retail claims or contingent retail claims</t>
  </si>
  <si>
    <t>Claims or contingent claims secured by mortgages on residential property</t>
  </si>
  <si>
    <t>Past due items</t>
  </si>
  <si>
    <t>Items belonging to regulatory high-risk categories</t>
  </si>
  <si>
    <t>Short-term claims on commercial banks and corporates</t>
  </si>
  <si>
    <t xml:space="preserve">Claims in the form of collective investment undertakings </t>
  </si>
  <si>
    <t>Other items</t>
  </si>
  <si>
    <t>Total</t>
  </si>
  <si>
    <t>On-balance sheet netting</t>
  </si>
  <si>
    <t>Cash on deposit with, or cash assimilated instruments</t>
  </si>
  <si>
    <t>Equities or convertible bonds that are included in a main index</t>
  </si>
  <si>
    <t>Standard gold bullion or equivalent</t>
  </si>
  <si>
    <t xml:space="preserve"> Debt securities without credit rating issued by commercial banks </t>
  </si>
  <si>
    <t>Units in collective investment undertakings</t>
  </si>
  <si>
    <t>Regional governments or local authorities</t>
  </si>
  <si>
    <t>Multilateral development banks</t>
  </si>
  <si>
    <t>International organizations / institutions</t>
  </si>
  <si>
    <t>Public sector entities</t>
  </si>
  <si>
    <t>Commercial banks</t>
  </si>
  <si>
    <t>Total Credit Risk Mitigation</t>
  </si>
  <si>
    <t>Current &amp; Demand Deposits/Total Assets</t>
  </si>
  <si>
    <t xml:space="preserve">FX Liabilities/Total Liabilities </t>
  </si>
  <si>
    <t>Liquid Assets/Total Assets</t>
  </si>
  <si>
    <t>Loan Growth-YTD</t>
  </si>
  <si>
    <t>FX Assets/Total Assets</t>
  </si>
  <si>
    <t>FX Loans/Total Loans</t>
  </si>
  <si>
    <t>Non Performed Loans / Total Loans</t>
  </si>
  <si>
    <t>Net Interest Margin</t>
  </si>
  <si>
    <t>Earnings from Operations / Average Annual Assets</t>
  </si>
  <si>
    <t>Total Interest Expense / Average Annual Assets</t>
  </si>
  <si>
    <t>Total Interest Income /Average Annual Assets</t>
  </si>
  <si>
    <t>Income</t>
  </si>
  <si>
    <t>Based on Basel III framework</t>
  </si>
  <si>
    <t>Tier 1</t>
  </si>
  <si>
    <t>Regulatory capital (amounts, GEL)</t>
  </si>
  <si>
    <t>Key metrics</t>
  </si>
  <si>
    <t>Table 1</t>
  </si>
  <si>
    <t>Off-balance sheet items</t>
  </si>
  <si>
    <t xml:space="preserve">       Including: amounts below the thresholds for deduction (subject to 250% risk weight)</t>
  </si>
  <si>
    <t>Table 5</t>
  </si>
  <si>
    <t>Not subject to capital requirements or subject to deduction from capital</t>
  </si>
  <si>
    <t xml:space="preserve"> Carrying values of items</t>
  </si>
  <si>
    <t>Table 7</t>
  </si>
  <si>
    <t>Tier 2 Capital</t>
  </si>
  <si>
    <t>Investments in the capital of commercial banks, insurance entities and other financial institutions where the bank does not own more than 10% of the issued share capital (amount above 10% limit)</t>
  </si>
  <si>
    <t>Significant investments in the Tier 2 capital (that are not common shares) of commercial banks, insurance entities and other financial institutions</t>
  </si>
  <si>
    <t>Reciprocal cross-holdings in Tier 2 capital</t>
  </si>
  <si>
    <t>Investments in own shares that meet the criteria for Tier 2 capital</t>
  </si>
  <si>
    <t>Regulatory Adjustments of Tier 2 Capital</t>
  </si>
  <si>
    <t>General reserves, limited to a maximum of 1.25% of the bank’s credit risk-weighted exposures</t>
  </si>
  <si>
    <t>Stock surplus (share premium) that meet the criteria for Tier 2 capital</t>
  </si>
  <si>
    <t>Instruments that comply with the criteria for Tier 2 capital</t>
  </si>
  <si>
    <t>Tier 2 capital before regulatory adjustments</t>
  </si>
  <si>
    <t>Additional Tier 1 Capital</t>
  </si>
  <si>
    <t>Regulatory adjustments applied to Additional Tier 1 resulting from shortfall of Tier 2 capital to deduct investments</t>
  </si>
  <si>
    <t>Significant investments in the Additional Tier 1 capital (that are not common shares) of commercial banks, insurance entities and other financial institutions</t>
  </si>
  <si>
    <t>Reciprocal cross-holdings in Additional Tier 1 instruments</t>
  </si>
  <si>
    <t>Investments in own Additional Tier 1 instruments</t>
  </si>
  <si>
    <t>Regulatory Adjustments of Additional Tier 1 capital</t>
  </si>
  <si>
    <t>Stock surplus (share premium) that meet the criteria for Additional Tier 1 capital</t>
  </si>
  <si>
    <t>Including: instruments classified as liabilities under the relevant accounting standards</t>
  </si>
  <si>
    <t>Instruments that comply with the criteria for Additional tier 1 capital</t>
  </si>
  <si>
    <t>Additional tier 1 capital before regulatory adjustments</t>
  </si>
  <si>
    <t xml:space="preserve">Common Equity Tier 1 </t>
  </si>
  <si>
    <t>Regulatory adjustments applied to Common Equity Tier 1 resulting from shortfall of Tier 1 and Tier 2 capital to deduct investments</t>
  </si>
  <si>
    <t>The amount of significant Investments and Deferred Tax Assets which exceed 15% of common equity tier 1</t>
  </si>
  <si>
    <t>Deferred tax assets arising from temporary differences (amount above 10% threshold, net of related tax liability)</t>
  </si>
  <si>
    <t>Significant investments in the common shares of commercial banks, insurance entities and other financial institutions (amount above 10% limit)</t>
  </si>
  <si>
    <t>Holdings of equity and other participations constituting more than 10% of the share capital of other commercial entities</t>
  </si>
  <si>
    <t>Significant investments in the common equity tier 1 capital (that are not common shares) of commercial banks, insurance entities and other financial institutions that are outside the scope of regulatory consolidation</t>
  </si>
  <si>
    <t>Deferred tax assets not subject to the threshold deduction (net of related tax liability)</t>
  </si>
  <si>
    <t>Cash flow hedge reserve</t>
  </si>
  <si>
    <t>Reciprocal cross holdings in the capital of commercial banks, insurance entities and other financial institutions</t>
  </si>
  <si>
    <t>Investments in own shares</t>
  </si>
  <si>
    <t>Shortfall of the stock of provisions to the provisions based on the Asset Classification</t>
  </si>
  <si>
    <t xml:space="preserve">Intangible assets </t>
  </si>
  <si>
    <t>Accumulated unrealized revaluation gains on assets through profit and loss to the extent that they exceed accumulated unrealized revaluation losses through profit and loss</t>
  </si>
  <si>
    <t xml:space="preserve">Revaluation reserves on assets </t>
  </si>
  <si>
    <t>Regulatory Adjustments of Common Equity Tier 1 capital</t>
  </si>
  <si>
    <t xml:space="preserve">Retained earnings (loss) </t>
  </si>
  <si>
    <t>Other disclosed reserves</t>
  </si>
  <si>
    <t xml:space="preserve">Accumulated other comprehensive income </t>
  </si>
  <si>
    <t>Stock surplus (share premium) of common share that meets the criteria of Common Equity Tier 1</t>
  </si>
  <si>
    <t>Common shares that comply with the criteria for Common Equity Tier 1</t>
  </si>
  <si>
    <t>Common Equity Tier 1 capital before regulatory adjustments</t>
  </si>
  <si>
    <t>Regulatory capital</t>
  </si>
  <si>
    <t>Table 9</t>
  </si>
  <si>
    <t>Claims in the form of collective investment undertakings (‘CIU’)</t>
  </si>
  <si>
    <t>Risk Weighted Exposures before Credit Risk Mitigation</t>
  </si>
  <si>
    <t>Table 11</t>
  </si>
  <si>
    <t>Off-balance sheet amount</t>
  </si>
  <si>
    <t>On-balance sheet amount</t>
  </si>
  <si>
    <t>Asset Classes</t>
  </si>
  <si>
    <t>Table 13</t>
  </si>
  <si>
    <t>Information about supervisory board, directorate, beneficiary owners and shareholders</t>
  </si>
  <si>
    <t>Claims or contingent claims on public sector entities</t>
  </si>
  <si>
    <t>Claims or contingent claims on  public sector entities</t>
  </si>
  <si>
    <t xml:space="preserve">Return on Average Assets (ROAA) </t>
  </si>
  <si>
    <t xml:space="preserve">Return on Average Equity (ROAE) </t>
  </si>
  <si>
    <t>Funded Credit Protection</t>
  </si>
  <si>
    <t>Unfunded Credit Protection</t>
  </si>
  <si>
    <t>Debt securities with a short-term credit assessment, which has been determined by NBG to be associated with credit quality step 3 or above under the rules for the risk weighting of short term exposures</t>
  </si>
  <si>
    <t>Debt securities issued by central governments or central banks, regional governments or local authorities, public sector entities, multilateral development banks and international organizations/institutions</t>
  </si>
  <si>
    <t>Debt securities issued by regional governments or local authorities, public sector entities, multilateral development banks and international organizations/institutions</t>
  </si>
  <si>
    <t>Central governments or central banks</t>
  </si>
  <si>
    <t>Other corporate entities that have a credit assessment, which has been determined by NBG to be associated with credit quality step 2 or above under the rules for the risk weighting of exposures to corporates</t>
  </si>
  <si>
    <t>Debt securities issued by other entities, which securities have a credit assessment, which has been determined by NBG to be associated with credit quality step 3 or above under the rules for the risk weighting of exposures to corporates.</t>
  </si>
  <si>
    <t>Total exposures subject to credit risk weighting</t>
  </si>
  <si>
    <t xml:space="preserve"> Reconcilation of balance sheet to regulatory capital</t>
  </si>
  <si>
    <t>Financial assets of the bank</t>
  </si>
  <si>
    <t>Non-financial assets of the bank</t>
  </si>
  <si>
    <t>Real Estate:</t>
  </si>
  <si>
    <t>Precious metals and stones</t>
  </si>
  <si>
    <t xml:space="preserve">Cash </t>
  </si>
  <si>
    <t>Movable Property</t>
  </si>
  <si>
    <t>Shares Pledged</t>
  </si>
  <si>
    <t>Securities</t>
  </si>
  <si>
    <t>Risk Weighted Assets</t>
  </si>
  <si>
    <t>Risk Weighted Assets for Market Risk</t>
  </si>
  <si>
    <t>Risk Weighted Assets for Operational Risk</t>
  </si>
  <si>
    <t>Total Risk Weighted Assets</t>
  </si>
  <si>
    <t>Risk Weighted Assets for Credit Risk</t>
  </si>
  <si>
    <t>Including:instruments classified as equity under the relevant accounting standards</t>
  </si>
  <si>
    <t>Guarantees</t>
  </si>
  <si>
    <t>Letters of credit Issued</t>
  </si>
  <si>
    <t>Assets pledged as security for liabilities of the bank</t>
  </si>
  <si>
    <t>Guarantees received as security for liabilities of the bank</t>
  </si>
  <si>
    <t xml:space="preserve">Surety, joint liability </t>
  </si>
  <si>
    <t xml:space="preserve">          Principal of interest rate contracts (except options)</t>
  </si>
  <si>
    <t xml:space="preserve">          Options sold</t>
  </si>
  <si>
    <t xml:space="preserve">          Options purchased</t>
  </si>
  <si>
    <t xml:space="preserve">          Receivables through FX contracts (except options)</t>
  </si>
  <si>
    <t xml:space="preserve">          Payables through FX contracts (except options)</t>
  </si>
  <si>
    <t xml:space="preserve">          Nominal value of potential receivables through other derivatives</t>
  </si>
  <si>
    <t xml:space="preserve">          Nominal value of potential payables through other derivatives</t>
  </si>
  <si>
    <t>Assets pledged as security for receivables of the bank</t>
  </si>
  <si>
    <t>Guaratees received as security for receivables of the bank</t>
  </si>
  <si>
    <t>Receivables not recognized on-balance</t>
  </si>
  <si>
    <t xml:space="preserve">        Principal of receivables derecognized during last 3 month</t>
  </si>
  <si>
    <t xml:space="preserve">        Interest and penalty receivable not recognized on-balance or derecognized during last 3 month</t>
  </si>
  <si>
    <t>Capital expenditure commitment</t>
  </si>
  <si>
    <t>Derivatives</t>
  </si>
  <si>
    <t xml:space="preserve">        Principal of receivables derecognized during 5 years month (including last 3 month)</t>
  </si>
  <si>
    <t xml:space="preserve">        Interest and penalty receivable not recognized on-balance or derecognized during last 5 years (including last 3 month)</t>
  </si>
  <si>
    <t>Nominal values of off-balance sheet items subject to credit risk weighting</t>
  </si>
  <si>
    <t>Nominal values of off-balance sheet items subject to counterparty credit risk weighting</t>
  </si>
  <si>
    <t>Effect of credit conversion factor of off-balance sheet items related to credit risk framework</t>
  </si>
  <si>
    <t xml:space="preserve">Effect of credit conversion factor of off-balance sheet items related to counterparty credit risk framework (table CCR) </t>
  </si>
  <si>
    <t xml:space="preserve">On-balance sheet items per standardized regulatory report </t>
  </si>
  <si>
    <t>Chairman of the Supervisory Board</t>
  </si>
  <si>
    <t xml:space="preserve">Bank's web page </t>
  </si>
  <si>
    <t>Table of contents</t>
  </si>
  <si>
    <t xml:space="preserve"> Pillar 3 quarterly report</t>
  </si>
  <si>
    <t xml:space="preserve">Name of a bank </t>
  </si>
  <si>
    <t>CEO of a bank</t>
  </si>
  <si>
    <t>Linkages between financial statement assets and  balance sheet items subject to credit risk weighting</t>
  </si>
  <si>
    <t>Differences between carrying values of balance sheet items and exposure amounts subject to credit risk weighting</t>
  </si>
  <si>
    <t>Credit risk weighted exposures</t>
  </si>
  <si>
    <t>Standardized approach - effect of credit risk mitigation</t>
  </si>
  <si>
    <t>Asset Quality</t>
  </si>
  <si>
    <t>Liquidity</t>
  </si>
  <si>
    <t>Information about supervisory board, senior management and shareholders</t>
  </si>
  <si>
    <t>Account name of standardazed supervisory balance sheet item</t>
  </si>
  <si>
    <t>Subject to credit risk weighting</t>
  </si>
  <si>
    <t>Total exposures subject to credit risk weighting before adjustments</t>
  </si>
  <si>
    <t>m</t>
  </si>
  <si>
    <t>n</t>
  </si>
  <si>
    <t>o</t>
  </si>
  <si>
    <t>p</t>
  </si>
  <si>
    <t>q</t>
  </si>
  <si>
    <t xml:space="preserve">                                                                                                                                           Risk weights
Exposure classes</t>
  </si>
  <si>
    <t xml:space="preserve">Total Credit Risk Mitigation - On-balance sheet </t>
  </si>
  <si>
    <t xml:space="preserve">Total Credit Risk Mitigation - Off-balance sheet </t>
  </si>
  <si>
    <t>Table 12</t>
  </si>
  <si>
    <t>Off-balance sheet exposures</t>
  </si>
  <si>
    <t>On-balance sheet exposures</t>
  </si>
  <si>
    <t>Off-balance sheet exposures post CCF</t>
  </si>
  <si>
    <t xml:space="preserve">Off-balance sheet exposures - Nominal value </t>
  </si>
  <si>
    <t>RWA Density
f=e/(a+c)</t>
  </si>
  <si>
    <t>RWA before Credit Risk Mitigation</t>
  </si>
  <si>
    <t>RWA post Credit Risk Mitigation</t>
  </si>
  <si>
    <t>Credit Risk Weighted Exposures 
(On-balance items and off-balance items after credit conversion factor)</t>
  </si>
  <si>
    <t>Standardized approach - Effect of credit risk mitigation</t>
  </si>
  <si>
    <t>Liquidity Coverage Ratio</t>
  </si>
  <si>
    <t>Total HQLA</t>
  </si>
  <si>
    <t>LCR ratio (%)</t>
  </si>
  <si>
    <t>High-quality liquid assets</t>
  </si>
  <si>
    <t>Cash outflows</t>
  </si>
  <si>
    <t>Cash inflows</t>
  </si>
  <si>
    <t>Unsecured wholesale funding</t>
  </si>
  <si>
    <t>Secured wholesale funding</t>
  </si>
  <si>
    <t>TOTAL CASH OUTFLOWS</t>
  </si>
  <si>
    <t>TOTAL CASH INFLOWS</t>
  </si>
  <si>
    <t>Other cash inflows</t>
  </si>
  <si>
    <t>Secured lending (eg reverse repos)</t>
  </si>
  <si>
    <t>Retail deposits</t>
  </si>
  <si>
    <t>Net cash outflow</t>
  </si>
  <si>
    <t>Liquidity coverage ratio (%)</t>
  </si>
  <si>
    <t>Outflows related to off-balance sheet obligations and net short position of derivative exposures</t>
  </si>
  <si>
    <t>Total value according to Basel methodology (with limits)</t>
  </si>
  <si>
    <t>*** LCR calculated according to NBG's methodology which is more focused on local risks than Basel framework. See the table 14. LCR; Commercial banks are required to comply with the limits by coefficients calculated according to NBG's methodology. The numbers calculated within Basel framework are given for illustratory purposes.</t>
  </si>
  <si>
    <t>Liquidity Coverage Ratio***</t>
  </si>
  <si>
    <t>1.1</t>
  </si>
  <si>
    <t>1.2</t>
  </si>
  <si>
    <t>1.3</t>
  </si>
  <si>
    <t>2</t>
  </si>
  <si>
    <t>2.1</t>
  </si>
  <si>
    <t>2.2</t>
  </si>
  <si>
    <t>2.3</t>
  </si>
  <si>
    <t>3</t>
  </si>
  <si>
    <t>6</t>
  </si>
  <si>
    <t>Table 9.1</t>
  </si>
  <si>
    <t>Capital Adequacy Requirements</t>
  </si>
  <si>
    <t>Ratios</t>
  </si>
  <si>
    <t>Amounts (GEL)</t>
  </si>
  <si>
    <t>Minimum Requirements</t>
  </si>
  <si>
    <t>Pillar 1 Requirements</t>
  </si>
  <si>
    <t>Minimum CET1 Requirement</t>
  </si>
  <si>
    <t>Minimum Tier 1 Requirement</t>
  </si>
  <si>
    <t>Minimum Regulatory Capital Requirement</t>
  </si>
  <si>
    <t>Combined Buffer</t>
  </si>
  <si>
    <t>Countercyclical Buffer</t>
  </si>
  <si>
    <t>Systemic Risk Buffer</t>
  </si>
  <si>
    <t>CET1</t>
  </si>
  <si>
    <t>Total regulatory Capital</t>
  </si>
  <si>
    <t>9.1</t>
  </si>
  <si>
    <t xml:space="preserve">Senior management of the bank ensures fair presentation and accuracy of the information provided within Pillar 3 disclosure report. The report is prepared in accordance with internal review and control processes coordinated with the board. The report meets the requirements of the decree N92/04 of the Governor of the National Bank of Georgia on “Disclosure requirements for commercial banks within Pillar 3” and other relevant decrees and regulations of NBG. </t>
  </si>
  <si>
    <t>CET1 Pillar 2 Requirement</t>
  </si>
  <si>
    <t>Tier 1 Pillar2 Requirement</t>
  </si>
  <si>
    <t>Regulatory capital Pillar 2 Requirement</t>
  </si>
  <si>
    <t>Other contractual funding obligations</t>
  </si>
  <si>
    <t>Other contingent funding obligations</t>
  </si>
  <si>
    <t>Inflows from fully performing exposures</t>
  </si>
  <si>
    <t>* Commercial banks are required to comply with the limits by coefficients calculated according to NBG's methodology. The numbers calculated within Basel framework are given for illustratory purposes.</t>
  </si>
  <si>
    <t>Total value according to NBG's methodology* (with limits)</t>
  </si>
  <si>
    <t>Total unweighted value (daily average)</t>
  </si>
  <si>
    <t>Total weighted values according to NBG's methodology* (daily average)</t>
  </si>
  <si>
    <t>Total weighted values according to Basel methodology (daily average)</t>
  </si>
  <si>
    <t>Table 15.1</t>
  </si>
  <si>
    <t>Leverage Ratio</t>
  </si>
  <si>
    <t>On-balance sheet exposures (excluding derivatives and SFTs)</t>
  </si>
  <si>
    <t>(Asset amounts deducted in determining Tier 1 capital)</t>
  </si>
  <si>
    <t>Total on-balance sheet exposures (excluding derivatives, SFTs and fiduciary assets) (sum of lines 1 and 2)</t>
  </si>
  <si>
    <t>Derivative exposures</t>
  </si>
  <si>
    <t>Total derivative exposures (sum of lines 4 to 10)</t>
  </si>
  <si>
    <t>Securities financing transaction exposures</t>
  </si>
  <si>
    <t>Gross SFT assets (with no recognition of netting), after adjusting for sales accounting transactions</t>
  </si>
  <si>
    <t>(Netted amounts of cash payables and cash receivables of gross SFT assets)</t>
  </si>
  <si>
    <t>Counterparty credit risk exposure for SFT assets</t>
  </si>
  <si>
    <t>Derogation for SFTs: Counterparty credit risk exposure in accordance with Article 429b (4) and 222 of Regulation (EU) No 575/2013</t>
  </si>
  <si>
    <t>Agent transaction exposures</t>
  </si>
  <si>
    <t>(Exempted CCP leg of client-cleared SFT exposure)</t>
  </si>
  <si>
    <t>Total securities financing transaction exposures (sum of lines 12 to 15a)</t>
  </si>
  <si>
    <t>Other off-balance sheet exposures</t>
  </si>
  <si>
    <t>Off-balance sheet exposures at gross notional amount</t>
  </si>
  <si>
    <t>(Adjustments for conversion to credit equivalent amounts)</t>
  </si>
  <si>
    <t>Other off-balance sheet exposures (sum of lines 17 to 18)</t>
  </si>
  <si>
    <t>Exempted exposures in accordance with CRR Article 429 (7) and (14) (on and off balance sheet)</t>
  </si>
  <si>
    <t xml:space="preserve">(Exemption of intragroup exposures (solo basis) in accordance with Article 429(7) of Regulation (EU) No 575/2013 (on and off balance sheet)) </t>
  </si>
  <si>
    <t>(Exposures exempted in accordance with Article 429 (14) of Regulation (EU) No 575/2013 (on and off balance sheet))</t>
  </si>
  <si>
    <t>Tier 1 capital</t>
  </si>
  <si>
    <t>Total leverage ratio exposures (sum of lines 3, 11, 16, 19, EU-19a and EU-19b)</t>
  </si>
  <si>
    <t>Leverage ratio</t>
  </si>
  <si>
    <t>Choice on transitional arrangements and amount of derecognised fiduciary items</t>
  </si>
  <si>
    <t>EU-23</t>
  </si>
  <si>
    <t>Choice on transitional arrangements for the definition of the capital measure</t>
  </si>
  <si>
    <t>EU-24</t>
  </si>
  <si>
    <t>Amount of derecognised fiduciary items in accordance with Article 429(11) of Regulation (EU) NO 575/2013</t>
  </si>
  <si>
    <t>Total Requirements</t>
  </si>
  <si>
    <t>Pillar 2 Requirements</t>
  </si>
  <si>
    <t>* Regarding the annulment of conservation buffer requirement please see the press release of National Bank of Goergia "Supervisory Plan Of The National Bank Of Georgia With Regard To COVID-19" (link: https://www.nbg.gov.ge/index.php?m=340&amp;newsid=3901&amp;lng=eng )</t>
  </si>
  <si>
    <t>Capital Conservation Buffer *</t>
  </si>
  <si>
    <t>Balance sheet items *</t>
  </si>
  <si>
    <t>* COVID 19 related provisions are deducted from balance sheet items after applying relevant risks weights and mitigation</t>
  </si>
  <si>
    <t>Effect of other adjustments *</t>
  </si>
  <si>
    <t>*Other adjustments include COVID 19 related provisions too. These provisions are deducted from risk weighted balance sheet items. See table "5.RWA"</t>
  </si>
  <si>
    <t>CET1 capital</t>
  </si>
  <si>
    <t>Tier1 capital</t>
  </si>
  <si>
    <t>Regulatory capital total requirement</t>
  </si>
  <si>
    <t>CET1 capital total requirement</t>
  </si>
  <si>
    <t>Tier1 capital total requirement</t>
  </si>
  <si>
    <t>Total Risk Weighted Assets (Total RWA) (Based on Basel III framework)</t>
  </si>
  <si>
    <t>Total Risk Weighted Assets (amounts, GEL)</t>
  </si>
  <si>
    <t>Capital Adequacy Ratios</t>
  </si>
  <si>
    <t>Independence status</t>
  </si>
  <si>
    <t>Position/Subordinated business units</t>
  </si>
  <si>
    <t>Net Stable Funding Ratio</t>
  </si>
  <si>
    <t>Unweighted value by residual maturity</t>
  </si>
  <si>
    <t>Weighted value</t>
  </si>
  <si>
    <t>No maturity</t>
  </si>
  <si>
    <t>&lt; 6 month</t>
  </si>
  <si>
    <t>6 month to &lt;1yr</t>
  </si>
  <si>
    <t>&gt;= 1 yr</t>
  </si>
  <si>
    <t>Available stable funding</t>
  </si>
  <si>
    <t>Capital:</t>
  </si>
  <si>
    <t xml:space="preserve">Regulatory capital </t>
  </si>
  <si>
    <t>Other non-redeemable capital instruments and liabilities with remaining maturity more than 1 year</t>
  </si>
  <si>
    <t>Redeemable retail deposits or non-redeemable retail deposits with residual maturity of less than one year</t>
  </si>
  <si>
    <t xml:space="preserve">Residents' deposits </t>
  </si>
  <si>
    <t xml:space="preserve">Non-residents' deposits </t>
  </si>
  <si>
    <t>Wholesale funding</t>
  </si>
  <si>
    <t>Redeemable funding or non-redeemable funding with residual maturity of less than one year, provided by the government or enterprises controlled by the government, international financial institutions and legal entities, excluding representatives of financial sector</t>
  </si>
  <si>
    <t>Redeemable funding or non-redeemable funding with residual maturity of less than one year, provided by the central banks and other financial institutions</t>
  </si>
  <si>
    <t>Liabilities with matching interdependent assets</t>
  </si>
  <si>
    <t>Other liabilities:</t>
  </si>
  <si>
    <t>Liabilities related to derivatives</t>
  </si>
  <si>
    <t>All other liabilities and equity not included in the above categories</t>
  </si>
  <si>
    <t>Total available stable funding</t>
  </si>
  <si>
    <t>Required stable funding</t>
  </si>
  <si>
    <t>Total high-quality liquid assets (HQLA)</t>
  </si>
  <si>
    <t>Performing loans and securities:</t>
  </si>
  <si>
    <t xml:space="preserve">Loans and deposits to financial institutions secured by Level 1 HQLA </t>
  </si>
  <si>
    <t xml:space="preserve">Loans and deposits to financial institutions secured by non-Level 1 HQLA and unsecured performing loans to financial institutions </t>
  </si>
  <si>
    <t xml:space="preserve">Loans to non-financial institutions and retail customers, of which: </t>
  </si>
  <si>
    <t>With a risk weight of less than or equal to 35%</t>
  </si>
  <si>
    <t>Residential mortgages, of which:</t>
  </si>
  <si>
    <t>Securities that do not qualify as HQLA</t>
  </si>
  <si>
    <t xml:space="preserve">Assets with matching interdependent liabilities </t>
  </si>
  <si>
    <t xml:space="preserve">Other assets: </t>
  </si>
  <si>
    <t>Assets related to derivatives</t>
  </si>
  <si>
    <t xml:space="preserve">All other assets not included in the above categories </t>
  </si>
  <si>
    <t xml:space="preserve">Off-balance sheet items </t>
  </si>
  <si>
    <t>Total required stable funding</t>
  </si>
  <si>
    <t>Net stable funding ratio</t>
  </si>
  <si>
    <t>*Items to be reported in the ‘no maturity’ time bucket do not have a stated maturity. These may include, but are not limited to, items such as capital with perpetual maturity, current/demand deposits, etc.</t>
  </si>
  <si>
    <t>Table 16</t>
  </si>
  <si>
    <t>Net stable funding ratio (%)</t>
  </si>
  <si>
    <t>Exposures distributed by residual maturity and Risk Classes</t>
  </si>
  <si>
    <t>Loans, corporate debt securities and Off-balance-sheet items distributed by type of collateral</t>
  </si>
  <si>
    <t>Table 17</t>
  </si>
  <si>
    <t xml:space="preserve">                                                                                                                         Distribution by residual maturity                                                            
Risk classes</t>
  </si>
  <si>
    <t>Exposures of On-Balance Items</t>
  </si>
  <si>
    <t xml:space="preserve">On demand </t>
  </si>
  <si>
    <t>≤ 1 year</t>
  </si>
  <si>
    <t xml:space="preserve">&gt; 1 year ≤ 5 year </t>
  </si>
  <si>
    <t>&gt; 5 year</t>
  </si>
  <si>
    <t xml:space="preserve">No stated maturity </t>
  </si>
  <si>
    <t>Table 18</t>
  </si>
  <si>
    <t xml:space="preserve">                                                                                                                                      On Balance Assets                                                                                                                   
                                                                                                                                                                                                                                                                                                            Risk classes</t>
  </si>
  <si>
    <t xml:space="preserve">Gross carrying values </t>
  </si>
  <si>
    <t>General Reserve</t>
  </si>
  <si>
    <t>Accumulated write-off, during the reporting period</t>
  </si>
  <si>
    <t>Of which: Loans and other Assets - Non-Performing</t>
  </si>
  <si>
    <t>Of which: Loans and other Assets - other than Non-Performing</t>
  </si>
  <si>
    <t>Past due items*</t>
  </si>
  <si>
    <t xml:space="preserve"> Of which: loans</t>
  </si>
  <si>
    <t xml:space="preserve"> Of which: securities</t>
  </si>
  <si>
    <t>Table 19</t>
  </si>
  <si>
    <t>Financial Institutions</t>
  </si>
  <si>
    <t>Pawn-shops</t>
  </si>
  <si>
    <t>Real Estate Management</t>
  </si>
  <si>
    <t>Construction Companies</t>
  </si>
  <si>
    <t>Production and Trade of Construction Materials</t>
  </si>
  <si>
    <t>Trade of Consumer Foods and Goods</t>
  </si>
  <si>
    <t>Production of Consumer Foods and Goods</t>
  </si>
  <si>
    <t>Production and Trade of Durable Goods</t>
  </si>
  <si>
    <t>Production and Trade of Clothes, Shoes and Textiles</t>
  </si>
  <si>
    <t>Trade (Other)</t>
  </si>
  <si>
    <t>Other Production</t>
  </si>
  <si>
    <t>Hotels, Tourism</t>
  </si>
  <si>
    <t>Restaurants</t>
  </si>
  <si>
    <t>Industry</t>
  </si>
  <si>
    <t>Energy</t>
  </si>
  <si>
    <t>Auto Dealers</t>
  </si>
  <si>
    <t>Pharmacy</t>
  </si>
  <si>
    <t>Telecommunication</t>
  </si>
  <si>
    <t>Service</t>
  </si>
  <si>
    <t xml:space="preserve">Other </t>
  </si>
  <si>
    <t>Other assets</t>
  </si>
  <si>
    <t>Table 20</t>
  </si>
  <si>
    <t>Opening balance</t>
  </si>
  <si>
    <t>As a result of write-off of assets</t>
  </si>
  <si>
    <t>Closing balance</t>
  </si>
  <si>
    <t>Table 21</t>
  </si>
  <si>
    <t>Gross carrying value of Non-performing Loans</t>
  </si>
  <si>
    <t>Net accumulated recoveries related to decrease of Non-performing loans</t>
  </si>
  <si>
    <t>Inflows to non-performing portfolios</t>
  </si>
  <si>
    <t>Outflows from non-performing portfolios</t>
  </si>
  <si>
    <t>Outflow due to loan repayment, partial or total</t>
  </si>
  <si>
    <t>Outflow due to taking possession of collateral</t>
  </si>
  <si>
    <t>Outflow due to sale of portfolios</t>
  </si>
  <si>
    <t>Outflows due to write-offs</t>
  </si>
  <si>
    <t>Outflow due to other situations</t>
  </si>
  <si>
    <t>Table 22</t>
  </si>
  <si>
    <t xml:space="preserve"> Gross carrying value of loans and Debt securities, nominal value of Off-balance-sheet items</t>
  </si>
  <si>
    <t>Past due ≤ 30 days</t>
  </si>
  <si>
    <t>Loans</t>
  </si>
  <si>
    <t>Central banks</t>
  </si>
  <si>
    <t>General governments</t>
  </si>
  <si>
    <t>Credit institutions</t>
  </si>
  <si>
    <t>Other financial corporations</t>
  </si>
  <si>
    <t>Non-financial corporations</t>
  </si>
  <si>
    <t>Households</t>
  </si>
  <si>
    <t>Debt Securities</t>
  </si>
  <si>
    <t>Off-balance-sheet itmes</t>
  </si>
  <si>
    <t>Table 23</t>
  </si>
  <si>
    <t>Secured Loans</t>
  </si>
  <si>
    <t>Loans Secured by Immovable property</t>
  </si>
  <si>
    <t>1.1.1.1</t>
  </si>
  <si>
    <t>LTV ≤70%</t>
  </si>
  <si>
    <t>1.1.1.2</t>
  </si>
  <si>
    <t>LTV &gt;70% ≤85%</t>
  </si>
  <si>
    <t>1.1.1.3</t>
  </si>
  <si>
    <t>LTV &gt;85% ≤100%</t>
  </si>
  <si>
    <t>1.1.1.4</t>
  </si>
  <si>
    <t>LTV &gt;100%</t>
  </si>
  <si>
    <t>1.3.1</t>
  </si>
  <si>
    <t>Of which value capped at the Loan value</t>
  </si>
  <si>
    <t>1.3.1.1</t>
  </si>
  <si>
    <t>Of which immovable property</t>
  </si>
  <si>
    <t>1.3.2</t>
  </si>
  <si>
    <t>Of which value above the cap</t>
  </si>
  <si>
    <t>1.3.2.1</t>
  </si>
  <si>
    <t>Loans secured by the state and state institutions</t>
  </si>
  <si>
    <t>Loans secured by bank and /or financial institutions</t>
  </si>
  <si>
    <t>Table 24</t>
  </si>
  <si>
    <t>Gross carrying value</t>
  </si>
  <si>
    <t>Table 25</t>
  </si>
  <si>
    <t>Secured by deposit</t>
  </si>
  <si>
    <t>Secured by the state and state institutions</t>
  </si>
  <si>
    <t>Secured by bank and /or financial institutions</t>
  </si>
  <si>
    <t>Secured by gold / gold jewelry</t>
  </si>
  <si>
    <t>Secured by Immovable property</t>
  </si>
  <si>
    <t>Secured by shares / stocks and other securities</t>
  </si>
  <si>
    <t>Secured by other collateral</t>
  </si>
  <si>
    <t>Secured by another third party guarantee</t>
  </si>
  <si>
    <t>Unsecured Amount</t>
  </si>
  <si>
    <t>Corporate debt securities</t>
  </si>
  <si>
    <t xml:space="preserve"> Of which: Non-Performing Loans</t>
  </si>
  <si>
    <t xml:space="preserve"> Of which: Non-Performing Corporate debt securities</t>
  </si>
  <si>
    <t xml:space="preserve"> Of which: Non-Performing Off-balance-sheet itmes</t>
  </si>
  <si>
    <t>Past due items* - Past due items will be filled  in paragraph 10 and also will be redistributed to the classes in which they were recorded before they were classified as "Past due tems". An overdue loan line is not included in the formula for eliminating double counting.</t>
  </si>
  <si>
    <t xml:space="preserve">                                                                                                     Loans
                                                                                                                                                                                                             Sector of repayment source</t>
  </si>
  <si>
    <t>Off-balance-sheet items</t>
  </si>
  <si>
    <t>Assets on which the Sector of repayment source is not accounted for</t>
  </si>
  <si>
    <t>State, state organizations</t>
  </si>
  <si>
    <t>Construction Development, Real Estate Development and other Land Loans</t>
  </si>
  <si>
    <t>Agriculture</t>
  </si>
  <si>
    <t>HealthCare</t>
  </si>
  <si>
    <t>Oil Importers,Filling stationas,gas stations and Retailers</t>
  </si>
  <si>
    <t>As a result of classification of assets as a low quality</t>
  </si>
  <si>
    <t>As a result of classification of assets as a high quality</t>
  </si>
  <si>
    <t>As a result of the origination of the new assets</t>
  </si>
  <si>
    <t>Changes in the stock of non-performing loans over the period</t>
  </si>
  <si>
    <t>Value of Pledged collateral</t>
  </si>
  <si>
    <t>Table 26</t>
  </si>
  <si>
    <t>Retail Products</t>
  </si>
  <si>
    <t>Number of Loans</t>
  </si>
  <si>
    <t>Student loans</t>
  </si>
  <si>
    <t>Mortgages</t>
  </si>
  <si>
    <t>Credit Cards</t>
  </si>
  <si>
    <t>Overdrafts</t>
  </si>
  <si>
    <t>Momental Installments</t>
  </si>
  <si>
    <t>Pay Day Loans</t>
  </si>
  <si>
    <t>Consumer Loans</t>
  </si>
  <si>
    <t>Auto loans</t>
  </si>
  <si>
    <t>Retail Pawnshop loans</t>
  </si>
  <si>
    <t>Mortgages - For Real Estate Renovation</t>
  </si>
  <si>
    <t>Mortgages - Purchase of completed real estate</t>
  </si>
  <si>
    <t>Total Retail Products</t>
  </si>
  <si>
    <t>Mortgages - Construction, the purchase of real estate under construction</t>
  </si>
  <si>
    <t>Weighted average nominal interest rate on quarterly disbursed loans</t>
  </si>
  <si>
    <t>Weighted average effective interest rate on quarterly disbursed loans</t>
  </si>
  <si>
    <t>Between them: Loans issued on the basis of income from a pension or other state social disbursement</t>
  </si>
  <si>
    <t>Gross carrying value of Loans</t>
  </si>
  <si>
    <t>General and Qualitative information on Retail Products</t>
  </si>
  <si>
    <t>Other deductions</t>
  </si>
  <si>
    <t>Differences between values per standardized balance sheet used for regulatory reporting purposes and the exposure amounts used for capital adequacy calculation purposes</t>
  </si>
  <si>
    <t>Total values of on-balance and off-balance sheet items before any adjustments used for credit risk weighting purposes</t>
  </si>
  <si>
    <t>Total carrying value of balance sheet items subject to credit risk weighting before adjustments</t>
  </si>
  <si>
    <t>Statement of Financial Position</t>
  </si>
  <si>
    <t>reporting period</t>
  </si>
  <si>
    <t>respective period of the previous year</t>
  </si>
  <si>
    <t>ASSETS</t>
  </si>
  <si>
    <t>Cash, Cash balances with National Bank of Georgia and other banks</t>
  </si>
  <si>
    <t>Cash on hand</t>
  </si>
  <si>
    <t>Casha balances with National bank of Georgia</t>
  </si>
  <si>
    <t>Cash balances with other banks</t>
  </si>
  <si>
    <t xml:space="preserve">Financial assets held for trading </t>
  </si>
  <si>
    <t>of which:derivatives</t>
  </si>
  <si>
    <t>Non-trading financial assets mandatorily at fair value through profit or loss</t>
  </si>
  <si>
    <t>Financial assets designated at fair value through profit or loss</t>
  </si>
  <si>
    <t>Financial assets at fair value through other comprehensive income</t>
  </si>
  <si>
    <t>Equity instruments</t>
  </si>
  <si>
    <t>Debt securities</t>
  </si>
  <si>
    <t>Loans and advances</t>
  </si>
  <si>
    <t>Financial assets at amortised cost</t>
  </si>
  <si>
    <t>Investments in subsidiaries, joint ventures and associates</t>
  </si>
  <si>
    <t>Non-current assets and disposal groups classified as held for sale</t>
  </si>
  <si>
    <t>Tangible assets</t>
  </si>
  <si>
    <t>Property, Plant and Equipment</t>
  </si>
  <si>
    <t xml:space="preserve">Investment property </t>
  </si>
  <si>
    <t>Intangible assets</t>
  </si>
  <si>
    <t>Goodwill</t>
  </si>
  <si>
    <t>Other intangible assets</t>
  </si>
  <si>
    <t xml:space="preserve">Tax assets </t>
  </si>
  <si>
    <t>Current tax assets</t>
  </si>
  <si>
    <t xml:space="preserve">Deferred tax assets </t>
  </si>
  <si>
    <t xml:space="preserve">Other assets </t>
  </si>
  <si>
    <t>of which: repossessed collateral</t>
  </si>
  <si>
    <t>of which: dividends receivable</t>
  </si>
  <si>
    <t>TOTAL ASSETS</t>
  </si>
  <si>
    <t>LIABILITIES</t>
  </si>
  <si>
    <t>Financial liabilities held for trading</t>
  </si>
  <si>
    <t>Financial liabilities designated at fair value through profit or loss</t>
  </si>
  <si>
    <t>Financial liabilities measured at amortised cost</t>
  </si>
  <si>
    <t xml:space="preserve">Deposits </t>
  </si>
  <si>
    <t>borrowings</t>
  </si>
  <si>
    <t>Debt securities issued</t>
  </si>
  <si>
    <t xml:space="preserve">Other financial liabilities </t>
  </si>
  <si>
    <t>Provisions</t>
  </si>
  <si>
    <t xml:space="preserve">Tax liabilities </t>
  </si>
  <si>
    <t>Current tax liabilities</t>
  </si>
  <si>
    <t>Deferred tax liabilities</t>
  </si>
  <si>
    <t>Subordinated liabilities</t>
  </si>
  <si>
    <t xml:space="preserve">Other liabilities </t>
  </si>
  <si>
    <t>of which: dividends payable</t>
  </si>
  <si>
    <t>TOTAL LIABILITIES</t>
  </si>
  <si>
    <t>Equity</t>
  </si>
  <si>
    <t>Share capital</t>
  </si>
  <si>
    <t>preference share</t>
  </si>
  <si>
    <t>Share premium</t>
  </si>
  <si>
    <t>(-) Treasury shares</t>
  </si>
  <si>
    <t>Equity instruments issued other than capital</t>
  </si>
  <si>
    <t>Equity component of compound financial instruments</t>
  </si>
  <si>
    <t>Other equity instruments issued</t>
  </si>
  <si>
    <t>Share-based payment reserve</t>
  </si>
  <si>
    <t>Accumulated other comprehensive income</t>
  </si>
  <si>
    <t>revaluation reserve</t>
  </si>
  <si>
    <t>Fair value changes of equity instruments measured at fair value through other comprehensive income</t>
  </si>
  <si>
    <t>Fair value changes of debt instruments measured at fair value through other comprehensive income</t>
  </si>
  <si>
    <t>Retained earnings</t>
  </si>
  <si>
    <t>TOTAL EQUITY</t>
  </si>
  <si>
    <t>TOTAL EQUITY AND TOTAL LIABILITIES</t>
  </si>
  <si>
    <t>Statement of profit or loss</t>
  </si>
  <si>
    <t>Interest income</t>
  </si>
  <si>
    <t xml:space="preserve">Financial assets designated at fair value through profit or loss </t>
  </si>
  <si>
    <t>(Interest expenses)</t>
  </si>
  <si>
    <t>(Financial liabilities held for trading)</t>
  </si>
  <si>
    <r>
      <t xml:space="preserve">(Financial liabilities designated at fair value through profit or loss) </t>
    </r>
    <r>
      <rPr>
        <strike/>
        <sz val="8"/>
        <rFont val="Verdana"/>
        <family val="2"/>
      </rPr>
      <t/>
    </r>
  </si>
  <si>
    <t>(Financial liabilities measured at amortised cost)</t>
  </si>
  <si>
    <t>(Other liabilities)</t>
  </si>
  <si>
    <t>Dividend income</t>
  </si>
  <si>
    <t>Fee and commission income</t>
  </si>
  <si>
    <t>(Fee and commission expenses)</t>
  </si>
  <si>
    <t>Gains or (-) losses on derecognition of financial assets and liabilities not measured at fair value through profit or loss, net</t>
  </si>
  <si>
    <t>Gains or (-) losses on financial assets and liabilities held for trading, net</t>
  </si>
  <si>
    <t>Gains or (-) losses on non-trading financial assets mandatorily at fair value through profit or loss, net</t>
  </si>
  <si>
    <t>Gains or (-) losses on financial assets and liabilities designated at fair value through profit or loss, net</t>
  </si>
  <si>
    <t>Exchange differences [gain or (-) loss], net</t>
  </si>
  <si>
    <t xml:space="preserve">Gains or (-) losses on derecognition of non-financial assets, net </t>
  </si>
  <si>
    <t xml:space="preserve">Other operating income </t>
  </si>
  <si>
    <t>(Other operating expenses)</t>
  </si>
  <si>
    <t>(Administrative expenses)</t>
  </si>
  <si>
    <t>(Staff expenses)</t>
  </si>
  <si>
    <t>(Other administrative expenses)</t>
  </si>
  <si>
    <t>(Depreciation and amortisation)</t>
  </si>
  <si>
    <t>Modification gains or (-) losses, net</t>
  </si>
  <si>
    <t>(Provisions or (-) reversal of provisions)</t>
  </si>
  <si>
    <t>(Commitments and guarantees given)</t>
  </si>
  <si>
    <t>(Other provisions)</t>
  </si>
  <si>
    <t>(Impairment or (-) reversal of impairment on financial assets not measured at fair value through profit or loss)</t>
  </si>
  <si>
    <t>(Financial assets at fair value through other comprehensive income)</t>
  </si>
  <si>
    <t>(Financial assets at amortised cost)</t>
  </si>
  <si>
    <t>(Impairment or (-) reversal of impairment of investments in subsidiaries, joint ventures and associates)</t>
  </si>
  <si>
    <t>(Impairment or (-) reversal of impairment on non-financial assets)</t>
  </si>
  <si>
    <t>Share of the profit or (-) loss of investments in subsidaries, joint ventures and associates accounted for using the equity method</t>
  </si>
  <si>
    <t>PROFIT OR (-) LOSS BEFORE TAX</t>
  </si>
  <si>
    <t>(Tax expense or (-) income</t>
  </si>
  <si>
    <t>Profit  or (-) loss after tax</t>
  </si>
  <si>
    <t>Loan commitments received</t>
  </si>
  <si>
    <t>Loan commitments given</t>
  </si>
  <si>
    <t>guarantees given</t>
  </si>
  <si>
    <t>Carrying values as reported in published stand-alone financial statements per IFRS</t>
  </si>
  <si>
    <t>(a+b-c-d)</t>
  </si>
  <si>
    <t>Net Value</t>
  </si>
  <si>
    <t>Expected Credit Loss</t>
  </si>
  <si>
    <t>Closing balance of Expected Credit Loss</t>
  </si>
  <si>
    <t>Increase / Decrease ECL of foreign currency assets as a result of currency exchange rate changes</t>
  </si>
  <si>
    <t>As a result of partial or total payment of assets</t>
  </si>
  <si>
    <t>Decrease in ECL for possible losses on assets</t>
  </si>
  <si>
    <t>An increase in the ECL for possible losses on assets</t>
  </si>
  <si>
    <t>Opening balance of Expected Credit Loss</t>
  </si>
  <si>
    <t>Changes in Expected Credit Loss for loans and Corporate debt securities</t>
  </si>
  <si>
    <t>Decrease of non-performing portfolio, as a result of currency exchange rate changes</t>
  </si>
  <si>
    <t>Outflow due to the decrease level of credit risk</t>
  </si>
  <si>
    <t>Increase of non-performing portfolio, as e result of currency exchange rate changes</t>
  </si>
  <si>
    <t xml:space="preserve">Past due &gt;5 Years </t>
  </si>
  <si>
    <t xml:space="preserve"> Past due &gt; 2 Year ≤ 5 Year </t>
  </si>
  <si>
    <t xml:space="preserve"> Past due &gt; 1 Year ≤ 2 Year </t>
  </si>
  <si>
    <t xml:space="preserve"> Past due &gt; 180 days ≤ 1 Year </t>
  </si>
  <si>
    <t xml:space="preserve"> Past due &gt; 90 days ≤ 180 days </t>
  </si>
  <si>
    <t xml:space="preserve"> Past due &gt; 30 days ≤ 90 days </t>
  </si>
  <si>
    <t xml:space="preserve"> Past due &gt; 90 days </t>
  </si>
  <si>
    <t>POCI</t>
  </si>
  <si>
    <r>
      <t>3</t>
    </r>
    <r>
      <rPr>
        <vertAlign val="superscript"/>
        <sz val="9"/>
        <rFont val="Sylfaen"/>
        <family val="1"/>
      </rPr>
      <t>rd</t>
    </r>
    <r>
      <rPr>
        <sz val="9"/>
        <rFont val="Sylfaen"/>
        <family val="1"/>
      </rPr>
      <t xml:space="preserve"> stage</t>
    </r>
  </si>
  <si>
    <r>
      <t>2</t>
    </r>
    <r>
      <rPr>
        <vertAlign val="superscript"/>
        <sz val="9"/>
        <rFont val="Sylfaen"/>
        <family val="1"/>
      </rPr>
      <t>nd</t>
    </r>
    <r>
      <rPr>
        <sz val="9"/>
        <rFont val="Sylfaen"/>
        <family val="1"/>
      </rPr>
      <t xml:space="preserve"> stage</t>
    </r>
  </si>
  <si>
    <r>
      <t>1</t>
    </r>
    <r>
      <rPr>
        <vertAlign val="superscript"/>
        <sz val="9"/>
        <rFont val="Sylfaen"/>
        <family val="1"/>
      </rPr>
      <t>st</t>
    </r>
    <r>
      <rPr>
        <sz val="9"/>
        <rFont val="Sylfaen"/>
        <family val="1"/>
      </rPr>
      <t xml:space="preserve"> stage</t>
    </r>
  </si>
  <si>
    <t>Distribution of loans, Debt securities  and Off-balance-sheet items according to Credit Risk Stages and Past due days</t>
  </si>
  <si>
    <t>Expected Credit Loss of Loans</t>
  </si>
  <si>
    <t xml:space="preserve"> Gross carrying value of loans</t>
  </si>
  <si>
    <t xml:space="preserve">Loans Distributed according to LTV ratio, Expected Credit Loss, Value of collateral for loans and loans secured by guarantees according to Credit Risk stages and past due days
  </t>
  </si>
  <si>
    <t xml:space="preserve">                               Gross carrying value(Nominal value for Offbalance) - distribution according to Collateral type
Loans, corporate debt securities and Off-balance-sheet items</t>
  </si>
  <si>
    <t>ი</t>
  </si>
  <si>
    <t>თ</t>
  </si>
  <si>
    <t>ზ</t>
  </si>
  <si>
    <t>ვ</t>
  </si>
  <si>
    <t>ე</t>
  </si>
  <si>
    <t>დ</t>
  </si>
  <si>
    <t>გ</t>
  </si>
  <si>
    <t>ბ</t>
  </si>
  <si>
    <t>ა</t>
  </si>
  <si>
    <t>Contractual Principal Amount</t>
  </si>
  <si>
    <t>According to IFRS</t>
  </si>
  <si>
    <t>Assets, ECL and write-offs by risk classes</t>
  </si>
  <si>
    <t>Assets, ECL and write-offs by Sectors of income source</t>
  </si>
  <si>
    <t>Change in ECL for loans and Corporate debt securities</t>
  </si>
  <si>
    <t>Distribution of loans, Debt securities  and Off-balance-sheet items according to  Credit Risk stages and Past due days</t>
  </si>
  <si>
    <t>Loans Distributed according to LTV ratio, Loan reserves, Value of collateral for loans and loans secured by guarantees according to Credit Risk stages and past due days</t>
  </si>
  <si>
    <t>Loans and ECL on loans distributed according to Sectors of income source and Credit Risk stages</t>
  </si>
  <si>
    <t>Weighted average nominal interest rate (on Residual Contractual value of Loans)</t>
  </si>
  <si>
    <t>Weighted average remaining maturity (months) according to the  Residual Contractual value of Loans</t>
  </si>
  <si>
    <t>ECL/Total Loans</t>
  </si>
  <si>
    <t>2Q-2025</t>
  </si>
  <si>
    <t>1Q-2025</t>
  </si>
  <si>
    <t>4Q-2024</t>
  </si>
  <si>
    <t>3Q-2024</t>
  </si>
  <si>
    <t>2Q-2024</t>
  </si>
  <si>
    <t>კოეფიციენტი</t>
  </si>
  <si>
    <t>თანხა (ლარი)</t>
  </si>
  <si>
    <t>Mel Gerard Carvill</t>
  </si>
  <si>
    <t>Independent chair</t>
  </si>
  <si>
    <t>Tamaz Georgadze</t>
  </si>
  <si>
    <t>Non-independent member</t>
  </si>
  <si>
    <t>Cecil Quillen</t>
  </si>
  <si>
    <t>Independent member</t>
  </si>
  <si>
    <t>Véronique McCarroll</t>
  </si>
  <si>
    <t>Mariam Meghvinetukhutsesi</t>
  </si>
  <si>
    <t>Maria Gordon</t>
  </si>
  <si>
    <t>Andrew McIntyre</t>
  </si>
  <si>
    <t>Archil Gachechiladze</t>
  </si>
  <si>
    <t>Michael Gomarteli</t>
  </si>
  <si>
    <t>Eter Iremadze</t>
  </si>
  <si>
    <t>Zurab kokosadze</t>
  </si>
  <si>
    <t>David Davitashvili</t>
  </si>
  <si>
    <t>David Chkonia</t>
  </si>
  <si>
    <t>General Director</t>
  </si>
  <si>
    <t>Deputy General Director / Strategic Project direction</t>
  </si>
  <si>
    <t>Deputy General Director / Finance</t>
  </si>
  <si>
    <t>Deputy General Director/ SOLO- Premium retail banking, asset management</t>
  </si>
  <si>
    <t>Deputy General Director/ Corporation Banking  services</t>
  </si>
  <si>
    <t xml:space="preserve">Deputy General Director/ IT Data analysis </t>
  </si>
  <si>
    <t xml:space="preserve">Deputy General Director / Risk </t>
  </si>
  <si>
    <t>Sulkhan Gvalia</t>
  </si>
  <si>
    <t>Ana Kostava</t>
  </si>
  <si>
    <t>Deputy General Director / Legal</t>
  </si>
  <si>
    <t>JSC BGEO Group</t>
  </si>
  <si>
    <t>Georgia Capital JSC</t>
  </si>
  <si>
    <t>Table 9(Capital),13</t>
  </si>
  <si>
    <t>Table 9(Capital),10</t>
  </si>
  <si>
    <t>Table 9(Capital),29</t>
  </si>
  <si>
    <t>Table 9(Capital),38</t>
  </si>
  <si>
    <t>Bank</t>
  </si>
  <si>
    <t xml:space="preserve">JSC "Bank of Georgia" </t>
  </si>
  <si>
    <t>Date</t>
  </si>
  <si>
    <t>Table 15 Counterparty credit risk weighted risk exposures</t>
  </si>
  <si>
    <t>Derivative contracts</t>
  </si>
  <si>
    <t>Nominal Amount</t>
  </si>
  <si>
    <t>Current Market Value (CMV)</t>
  </si>
  <si>
    <t>Collateral Value</t>
  </si>
  <si>
    <t>Replacement Cost (RC)</t>
  </si>
  <si>
    <t>Potential Future Exposure (PFE)</t>
  </si>
  <si>
    <r>
      <t>Supervisory Alfa Factor (</t>
    </r>
    <r>
      <rPr>
        <sz val="11"/>
        <rFont val="Calibri"/>
        <family val="2"/>
      </rPr>
      <t>α)</t>
    </r>
  </si>
  <si>
    <t>Exposure at Default</t>
  </si>
  <si>
    <t>Counterparty Credit Risk Weighted Risk Exposures</t>
  </si>
  <si>
    <t>Calculated under Standardised Method</t>
  </si>
  <si>
    <t>Calculated under Simplified Standardised Method</t>
  </si>
  <si>
    <t>Calculated under Original Risk Exposure Method</t>
  </si>
  <si>
    <t>Contracts with Qualified Central Counterparty</t>
  </si>
  <si>
    <t>Contracts with Central Counterparty</t>
  </si>
  <si>
    <t>Contract with Commercial Banks</t>
  </si>
  <si>
    <t>Contracts with Financial Institutions except for Banks</t>
  </si>
  <si>
    <t>Contracts with Corporate Clients</t>
  </si>
  <si>
    <t>Contracts with Natural Persons</t>
  </si>
  <si>
    <t xml:space="preserve">On-balance sheet items (excluding derivatives, SFTs and fiduciary assets, but including collateral) </t>
  </si>
  <si>
    <r>
      <t xml:space="preserve">Replacement cost associated with </t>
    </r>
    <r>
      <rPr>
        <i/>
        <sz val="10"/>
        <rFont val="Sylfaen"/>
        <family val="1"/>
      </rPr>
      <t>all</t>
    </r>
    <r>
      <rPr>
        <sz val="10"/>
        <rFont val="Sylfaen"/>
        <family val="1"/>
      </rPr>
      <t xml:space="preserve"> derivatives transactions </t>
    </r>
  </si>
  <si>
    <r>
      <t xml:space="preserve">Potential Future Exposure associated with </t>
    </r>
    <r>
      <rPr>
        <i/>
        <sz val="10"/>
        <rFont val="Sylfaen"/>
        <family val="1"/>
      </rPr>
      <t xml:space="preserve">all </t>
    </r>
    <r>
      <rPr>
        <sz val="10"/>
        <rFont val="Sylfaen"/>
        <family val="1"/>
      </rPr>
      <t>derivatives transactions</t>
    </r>
  </si>
  <si>
    <t>Risk positions defined by the Counterparty Credit Risk Regulation</t>
  </si>
  <si>
    <t>Value of collateral received in exchange for derivative instruments</t>
  </si>
  <si>
    <t>Capital and total exposures</t>
  </si>
  <si>
    <t xml:space="preserve">Based on Basel III framework </t>
  </si>
  <si>
    <t>Minimum requirement for own funds and eligible liabilities (MREL)</t>
  </si>
  <si>
    <t>Own funds and eligible liabilities as a percentage of Total Liabilities and Own Funds ( (MREL Resource / TLOF)</t>
  </si>
  <si>
    <t>www.bog.ge</t>
  </si>
  <si>
    <t>Table 9.2</t>
  </si>
  <si>
    <t>The table is filled only by systemically important banks</t>
  </si>
  <si>
    <t>MREL Resource</t>
  </si>
  <si>
    <t>Own funds and eligible liabilities</t>
  </si>
  <si>
    <r>
      <t xml:space="preserve">Own funds </t>
    </r>
    <r>
      <rPr>
        <b/>
        <vertAlign val="superscript"/>
        <sz val="10"/>
        <color theme="1"/>
        <rFont val="Arial"/>
        <family val="2"/>
      </rPr>
      <t>1</t>
    </r>
  </si>
  <si>
    <t>Common Equity Tier 1  (CET 1)</t>
  </si>
  <si>
    <t>Additional Tier 1 Capital (AT 1)</t>
  </si>
  <si>
    <t>Tier 2 Capital (Tier 2)</t>
  </si>
  <si>
    <t>Eligible liabilities</t>
  </si>
  <si>
    <r>
      <t>Subordinated Loans (not classified as own funds)</t>
    </r>
    <r>
      <rPr>
        <vertAlign val="superscript"/>
        <sz val="10"/>
        <color theme="1"/>
        <rFont val="Arial"/>
        <family val="2"/>
      </rPr>
      <t>2</t>
    </r>
  </si>
  <si>
    <r>
      <t>Eligible liabilities</t>
    </r>
    <r>
      <rPr>
        <vertAlign val="superscript"/>
        <sz val="10"/>
        <color theme="1"/>
        <rFont val="Arial"/>
        <family val="2"/>
      </rPr>
      <t>3</t>
    </r>
  </si>
  <si>
    <t>Total Liabilities and Own Funds (TLOF)</t>
  </si>
  <si>
    <t>Total liabilities (except capital instruments)</t>
  </si>
  <si>
    <t>Own funds</t>
  </si>
  <si>
    <t xml:space="preserve">Total Risk Exposure Amount and Total Exposure Measure </t>
  </si>
  <si>
    <t>Total Risk Exposure Amount (TREA)</t>
  </si>
  <si>
    <t>Total Exposure Measure (TEM)</t>
  </si>
  <si>
    <t>MREL ratios</t>
  </si>
  <si>
    <t>Own funds and eligible liabilities as a percentage of TREA</t>
  </si>
  <si>
    <t>Own funds and eligible liabilities as a percentage of TEM</t>
  </si>
  <si>
    <t>Own funds and eligible liabilities as a percentage of TLOF</t>
  </si>
  <si>
    <r>
      <rPr>
        <i/>
        <vertAlign val="superscript"/>
        <sz val="9"/>
        <rFont val="Calibri"/>
        <family val="2"/>
        <scheme val="minor"/>
      </rPr>
      <t xml:space="preserve">1 </t>
    </r>
    <r>
      <rPr>
        <i/>
        <sz val="9"/>
        <rFont val="Calibri"/>
        <family val="2"/>
        <scheme val="minor"/>
      </rPr>
      <t xml:space="preserve">Capital Instruments
</t>
    </r>
  </si>
  <si>
    <r>
      <rPr>
        <i/>
        <vertAlign val="superscript"/>
        <sz val="9"/>
        <rFont val="Calibri"/>
        <family val="2"/>
        <scheme val="minor"/>
      </rPr>
      <t xml:space="preserve">2 </t>
    </r>
    <r>
      <rPr>
        <i/>
        <sz val="9"/>
        <rFont val="Calibri"/>
        <family val="2"/>
        <scheme val="minor"/>
      </rPr>
      <t>Includes the part of the subordinated liabilities that is amortized as well as subordinated liabilities that are not classified as own funds.</t>
    </r>
  </si>
  <si>
    <r>
      <rPr>
        <i/>
        <vertAlign val="superscript"/>
        <sz val="9"/>
        <rFont val="Calibri"/>
        <family val="2"/>
        <scheme val="minor"/>
      </rPr>
      <t xml:space="preserve">3 </t>
    </r>
    <r>
      <rPr>
        <i/>
        <sz val="9"/>
        <rFont val="Calibri"/>
        <family val="2"/>
        <scheme val="minor"/>
      </rPr>
      <t>Includes eligible liabilities with a residual maturity of more than one year that are not classified as own funds. Additionally, contracts of these liabilitied may be governed by Georgian law or fully or partially be subject to a law of a foreign country jurisdiction. Contracts of liabilities fully or partially governed by foreign legislation must include a provision for using the bank's liability write-off or conversion resolution tool for recapitalization (bail-in clause).</t>
    </r>
  </si>
  <si>
    <t>Table 9.3</t>
  </si>
  <si>
    <t>Residual Maturity</t>
  </si>
  <si>
    <t xml:space="preserve"> &lt; 1 year</t>
  </si>
  <si>
    <t xml:space="preserve"> &gt;= 1 year და &lt;2 years</t>
  </si>
  <si>
    <t xml:space="preserve"> &gt;= 2 years</t>
  </si>
  <si>
    <t>perpetual</t>
  </si>
  <si>
    <t>of which: contracts governed by Georgian law</t>
  </si>
  <si>
    <t>of which: contracts governed by foreign country law</t>
  </si>
  <si>
    <t>of which: contracts that include bail-in clause</t>
  </si>
  <si>
    <t>Table 15.2. Counterparty credit risk weighted risk exposures -Credit Valuation Adjustment (CVA)</t>
  </si>
  <si>
    <t xml:space="preserve">Risk Exposure Discounted for Credit Valuation Adjustment </t>
  </si>
  <si>
    <t>Credit Valuation Adjustment Expense</t>
  </si>
  <si>
    <t>Written-off Credit Valuation Adjustment Expense</t>
  </si>
  <si>
    <t xml:space="preserve">Counterparty Credit Risk Credit Valuation Adjustment risk weighted Risk Exposures </t>
  </si>
  <si>
    <t>Credit Valuation Adjustment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</si>
</sst>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37">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 _€_-;\-* #,##0\ _€_-;_-* &quot;-&quot;??\ _€_-;_-@_-"/>
    <numFmt numFmtId="195" formatCode="0.00000%"/>
  </numFmts>
  <fonts count="164">
    <font>
      <sz val="11"/>
      <color theme="1"/>
      <name val="Calibri"/>
      <family val="2"/>
      <scheme val="minor"/>
    </font>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sz val="10"/>
      <name val="Arial"/>
      <family val="2"/>
      <charset val="204"/>
    </font>
    <font>
      <u/>
      <sz val="10"/>
      <color indexed="12"/>
      <name val="Arial"/>
      <family val="2"/>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color theme="1"/>
      <name val="Arial"/>
      <family val="2"/>
    </font>
    <font>
      <sz val="11"/>
      <color theme="1"/>
      <name val="Arial"/>
      <family val="2"/>
    </font>
    <font>
      <b/>
      <sz val="10"/>
      <color theme="1"/>
      <name val="Arial"/>
      <family val="2"/>
    </font>
    <font>
      <sz val="10"/>
      <color rgb="FF333333"/>
      <name val="Arial"/>
      <family val="2"/>
    </font>
    <font>
      <i/>
      <sz val="10"/>
      <color theme="1"/>
      <name val="Arial"/>
      <family val="2"/>
    </font>
    <font>
      <sz val="8"/>
      <color theme="1"/>
      <name val="Arial"/>
      <family val="2"/>
    </font>
    <font>
      <b/>
      <sz val="11"/>
      <name val="Arial"/>
      <family val="2"/>
    </font>
    <font>
      <b/>
      <i/>
      <sz val="10"/>
      <color theme="1"/>
      <name val="Arial"/>
      <family val="2"/>
    </font>
    <font>
      <sz val="10"/>
      <name val="Sylfaen"/>
      <family val="1"/>
    </font>
    <font>
      <b/>
      <sz val="10"/>
      <name val="Calibri"/>
      <family val="2"/>
      <scheme val="minor"/>
    </font>
    <font>
      <sz val="10"/>
      <name val="Calibri"/>
      <family val="2"/>
      <scheme val="minor"/>
    </font>
    <font>
      <sz val="8"/>
      <color theme="1"/>
      <name val="Calibri"/>
      <family val="2"/>
      <scheme val="minor"/>
    </font>
    <font>
      <sz val="10"/>
      <name val="SPKolheti"/>
      <family val="1"/>
    </font>
    <font>
      <i/>
      <sz val="10"/>
      <color theme="1"/>
      <name val="Calibri"/>
      <family val="2"/>
      <scheme val="minor"/>
    </font>
    <font>
      <sz val="10"/>
      <color theme="1"/>
      <name val="Calibri"/>
      <family val="1"/>
      <scheme val="minor"/>
    </font>
    <font>
      <b/>
      <sz val="10"/>
      <name val="Calibri"/>
      <family val="1"/>
      <scheme val="minor"/>
    </font>
    <font>
      <sz val="10"/>
      <name val="Calibri"/>
      <family val="1"/>
      <scheme val="minor"/>
    </font>
    <font>
      <sz val="10"/>
      <color theme="1"/>
      <name val="Times New Roman"/>
      <family val="1"/>
    </font>
    <font>
      <b/>
      <sz val="9"/>
      <name val="Arial"/>
      <family val="2"/>
    </font>
    <font>
      <sz val="9"/>
      <name val="Arial"/>
      <family val="2"/>
    </font>
    <font>
      <sz val="9"/>
      <name val="Calibri"/>
      <family val="2"/>
    </font>
    <font>
      <b/>
      <sz val="9"/>
      <name val="Calibri"/>
      <family val="2"/>
    </font>
    <font>
      <sz val="11"/>
      <name val="Calibri"/>
      <family val="2"/>
    </font>
    <font>
      <b/>
      <sz val="11"/>
      <color theme="1"/>
      <name val="Calibri"/>
      <family val="2"/>
      <scheme val="minor"/>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b/>
      <sz val="12"/>
      <color theme="1"/>
      <name val="Calibri"/>
      <family val="2"/>
      <scheme val="minor"/>
    </font>
    <font>
      <b/>
      <sz val="10"/>
      <name val="Sylfaen"/>
      <family val="1"/>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trike/>
      <sz val="8"/>
      <name val="Verdana"/>
      <family val="2"/>
    </font>
    <font>
      <vertAlign val="superscript"/>
      <sz val="9"/>
      <name val="Sylfaen"/>
      <family val="1"/>
    </font>
    <font>
      <b/>
      <sz val="8"/>
      <name val="Sylfaen"/>
      <family val="1"/>
    </font>
    <font>
      <sz val="11"/>
      <name val="Calibri"/>
      <family val="2"/>
      <scheme val="minor"/>
    </font>
    <font>
      <i/>
      <sz val="10"/>
      <color theme="1"/>
      <name val="Sylfaen"/>
      <family val="1"/>
    </font>
    <font>
      <b/>
      <sz val="10"/>
      <color indexed="8"/>
      <name val="Arial"/>
      <family val="2"/>
    </font>
    <font>
      <b/>
      <sz val="10"/>
      <color rgb="FF000000"/>
      <name val="Arial"/>
      <family val="2"/>
    </font>
    <font>
      <b/>
      <sz val="8"/>
      <color indexed="8"/>
      <name val="Calibri"/>
      <family val="2"/>
      <scheme val="minor"/>
    </font>
    <font>
      <sz val="8"/>
      <color indexed="8"/>
      <name val="Calibri"/>
      <family val="2"/>
      <scheme val="minor"/>
    </font>
    <font>
      <sz val="8"/>
      <name val="Calibri"/>
      <family val="2"/>
      <scheme val="minor"/>
    </font>
    <font>
      <b/>
      <sz val="8"/>
      <color rgb="FF000000"/>
      <name val="Calibri"/>
      <family val="2"/>
      <scheme val="minor"/>
    </font>
    <font>
      <sz val="10"/>
      <color theme="1"/>
      <name val="Sylfaen"/>
      <family val="1"/>
    </font>
    <font>
      <b/>
      <sz val="11"/>
      <name val="Calibri"/>
      <family val="2"/>
      <scheme val="minor"/>
    </font>
    <font>
      <b/>
      <i/>
      <sz val="11"/>
      <name val="Calibri"/>
      <family val="2"/>
      <scheme val="minor"/>
    </font>
    <font>
      <i/>
      <sz val="11"/>
      <name val="Calibri"/>
      <family val="2"/>
      <scheme val="minor"/>
    </font>
    <font>
      <b/>
      <sz val="9"/>
      <color indexed="81"/>
      <name val="Tahoma"/>
      <family val="2"/>
    </font>
    <font>
      <sz val="9"/>
      <color indexed="81"/>
      <name val="Tahoma"/>
      <family val="2"/>
    </font>
    <font>
      <i/>
      <sz val="10"/>
      <name val="Sylfaen"/>
      <family val="1"/>
    </font>
    <font>
      <b/>
      <sz val="10"/>
      <color theme="1"/>
      <name val="Sylfaen"/>
      <family val="1"/>
    </font>
    <font>
      <sz val="9"/>
      <color theme="1"/>
      <name val="Calibri"/>
      <family val="1"/>
      <scheme val="minor"/>
    </font>
    <font>
      <sz val="10"/>
      <color rgb="FF000000"/>
      <name val="Arial"/>
      <family val="2"/>
    </font>
    <font>
      <b/>
      <u/>
      <sz val="10"/>
      <name val="Calibri"/>
      <family val="2"/>
      <scheme val="minor"/>
    </font>
    <font>
      <i/>
      <sz val="10"/>
      <color theme="0" tint="-0.499984740745262"/>
      <name val="Calibri"/>
      <family val="2"/>
      <scheme val="minor"/>
    </font>
    <font>
      <b/>
      <sz val="10"/>
      <name val="Calibri"/>
      <family val="2"/>
    </font>
    <font>
      <i/>
      <sz val="10"/>
      <color theme="4" tint="-0.249977111117893"/>
      <name val="Calibri"/>
      <family val="2"/>
      <scheme val="minor"/>
    </font>
    <font>
      <b/>
      <vertAlign val="superscript"/>
      <sz val="10"/>
      <color theme="1"/>
      <name val="Arial"/>
      <family val="2"/>
    </font>
    <font>
      <sz val="10"/>
      <name val="Calibri"/>
      <family val="2"/>
    </font>
    <font>
      <vertAlign val="superscript"/>
      <sz val="10"/>
      <color theme="1"/>
      <name val="Arial"/>
      <family val="2"/>
    </font>
    <font>
      <b/>
      <u/>
      <sz val="10"/>
      <name val="Calibri"/>
      <family val="2"/>
    </font>
    <font>
      <i/>
      <sz val="9"/>
      <name val="Calibri"/>
      <family val="2"/>
      <scheme val="minor"/>
    </font>
    <font>
      <i/>
      <vertAlign val="superscript"/>
      <sz val="9"/>
      <name val="Calibri"/>
      <family val="2"/>
      <scheme val="minor"/>
    </font>
    <font>
      <sz val="8"/>
      <color rgb="FF000000"/>
      <name val="Arial"/>
      <family val="2"/>
    </font>
    <font>
      <i/>
      <sz val="10"/>
      <name val="Calibri"/>
      <family val="2"/>
    </font>
    <font>
      <b/>
      <sz val="10"/>
      <color rgb="FF000000"/>
      <name val="Calibri"/>
      <family val="2"/>
    </font>
    <font>
      <sz val="10"/>
      <color rgb="FF000000"/>
      <name val="Calibri"/>
      <family val="2"/>
    </font>
    <font>
      <u/>
      <sz val="11"/>
      <name val="Calibri"/>
      <family val="2"/>
      <scheme val="minor"/>
    </font>
    <font>
      <b/>
      <sz val="9"/>
      <name val="Calibri"/>
      <family val="2"/>
      <scheme val="minor"/>
    </font>
    <font>
      <b/>
      <sz val="9"/>
      <color theme="1"/>
      <name val="Calibri"/>
      <family val="2"/>
      <scheme val="minor"/>
    </font>
  </fonts>
  <fills count="8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rgb="FFFFFFFF"/>
        <bgColor rgb="FF000000"/>
      </patternFill>
    </fill>
    <fill>
      <patternFill patternType="solid">
        <fgColor theme="2" tint="-9.9978637043366805E-2"/>
        <bgColor rgb="FF000000"/>
      </patternFill>
    </fill>
    <fill>
      <patternFill patternType="solid">
        <fgColor theme="2"/>
        <bgColor rgb="FF000000"/>
      </patternFill>
    </fill>
    <fill>
      <patternFill patternType="solid">
        <fgColor theme="2" tint="-0.249977111117893"/>
        <bgColor rgb="FF000000"/>
      </patternFill>
    </fill>
    <fill>
      <patternFill patternType="solid">
        <fgColor theme="2" tint="-0.249977111117893"/>
        <bgColor indexed="64"/>
      </patternFill>
    </fill>
    <fill>
      <patternFill patternType="solid">
        <fgColor theme="2" tint="-9.9978637043366805E-2"/>
        <bgColor indexed="64"/>
      </patternFill>
    </fill>
  </fills>
  <borders count="135">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thin">
        <color auto="1"/>
      </left>
      <right/>
      <top style="thin">
        <color auto="1"/>
      </top>
      <bottom style="thin">
        <color auto="1"/>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right/>
      <top style="thin">
        <color indexed="64"/>
      </top>
      <bottom style="medium">
        <color indexed="64"/>
      </bottom>
      <diagonal/>
    </border>
    <border>
      <left style="thin">
        <color auto="1"/>
      </left>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indexed="64"/>
      </right>
      <top style="medium">
        <color auto="1"/>
      </top>
      <bottom style="medium">
        <color indexed="64"/>
      </bottom>
      <diagonal/>
    </border>
    <border>
      <left/>
      <right style="medium">
        <color indexed="64"/>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0968">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5" fillId="0" borderId="0"/>
    <xf numFmtId="0" fontId="5" fillId="0" borderId="0"/>
    <xf numFmtId="166" fontId="5" fillId="0" borderId="0" applyFont="0" applyFill="0" applyBorder="0" applyAlignment="0" applyProtection="0"/>
    <xf numFmtId="0" fontId="2" fillId="0" borderId="0"/>
    <xf numFmtId="0" fontId="5" fillId="0" borderId="0"/>
    <xf numFmtId="0" fontId="1" fillId="0" borderId="0"/>
    <xf numFmtId="9" fontId="1" fillId="0" borderId="0" applyFont="0" applyFill="0" applyBorder="0" applyAlignment="0" applyProtection="0"/>
    <xf numFmtId="0" fontId="2" fillId="0" borderId="0"/>
    <xf numFmtId="0" fontId="2" fillId="0" borderId="0"/>
    <xf numFmtId="0" fontId="6" fillId="0" borderId="0" applyNumberFormat="0" applyFill="0" applyBorder="0" applyAlignment="0" applyProtection="0">
      <alignment vertical="top"/>
      <protection locked="0"/>
    </xf>
    <xf numFmtId="0" fontId="8" fillId="0" borderId="0"/>
    <xf numFmtId="168" fontId="9" fillId="36" borderId="0"/>
    <xf numFmtId="169" fontId="9" fillId="36" borderId="0"/>
    <xf numFmtId="168" fontId="9" fillId="36" borderId="0"/>
    <xf numFmtId="0" fontId="10" fillId="37" borderId="0" applyNumberFormat="0" applyBorder="0" applyAlignment="0" applyProtection="0"/>
    <xf numFmtId="0" fontId="3" fillId="12" borderId="0" applyNumberFormat="0" applyBorder="0" applyAlignment="0" applyProtection="0"/>
    <xf numFmtId="168" fontId="11" fillId="37" borderId="0" applyNumberFormat="0" applyBorder="0" applyAlignment="0" applyProtection="0"/>
    <xf numFmtId="168" fontId="11" fillId="37" borderId="0" applyNumberFormat="0" applyBorder="0" applyAlignment="0" applyProtection="0"/>
    <xf numFmtId="169" fontId="11" fillId="37" borderId="0" applyNumberFormat="0" applyBorder="0" applyAlignment="0" applyProtection="0"/>
    <xf numFmtId="0" fontId="10" fillId="37"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168" fontId="11" fillId="37" borderId="0" applyNumberFormat="0" applyBorder="0" applyAlignment="0" applyProtection="0"/>
    <xf numFmtId="169" fontId="11" fillId="37" borderId="0" applyNumberFormat="0" applyBorder="0" applyAlignment="0" applyProtection="0"/>
    <xf numFmtId="168" fontId="11" fillId="37" borderId="0" applyNumberFormat="0" applyBorder="0" applyAlignment="0" applyProtection="0"/>
    <xf numFmtId="168" fontId="11" fillId="37" borderId="0" applyNumberFormat="0" applyBorder="0" applyAlignment="0" applyProtection="0"/>
    <xf numFmtId="169" fontId="11" fillId="37" borderId="0" applyNumberFormat="0" applyBorder="0" applyAlignment="0" applyProtection="0"/>
    <xf numFmtId="168" fontId="11" fillId="37" borderId="0" applyNumberFormat="0" applyBorder="0" applyAlignment="0" applyProtection="0"/>
    <xf numFmtId="168" fontId="11" fillId="37" borderId="0" applyNumberFormat="0" applyBorder="0" applyAlignment="0" applyProtection="0"/>
    <xf numFmtId="169" fontId="11" fillId="37" borderId="0" applyNumberFormat="0" applyBorder="0" applyAlignment="0" applyProtection="0"/>
    <xf numFmtId="168" fontId="11" fillId="37" borderId="0" applyNumberFormat="0" applyBorder="0" applyAlignment="0" applyProtection="0"/>
    <xf numFmtId="168" fontId="11" fillId="37" borderId="0" applyNumberFormat="0" applyBorder="0" applyAlignment="0" applyProtection="0"/>
    <xf numFmtId="169" fontId="11" fillId="37" borderId="0" applyNumberFormat="0" applyBorder="0" applyAlignment="0" applyProtection="0"/>
    <xf numFmtId="168" fontId="11" fillId="37" borderId="0" applyNumberFormat="0" applyBorder="0" applyAlignment="0" applyProtection="0"/>
    <xf numFmtId="0" fontId="10" fillId="37" borderId="0" applyNumberFormat="0" applyBorder="0" applyAlignment="0" applyProtection="0"/>
    <xf numFmtId="0" fontId="10" fillId="38" borderId="0" applyNumberFormat="0" applyBorder="0" applyAlignment="0" applyProtection="0"/>
    <xf numFmtId="0" fontId="3" fillId="16"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0" fontId="10" fillId="38"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0" fontId="10" fillId="38" borderId="0" applyNumberFormat="0" applyBorder="0" applyAlignment="0" applyProtection="0"/>
    <xf numFmtId="0" fontId="10" fillId="39" borderId="0" applyNumberFormat="0" applyBorder="0" applyAlignment="0" applyProtection="0"/>
    <xf numFmtId="0" fontId="3" fillId="20"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0" fontId="10" fillId="39"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0" fontId="10" fillId="39" borderId="0" applyNumberFormat="0" applyBorder="0" applyAlignment="0" applyProtection="0"/>
    <xf numFmtId="0" fontId="10" fillId="40" borderId="0" applyNumberFormat="0" applyBorder="0" applyAlignment="0" applyProtection="0"/>
    <xf numFmtId="0" fontId="3" fillId="24"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0" fontId="10" fillId="4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0" fontId="10" fillId="40" borderId="0" applyNumberFormat="0" applyBorder="0" applyAlignment="0" applyProtection="0"/>
    <xf numFmtId="0" fontId="10" fillId="41" borderId="0" applyNumberFormat="0" applyBorder="0" applyAlignment="0" applyProtection="0"/>
    <xf numFmtId="0" fontId="3" fillId="28"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0" fontId="10" fillId="41"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3" fillId="3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0" fontId="10" fillId="4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3" fillId="1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0" fontId="10" fillId="4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0" fontId="10" fillId="43" borderId="0" applyNumberFormat="0" applyBorder="0" applyAlignment="0" applyProtection="0"/>
    <xf numFmtId="0" fontId="10" fillId="44" borderId="0" applyNumberFormat="0" applyBorder="0" applyAlignment="0" applyProtection="0"/>
    <xf numFmtId="0" fontId="3" fillId="17"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0" fontId="10" fillId="44"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0" fontId="10" fillId="44" borderId="0" applyNumberFormat="0" applyBorder="0" applyAlignment="0" applyProtection="0"/>
    <xf numFmtId="0" fontId="10" fillId="45" borderId="0" applyNumberFormat="0" applyBorder="0" applyAlignment="0" applyProtection="0"/>
    <xf numFmtId="0" fontId="3" fillId="21"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0" fontId="10" fillId="45"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0" fontId="10" fillId="45" borderId="0" applyNumberFormat="0" applyBorder="0" applyAlignment="0" applyProtection="0"/>
    <xf numFmtId="0" fontId="10" fillId="40" borderId="0" applyNumberFormat="0" applyBorder="0" applyAlignment="0" applyProtection="0"/>
    <xf numFmtId="0" fontId="3" fillId="25"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0" fontId="10" fillId="40"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0" fontId="10" fillId="40" borderId="0" applyNumberFormat="0" applyBorder="0" applyAlignment="0" applyProtection="0"/>
    <xf numFmtId="0" fontId="10" fillId="43" borderId="0" applyNumberFormat="0" applyBorder="0" applyAlignment="0" applyProtection="0"/>
    <xf numFmtId="0" fontId="3" fillId="29"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0" fontId="10" fillId="43"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0" fontId="10" fillId="43" borderId="0" applyNumberFormat="0" applyBorder="0" applyAlignment="0" applyProtection="0"/>
    <xf numFmtId="0" fontId="10" fillId="46" borderId="0" applyNumberFormat="0" applyBorder="0" applyAlignment="0" applyProtection="0"/>
    <xf numFmtId="0" fontId="3" fillId="33"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0" fontId="10" fillId="46"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0" fontId="10" fillId="46" borderId="0" applyNumberFormat="0" applyBorder="0" applyAlignment="0" applyProtection="0"/>
    <xf numFmtId="0" fontId="12" fillId="47" borderId="0" applyNumberFormat="0" applyBorder="0" applyAlignment="0" applyProtection="0"/>
    <xf numFmtId="0" fontId="13" fillId="14" borderId="0" applyNumberFormat="0" applyBorder="0" applyAlignment="0" applyProtection="0"/>
    <xf numFmtId="168" fontId="14" fillId="47" borderId="0" applyNumberFormat="0" applyBorder="0" applyAlignment="0" applyProtection="0"/>
    <xf numFmtId="168" fontId="14" fillId="47" borderId="0" applyNumberFormat="0" applyBorder="0" applyAlignment="0" applyProtection="0"/>
    <xf numFmtId="169" fontId="14" fillId="47" borderId="0" applyNumberFormat="0" applyBorder="0" applyAlignment="0" applyProtection="0"/>
    <xf numFmtId="0" fontId="12" fillId="47"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168" fontId="14" fillId="47" borderId="0" applyNumberFormat="0" applyBorder="0" applyAlignment="0" applyProtection="0"/>
    <xf numFmtId="169" fontId="14" fillId="47" borderId="0" applyNumberFormat="0" applyBorder="0" applyAlignment="0" applyProtection="0"/>
    <xf numFmtId="168" fontId="14" fillId="47" borderId="0" applyNumberFormat="0" applyBorder="0" applyAlignment="0" applyProtection="0"/>
    <xf numFmtId="168" fontId="14" fillId="47" borderId="0" applyNumberFormat="0" applyBorder="0" applyAlignment="0" applyProtection="0"/>
    <xf numFmtId="169" fontId="14" fillId="47" borderId="0" applyNumberFormat="0" applyBorder="0" applyAlignment="0" applyProtection="0"/>
    <xf numFmtId="168" fontId="14" fillId="47" borderId="0" applyNumberFormat="0" applyBorder="0" applyAlignment="0" applyProtection="0"/>
    <xf numFmtId="168" fontId="14" fillId="47" borderId="0" applyNumberFormat="0" applyBorder="0" applyAlignment="0" applyProtection="0"/>
    <xf numFmtId="169" fontId="14" fillId="47" borderId="0" applyNumberFormat="0" applyBorder="0" applyAlignment="0" applyProtection="0"/>
    <xf numFmtId="168" fontId="14" fillId="47" borderId="0" applyNumberFormat="0" applyBorder="0" applyAlignment="0" applyProtection="0"/>
    <xf numFmtId="168" fontId="14" fillId="47" borderId="0" applyNumberFormat="0" applyBorder="0" applyAlignment="0" applyProtection="0"/>
    <xf numFmtId="169" fontId="14" fillId="47" borderId="0" applyNumberFormat="0" applyBorder="0" applyAlignment="0" applyProtection="0"/>
    <xf numFmtId="168" fontId="14" fillId="47" borderId="0" applyNumberFormat="0" applyBorder="0" applyAlignment="0" applyProtection="0"/>
    <xf numFmtId="0" fontId="12" fillId="47" borderId="0" applyNumberFormat="0" applyBorder="0" applyAlignment="0" applyProtection="0"/>
    <xf numFmtId="0" fontId="12" fillId="44" borderId="0" applyNumberFormat="0" applyBorder="0" applyAlignment="0" applyProtection="0"/>
    <xf numFmtId="0" fontId="13" fillId="18" borderId="0" applyNumberFormat="0" applyBorder="0" applyAlignment="0" applyProtection="0"/>
    <xf numFmtId="168" fontId="14" fillId="44" borderId="0" applyNumberFormat="0" applyBorder="0" applyAlignment="0" applyProtection="0"/>
    <xf numFmtId="168" fontId="14" fillId="44" borderId="0" applyNumberFormat="0" applyBorder="0" applyAlignment="0" applyProtection="0"/>
    <xf numFmtId="169" fontId="14" fillId="44" borderId="0" applyNumberFormat="0" applyBorder="0" applyAlignment="0" applyProtection="0"/>
    <xf numFmtId="0" fontId="12" fillId="44"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168" fontId="14" fillId="44" borderId="0" applyNumberFormat="0" applyBorder="0" applyAlignment="0" applyProtection="0"/>
    <xf numFmtId="169" fontId="14" fillId="44" borderId="0" applyNumberFormat="0" applyBorder="0" applyAlignment="0" applyProtection="0"/>
    <xf numFmtId="168" fontId="14" fillId="44" borderId="0" applyNumberFormat="0" applyBorder="0" applyAlignment="0" applyProtection="0"/>
    <xf numFmtId="168" fontId="14" fillId="44" borderId="0" applyNumberFormat="0" applyBorder="0" applyAlignment="0" applyProtection="0"/>
    <xf numFmtId="169" fontId="14" fillId="44" borderId="0" applyNumberFormat="0" applyBorder="0" applyAlignment="0" applyProtection="0"/>
    <xf numFmtId="168" fontId="14" fillId="44" borderId="0" applyNumberFormat="0" applyBorder="0" applyAlignment="0" applyProtection="0"/>
    <xf numFmtId="168" fontId="14" fillId="44" borderId="0" applyNumberFormat="0" applyBorder="0" applyAlignment="0" applyProtection="0"/>
    <xf numFmtId="169" fontId="14" fillId="44" borderId="0" applyNumberFormat="0" applyBorder="0" applyAlignment="0" applyProtection="0"/>
    <xf numFmtId="168" fontId="14" fillId="44" borderId="0" applyNumberFormat="0" applyBorder="0" applyAlignment="0" applyProtection="0"/>
    <xf numFmtId="168" fontId="14" fillId="44" borderId="0" applyNumberFormat="0" applyBorder="0" applyAlignment="0" applyProtection="0"/>
    <xf numFmtId="169" fontId="14" fillId="44" borderId="0" applyNumberFormat="0" applyBorder="0" applyAlignment="0" applyProtection="0"/>
    <xf numFmtId="168" fontId="14" fillId="44" borderId="0" applyNumberFormat="0" applyBorder="0" applyAlignment="0" applyProtection="0"/>
    <xf numFmtId="0" fontId="12" fillId="44" borderId="0" applyNumberFormat="0" applyBorder="0" applyAlignment="0" applyProtection="0"/>
    <xf numFmtId="0" fontId="12" fillId="45" borderId="0" applyNumberFormat="0" applyBorder="0" applyAlignment="0" applyProtection="0"/>
    <xf numFmtId="0" fontId="13" fillId="22"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0" fontId="12" fillId="45"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0" fontId="12" fillId="45" borderId="0" applyNumberFormat="0" applyBorder="0" applyAlignment="0" applyProtection="0"/>
    <xf numFmtId="0" fontId="12" fillId="48" borderId="0" applyNumberFormat="0" applyBorder="0" applyAlignment="0" applyProtection="0"/>
    <xf numFmtId="0" fontId="13" fillId="26"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0" fontId="12" fillId="48"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0" fontId="12" fillId="48" borderId="0" applyNumberFormat="0" applyBorder="0" applyAlignment="0" applyProtection="0"/>
    <xf numFmtId="0" fontId="12" fillId="49" borderId="0" applyNumberFormat="0" applyBorder="0" applyAlignment="0" applyProtection="0"/>
    <xf numFmtId="0" fontId="13" fillId="30"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0" fontId="12" fillId="49" borderId="0" applyNumberFormat="0" applyBorder="0" applyAlignment="0" applyProtection="0"/>
    <xf numFmtId="0" fontId="13" fillId="30" borderId="0" applyNumberFormat="0" applyBorder="0" applyAlignment="0" applyProtection="0"/>
    <xf numFmtId="0" fontId="13" fillId="30" borderId="0" applyNumberFormat="0" applyBorder="0" applyAlignment="0" applyProtection="0"/>
    <xf numFmtId="0" fontId="13" fillId="30" borderId="0" applyNumberFormat="0" applyBorder="0" applyAlignment="0" applyProtection="0"/>
    <xf numFmtId="0" fontId="13" fillId="30" borderId="0" applyNumberFormat="0" applyBorder="0" applyAlignment="0" applyProtection="0"/>
    <xf numFmtId="0" fontId="13" fillId="30" borderId="0" applyNumberFormat="0" applyBorder="0" applyAlignment="0" applyProtection="0"/>
    <xf numFmtId="0" fontId="13" fillId="30" borderId="0" applyNumberFormat="0" applyBorder="0" applyAlignment="0" applyProtection="0"/>
    <xf numFmtId="0" fontId="13" fillId="30"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0" fontId="12" fillId="49" borderId="0" applyNumberFormat="0" applyBorder="0" applyAlignment="0" applyProtection="0"/>
    <xf numFmtId="0" fontId="12" fillId="50" borderId="0" applyNumberFormat="0" applyBorder="0" applyAlignment="0" applyProtection="0"/>
    <xf numFmtId="0" fontId="13" fillId="34"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0" fontId="12" fillId="50"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0" fontId="12" fillId="50"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2" fillId="52" borderId="0" applyNumberFormat="0" applyBorder="0" applyAlignment="0" applyProtection="0"/>
    <xf numFmtId="0" fontId="12" fillId="53" borderId="0" applyNumberFormat="0" applyBorder="0" applyAlignment="0" applyProtection="0"/>
    <xf numFmtId="0" fontId="13" fillId="11" borderId="0" applyNumberFormat="0" applyBorder="0" applyAlignment="0" applyProtection="0"/>
    <xf numFmtId="168" fontId="14" fillId="53" borderId="0" applyNumberFormat="0" applyBorder="0" applyAlignment="0" applyProtection="0"/>
    <xf numFmtId="168" fontId="14" fillId="53" borderId="0" applyNumberFormat="0" applyBorder="0" applyAlignment="0" applyProtection="0"/>
    <xf numFmtId="169" fontId="14" fillId="53" borderId="0" applyNumberFormat="0" applyBorder="0" applyAlignment="0" applyProtection="0"/>
    <xf numFmtId="0" fontId="12" fillId="53"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168" fontId="14" fillId="53" borderId="0" applyNumberFormat="0" applyBorder="0" applyAlignment="0" applyProtection="0"/>
    <xf numFmtId="169" fontId="14" fillId="53" borderId="0" applyNumberFormat="0" applyBorder="0" applyAlignment="0" applyProtection="0"/>
    <xf numFmtId="168" fontId="14" fillId="53" borderId="0" applyNumberFormat="0" applyBorder="0" applyAlignment="0" applyProtection="0"/>
    <xf numFmtId="168" fontId="14" fillId="53" borderId="0" applyNumberFormat="0" applyBorder="0" applyAlignment="0" applyProtection="0"/>
    <xf numFmtId="169" fontId="14" fillId="53" borderId="0" applyNumberFormat="0" applyBorder="0" applyAlignment="0" applyProtection="0"/>
    <xf numFmtId="168" fontId="14" fillId="53" borderId="0" applyNumberFormat="0" applyBorder="0" applyAlignment="0" applyProtection="0"/>
    <xf numFmtId="168" fontId="14" fillId="53" borderId="0" applyNumberFormat="0" applyBorder="0" applyAlignment="0" applyProtection="0"/>
    <xf numFmtId="169" fontId="14" fillId="53" borderId="0" applyNumberFormat="0" applyBorder="0" applyAlignment="0" applyProtection="0"/>
    <xf numFmtId="168" fontId="14" fillId="53" borderId="0" applyNumberFormat="0" applyBorder="0" applyAlignment="0" applyProtection="0"/>
    <xf numFmtId="168" fontId="14" fillId="53" borderId="0" applyNumberFormat="0" applyBorder="0" applyAlignment="0" applyProtection="0"/>
    <xf numFmtId="169" fontId="14" fillId="53" borderId="0" applyNumberFormat="0" applyBorder="0" applyAlignment="0" applyProtection="0"/>
    <xf numFmtId="168" fontId="14" fillId="53" borderId="0" applyNumberFormat="0" applyBorder="0" applyAlignment="0" applyProtection="0"/>
    <xf numFmtId="0" fontId="12" fillId="53" borderId="0" applyNumberFormat="0" applyBorder="0" applyAlignment="0" applyProtection="0"/>
    <xf numFmtId="0" fontId="12" fillId="53" borderId="0" applyNumberFormat="0" applyBorder="0" applyAlignment="0" applyProtection="0"/>
    <xf numFmtId="0" fontId="12" fillId="53" borderId="0" applyNumberFormat="0" applyBorder="0" applyAlignment="0" applyProtection="0"/>
    <xf numFmtId="0" fontId="10" fillId="54" borderId="0" applyNumberFormat="0" applyBorder="0" applyAlignment="0" applyProtection="0"/>
    <xf numFmtId="0" fontId="10" fillId="55" borderId="0" applyNumberFormat="0" applyBorder="0" applyAlignment="0" applyProtection="0"/>
    <xf numFmtId="0" fontId="12" fillId="56" borderId="0" applyNumberFormat="0" applyBorder="0" applyAlignment="0" applyProtection="0"/>
    <xf numFmtId="0" fontId="12" fillId="57" borderId="0" applyNumberFormat="0" applyBorder="0" applyAlignment="0" applyProtection="0"/>
    <xf numFmtId="0" fontId="13" fillId="15" borderId="0" applyNumberFormat="0" applyBorder="0" applyAlignment="0" applyProtection="0"/>
    <xf numFmtId="168" fontId="14" fillId="57" borderId="0" applyNumberFormat="0" applyBorder="0" applyAlignment="0" applyProtection="0"/>
    <xf numFmtId="168" fontId="14" fillId="57" borderId="0" applyNumberFormat="0" applyBorder="0" applyAlignment="0" applyProtection="0"/>
    <xf numFmtId="169" fontId="14" fillId="57" borderId="0" applyNumberFormat="0" applyBorder="0" applyAlignment="0" applyProtection="0"/>
    <xf numFmtId="0" fontId="12" fillId="57"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168" fontId="14" fillId="57" borderId="0" applyNumberFormat="0" applyBorder="0" applyAlignment="0" applyProtection="0"/>
    <xf numFmtId="169" fontId="14" fillId="57" borderId="0" applyNumberFormat="0" applyBorder="0" applyAlignment="0" applyProtection="0"/>
    <xf numFmtId="168" fontId="14" fillId="57" borderId="0" applyNumberFormat="0" applyBorder="0" applyAlignment="0" applyProtection="0"/>
    <xf numFmtId="168" fontId="14" fillId="57" borderId="0" applyNumberFormat="0" applyBorder="0" applyAlignment="0" applyProtection="0"/>
    <xf numFmtId="169" fontId="14" fillId="57" borderId="0" applyNumberFormat="0" applyBorder="0" applyAlignment="0" applyProtection="0"/>
    <xf numFmtId="168" fontId="14" fillId="57" borderId="0" applyNumberFormat="0" applyBorder="0" applyAlignment="0" applyProtection="0"/>
    <xf numFmtId="168" fontId="14" fillId="57" borderId="0" applyNumberFormat="0" applyBorder="0" applyAlignment="0" applyProtection="0"/>
    <xf numFmtId="169" fontId="14" fillId="57" borderId="0" applyNumberFormat="0" applyBorder="0" applyAlignment="0" applyProtection="0"/>
    <xf numFmtId="168" fontId="14" fillId="57" borderId="0" applyNumberFormat="0" applyBorder="0" applyAlignment="0" applyProtection="0"/>
    <xf numFmtId="168" fontId="14" fillId="57" borderId="0" applyNumberFormat="0" applyBorder="0" applyAlignment="0" applyProtection="0"/>
    <xf numFmtId="169" fontId="14" fillId="57" borderId="0" applyNumberFormat="0" applyBorder="0" applyAlignment="0" applyProtection="0"/>
    <xf numFmtId="168" fontId="14" fillId="57" borderId="0" applyNumberFormat="0" applyBorder="0" applyAlignment="0" applyProtection="0"/>
    <xf numFmtId="0" fontId="12" fillId="57" borderId="0" applyNumberFormat="0" applyBorder="0" applyAlignment="0" applyProtection="0"/>
    <xf numFmtId="0" fontId="12" fillId="57" borderId="0" applyNumberFormat="0" applyBorder="0" applyAlignment="0" applyProtection="0"/>
    <xf numFmtId="0" fontId="12" fillId="57" borderId="0" applyNumberFormat="0" applyBorder="0" applyAlignment="0" applyProtection="0"/>
    <xf numFmtId="0" fontId="10" fillId="54" borderId="0" applyNumberFormat="0" applyBorder="0" applyAlignment="0" applyProtection="0"/>
    <xf numFmtId="0" fontId="10" fillId="58" borderId="0" applyNumberFormat="0" applyBorder="0" applyAlignment="0" applyProtection="0"/>
    <xf numFmtId="0" fontId="12" fillId="55" borderId="0" applyNumberFormat="0" applyBorder="0" applyAlignment="0" applyProtection="0"/>
    <xf numFmtId="0" fontId="12" fillId="59" borderId="0" applyNumberFormat="0" applyBorder="0" applyAlignment="0" applyProtection="0"/>
    <xf numFmtId="0" fontId="13" fillId="19" borderId="0" applyNumberFormat="0" applyBorder="0" applyAlignment="0" applyProtection="0"/>
    <xf numFmtId="168" fontId="14" fillId="59" borderId="0" applyNumberFormat="0" applyBorder="0" applyAlignment="0" applyProtection="0"/>
    <xf numFmtId="168" fontId="14" fillId="59" borderId="0" applyNumberFormat="0" applyBorder="0" applyAlignment="0" applyProtection="0"/>
    <xf numFmtId="169" fontId="14" fillId="59" borderId="0" applyNumberFormat="0" applyBorder="0" applyAlignment="0" applyProtection="0"/>
    <xf numFmtId="0" fontId="12" fillId="5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168" fontId="14" fillId="59" borderId="0" applyNumberFormat="0" applyBorder="0" applyAlignment="0" applyProtection="0"/>
    <xf numFmtId="169" fontId="14" fillId="59" borderId="0" applyNumberFormat="0" applyBorder="0" applyAlignment="0" applyProtection="0"/>
    <xf numFmtId="168" fontId="14" fillId="59" borderId="0" applyNumberFormat="0" applyBorder="0" applyAlignment="0" applyProtection="0"/>
    <xf numFmtId="168" fontId="14" fillId="59" borderId="0" applyNumberFormat="0" applyBorder="0" applyAlignment="0" applyProtection="0"/>
    <xf numFmtId="169" fontId="14" fillId="59" borderId="0" applyNumberFormat="0" applyBorder="0" applyAlignment="0" applyProtection="0"/>
    <xf numFmtId="168" fontId="14" fillId="59" borderId="0" applyNumberFormat="0" applyBorder="0" applyAlignment="0" applyProtection="0"/>
    <xf numFmtId="168" fontId="14" fillId="59" borderId="0" applyNumberFormat="0" applyBorder="0" applyAlignment="0" applyProtection="0"/>
    <xf numFmtId="169" fontId="14" fillId="59" borderId="0" applyNumberFormat="0" applyBorder="0" applyAlignment="0" applyProtection="0"/>
    <xf numFmtId="168" fontId="14" fillId="59" borderId="0" applyNumberFormat="0" applyBorder="0" applyAlignment="0" applyProtection="0"/>
    <xf numFmtId="168" fontId="14" fillId="59" borderId="0" applyNumberFormat="0" applyBorder="0" applyAlignment="0" applyProtection="0"/>
    <xf numFmtId="169" fontId="14" fillId="59" borderId="0" applyNumberFormat="0" applyBorder="0" applyAlignment="0" applyProtection="0"/>
    <xf numFmtId="168" fontId="14" fillId="59" borderId="0" applyNumberFormat="0" applyBorder="0" applyAlignment="0" applyProtection="0"/>
    <xf numFmtId="0" fontId="12" fillId="59" borderId="0" applyNumberFormat="0" applyBorder="0" applyAlignment="0" applyProtection="0"/>
    <xf numFmtId="0" fontId="12" fillId="59" borderId="0" applyNumberFormat="0" applyBorder="0" applyAlignment="0" applyProtection="0"/>
    <xf numFmtId="0" fontId="12" fillId="59" borderId="0" applyNumberFormat="0" applyBorder="0" applyAlignment="0" applyProtection="0"/>
    <xf numFmtId="0" fontId="10" fillId="51" borderId="0" applyNumberFormat="0" applyBorder="0" applyAlignment="0" applyProtection="0"/>
    <xf numFmtId="0" fontId="10" fillId="55" borderId="0" applyNumberFormat="0" applyBorder="0" applyAlignment="0" applyProtection="0"/>
    <xf numFmtId="0" fontId="12" fillId="55" borderId="0" applyNumberFormat="0" applyBorder="0" applyAlignment="0" applyProtection="0"/>
    <xf numFmtId="0" fontId="12" fillId="48" borderId="0" applyNumberFormat="0" applyBorder="0" applyAlignment="0" applyProtection="0"/>
    <xf numFmtId="0" fontId="13" fillId="23"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0" fontId="12" fillId="48"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0" fontId="12" fillId="48" borderId="0" applyNumberFormat="0" applyBorder="0" applyAlignment="0" applyProtection="0"/>
    <xf numFmtId="0" fontId="12" fillId="48" borderId="0" applyNumberFormat="0" applyBorder="0" applyAlignment="0" applyProtection="0"/>
    <xf numFmtId="0" fontId="12" fillId="48" borderId="0" applyNumberFormat="0" applyBorder="0" applyAlignment="0" applyProtection="0"/>
    <xf numFmtId="0" fontId="10" fillId="60" borderId="0" applyNumberFormat="0" applyBorder="0" applyAlignment="0" applyProtection="0"/>
    <xf numFmtId="0" fontId="10" fillId="51" borderId="0" applyNumberFormat="0" applyBorder="0" applyAlignment="0" applyProtection="0"/>
    <xf numFmtId="0" fontId="12" fillId="52"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0" fillId="54" borderId="0" applyNumberFormat="0" applyBorder="0" applyAlignment="0" applyProtection="0"/>
    <xf numFmtId="0" fontId="10" fillId="61" borderId="0" applyNumberFormat="0" applyBorder="0" applyAlignment="0" applyProtection="0"/>
    <xf numFmtId="0" fontId="12" fillId="61" borderId="0" applyNumberFormat="0" applyBorder="0" applyAlignment="0" applyProtection="0"/>
    <xf numFmtId="0" fontId="12" fillId="62" borderId="0" applyNumberFormat="0" applyBorder="0" applyAlignment="0" applyProtection="0"/>
    <xf numFmtId="0" fontId="13" fillId="31" borderId="0" applyNumberFormat="0" applyBorder="0" applyAlignment="0" applyProtection="0"/>
    <xf numFmtId="168" fontId="14" fillId="62" borderId="0" applyNumberFormat="0" applyBorder="0" applyAlignment="0" applyProtection="0"/>
    <xf numFmtId="168" fontId="14" fillId="62" borderId="0" applyNumberFormat="0" applyBorder="0" applyAlignment="0" applyProtection="0"/>
    <xf numFmtId="169" fontId="14" fillId="62" borderId="0" applyNumberFormat="0" applyBorder="0" applyAlignment="0" applyProtection="0"/>
    <xf numFmtId="0" fontId="12" fillId="62"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168" fontId="14" fillId="62" borderId="0" applyNumberFormat="0" applyBorder="0" applyAlignment="0" applyProtection="0"/>
    <xf numFmtId="169" fontId="14" fillId="62" borderId="0" applyNumberFormat="0" applyBorder="0" applyAlignment="0" applyProtection="0"/>
    <xf numFmtId="168" fontId="14" fillId="62" borderId="0" applyNumberFormat="0" applyBorder="0" applyAlignment="0" applyProtection="0"/>
    <xf numFmtId="168" fontId="14" fillId="62" borderId="0" applyNumberFormat="0" applyBorder="0" applyAlignment="0" applyProtection="0"/>
    <xf numFmtId="169" fontId="14" fillId="62" borderId="0" applyNumberFormat="0" applyBorder="0" applyAlignment="0" applyProtection="0"/>
    <xf numFmtId="168" fontId="14" fillId="62" borderId="0" applyNumberFormat="0" applyBorder="0" applyAlignment="0" applyProtection="0"/>
    <xf numFmtId="168" fontId="14" fillId="62" borderId="0" applyNumberFormat="0" applyBorder="0" applyAlignment="0" applyProtection="0"/>
    <xf numFmtId="169" fontId="14" fillId="62" borderId="0" applyNumberFormat="0" applyBorder="0" applyAlignment="0" applyProtection="0"/>
    <xf numFmtId="168" fontId="14" fillId="62" borderId="0" applyNumberFormat="0" applyBorder="0" applyAlignment="0" applyProtection="0"/>
    <xf numFmtId="168" fontId="14" fillId="62" borderId="0" applyNumberFormat="0" applyBorder="0" applyAlignment="0" applyProtection="0"/>
    <xf numFmtId="169" fontId="14" fillId="62" borderId="0" applyNumberFormat="0" applyBorder="0" applyAlignment="0" applyProtection="0"/>
    <xf numFmtId="168" fontId="14" fillId="62" borderId="0" applyNumberFormat="0" applyBorder="0" applyAlignment="0" applyProtection="0"/>
    <xf numFmtId="0" fontId="12" fillId="62" borderId="0" applyNumberFormat="0" applyBorder="0" applyAlignment="0" applyProtection="0"/>
    <xf numFmtId="0" fontId="12" fillId="62" borderId="0" applyNumberFormat="0" applyBorder="0" applyAlignment="0" applyProtection="0"/>
    <xf numFmtId="0" fontId="12" fillId="62" borderId="0" applyNumberFormat="0" applyBorder="0" applyAlignment="0" applyProtection="0"/>
    <xf numFmtId="0" fontId="15" fillId="38" borderId="0" applyNumberFormat="0" applyBorder="0" applyAlignment="0" applyProtection="0"/>
    <xf numFmtId="0" fontId="16" fillId="5" borderId="0" applyNumberFormat="0" applyBorder="0" applyAlignment="0" applyProtection="0"/>
    <xf numFmtId="168" fontId="17" fillId="38" borderId="0" applyNumberFormat="0" applyBorder="0" applyAlignment="0" applyProtection="0"/>
    <xf numFmtId="168" fontId="17" fillId="38" borderId="0" applyNumberFormat="0" applyBorder="0" applyAlignment="0" applyProtection="0"/>
    <xf numFmtId="169" fontId="17" fillId="38" borderId="0" applyNumberFormat="0" applyBorder="0" applyAlignment="0" applyProtection="0"/>
    <xf numFmtId="0" fontId="15" fillId="38"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168" fontId="17" fillId="38" borderId="0" applyNumberFormat="0" applyBorder="0" applyAlignment="0" applyProtection="0"/>
    <xf numFmtId="169" fontId="17" fillId="38" borderId="0" applyNumberFormat="0" applyBorder="0" applyAlignment="0" applyProtection="0"/>
    <xf numFmtId="168" fontId="17" fillId="38" borderId="0" applyNumberFormat="0" applyBorder="0" applyAlignment="0" applyProtection="0"/>
    <xf numFmtId="168" fontId="17" fillId="38" borderId="0" applyNumberFormat="0" applyBorder="0" applyAlignment="0" applyProtection="0"/>
    <xf numFmtId="169" fontId="17" fillId="38" borderId="0" applyNumberFormat="0" applyBorder="0" applyAlignment="0" applyProtection="0"/>
    <xf numFmtId="168" fontId="17" fillId="38" borderId="0" applyNumberFormat="0" applyBorder="0" applyAlignment="0" applyProtection="0"/>
    <xf numFmtId="168" fontId="17" fillId="38" borderId="0" applyNumberFormat="0" applyBorder="0" applyAlignment="0" applyProtection="0"/>
    <xf numFmtId="169" fontId="17" fillId="38" borderId="0" applyNumberFormat="0" applyBorder="0" applyAlignment="0" applyProtection="0"/>
    <xf numFmtId="168" fontId="17" fillId="38" borderId="0" applyNumberFormat="0" applyBorder="0" applyAlignment="0" applyProtection="0"/>
    <xf numFmtId="168" fontId="17" fillId="38" borderId="0" applyNumberFormat="0" applyBorder="0" applyAlignment="0" applyProtection="0"/>
    <xf numFmtId="169" fontId="17" fillId="38" borderId="0" applyNumberFormat="0" applyBorder="0" applyAlignment="0" applyProtection="0"/>
    <xf numFmtId="168" fontId="17" fillId="38" borderId="0" applyNumberFormat="0" applyBorder="0" applyAlignment="0" applyProtection="0"/>
    <xf numFmtId="0" fontId="15" fillId="38" borderId="0" applyNumberFormat="0" applyBorder="0" applyAlignment="0" applyProtection="0"/>
    <xf numFmtId="170" fontId="18"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1" fontId="20" fillId="0" borderId="0" applyFill="0" applyBorder="0" applyAlignment="0"/>
    <xf numFmtId="171" fontId="20"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2" fontId="20" fillId="0" borderId="0" applyFill="0" applyBorder="0" applyAlignment="0"/>
    <xf numFmtId="173" fontId="20" fillId="0" borderId="0" applyFill="0" applyBorder="0" applyAlignment="0"/>
    <xf numFmtId="174" fontId="20" fillId="0" borderId="0" applyFill="0" applyBorder="0" applyAlignment="0"/>
    <xf numFmtId="175"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0" fontId="21" fillId="63" borderId="39" applyNumberFormat="0" applyAlignment="0" applyProtection="0"/>
    <xf numFmtId="0" fontId="22" fillId="8" borderId="32" applyNumberFormat="0" applyAlignment="0" applyProtection="0"/>
    <xf numFmtId="0" fontId="21" fillId="63" borderId="39" applyNumberFormat="0" applyAlignment="0" applyProtection="0"/>
    <xf numFmtId="0" fontId="21" fillId="63" borderId="39" applyNumberFormat="0" applyAlignment="0" applyProtection="0"/>
    <xf numFmtId="0" fontId="21" fillId="63" borderId="39" applyNumberFormat="0" applyAlignment="0" applyProtection="0"/>
    <xf numFmtId="0" fontId="21" fillId="63" borderId="39" applyNumberFormat="0" applyAlignment="0" applyProtection="0"/>
    <xf numFmtId="168" fontId="23" fillId="63" borderId="39" applyNumberFormat="0" applyAlignment="0" applyProtection="0"/>
    <xf numFmtId="0" fontId="21" fillId="63" borderId="39" applyNumberFormat="0" applyAlignment="0" applyProtection="0"/>
    <xf numFmtId="0" fontId="21" fillId="63" borderId="39" applyNumberFormat="0" applyAlignment="0" applyProtection="0"/>
    <xf numFmtId="0" fontId="21" fillId="63" borderId="39" applyNumberFormat="0" applyAlignment="0" applyProtection="0"/>
    <xf numFmtId="0" fontId="21" fillId="63" borderId="39" applyNumberFormat="0" applyAlignment="0" applyProtection="0"/>
    <xf numFmtId="168" fontId="23" fillId="63" borderId="39" applyNumberFormat="0" applyAlignment="0" applyProtection="0"/>
    <xf numFmtId="0" fontId="21" fillId="63" borderId="39" applyNumberFormat="0" applyAlignment="0" applyProtection="0"/>
    <xf numFmtId="0" fontId="21" fillId="63" borderId="39" applyNumberFormat="0" applyAlignment="0" applyProtection="0"/>
    <xf numFmtId="0" fontId="21" fillId="63" borderId="39" applyNumberFormat="0" applyAlignment="0" applyProtection="0"/>
    <xf numFmtId="0" fontId="21" fillId="63" borderId="39" applyNumberFormat="0" applyAlignment="0" applyProtection="0"/>
    <xf numFmtId="0" fontId="21" fillId="63" borderId="39" applyNumberFormat="0" applyAlignment="0" applyProtection="0"/>
    <xf numFmtId="0" fontId="21" fillId="63" borderId="39" applyNumberFormat="0" applyAlignment="0" applyProtection="0"/>
    <xf numFmtId="0" fontId="21" fillId="63" borderId="39" applyNumberFormat="0" applyAlignment="0" applyProtection="0"/>
    <xf numFmtId="0" fontId="21" fillId="63" borderId="39" applyNumberFormat="0" applyAlignment="0" applyProtection="0"/>
    <xf numFmtId="0" fontId="21" fillId="63" borderId="39" applyNumberFormat="0" applyAlignment="0" applyProtection="0"/>
    <xf numFmtId="0" fontId="21" fillId="63" borderId="39" applyNumberFormat="0" applyAlignment="0" applyProtection="0"/>
    <xf numFmtId="0" fontId="21" fillId="63" borderId="39" applyNumberFormat="0" applyAlignment="0" applyProtection="0"/>
    <xf numFmtId="169" fontId="23" fillId="63" borderId="39" applyNumberFormat="0" applyAlignment="0" applyProtection="0"/>
    <xf numFmtId="0" fontId="21" fillId="63" borderId="39" applyNumberFormat="0" applyAlignment="0" applyProtection="0"/>
    <xf numFmtId="0" fontId="21" fillId="63" borderId="39" applyNumberFormat="0" applyAlignment="0" applyProtection="0"/>
    <xf numFmtId="0" fontId="21" fillId="63" borderId="39" applyNumberFormat="0" applyAlignment="0" applyProtection="0"/>
    <xf numFmtId="0" fontId="21" fillId="63" borderId="39" applyNumberFormat="0" applyAlignment="0" applyProtection="0"/>
    <xf numFmtId="0" fontId="21" fillId="63" borderId="39" applyNumberFormat="0" applyAlignment="0" applyProtection="0"/>
    <xf numFmtId="0" fontId="21" fillId="63" borderId="39" applyNumberFormat="0" applyAlignment="0" applyProtection="0"/>
    <xf numFmtId="0" fontId="21" fillId="63" borderId="39" applyNumberFormat="0" applyAlignment="0" applyProtection="0"/>
    <xf numFmtId="0" fontId="21" fillId="63" borderId="39" applyNumberFormat="0" applyAlignment="0" applyProtection="0"/>
    <xf numFmtId="0" fontId="21" fillId="63" borderId="39" applyNumberFormat="0" applyAlignment="0" applyProtection="0"/>
    <xf numFmtId="0" fontId="21" fillId="63" borderId="39" applyNumberFormat="0" applyAlignment="0" applyProtection="0"/>
    <xf numFmtId="0" fontId="21" fillId="63" borderId="39" applyNumberFormat="0" applyAlignment="0" applyProtection="0"/>
    <xf numFmtId="0" fontId="21" fillId="63" borderId="39" applyNumberFormat="0" applyAlignment="0" applyProtection="0"/>
    <xf numFmtId="0" fontId="21" fillId="63" borderId="39" applyNumberFormat="0" applyAlignment="0" applyProtection="0"/>
    <xf numFmtId="0" fontId="21" fillId="63" borderId="39" applyNumberFormat="0" applyAlignment="0" applyProtection="0"/>
    <xf numFmtId="0" fontId="21" fillId="63" borderId="39" applyNumberFormat="0" applyAlignment="0" applyProtection="0"/>
    <xf numFmtId="0" fontId="21" fillId="63" borderId="39" applyNumberFormat="0" applyAlignment="0" applyProtection="0"/>
    <xf numFmtId="0" fontId="21" fillId="63" borderId="39" applyNumberFormat="0" applyAlignment="0" applyProtection="0"/>
    <xf numFmtId="0" fontId="21" fillId="63" borderId="39" applyNumberFormat="0" applyAlignment="0" applyProtection="0"/>
    <xf numFmtId="0" fontId="21" fillId="63" borderId="39" applyNumberFormat="0" applyAlignment="0" applyProtection="0"/>
    <xf numFmtId="0" fontId="21" fillId="63" borderId="39" applyNumberFormat="0" applyAlignment="0" applyProtection="0"/>
    <xf numFmtId="0" fontId="22" fillId="8" borderId="32" applyNumberFormat="0" applyAlignment="0" applyProtection="0"/>
    <xf numFmtId="0" fontId="21" fillId="63" borderId="39" applyNumberFormat="0" applyAlignment="0" applyProtection="0"/>
    <xf numFmtId="0" fontId="21" fillId="63" borderId="39" applyNumberFormat="0" applyAlignment="0" applyProtection="0"/>
    <xf numFmtId="0" fontId="21" fillId="63" borderId="39" applyNumberFormat="0" applyAlignment="0" applyProtection="0"/>
    <xf numFmtId="0" fontId="21" fillId="63" borderId="39" applyNumberFormat="0" applyAlignment="0" applyProtection="0"/>
    <xf numFmtId="0" fontId="22" fillId="8" borderId="32" applyNumberFormat="0" applyAlignment="0" applyProtection="0"/>
    <xf numFmtId="0" fontId="21" fillId="63" borderId="39" applyNumberFormat="0" applyAlignment="0" applyProtection="0"/>
    <xf numFmtId="0" fontId="21" fillId="63" borderId="39" applyNumberFormat="0" applyAlignment="0" applyProtection="0"/>
    <xf numFmtId="0" fontId="21" fillId="63" borderId="39" applyNumberFormat="0" applyAlignment="0" applyProtection="0"/>
    <xf numFmtId="0" fontId="21" fillId="63" borderId="39" applyNumberFormat="0" applyAlignment="0" applyProtection="0"/>
    <xf numFmtId="0" fontId="22" fillId="8" borderId="32" applyNumberFormat="0" applyAlignment="0" applyProtection="0"/>
    <xf numFmtId="0" fontId="21" fillId="63" borderId="39" applyNumberFormat="0" applyAlignment="0" applyProtection="0"/>
    <xf numFmtId="0" fontId="21" fillId="63" borderId="39" applyNumberFormat="0" applyAlignment="0" applyProtection="0"/>
    <xf numFmtId="0" fontId="21" fillId="63" borderId="39" applyNumberFormat="0" applyAlignment="0" applyProtection="0"/>
    <xf numFmtId="0" fontId="21" fillId="63" borderId="39" applyNumberFormat="0" applyAlignment="0" applyProtection="0"/>
    <xf numFmtId="0" fontId="22" fillId="8" borderId="32" applyNumberFormat="0" applyAlignment="0" applyProtection="0"/>
    <xf numFmtId="0" fontId="21" fillId="63" borderId="39" applyNumberFormat="0" applyAlignment="0" applyProtection="0"/>
    <xf numFmtId="0" fontId="21" fillId="63" borderId="39" applyNumberFormat="0" applyAlignment="0" applyProtection="0"/>
    <xf numFmtId="0" fontId="21" fillId="63" borderId="39" applyNumberFormat="0" applyAlignment="0" applyProtection="0"/>
    <xf numFmtId="0" fontId="21" fillId="63" borderId="39" applyNumberFormat="0" applyAlignment="0" applyProtection="0"/>
    <xf numFmtId="0" fontId="22" fillId="8" borderId="32" applyNumberFormat="0" applyAlignment="0" applyProtection="0"/>
    <xf numFmtId="0" fontId="21" fillId="63" borderId="39" applyNumberFormat="0" applyAlignment="0" applyProtection="0"/>
    <xf numFmtId="0" fontId="21" fillId="63" borderId="39" applyNumberFormat="0" applyAlignment="0" applyProtection="0"/>
    <xf numFmtId="0" fontId="21" fillId="63" borderId="39" applyNumberFormat="0" applyAlignment="0" applyProtection="0"/>
    <xf numFmtId="0" fontId="21" fillId="63" borderId="39" applyNumberFormat="0" applyAlignment="0" applyProtection="0"/>
    <xf numFmtId="0" fontId="22" fillId="8" borderId="32" applyNumberFormat="0" applyAlignment="0" applyProtection="0"/>
    <xf numFmtId="0" fontId="21" fillId="63" borderId="39" applyNumberFormat="0" applyAlignment="0" applyProtection="0"/>
    <xf numFmtId="0" fontId="21" fillId="63" borderId="39" applyNumberFormat="0" applyAlignment="0" applyProtection="0"/>
    <xf numFmtId="0" fontId="21" fillId="63" borderId="39" applyNumberFormat="0" applyAlignment="0" applyProtection="0"/>
    <xf numFmtId="0" fontId="21" fillId="63" borderId="39" applyNumberFormat="0" applyAlignment="0" applyProtection="0"/>
    <xf numFmtId="0" fontId="22" fillId="8" borderId="32" applyNumberFormat="0" applyAlignment="0" applyProtection="0"/>
    <xf numFmtId="0" fontId="21" fillId="63" borderId="39" applyNumberFormat="0" applyAlignment="0" applyProtection="0"/>
    <xf numFmtId="0" fontId="21" fillId="63" borderId="39" applyNumberFormat="0" applyAlignment="0" applyProtection="0"/>
    <xf numFmtId="0" fontId="21" fillId="63" borderId="39" applyNumberFormat="0" applyAlignment="0" applyProtection="0"/>
    <xf numFmtId="0" fontId="21" fillId="63" borderId="39" applyNumberFormat="0" applyAlignment="0" applyProtection="0"/>
    <xf numFmtId="168" fontId="23" fillId="63" borderId="39" applyNumberFormat="0" applyAlignment="0" applyProtection="0"/>
    <xf numFmtId="169" fontId="23" fillId="63" borderId="39" applyNumberFormat="0" applyAlignment="0" applyProtection="0"/>
    <xf numFmtId="168" fontId="23" fillId="63" borderId="39" applyNumberFormat="0" applyAlignment="0" applyProtection="0"/>
    <xf numFmtId="168" fontId="23" fillId="63" borderId="39" applyNumberFormat="0" applyAlignment="0" applyProtection="0"/>
    <xf numFmtId="169" fontId="23" fillId="63" borderId="39" applyNumberFormat="0" applyAlignment="0" applyProtection="0"/>
    <xf numFmtId="168" fontId="23" fillId="63" borderId="39" applyNumberFormat="0" applyAlignment="0" applyProtection="0"/>
    <xf numFmtId="168" fontId="23" fillId="63" borderId="39" applyNumberFormat="0" applyAlignment="0" applyProtection="0"/>
    <xf numFmtId="169" fontId="23" fillId="63" borderId="39" applyNumberFormat="0" applyAlignment="0" applyProtection="0"/>
    <xf numFmtId="168" fontId="23" fillId="63" borderId="39" applyNumberFormat="0" applyAlignment="0" applyProtection="0"/>
    <xf numFmtId="168" fontId="23" fillId="63" borderId="39" applyNumberFormat="0" applyAlignment="0" applyProtection="0"/>
    <xf numFmtId="169" fontId="23" fillId="63" borderId="39" applyNumberFormat="0" applyAlignment="0" applyProtection="0"/>
    <xf numFmtId="168" fontId="23" fillId="63" borderId="39" applyNumberFormat="0" applyAlignment="0" applyProtection="0"/>
    <xf numFmtId="0" fontId="21" fillId="63" borderId="39" applyNumberFormat="0" applyAlignment="0" applyProtection="0"/>
    <xf numFmtId="0" fontId="24" fillId="64" borderId="40" applyNumberFormat="0" applyAlignment="0" applyProtection="0"/>
    <xf numFmtId="0" fontId="25" fillId="9" borderId="35" applyNumberFormat="0" applyAlignment="0" applyProtection="0"/>
    <xf numFmtId="168" fontId="26" fillId="64" borderId="40" applyNumberFormat="0" applyAlignment="0" applyProtection="0"/>
    <xf numFmtId="168" fontId="26" fillId="64" borderId="40" applyNumberFormat="0" applyAlignment="0" applyProtection="0"/>
    <xf numFmtId="168" fontId="26" fillId="64" borderId="40" applyNumberFormat="0" applyAlignment="0" applyProtection="0"/>
    <xf numFmtId="169" fontId="26" fillId="64" borderId="40" applyNumberFormat="0" applyAlignment="0" applyProtection="0"/>
    <xf numFmtId="168" fontId="26" fillId="64" borderId="40" applyNumberFormat="0" applyAlignment="0" applyProtection="0"/>
    <xf numFmtId="0" fontId="24" fillId="64" borderId="40" applyNumberFormat="0" applyAlignment="0" applyProtection="0"/>
    <xf numFmtId="168" fontId="26" fillId="64" borderId="40" applyNumberFormat="0" applyAlignment="0" applyProtection="0"/>
    <xf numFmtId="169" fontId="26" fillId="64" borderId="40" applyNumberFormat="0" applyAlignment="0" applyProtection="0"/>
    <xf numFmtId="168" fontId="26" fillId="64" borderId="40" applyNumberFormat="0" applyAlignment="0" applyProtection="0"/>
    <xf numFmtId="168" fontId="26" fillId="64" borderId="40" applyNumberFormat="0" applyAlignment="0" applyProtection="0"/>
    <xf numFmtId="169" fontId="26" fillId="64" borderId="40" applyNumberFormat="0" applyAlignment="0" applyProtection="0"/>
    <xf numFmtId="168" fontId="26" fillId="64" borderId="40" applyNumberFormat="0" applyAlignment="0" applyProtection="0"/>
    <xf numFmtId="168" fontId="26" fillId="64" borderId="40" applyNumberFormat="0" applyAlignment="0" applyProtection="0"/>
    <xf numFmtId="169" fontId="26" fillId="64" borderId="40" applyNumberFormat="0" applyAlignment="0" applyProtection="0"/>
    <xf numFmtId="168" fontId="26" fillId="64" borderId="40" applyNumberFormat="0" applyAlignment="0" applyProtection="0"/>
    <xf numFmtId="168" fontId="26" fillId="64" borderId="40" applyNumberFormat="0" applyAlignment="0" applyProtection="0"/>
    <xf numFmtId="169" fontId="26" fillId="64" borderId="40" applyNumberFormat="0" applyAlignment="0" applyProtection="0"/>
    <xf numFmtId="168" fontId="26" fillId="64" borderId="40" applyNumberFormat="0" applyAlignment="0" applyProtection="0"/>
    <xf numFmtId="168" fontId="26" fillId="64" borderId="40" applyNumberFormat="0" applyAlignment="0" applyProtection="0"/>
    <xf numFmtId="169" fontId="26" fillId="64" borderId="40" applyNumberFormat="0" applyAlignment="0" applyProtection="0"/>
    <xf numFmtId="168" fontId="26" fillId="64" borderId="40" applyNumberFormat="0" applyAlignment="0" applyProtection="0"/>
    <xf numFmtId="169" fontId="26" fillId="64" borderId="40" applyNumberFormat="0" applyAlignment="0" applyProtection="0"/>
    <xf numFmtId="0" fontId="25" fillId="9" borderId="35" applyNumberFormat="0" applyAlignment="0" applyProtection="0"/>
    <xf numFmtId="168" fontId="26" fillId="64" borderId="40" applyNumberFormat="0" applyAlignment="0" applyProtection="0"/>
    <xf numFmtId="168" fontId="26" fillId="64" borderId="40" applyNumberFormat="0" applyAlignment="0" applyProtection="0"/>
    <xf numFmtId="169" fontId="26" fillId="64" borderId="40" applyNumberFormat="0" applyAlignment="0" applyProtection="0"/>
    <xf numFmtId="168" fontId="26" fillId="64" borderId="40" applyNumberFormat="0" applyAlignment="0" applyProtection="0"/>
    <xf numFmtId="168" fontId="26" fillId="64" borderId="40" applyNumberFormat="0" applyAlignment="0" applyProtection="0"/>
    <xf numFmtId="169" fontId="26" fillId="64" borderId="40" applyNumberFormat="0" applyAlignment="0" applyProtection="0"/>
    <xf numFmtId="168" fontId="26" fillId="64" borderId="40" applyNumberFormat="0" applyAlignment="0" applyProtection="0"/>
    <xf numFmtId="168" fontId="26" fillId="64" borderId="40" applyNumberFormat="0" applyAlignment="0" applyProtection="0"/>
    <xf numFmtId="169" fontId="26" fillId="64" borderId="40" applyNumberFormat="0" applyAlignment="0" applyProtection="0"/>
    <xf numFmtId="168" fontId="26" fillId="64" borderId="40" applyNumberFormat="0" applyAlignment="0" applyProtection="0"/>
    <xf numFmtId="168" fontId="26" fillId="64" borderId="40" applyNumberFormat="0" applyAlignment="0" applyProtection="0"/>
    <xf numFmtId="169" fontId="26" fillId="64" borderId="40" applyNumberFormat="0" applyAlignment="0" applyProtection="0"/>
    <xf numFmtId="168" fontId="26" fillId="64" borderId="40" applyNumberFormat="0" applyAlignment="0" applyProtection="0"/>
    <xf numFmtId="168" fontId="26" fillId="64" borderId="40" applyNumberFormat="0" applyAlignment="0" applyProtection="0"/>
    <xf numFmtId="169" fontId="26" fillId="64" borderId="40" applyNumberFormat="0" applyAlignment="0" applyProtection="0"/>
    <xf numFmtId="168" fontId="26" fillId="64" borderId="40" applyNumberFormat="0" applyAlignment="0" applyProtection="0"/>
    <xf numFmtId="168" fontId="26" fillId="64" borderId="40" applyNumberFormat="0" applyAlignment="0" applyProtection="0"/>
    <xf numFmtId="169" fontId="26" fillId="64" borderId="40" applyNumberFormat="0" applyAlignment="0" applyProtection="0"/>
    <xf numFmtId="168" fontId="26" fillId="64" borderId="40" applyNumberFormat="0" applyAlignment="0" applyProtection="0"/>
    <xf numFmtId="169" fontId="26" fillId="64" borderId="40" applyNumberFormat="0" applyAlignment="0" applyProtection="0"/>
    <xf numFmtId="168" fontId="26" fillId="64" borderId="40" applyNumberFormat="0" applyAlignment="0" applyProtection="0"/>
    <xf numFmtId="168" fontId="26" fillId="64" borderId="40" applyNumberFormat="0" applyAlignment="0" applyProtection="0"/>
    <xf numFmtId="168" fontId="26" fillId="64" borderId="40" applyNumberFormat="0" applyAlignment="0" applyProtection="0"/>
    <xf numFmtId="169" fontId="26" fillId="64" borderId="40" applyNumberFormat="0" applyAlignment="0" applyProtection="0"/>
    <xf numFmtId="168" fontId="26" fillId="64" borderId="40" applyNumberFormat="0" applyAlignment="0" applyProtection="0"/>
    <xf numFmtId="168" fontId="26" fillId="64" borderId="40" applyNumberFormat="0" applyAlignment="0" applyProtection="0"/>
    <xf numFmtId="169" fontId="26" fillId="64" borderId="40" applyNumberFormat="0" applyAlignment="0" applyProtection="0"/>
    <xf numFmtId="168" fontId="26" fillId="64" borderId="40" applyNumberFormat="0" applyAlignment="0" applyProtection="0"/>
    <xf numFmtId="168" fontId="26" fillId="64" borderId="40" applyNumberFormat="0" applyAlignment="0" applyProtection="0"/>
    <xf numFmtId="169" fontId="26" fillId="64" borderId="40" applyNumberFormat="0" applyAlignment="0" applyProtection="0"/>
    <xf numFmtId="168" fontId="26" fillId="64" borderId="40" applyNumberFormat="0" applyAlignment="0" applyProtection="0"/>
    <xf numFmtId="168" fontId="26" fillId="64" borderId="40" applyNumberFormat="0" applyAlignment="0" applyProtection="0"/>
    <xf numFmtId="169" fontId="26" fillId="64" borderId="40" applyNumberFormat="0" applyAlignment="0" applyProtection="0"/>
    <xf numFmtId="168" fontId="26" fillId="64" borderId="40" applyNumberFormat="0" applyAlignment="0" applyProtection="0"/>
    <xf numFmtId="168" fontId="26" fillId="64" borderId="40" applyNumberFormat="0" applyAlignment="0" applyProtection="0"/>
    <xf numFmtId="169" fontId="26" fillId="64" borderId="40" applyNumberFormat="0" applyAlignment="0" applyProtection="0"/>
    <xf numFmtId="168" fontId="26" fillId="64" borderId="40" applyNumberFormat="0" applyAlignment="0" applyProtection="0"/>
    <xf numFmtId="168" fontId="26" fillId="64" borderId="40" applyNumberFormat="0" applyAlignment="0" applyProtection="0"/>
    <xf numFmtId="169" fontId="26" fillId="64" borderId="40" applyNumberFormat="0" applyAlignment="0" applyProtection="0"/>
    <xf numFmtId="168" fontId="26" fillId="64" borderId="40" applyNumberFormat="0" applyAlignment="0" applyProtection="0"/>
    <xf numFmtId="169" fontId="26" fillId="64" borderId="40" applyNumberFormat="0" applyAlignment="0" applyProtection="0"/>
    <xf numFmtId="168" fontId="26" fillId="64" borderId="40" applyNumberFormat="0" applyAlignment="0" applyProtection="0"/>
    <xf numFmtId="168" fontId="26" fillId="64" borderId="40" applyNumberFormat="0" applyAlignment="0" applyProtection="0"/>
    <xf numFmtId="168" fontId="26" fillId="64" borderId="40" applyNumberFormat="0" applyAlignment="0" applyProtection="0"/>
    <xf numFmtId="169" fontId="26" fillId="64" borderId="40" applyNumberFormat="0" applyAlignment="0" applyProtection="0"/>
    <xf numFmtId="168" fontId="26" fillId="64" borderId="40" applyNumberFormat="0" applyAlignment="0" applyProtection="0"/>
    <xf numFmtId="168" fontId="26" fillId="64" borderId="40" applyNumberFormat="0" applyAlignment="0" applyProtection="0"/>
    <xf numFmtId="169" fontId="26" fillId="64" borderId="40" applyNumberFormat="0" applyAlignment="0" applyProtection="0"/>
    <xf numFmtId="168" fontId="26" fillId="64" borderId="40" applyNumberFormat="0" applyAlignment="0" applyProtection="0"/>
    <xf numFmtId="168" fontId="26" fillId="64" borderId="40" applyNumberFormat="0" applyAlignment="0" applyProtection="0"/>
    <xf numFmtId="169" fontId="26" fillId="64" borderId="40" applyNumberFormat="0" applyAlignment="0" applyProtection="0"/>
    <xf numFmtId="168" fontId="26" fillId="64" borderId="40" applyNumberFormat="0" applyAlignment="0" applyProtection="0"/>
    <xf numFmtId="168" fontId="26" fillId="64" borderId="40" applyNumberFormat="0" applyAlignment="0" applyProtection="0"/>
    <xf numFmtId="169" fontId="26" fillId="64" borderId="40" applyNumberFormat="0" applyAlignment="0" applyProtection="0"/>
    <xf numFmtId="168" fontId="26" fillId="64" borderId="40" applyNumberFormat="0" applyAlignment="0" applyProtection="0"/>
    <xf numFmtId="168" fontId="26" fillId="64" borderId="40" applyNumberFormat="0" applyAlignment="0" applyProtection="0"/>
    <xf numFmtId="169" fontId="26" fillId="64" borderId="40" applyNumberFormat="0" applyAlignment="0" applyProtection="0"/>
    <xf numFmtId="168" fontId="26" fillId="64" borderId="40" applyNumberFormat="0" applyAlignment="0" applyProtection="0"/>
    <xf numFmtId="168" fontId="26" fillId="64" borderId="40" applyNumberFormat="0" applyAlignment="0" applyProtection="0"/>
    <xf numFmtId="169" fontId="26" fillId="64" borderId="40" applyNumberFormat="0" applyAlignment="0" applyProtection="0"/>
    <xf numFmtId="168" fontId="26" fillId="64" borderId="40" applyNumberFormat="0" applyAlignment="0" applyProtection="0"/>
    <xf numFmtId="169" fontId="26" fillId="64" borderId="40" applyNumberFormat="0" applyAlignment="0" applyProtection="0"/>
    <xf numFmtId="168" fontId="26" fillId="64" borderId="40" applyNumberFormat="0" applyAlignment="0" applyProtection="0"/>
    <xf numFmtId="168" fontId="26" fillId="64" borderId="40" applyNumberFormat="0" applyAlignment="0" applyProtection="0"/>
    <xf numFmtId="168" fontId="26" fillId="64" borderId="40" applyNumberFormat="0" applyAlignment="0" applyProtection="0"/>
    <xf numFmtId="169" fontId="26" fillId="64" borderId="40" applyNumberFormat="0" applyAlignment="0" applyProtection="0"/>
    <xf numFmtId="168" fontId="26" fillId="64" borderId="40" applyNumberFormat="0" applyAlignment="0" applyProtection="0"/>
    <xf numFmtId="168" fontId="26" fillId="64" borderId="40" applyNumberFormat="0" applyAlignment="0" applyProtection="0"/>
    <xf numFmtId="169" fontId="26" fillId="64" borderId="40" applyNumberFormat="0" applyAlignment="0" applyProtection="0"/>
    <xf numFmtId="168" fontId="26" fillId="64" borderId="40" applyNumberFormat="0" applyAlignment="0" applyProtection="0"/>
    <xf numFmtId="168" fontId="26" fillId="64" borderId="40" applyNumberFormat="0" applyAlignment="0" applyProtection="0"/>
    <xf numFmtId="169" fontId="26" fillId="64" borderId="40" applyNumberFormat="0" applyAlignment="0" applyProtection="0"/>
    <xf numFmtId="168" fontId="26" fillId="64" borderId="40" applyNumberFormat="0" applyAlignment="0" applyProtection="0"/>
    <xf numFmtId="168" fontId="26" fillId="64" borderId="40" applyNumberFormat="0" applyAlignment="0" applyProtection="0"/>
    <xf numFmtId="169" fontId="26" fillId="64" borderId="40" applyNumberFormat="0" applyAlignment="0" applyProtection="0"/>
    <xf numFmtId="168" fontId="26" fillId="64" borderId="40" applyNumberFormat="0" applyAlignment="0" applyProtection="0"/>
    <xf numFmtId="168" fontId="26" fillId="64" borderId="40" applyNumberFormat="0" applyAlignment="0" applyProtection="0"/>
    <xf numFmtId="169" fontId="26" fillId="64" borderId="40" applyNumberFormat="0" applyAlignment="0" applyProtection="0"/>
    <xf numFmtId="168" fontId="26" fillId="64" borderId="40" applyNumberFormat="0" applyAlignment="0" applyProtection="0"/>
    <xf numFmtId="168" fontId="26" fillId="64" borderId="40" applyNumberFormat="0" applyAlignment="0" applyProtection="0"/>
    <xf numFmtId="169" fontId="26" fillId="64" borderId="40" applyNumberFormat="0" applyAlignment="0" applyProtection="0"/>
    <xf numFmtId="168" fontId="26" fillId="64" borderId="40" applyNumberFormat="0" applyAlignment="0" applyProtection="0"/>
    <xf numFmtId="169" fontId="26" fillId="64" borderId="40" applyNumberFormat="0" applyAlignment="0" applyProtection="0"/>
    <xf numFmtId="168" fontId="26" fillId="64" borderId="40" applyNumberFormat="0" applyAlignment="0" applyProtection="0"/>
    <xf numFmtId="0" fontId="24" fillId="64" borderId="40"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quotePrefix="1">
      <protection locked="0"/>
    </xf>
    <xf numFmtId="43" fontId="10" fillId="0" borderId="0" applyFont="0" applyFill="0" applyBorder="0" applyAlignment="0" applyProtection="0"/>
    <xf numFmtId="43" fontId="2" fillId="0" borderId="0" quotePrefix="1">
      <protection locked="0"/>
    </xf>
    <xf numFmtId="43" fontId="10"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8" fillId="0" borderId="0"/>
    <xf numFmtId="172" fontId="20"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8" fillId="0" borderId="0"/>
    <xf numFmtId="14" fontId="29" fillId="0" borderId="0" applyFill="0" applyBorder="0" applyAlignment="0"/>
    <xf numFmtId="38" fontId="9" fillId="0" borderId="41">
      <alignment vertical="center"/>
    </xf>
    <xf numFmtId="38" fontId="9" fillId="0" borderId="41">
      <alignment vertical="center"/>
    </xf>
    <xf numFmtId="38" fontId="9" fillId="0" borderId="41">
      <alignment vertical="center"/>
    </xf>
    <xf numFmtId="38" fontId="9" fillId="0" borderId="41">
      <alignment vertical="center"/>
    </xf>
    <xf numFmtId="38" fontId="9" fillId="0" borderId="41">
      <alignment vertical="center"/>
    </xf>
    <xf numFmtId="38" fontId="9" fillId="0" borderId="41">
      <alignment vertical="center"/>
    </xf>
    <xf numFmtId="38" fontId="9" fillId="0" borderId="41">
      <alignment vertical="center"/>
    </xf>
    <xf numFmtId="38" fontId="9" fillId="0" borderId="0" applyFont="0" applyFill="0" applyBorder="0" applyAlignment="0" applyProtection="0"/>
    <xf numFmtId="180" fontId="2" fillId="0" borderId="0" applyFont="0" applyFill="0" applyBorder="0" applyAlignment="0" applyProtection="0"/>
    <xf numFmtId="0" fontId="30" fillId="65" borderId="0" applyNumberFormat="0" applyBorder="0" applyAlignment="0" applyProtection="0"/>
    <xf numFmtId="0" fontId="30" fillId="66" borderId="0" applyNumberFormat="0" applyBorder="0" applyAlignment="0" applyProtection="0"/>
    <xf numFmtId="0" fontId="30" fillId="67" borderId="0" applyNumberFormat="0" applyBorder="0" applyAlignment="0" applyProtection="0"/>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0" fontId="31" fillId="0" borderId="0" applyNumberFormat="0" applyFill="0" applyBorder="0" applyAlignment="0" applyProtection="0"/>
    <xf numFmtId="168" fontId="2" fillId="0" borderId="0"/>
    <xf numFmtId="0" fontId="2" fillId="0" borderId="0"/>
    <xf numFmtId="168" fontId="2" fillId="0" borderId="0"/>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34" fillId="39" borderId="0" applyNumberFormat="0" applyBorder="0" applyAlignment="0" applyProtection="0"/>
    <xf numFmtId="0" fontId="35" fillId="4" borderId="0" applyNumberFormat="0" applyBorder="0" applyAlignment="0" applyProtection="0"/>
    <xf numFmtId="168" fontId="36" fillId="39" borderId="0" applyNumberFormat="0" applyBorder="0" applyAlignment="0" applyProtection="0"/>
    <xf numFmtId="168" fontId="36" fillId="39" borderId="0" applyNumberFormat="0" applyBorder="0" applyAlignment="0" applyProtection="0"/>
    <xf numFmtId="169" fontId="36" fillId="39" borderId="0" applyNumberFormat="0" applyBorder="0" applyAlignment="0" applyProtection="0"/>
    <xf numFmtId="0" fontId="34" fillId="39"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168" fontId="36" fillId="39" borderId="0" applyNumberFormat="0" applyBorder="0" applyAlignment="0" applyProtection="0"/>
    <xf numFmtId="169" fontId="36" fillId="39" borderId="0" applyNumberFormat="0" applyBorder="0" applyAlignment="0" applyProtection="0"/>
    <xf numFmtId="168" fontId="36" fillId="39" borderId="0" applyNumberFormat="0" applyBorder="0" applyAlignment="0" applyProtection="0"/>
    <xf numFmtId="168" fontId="36" fillId="39" borderId="0" applyNumberFormat="0" applyBorder="0" applyAlignment="0" applyProtection="0"/>
    <xf numFmtId="169" fontId="36" fillId="39" borderId="0" applyNumberFormat="0" applyBorder="0" applyAlignment="0" applyProtection="0"/>
    <xf numFmtId="168" fontId="36" fillId="39" borderId="0" applyNumberFormat="0" applyBorder="0" applyAlignment="0" applyProtection="0"/>
    <xf numFmtId="168" fontId="36" fillId="39" borderId="0" applyNumberFormat="0" applyBorder="0" applyAlignment="0" applyProtection="0"/>
    <xf numFmtId="169" fontId="36" fillId="39" borderId="0" applyNumberFormat="0" applyBorder="0" applyAlignment="0" applyProtection="0"/>
    <xf numFmtId="168" fontId="36" fillId="39" borderId="0" applyNumberFormat="0" applyBorder="0" applyAlignment="0" applyProtection="0"/>
    <xf numFmtId="168" fontId="36" fillId="39" borderId="0" applyNumberFormat="0" applyBorder="0" applyAlignment="0" applyProtection="0"/>
    <xf numFmtId="169" fontId="36" fillId="39" borderId="0" applyNumberFormat="0" applyBorder="0" applyAlignment="0" applyProtection="0"/>
    <xf numFmtId="168" fontId="36" fillId="39" borderId="0" applyNumberFormat="0" applyBorder="0" applyAlignment="0" applyProtection="0"/>
    <xf numFmtId="0" fontId="34" fillId="39" borderId="0" applyNumberFormat="0" applyBorder="0" applyAlignment="0" applyProtection="0"/>
    <xf numFmtId="0" fontId="2" fillId="68" borderId="3" applyNumberFormat="0" applyFont="0" applyBorder="0" applyProtection="0">
      <alignment horizontal="center" vertical="center"/>
    </xf>
    <xf numFmtId="0" fontId="37" fillId="0" borderId="30" applyNumberFormat="0" applyAlignment="0" applyProtection="0">
      <alignment horizontal="left" vertical="center"/>
    </xf>
    <xf numFmtId="0" fontId="37" fillId="0" borderId="30" applyNumberFormat="0" applyAlignment="0" applyProtection="0">
      <alignment horizontal="left" vertical="center"/>
    </xf>
    <xf numFmtId="168" fontId="37" fillId="0" borderId="30" applyNumberFormat="0" applyAlignment="0" applyProtection="0">
      <alignment horizontal="left" vertical="center"/>
    </xf>
    <xf numFmtId="0" fontId="37" fillId="0" borderId="9">
      <alignment horizontal="left" vertical="center"/>
    </xf>
    <xf numFmtId="0" fontId="37" fillId="0" borderId="9">
      <alignment horizontal="left" vertical="center"/>
    </xf>
    <xf numFmtId="168" fontId="37" fillId="0" borderId="9">
      <alignment horizontal="left" vertical="center"/>
    </xf>
    <xf numFmtId="0" fontId="38" fillId="0" borderId="42" applyNumberFormat="0" applyFill="0" applyAlignment="0" applyProtection="0"/>
    <xf numFmtId="169" fontId="38" fillId="0" borderId="42" applyNumberFormat="0" applyFill="0" applyAlignment="0" applyProtection="0"/>
    <xf numFmtId="0" fontId="38" fillId="0" borderId="42" applyNumberFormat="0" applyFill="0" applyAlignment="0" applyProtection="0"/>
    <xf numFmtId="168" fontId="38" fillId="0" borderId="42" applyNumberFormat="0" applyFill="0" applyAlignment="0" applyProtection="0"/>
    <xf numFmtId="168" fontId="38" fillId="0" borderId="42" applyNumberFormat="0" applyFill="0" applyAlignment="0" applyProtection="0"/>
    <xf numFmtId="168" fontId="38" fillId="0" borderId="42" applyNumberFormat="0" applyFill="0" applyAlignment="0" applyProtection="0"/>
    <xf numFmtId="169" fontId="38" fillId="0" borderId="42" applyNumberFormat="0" applyFill="0" applyAlignment="0" applyProtection="0"/>
    <xf numFmtId="168" fontId="38" fillId="0" borderId="42" applyNumberFormat="0" applyFill="0" applyAlignment="0" applyProtection="0"/>
    <xf numFmtId="168" fontId="38" fillId="0" borderId="42" applyNumberFormat="0" applyFill="0" applyAlignment="0" applyProtection="0"/>
    <xf numFmtId="169" fontId="38" fillId="0" borderId="42" applyNumberFormat="0" applyFill="0" applyAlignment="0" applyProtection="0"/>
    <xf numFmtId="168" fontId="38" fillId="0" borderId="42" applyNumberFormat="0" applyFill="0" applyAlignment="0" applyProtection="0"/>
    <xf numFmtId="168" fontId="38" fillId="0" borderId="42" applyNumberFormat="0" applyFill="0" applyAlignment="0" applyProtection="0"/>
    <xf numFmtId="169" fontId="38" fillId="0" borderId="42" applyNumberFormat="0" applyFill="0" applyAlignment="0" applyProtection="0"/>
    <xf numFmtId="168" fontId="38" fillId="0" borderId="42" applyNumberFormat="0" applyFill="0" applyAlignment="0" applyProtection="0"/>
    <xf numFmtId="168" fontId="38" fillId="0" borderId="42" applyNumberFormat="0" applyFill="0" applyAlignment="0" applyProtection="0"/>
    <xf numFmtId="169" fontId="38" fillId="0" borderId="42" applyNumberFormat="0" applyFill="0" applyAlignment="0" applyProtection="0"/>
    <xf numFmtId="168" fontId="38" fillId="0" borderId="42" applyNumberFormat="0" applyFill="0" applyAlignment="0" applyProtection="0"/>
    <xf numFmtId="0" fontId="38" fillId="0" borderId="42" applyNumberFormat="0" applyFill="0" applyAlignment="0" applyProtection="0"/>
    <xf numFmtId="0" fontId="39" fillId="0" borderId="43" applyNumberFormat="0" applyFill="0" applyAlignment="0" applyProtection="0"/>
    <xf numFmtId="169" fontId="39" fillId="0" borderId="43" applyNumberFormat="0" applyFill="0" applyAlignment="0" applyProtection="0"/>
    <xf numFmtId="0" fontId="39" fillId="0" borderId="43" applyNumberFormat="0" applyFill="0" applyAlignment="0" applyProtection="0"/>
    <xf numFmtId="168" fontId="39" fillId="0" borderId="43" applyNumberFormat="0" applyFill="0" applyAlignment="0" applyProtection="0"/>
    <xf numFmtId="168" fontId="39" fillId="0" borderId="43" applyNumberFormat="0" applyFill="0" applyAlignment="0" applyProtection="0"/>
    <xf numFmtId="168" fontId="39" fillId="0" borderId="43" applyNumberFormat="0" applyFill="0" applyAlignment="0" applyProtection="0"/>
    <xf numFmtId="169" fontId="39" fillId="0" borderId="43" applyNumberFormat="0" applyFill="0" applyAlignment="0" applyProtection="0"/>
    <xf numFmtId="168" fontId="39" fillId="0" borderId="43" applyNumberFormat="0" applyFill="0" applyAlignment="0" applyProtection="0"/>
    <xf numFmtId="168" fontId="39" fillId="0" borderId="43" applyNumberFormat="0" applyFill="0" applyAlignment="0" applyProtection="0"/>
    <xf numFmtId="169" fontId="39" fillId="0" borderId="43" applyNumberFormat="0" applyFill="0" applyAlignment="0" applyProtection="0"/>
    <xf numFmtId="168" fontId="39" fillId="0" borderId="43" applyNumberFormat="0" applyFill="0" applyAlignment="0" applyProtection="0"/>
    <xf numFmtId="168" fontId="39" fillId="0" borderId="43" applyNumberFormat="0" applyFill="0" applyAlignment="0" applyProtection="0"/>
    <xf numFmtId="169" fontId="39" fillId="0" borderId="43" applyNumberFormat="0" applyFill="0" applyAlignment="0" applyProtection="0"/>
    <xf numFmtId="168" fontId="39" fillId="0" borderId="43" applyNumberFormat="0" applyFill="0" applyAlignment="0" applyProtection="0"/>
    <xf numFmtId="168" fontId="39" fillId="0" borderId="43" applyNumberFormat="0" applyFill="0" applyAlignment="0" applyProtection="0"/>
    <xf numFmtId="169" fontId="39" fillId="0" borderId="43" applyNumberFormat="0" applyFill="0" applyAlignment="0" applyProtection="0"/>
    <xf numFmtId="168" fontId="39" fillId="0" borderId="43" applyNumberFormat="0" applyFill="0" applyAlignment="0" applyProtection="0"/>
    <xf numFmtId="0" fontId="39" fillId="0" borderId="43" applyNumberFormat="0" applyFill="0" applyAlignment="0" applyProtection="0"/>
    <xf numFmtId="0" fontId="40" fillId="0" borderId="44" applyNumberFormat="0" applyFill="0" applyAlignment="0" applyProtection="0"/>
    <xf numFmtId="169" fontId="40" fillId="0" borderId="44" applyNumberFormat="0" applyFill="0" applyAlignment="0" applyProtection="0"/>
    <xf numFmtId="0" fontId="40" fillId="0" borderId="44" applyNumberFormat="0" applyFill="0" applyAlignment="0" applyProtection="0"/>
    <xf numFmtId="168" fontId="40" fillId="0" borderId="44" applyNumberFormat="0" applyFill="0" applyAlignment="0" applyProtection="0"/>
    <xf numFmtId="0" fontId="40" fillId="0" borderId="44" applyNumberFormat="0" applyFill="0" applyAlignment="0" applyProtection="0"/>
    <xf numFmtId="168" fontId="40" fillId="0" borderId="44" applyNumberFormat="0" applyFill="0" applyAlignment="0" applyProtection="0"/>
    <xf numFmtId="0" fontId="40" fillId="0" borderId="44" applyNumberFormat="0" applyFill="0" applyAlignment="0" applyProtection="0"/>
    <xf numFmtId="0" fontId="40" fillId="0" borderId="44" applyNumberFormat="0" applyFill="0" applyAlignment="0" applyProtection="0"/>
    <xf numFmtId="168" fontId="40" fillId="0" borderId="44" applyNumberFormat="0" applyFill="0" applyAlignment="0" applyProtection="0"/>
    <xf numFmtId="169" fontId="40" fillId="0" borderId="44" applyNumberFormat="0" applyFill="0" applyAlignment="0" applyProtection="0"/>
    <xf numFmtId="168" fontId="40" fillId="0" borderId="44" applyNumberFormat="0" applyFill="0" applyAlignment="0" applyProtection="0"/>
    <xf numFmtId="168" fontId="40" fillId="0" borderId="44" applyNumberFormat="0" applyFill="0" applyAlignment="0" applyProtection="0"/>
    <xf numFmtId="169" fontId="40" fillId="0" borderId="44" applyNumberFormat="0" applyFill="0" applyAlignment="0" applyProtection="0"/>
    <xf numFmtId="168" fontId="40" fillId="0" borderId="44" applyNumberFormat="0" applyFill="0" applyAlignment="0" applyProtection="0"/>
    <xf numFmtId="168" fontId="40" fillId="0" borderId="44" applyNumberFormat="0" applyFill="0" applyAlignment="0" applyProtection="0"/>
    <xf numFmtId="169" fontId="40" fillId="0" borderId="44" applyNumberFormat="0" applyFill="0" applyAlignment="0" applyProtection="0"/>
    <xf numFmtId="168" fontId="40" fillId="0" borderId="44" applyNumberFormat="0" applyFill="0" applyAlignment="0" applyProtection="0"/>
    <xf numFmtId="168" fontId="40" fillId="0" borderId="44" applyNumberFormat="0" applyFill="0" applyAlignment="0" applyProtection="0"/>
    <xf numFmtId="169" fontId="40" fillId="0" borderId="44" applyNumberFormat="0" applyFill="0" applyAlignment="0" applyProtection="0"/>
    <xf numFmtId="168" fontId="40" fillId="0" borderId="44" applyNumberFormat="0" applyFill="0" applyAlignment="0" applyProtection="0"/>
    <xf numFmtId="0" fontId="40" fillId="0" borderId="44" applyNumberFormat="0" applyFill="0" applyAlignment="0" applyProtection="0"/>
    <xf numFmtId="0" fontId="40" fillId="0" borderId="0" applyNumberFormat="0" applyFill="0" applyBorder="0" applyAlignment="0" applyProtection="0"/>
    <xf numFmtId="169" fontId="40" fillId="0" borderId="0" applyNumberFormat="0" applyFill="0" applyBorder="0" applyAlignment="0" applyProtection="0"/>
    <xf numFmtId="0"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0" fontId="40" fillId="0" borderId="0" applyNumberFormat="0" applyFill="0" applyBorder="0" applyAlignment="0" applyProtection="0"/>
    <xf numFmtId="37" fontId="41" fillId="0" borderId="0"/>
    <xf numFmtId="168" fontId="42" fillId="0" borderId="0"/>
    <xf numFmtId="0" fontId="42" fillId="0" borderId="0"/>
    <xf numFmtId="168" fontId="42" fillId="0" borderId="0"/>
    <xf numFmtId="168" fontId="37" fillId="0" borderId="0"/>
    <xf numFmtId="0" fontId="37" fillId="0" borderId="0"/>
    <xf numFmtId="168" fontId="37" fillId="0" borderId="0"/>
    <xf numFmtId="168" fontId="43" fillId="0" borderId="0"/>
    <xf numFmtId="0" fontId="43" fillId="0" borderId="0"/>
    <xf numFmtId="168" fontId="43" fillId="0" borderId="0"/>
    <xf numFmtId="168" fontId="44" fillId="0" borderId="0"/>
    <xf numFmtId="0" fontId="44" fillId="0" borderId="0"/>
    <xf numFmtId="168" fontId="44" fillId="0" borderId="0"/>
    <xf numFmtId="168" fontId="45" fillId="0" borderId="0"/>
    <xf numFmtId="0" fontId="45" fillId="0" borderId="0"/>
    <xf numFmtId="168" fontId="45" fillId="0" borderId="0"/>
    <xf numFmtId="168" fontId="46" fillId="0" borderId="0"/>
    <xf numFmtId="0" fontId="46" fillId="0" borderId="0"/>
    <xf numFmtId="168" fontId="46" fillId="0" borderId="0"/>
    <xf numFmtId="0" fontId="45" fillId="69" borderId="8" applyFont="0" applyBorder="0">
      <alignment horizontal="center" wrapText="1"/>
    </xf>
    <xf numFmtId="3" fontId="2" fillId="70" borderId="3" applyFont="0" applyProtection="0">
      <alignment horizontal="right" vertical="center"/>
    </xf>
    <xf numFmtId="9" fontId="2" fillId="70" borderId="3" applyFont="0" applyProtection="0">
      <alignment horizontal="right" vertical="center"/>
    </xf>
    <xf numFmtId="0" fontId="2" fillId="70"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47" fillId="0" borderId="0" applyNumberFormat="0" applyFill="0" applyBorder="0" applyAlignment="0" applyProtection="0">
      <alignment vertical="top"/>
      <protection locked="0"/>
    </xf>
    <xf numFmtId="169" fontId="47" fillId="0" borderId="0" applyNumberFormat="0" applyFill="0" applyBorder="0" applyAlignment="0" applyProtection="0">
      <alignment vertical="top"/>
      <protection locked="0"/>
    </xf>
    <xf numFmtId="168" fontId="47" fillId="0" borderId="0" applyNumberFormat="0" applyFill="0" applyBorder="0" applyAlignment="0" applyProtection="0">
      <alignment vertical="top"/>
      <protection locked="0"/>
    </xf>
    <xf numFmtId="168" fontId="48" fillId="0" borderId="0"/>
    <xf numFmtId="0" fontId="49" fillId="42" borderId="39" applyNumberFormat="0" applyAlignment="0" applyProtection="0"/>
    <xf numFmtId="0" fontId="50" fillId="7" borderId="32" applyNumberFormat="0" applyAlignment="0" applyProtection="0"/>
    <xf numFmtId="0" fontId="49" fillId="42" borderId="39" applyNumberFormat="0" applyAlignment="0" applyProtection="0"/>
    <xf numFmtId="0" fontId="49" fillId="42" borderId="39" applyNumberFormat="0" applyAlignment="0" applyProtection="0"/>
    <xf numFmtId="0" fontId="49" fillId="42" borderId="39" applyNumberFormat="0" applyAlignment="0" applyProtection="0"/>
    <xf numFmtId="0" fontId="49" fillId="42" borderId="39" applyNumberFormat="0" applyAlignment="0" applyProtection="0"/>
    <xf numFmtId="168" fontId="51" fillId="42" borderId="39" applyNumberFormat="0" applyAlignment="0" applyProtection="0"/>
    <xf numFmtId="0" fontId="49" fillId="42" borderId="39" applyNumberFormat="0" applyAlignment="0" applyProtection="0"/>
    <xf numFmtId="0" fontId="49" fillId="42" borderId="39" applyNumberFormat="0" applyAlignment="0" applyProtection="0"/>
    <xf numFmtId="0" fontId="49" fillId="42" borderId="39" applyNumberFormat="0" applyAlignment="0" applyProtection="0"/>
    <xf numFmtId="0" fontId="49" fillId="42" borderId="39" applyNumberFormat="0" applyAlignment="0" applyProtection="0"/>
    <xf numFmtId="168" fontId="51" fillId="42" borderId="39" applyNumberFormat="0" applyAlignment="0" applyProtection="0"/>
    <xf numFmtId="0" fontId="49" fillId="42" borderId="39" applyNumberFormat="0" applyAlignment="0" applyProtection="0"/>
    <xf numFmtId="0" fontId="49" fillId="42" borderId="39" applyNumberFormat="0" applyAlignment="0" applyProtection="0"/>
    <xf numFmtId="0" fontId="49" fillId="42" borderId="39" applyNumberFormat="0" applyAlignment="0" applyProtection="0"/>
    <xf numFmtId="0" fontId="49" fillId="42" borderId="39" applyNumberFormat="0" applyAlignment="0" applyProtection="0"/>
    <xf numFmtId="0" fontId="49" fillId="42" borderId="39" applyNumberFormat="0" applyAlignment="0" applyProtection="0"/>
    <xf numFmtId="0" fontId="49" fillId="42" borderId="39" applyNumberFormat="0" applyAlignment="0" applyProtection="0"/>
    <xf numFmtId="0" fontId="49" fillId="42" borderId="39" applyNumberFormat="0" applyAlignment="0" applyProtection="0"/>
    <xf numFmtId="0" fontId="49" fillId="42" borderId="39" applyNumberFormat="0" applyAlignment="0" applyProtection="0"/>
    <xf numFmtId="0" fontId="49" fillId="42" borderId="39" applyNumberFormat="0" applyAlignment="0" applyProtection="0"/>
    <xf numFmtId="0" fontId="49" fillId="42" borderId="39" applyNumberFormat="0" applyAlignment="0" applyProtection="0"/>
    <xf numFmtId="0" fontId="49" fillId="42" borderId="39" applyNumberFormat="0" applyAlignment="0" applyProtection="0"/>
    <xf numFmtId="169" fontId="51" fillId="42" borderId="39" applyNumberFormat="0" applyAlignment="0" applyProtection="0"/>
    <xf numFmtId="0" fontId="49" fillId="42" borderId="39" applyNumberFormat="0" applyAlignment="0" applyProtection="0"/>
    <xf numFmtId="0" fontId="49" fillId="42" borderId="39" applyNumberFormat="0" applyAlignment="0" applyProtection="0"/>
    <xf numFmtId="0" fontId="49" fillId="42" borderId="39" applyNumberFormat="0" applyAlignment="0" applyProtection="0"/>
    <xf numFmtId="0" fontId="49" fillId="42" borderId="39" applyNumberFormat="0" applyAlignment="0" applyProtection="0"/>
    <xf numFmtId="0" fontId="49" fillId="42" borderId="39" applyNumberFormat="0" applyAlignment="0" applyProtection="0"/>
    <xf numFmtId="0" fontId="49" fillId="42" borderId="39" applyNumberFormat="0" applyAlignment="0" applyProtection="0"/>
    <xf numFmtId="0" fontId="49" fillId="42" borderId="39" applyNumberFormat="0" applyAlignment="0" applyProtection="0"/>
    <xf numFmtId="0" fontId="49" fillId="42" borderId="39" applyNumberFormat="0" applyAlignment="0" applyProtection="0"/>
    <xf numFmtId="0" fontId="49" fillId="42" borderId="39" applyNumberFormat="0" applyAlignment="0" applyProtection="0"/>
    <xf numFmtId="0" fontId="49" fillId="42" borderId="39" applyNumberFormat="0" applyAlignment="0" applyProtection="0"/>
    <xf numFmtId="0" fontId="49" fillId="42" borderId="39" applyNumberFormat="0" applyAlignment="0" applyProtection="0"/>
    <xf numFmtId="0" fontId="49" fillId="42" borderId="39" applyNumberFormat="0" applyAlignment="0" applyProtection="0"/>
    <xf numFmtId="0" fontId="49" fillId="42" borderId="39" applyNumberFormat="0" applyAlignment="0" applyProtection="0"/>
    <xf numFmtId="0" fontId="49" fillId="42" borderId="39" applyNumberFormat="0" applyAlignment="0" applyProtection="0"/>
    <xf numFmtId="0" fontId="49" fillId="42" borderId="39" applyNumberFormat="0" applyAlignment="0" applyProtection="0"/>
    <xf numFmtId="0" fontId="49" fillId="42" borderId="39" applyNumberFormat="0" applyAlignment="0" applyProtection="0"/>
    <xf numFmtId="0" fontId="49" fillId="42" borderId="39" applyNumberFormat="0" applyAlignment="0" applyProtection="0"/>
    <xf numFmtId="0" fontId="49" fillId="42" borderId="39" applyNumberFormat="0" applyAlignment="0" applyProtection="0"/>
    <xf numFmtId="0" fontId="49" fillId="42" borderId="39" applyNumberFormat="0" applyAlignment="0" applyProtection="0"/>
    <xf numFmtId="0" fontId="49" fillId="42" borderId="39" applyNumberFormat="0" applyAlignment="0" applyProtection="0"/>
    <xf numFmtId="0" fontId="50" fillId="7" borderId="32" applyNumberFormat="0" applyAlignment="0" applyProtection="0"/>
    <xf numFmtId="0" fontId="49" fillId="42" borderId="39" applyNumberFormat="0" applyAlignment="0" applyProtection="0"/>
    <xf numFmtId="0" fontId="49" fillId="42" borderId="39" applyNumberFormat="0" applyAlignment="0" applyProtection="0"/>
    <xf numFmtId="0" fontId="49" fillId="42" borderId="39" applyNumberFormat="0" applyAlignment="0" applyProtection="0"/>
    <xf numFmtId="0" fontId="49" fillId="42" borderId="39" applyNumberFormat="0" applyAlignment="0" applyProtection="0"/>
    <xf numFmtId="0" fontId="50" fillId="7" borderId="32" applyNumberFormat="0" applyAlignment="0" applyProtection="0"/>
    <xf numFmtId="0" fontId="49" fillId="42" borderId="39" applyNumberFormat="0" applyAlignment="0" applyProtection="0"/>
    <xf numFmtId="0" fontId="49" fillId="42" borderId="39" applyNumberFormat="0" applyAlignment="0" applyProtection="0"/>
    <xf numFmtId="0" fontId="49" fillId="42" borderId="39" applyNumberFormat="0" applyAlignment="0" applyProtection="0"/>
    <xf numFmtId="0" fontId="49" fillId="42" borderId="39" applyNumberFormat="0" applyAlignment="0" applyProtection="0"/>
    <xf numFmtId="0" fontId="50" fillId="7" borderId="32" applyNumberFormat="0" applyAlignment="0" applyProtection="0"/>
    <xf numFmtId="0" fontId="49" fillId="42" borderId="39" applyNumberFormat="0" applyAlignment="0" applyProtection="0"/>
    <xf numFmtId="0" fontId="49" fillId="42" borderId="39" applyNumberFormat="0" applyAlignment="0" applyProtection="0"/>
    <xf numFmtId="0" fontId="49" fillId="42" borderId="39" applyNumberFormat="0" applyAlignment="0" applyProtection="0"/>
    <xf numFmtId="0" fontId="49" fillId="42" borderId="39" applyNumberFormat="0" applyAlignment="0" applyProtection="0"/>
    <xf numFmtId="0" fontId="50" fillId="7" borderId="32" applyNumberFormat="0" applyAlignment="0" applyProtection="0"/>
    <xf numFmtId="0" fontId="49" fillId="42" borderId="39" applyNumberFormat="0" applyAlignment="0" applyProtection="0"/>
    <xf numFmtId="0" fontId="49" fillId="42" borderId="39" applyNumberFormat="0" applyAlignment="0" applyProtection="0"/>
    <xf numFmtId="0" fontId="49" fillId="42" borderId="39" applyNumberFormat="0" applyAlignment="0" applyProtection="0"/>
    <xf numFmtId="0" fontId="49" fillId="42" borderId="39" applyNumberFormat="0" applyAlignment="0" applyProtection="0"/>
    <xf numFmtId="0" fontId="50" fillId="7" borderId="32" applyNumberFormat="0" applyAlignment="0" applyProtection="0"/>
    <xf numFmtId="0" fontId="49" fillId="42" borderId="39" applyNumberFormat="0" applyAlignment="0" applyProtection="0"/>
    <xf numFmtId="0" fontId="49" fillId="42" borderId="39" applyNumberFormat="0" applyAlignment="0" applyProtection="0"/>
    <xf numFmtId="0" fontId="49" fillId="42" borderId="39" applyNumberFormat="0" applyAlignment="0" applyProtection="0"/>
    <xf numFmtId="0" fontId="49" fillId="42" borderId="39" applyNumberFormat="0" applyAlignment="0" applyProtection="0"/>
    <xf numFmtId="0" fontId="50" fillId="7" borderId="32" applyNumberFormat="0" applyAlignment="0" applyProtection="0"/>
    <xf numFmtId="0" fontId="49" fillId="42" borderId="39" applyNumberFormat="0" applyAlignment="0" applyProtection="0"/>
    <xf numFmtId="0" fontId="49" fillId="42" borderId="39" applyNumberFormat="0" applyAlignment="0" applyProtection="0"/>
    <xf numFmtId="0" fontId="49" fillId="42" borderId="39" applyNumberFormat="0" applyAlignment="0" applyProtection="0"/>
    <xf numFmtId="0" fontId="49" fillId="42" borderId="39" applyNumberFormat="0" applyAlignment="0" applyProtection="0"/>
    <xf numFmtId="0" fontId="50" fillId="7" borderId="32" applyNumberFormat="0" applyAlignment="0" applyProtection="0"/>
    <xf numFmtId="0" fontId="49" fillId="42" borderId="39" applyNumberFormat="0" applyAlignment="0" applyProtection="0"/>
    <xf numFmtId="0" fontId="49" fillId="42" borderId="39" applyNumberFormat="0" applyAlignment="0" applyProtection="0"/>
    <xf numFmtId="0" fontId="49" fillId="42" borderId="39" applyNumberFormat="0" applyAlignment="0" applyProtection="0"/>
    <xf numFmtId="0" fontId="49" fillId="42" borderId="39" applyNumberFormat="0" applyAlignment="0" applyProtection="0"/>
    <xf numFmtId="168" fontId="51" fillId="42" borderId="39" applyNumberFormat="0" applyAlignment="0" applyProtection="0"/>
    <xf numFmtId="169" fontId="51" fillId="42" borderId="39" applyNumberFormat="0" applyAlignment="0" applyProtection="0"/>
    <xf numFmtId="168" fontId="51" fillId="42" borderId="39" applyNumberFormat="0" applyAlignment="0" applyProtection="0"/>
    <xf numFmtId="168" fontId="51" fillId="42" borderId="39" applyNumberFormat="0" applyAlignment="0" applyProtection="0"/>
    <xf numFmtId="169" fontId="51" fillId="42" borderId="39" applyNumberFormat="0" applyAlignment="0" applyProtection="0"/>
    <xf numFmtId="168" fontId="51" fillId="42" borderId="39" applyNumberFormat="0" applyAlignment="0" applyProtection="0"/>
    <xf numFmtId="168" fontId="51" fillId="42" borderId="39" applyNumberFormat="0" applyAlignment="0" applyProtection="0"/>
    <xf numFmtId="169" fontId="51" fillId="42" borderId="39" applyNumberFormat="0" applyAlignment="0" applyProtection="0"/>
    <xf numFmtId="168" fontId="51" fillId="42" borderId="39" applyNumberFormat="0" applyAlignment="0" applyProtection="0"/>
    <xf numFmtId="168" fontId="51" fillId="42" borderId="39" applyNumberFormat="0" applyAlignment="0" applyProtection="0"/>
    <xf numFmtId="169" fontId="51" fillId="42" borderId="39" applyNumberFormat="0" applyAlignment="0" applyProtection="0"/>
    <xf numFmtId="168" fontId="51" fillId="42" borderId="39" applyNumberFormat="0" applyAlignment="0" applyProtection="0"/>
    <xf numFmtId="0" fontId="49" fillId="42" borderId="39" applyNumberFormat="0" applyAlignment="0" applyProtection="0"/>
    <xf numFmtId="3" fontId="2" fillId="71" borderId="3" applyFont="0">
      <alignment horizontal="right" vertical="center"/>
      <protection locked="0"/>
    </xf>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0" fontId="52" fillId="0" borderId="45" applyNumberFormat="0" applyFill="0" applyAlignment="0" applyProtection="0"/>
    <xf numFmtId="0" fontId="53" fillId="0" borderId="34" applyNumberFormat="0" applyFill="0" applyAlignment="0" applyProtection="0"/>
    <xf numFmtId="168" fontId="54" fillId="0" borderId="45" applyNumberFormat="0" applyFill="0" applyAlignment="0" applyProtection="0"/>
    <xf numFmtId="168" fontId="54" fillId="0" borderId="45" applyNumberFormat="0" applyFill="0" applyAlignment="0" applyProtection="0"/>
    <xf numFmtId="169" fontId="54" fillId="0" borderId="45" applyNumberFormat="0" applyFill="0" applyAlignment="0" applyProtection="0"/>
    <xf numFmtId="0" fontId="52" fillId="0" borderId="45" applyNumberFormat="0" applyFill="0" applyAlignment="0" applyProtection="0"/>
    <xf numFmtId="0" fontId="53" fillId="0" borderId="34" applyNumberFormat="0" applyFill="0" applyAlignment="0" applyProtection="0"/>
    <xf numFmtId="0" fontId="53" fillId="0" borderId="34" applyNumberFormat="0" applyFill="0" applyAlignment="0" applyProtection="0"/>
    <xf numFmtId="0" fontId="53" fillId="0" borderId="34" applyNumberFormat="0" applyFill="0" applyAlignment="0" applyProtection="0"/>
    <xf numFmtId="0" fontId="53" fillId="0" borderId="34" applyNumberFormat="0" applyFill="0" applyAlignment="0" applyProtection="0"/>
    <xf numFmtId="0" fontId="53" fillId="0" borderId="34" applyNumberFormat="0" applyFill="0" applyAlignment="0" applyProtection="0"/>
    <xf numFmtId="0" fontId="53" fillId="0" borderId="34" applyNumberFormat="0" applyFill="0" applyAlignment="0" applyProtection="0"/>
    <xf numFmtId="0" fontId="53" fillId="0" borderId="34" applyNumberFormat="0" applyFill="0" applyAlignment="0" applyProtection="0"/>
    <xf numFmtId="168" fontId="54" fillId="0" borderId="45" applyNumberFormat="0" applyFill="0" applyAlignment="0" applyProtection="0"/>
    <xf numFmtId="169" fontId="54" fillId="0" borderId="45" applyNumberFormat="0" applyFill="0" applyAlignment="0" applyProtection="0"/>
    <xf numFmtId="168" fontId="54" fillId="0" borderId="45" applyNumberFormat="0" applyFill="0" applyAlignment="0" applyProtection="0"/>
    <xf numFmtId="168" fontId="54" fillId="0" borderId="45" applyNumberFormat="0" applyFill="0" applyAlignment="0" applyProtection="0"/>
    <xf numFmtId="169" fontId="54" fillId="0" borderId="45" applyNumberFormat="0" applyFill="0" applyAlignment="0" applyProtection="0"/>
    <xf numFmtId="168" fontId="54" fillId="0" borderId="45" applyNumberFormat="0" applyFill="0" applyAlignment="0" applyProtection="0"/>
    <xf numFmtId="168" fontId="54" fillId="0" borderId="45" applyNumberFormat="0" applyFill="0" applyAlignment="0" applyProtection="0"/>
    <xf numFmtId="169" fontId="54" fillId="0" borderId="45" applyNumberFormat="0" applyFill="0" applyAlignment="0" applyProtection="0"/>
    <xf numFmtId="168" fontId="54" fillId="0" borderId="45" applyNumberFormat="0" applyFill="0" applyAlignment="0" applyProtection="0"/>
    <xf numFmtId="168" fontId="54" fillId="0" borderId="45" applyNumberFormat="0" applyFill="0" applyAlignment="0" applyProtection="0"/>
    <xf numFmtId="169" fontId="54" fillId="0" borderId="45" applyNumberFormat="0" applyFill="0" applyAlignment="0" applyProtection="0"/>
    <xf numFmtId="168" fontId="54" fillId="0" borderId="45" applyNumberFormat="0" applyFill="0" applyAlignment="0" applyProtection="0"/>
    <xf numFmtId="0" fontId="52" fillId="0" borderId="45"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55" fillId="72" borderId="0" applyNumberFormat="0" applyBorder="0" applyAlignment="0" applyProtection="0"/>
    <xf numFmtId="0" fontId="56" fillId="6" borderId="0" applyNumberFormat="0" applyBorder="0" applyAlignment="0" applyProtection="0"/>
    <xf numFmtId="168" fontId="57" fillId="72" borderId="0" applyNumberFormat="0" applyBorder="0" applyAlignment="0" applyProtection="0"/>
    <xf numFmtId="168" fontId="57" fillId="72" borderId="0" applyNumberFormat="0" applyBorder="0" applyAlignment="0" applyProtection="0"/>
    <xf numFmtId="169" fontId="57" fillId="72" borderId="0" applyNumberFormat="0" applyBorder="0" applyAlignment="0" applyProtection="0"/>
    <xf numFmtId="0" fontId="55" fillId="72" borderId="0" applyNumberFormat="0" applyBorder="0" applyAlignment="0" applyProtection="0"/>
    <xf numFmtId="0" fontId="56" fillId="6" borderId="0" applyNumberFormat="0" applyBorder="0" applyAlignment="0" applyProtection="0"/>
    <xf numFmtId="0" fontId="56" fillId="6" borderId="0" applyNumberFormat="0" applyBorder="0" applyAlignment="0" applyProtection="0"/>
    <xf numFmtId="0" fontId="56" fillId="6" borderId="0" applyNumberFormat="0" applyBorder="0" applyAlignment="0" applyProtection="0"/>
    <xf numFmtId="0" fontId="56" fillId="6" borderId="0" applyNumberFormat="0" applyBorder="0" applyAlignment="0" applyProtection="0"/>
    <xf numFmtId="0" fontId="56" fillId="6" borderId="0" applyNumberFormat="0" applyBorder="0" applyAlignment="0" applyProtection="0"/>
    <xf numFmtId="0" fontId="56" fillId="6" borderId="0" applyNumberFormat="0" applyBorder="0" applyAlignment="0" applyProtection="0"/>
    <xf numFmtId="0" fontId="56" fillId="6" borderId="0" applyNumberFormat="0" applyBorder="0" applyAlignment="0" applyProtection="0"/>
    <xf numFmtId="168" fontId="57" fillId="72" borderId="0" applyNumberFormat="0" applyBorder="0" applyAlignment="0" applyProtection="0"/>
    <xf numFmtId="169" fontId="57" fillId="72" borderId="0" applyNumberFormat="0" applyBorder="0" applyAlignment="0" applyProtection="0"/>
    <xf numFmtId="168" fontId="57" fillId="72" borderId="0" applyNumberFormat="0" applyBorder="0" applyAlignment="0" applyProtection="0"/>
    <xf numFmtId="168" fontId="57" fillId="72" borderId="0" applyNumberFormat="0" applyBorder="0" applyAlignment="0" applyProtection="0"/>
    <xf numFmtId="169" fontId="57" fillId="72" borderId="0" applyNumberFormat="0" applyBorder="0" applyAlignment="0" applyProtection="0"/>
    <xf numFmtId="168" fontId="57" fillId="72" borderId="0" applyNumberFormat="0" applyBorder="0" applyAlignment="0" applyProtection="0"/>
    <xf numFmtId="168" fontId="57" fillId="72" borderId="0" applyNumberFormat="0" applyBorder="0" applyAlignment="0" applyProtection="0"/>
    <xf numFmtId="169" fontId="57" fillId="72" borderId="0" applyNumberFormat="0" applyBorder="0" applyAlignment="0" applyProtection="0"/>
    <xf numFmtId="168" fontId="57" fillId="72" borderId="0" applyNumberFormat="0" applyBorder="0" applyAlignment="0" applyProtection="0"/>
    <xf numFmtId="168" fontId="57" fillId="72" borderId="0" applyNumberFormat="0" applyBorder="0" applyAlignment="0" applyProtection="0"/>
    <xf numFmtId="169" fontId="57" fillId="72" borderId="0" applyNumberFormat="0" applyBorder="0" applyAlignment="0" applyProtection="0"/>
    <xf numFmtId="168" fontId="57" fillId="72" borderId="0" applyNumberFormat="0" applyBorder="0" applyAlignment="0" applyProtection="0"/>
    <xf numFmtId="0" fontId="55" fillId="72" borderId="0" applyNumberFormat="0" applyBorder="0" applyAlignment="0" applyProtection="0"/>
    <xf numFmtId="1" fontId="58" fillId="0" borderId="0" applyProtection="0"/>
    <xf numFmtId="168" fontId="9" fillId="0" borderId="46"/>
    <xf numFmtId="169" fontId="9" fillId="0" borderId="46"/>
    <xf numFmtId="168" fontId="9" fillId="0" borderId="46"/>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59" fillId="0" borderId="0"/>
    <xf numFmtId="181" fontId="2" fillId="0" borderId="0"/>
    <xf numFmtId="179" fontId="1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0" fillId="0" borderId="0"/>
    <xf numFmtId="0" fontId="60" fillId="0" borderId="0"/>
    <xf numFmtId="0" fontId="59" fillId="0" borderId="0"/>
    <xf numFmtId="179" fontId="11" fillId="0" borderId="0"/>
    <xf numFmtId="179" fontId="2" fillId="0" borderId="0"/>
    <xf numFmtId="179" fontId="2" fillId="0" borderId="0"/>
    <xf numFmtId="0" fontId="2" fillId="0" borderId="0"/>
    <xf numFmtId="0" fontId="2"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11"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4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10"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11" fillId="0" borderId="0"/>
    <xf numFmtId="0" fontId="11" fillId="0" borderId="0"/>
    <xf numFmtId="168" fontId="11" fillId="0" borderId="0"/>
    <xf numFmtId="0" fontId="1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1" fillId="0" borderId="0"/>
    <xf numFmtId="168" fontId="11" fillId="0" borderId="0"/>
    <xf numFmtId="0" fontId="11" fillId="0" borderId="0"/>
    <xf numFmtId="0" fontId="11" fillId="0" borderId="0"/>
    <xf numFmtId="0" fontId="2"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10" fillId="0" borderId="0"/>
    <xf numFmtId="179" fontId="11" fillId="0" borderId="0"/>
    <xf numFmtId="179" fontId="11"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1" fillId="0" borderId="0"/>
    <xf numFmtId="179" fontId="11" fillId="0" borderId="0"/>
    <xf numFmtId="179" fontId="11" fillId="0" borderId="0"/>
    <xf numFmtId="179"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1" fillId="0" borderId="0"/>
    <xf numFmtId="179" fontId="2"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1" fillId="0" borderId="0"/>
    <xf numFmtId="0" fontId="2" fillId="0" borderId="0"/>
    <xf numFmtId="0" fontId="10" fillId="0" borderId="0"/>
    <xf numFmtId="168" fontId="8" fillId="0" borderId="0"/>
    <xf numFmtId="0" fontId="2" fillId="0" borderId="0"/>
    <xf numFmtId="0" fontId="1" fillId="0" borderId="0"/>
    <xf numFmtId="0" fontId="1"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179" fontId="2" fillId="0" borderId="0"/>
    <xf numFmtId="0" fontId="11" fillId="0" borderId="0"/>
    <xf numFmtId="0" fontId="11" fillId="0" borderId="0"/>
    <xf numFmtId="168" fontId="8" fillId="0" borderId="0"/>
    <xf numFmtId="0" fontId="48" fillId="0" borderId="0"/>
    <xf numFmtId="0" fontId="2" fillId="0" borderId="0"/>
    <xf numFmtId="168" fontId="8" fillId="0" borderId="0"/>
    <xf numFmtId="0" fontId="1"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168" fontId="8" fillId="0" borderId="0"/>
    <xf numFmtId="168" fontId="8" fillId="0" borderId="0"/>
    <xf numFmtId="0" fontId="1" fillId="0" borderId="0"/>
    <xf numFmtId="179" fontId="11" fillId="0" borderId="0"/>
    <xf numFmtId="179" fontId="11" fillId="0" borderId="0"/>
    <xf numFmtId="179" fontId="2" fillId="0" borderId="0"/>
    <xf numFmtId="0" fontId="2" fillId="0" borderId="0"/>
    <xf numFmtId="179" fontId="2" fillId="0" borderId="0"/>
    <xf numFmtId="0" fontId="2" fillId="0" borderId="0"/>
    <xf numFmtId="179" fontId="2" fillId="0" borderId="0"/>
    <xf numFmtId="0" fontId="2"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11" fillId="0" borderId="0"/>
    <xf numFmtId="168" fontId="8" fillId="0" borderId="0"/>
    <xf numFmtId="168" fontId="8" fillId="0" borderId="0"/>
    <xf numFmtId="0" fontId="1" fillId="0" borderId="0"/>
    <xf numFmtId="179" fontId="11" fillId="0" borderId="0"/>
    <xf numFmtId="179" fontId="11"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179" fontId="11"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9" fillId="0" borderId="0"/>
    <xf numFmtId="179" fontId="1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79" fontId="2"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59"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69"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69"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179" fontId="9" fillId="0" borderId="0"/>
    <xf numFmtId="0" fontId="5"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9" fillId="0" borderId="0"/>
    <xf numFmtId="0" fontId="9" fillId="0" borderId="0"/>
    <xf numFmtId="179" fontId="5" fillId="0" borderId="0"/>
    <xf numFmtId="0" fontId="9" fillId="0" borderId="0"/>
    <xf numFmtId="179" fontId="9" fillId="0" borderId="0"/>
    <xf numFmtId="0" fontId="9" fillId="0" borderId="0"/>
    <xf numFmtId="0" fontId="2" fillId="0" borderId="0"/>
    <xf numFmtId="0" fontId="9"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9" fillId="0" borderId="0"/>
    <xf numFmtId="179" fontId="5"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5" fillId="0" borderId="0"/>
    <xf numFmtId="179" fontId="5" fillId="0" borderId="0"/>
    <xf numFmtId="179" fontId="5" fillId="0" borderId="0"/>
    <xf numFmtId="179" fontId="5" fillId="0" borderId="0"/>
    <xf numFmtId="179" fontId="5" fillId="0" borderId="0"/>
    <xf numFmtId="179" fontId="5"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9" fillId="0" borderId="0"/>
    <xf numFmtId="0" fontId="9" fillId="0" borderId="0"/>
    <xf numFmtId="168" fontId="9" fillId="0" borderId="0"/>
    <xf numFmtId="0" fontId="59"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59" fillId="0" borderId="0"/>
    <xf numFmtId="0" fontId="5" fillId="0" borderId="0"/>
    <xf numFmtId="0" fontId="59" fillId="0" borderId="0"/>
    <xf numFmtId="168" fontId="5" fillId="0" borderId="0"/>
    <xf numFmtId="0" fontId="59" fillId="0" borderId="0"/>
    <xf numFmtId="168" fontId="5"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179" fontId="5"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179" fontId="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179" fontId="5" fillId="0" borderId="0"/>
    <xf numFmtId="179" fontId="5" fillId="0" borderId="0"/>
    <xf numFmtId="179" fontId="5" fillId="0" borderId="0"/>
    <xf numFmtId="179" fontId="5" fillId="0" borderId="0"/>
    <xf numFmtId="179" fontId="5" fillId="0" borderId="0"/>
    <xf numFmtId="0" fontId="1" fillId="0" borderId="0"/>
    <xf numFmtId="179" fontId="9"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179" fontId="9" fillId="0" borderId="0"/>
    <xf numFmtId="179" fontId="9"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7" fillId="0" borderId="0"/>
    <xf numFmtId="0" fontId="2" fillId="0" borderId="0"/>
    <xf numFmtId="0" fontId="59" fillId="0" borderId="0"/>
    <xf numFmtId="168" fontId="27"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0" fontId="2"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9" fontId="2"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69"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68"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168" fontId="2"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68"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63" fillId="0" borderId="0"/>
    <xf numFmtId="0" fontId="10" fillId="73" borderId="47" applyNumberFormat="0" applyFont="0" applyAlignment="0" applyProtection="0"/>
    <xf numFmtId="0" fontId="11" fillId="10" borderId="36" applyNumberFormat="0" applyFont="0" applyAlignment="0" applyProtection="0"/>
    <xf numFmtId="0" fontId="10" fillId="73" borderId="47" applyNumberFormat="0" applyFont="0" applyAlignment="0" applyProtection="0"/>
    <xf numFmtId="0" fontId="10" fillId="73" borderId="47" applyNumberFormat="0" applyFont="0" applyAlignment="0" applyProtection="0"/>
    <xf numFmtId="0" fontId="10" fillId="73" borderId="47" applyNumberFormat="0" applyFont="0" applyAlignment="0" applyProtection="0"/>
    <xf numFmtId="0" fontId="10" fillId="73" borderId="47" applyNumberFormat="0" applyFont="0" applyAlignment="0" applyProtection="0"/>
    <xf numFmtId="0" fontId="11" fillId="10" borderId="36" applyNumberFormat="0" applyFont="0" applyAlignment="0" applyProtection="0"/>
    <xf numFmtId="0" fontId="10" fillId="73" borderId="47" applyNumberFormat="0" applyFont="0" applyAlignment="0" applyProtection="0"/>
    <xf numFmtId="0" fontId="10" fillId="73" borderId="47" applyNumberFormat="0" applyFont="0" applyAlignment="0" applyProtection="0"/>
    <xf numFmtId="0" fontId="10" fillId="73" borderId="47" applyNumberFormat="0" applyFont="0" applyAlignment="0" applyProtection="0"/>
    <xf numFmtId="0" fontId="10" fillId="73" borderId="47" applyNumberFormat="0" applyFont="0" applyAlignment="0" applyProtection="0"/>
    <xf numFmtId="0" fontId="11" fillId="10" borderId="36" applyNumberFormat="0" applyFont="0" applyAlignment="0" applyProtection="0"/>
    <xf numFmtId="0" fontId="10" fillId="73" borderId="47" applyNumberFormat="0" applyFont="0" applyAlignment="0" applyProtection="0"/>
    <xf numFmtId="0" fontId="10" fillId="73" borderId="47" applyNumberFormat="0" applyFont="0" applyAlignment="0" applyProtection="0"/>
    <xf numFmtId="0" fontId="10" fillId="73" borderId="47" applyNumberFormat="0" applyFont="0" applyAlignment="0" applyProtection="0"/>
    <xf numFmtId="0" fontId="10" fillId="73" borderId="47" applyNumberFormat="0" applyFont="0" applyAlignment="0" applyProtection="0"/>
    <xf numFmtId="168" fontId="2" fillId="0" borderId="0"/>
    <xf numFmtId="0" fontId="10" fillId="73" borderId="47" applyNumberFormat="0" applyFont="0" applyAlignment="0" applyProtection="0"/>
    <xf numFmtId="0" fontId="10" fillId="73" borderId="47" applyNumberFormat="0" applyFont="0" applyAlignment="0" applyProtection="0"/>
    <xf numFmtId="0" fontId="10" fillId="73" borderId="47" applyNumberFormat="0" applyFont="0" applyAlignment="0" applyProtection="0"/>
    <xf numFmtId="0" fontId="10" fillId="73" borderId="47" applyNumberFormat="0" applyFont="0" applyAlignment="0" applyProtection="0"/>
    <xf numFmtId="0" fontId="2" fillId="73" borderId="47" applyNumberFormat="0" applyFont="0" applyAlignment="0" applyProtection="0"/>
    <xf numFmtId="0" fontId="10" fillId="73" borderId="47" applyNumberFormat="0" applyFont="0" applyAlignment="0" applyProtection="0"/>
    <xf numFmtId="168" fontId="2" fillId="0" borderId="0"/>
    <xf numFmtId="0" fontId="10" fillId="73" borderId="47" applyNumberFormat="0" applyFont="0" applyAlignment="0" applyProtection="0"/>
    <xf numFmtId="0" fontId="10" fillId="73" borderId="47" applyNumberFormat="0" applyFont="0" applyAlignment="0" applyProtection="0"/>
    <xf numFmtId="0" fontId="2" fillId="73" borderId="47" applyNumberFormat="0" applyFont="0" applyAlignment="0" applyProtection="0"/>
    <xf numFmtId="0" fontId="2" fillId="73" borderId="47" applyNumberFormat="0" applyFont="0" applyAlignment="0" applyProtection="0"/>
    <xf numFmtId="0" fontId="10" fillId="73" borderId="47" applyNumberFormat="0" applyFont="0" applyAlignment="0" applyProtection="0"/>
    <xf numFmtId="0" fontId="2" fillId="73" borderId="47" applyNumberFormat="0" applyFont="0" applyAlignment="0" applyProtection="0"/>
    <xf numFmtId="0" fontId="10" fillId="73" borderId="47" applyNumberFormat="0" applyFont="0" applyAlignment="0" applyProtection="0"/>
    <xf numFmtId="0" fontId="10" fillId="73" borderId="47" applyNumberFormat="0" applyFont="0" applyAlignment="0" applyProtection="0"/>
    <xf numFmtId="0" fontId="10" fillId="73" borderId="47" applyNumberFormat="0" applyFont="0" applyAlignment="0" applyProtection="0"/>
    <xf numFmtId="0" fontId="10" fillId="73" borderId="47" applyNumberFormat="0" applyFont="0" applyAlignment="0" applyProtection="0"/>
    <xf numFmtId="169" fontId="2" fillId="0" borderId="0"/>
    <xf numFmtId="0" fontId="10" fillId="73" borderId="47" applyNumberFormat="0" applyFont="0" applyAlignment="0" applyProtection="0"/>
    <xf numFmtId="0" fontId="10" fillId="73" borderId="47" applyNumberFormat="0" applyFont="0" applyAlignment="0" applyProtection="0"/>
    <xf numFmtId="0" fontId="10" fillId="73" borderId="47" applyNumberFormat="0" applyFont="0" applyAlignment="0" applyProtection="0"/>
    <xf numFmtId="0" fontId="10" fillId="73" borderId="47" applyNumberFormat="0" applyFont="0" applyAlignment="0" applyProtection="0"/>
    <xf numFmtId="0" fontId="10" fillId="73" borderId="47" applyNumberFormat="0" applyFont="0" applyAlignment="0" applyProtection="0"/>
    <xf numFmtId="0" fontId="10" fillId="73" borderId="47" applyNumberFormat="0" applyFont="0" applyAlignment="0" applyProtection="0"/>
    <xf numFmtId="0" fontId="10" fillId="73" borderId="47" applyNumberFormat="0" applyFont="0" applyAlignment="0" applyProtection="0"/>
    <xf numFmtId="0" fontId="10" fillId="73" borderId="47" applyNumberFormat="0" applyFont="0" applyAlignment="0" applyProtection="0"/>
    <xf numFmtId="0" fontId="10" fillId="73" borderId="47" applyNumberFormat="0" applyFont="0" applyAlignment="0" applyProtection="0"/>
    <xf numFmtId="0" fontId="10" fillId="73" borderId="47" applyNumberFormat="0" applyFont="0" applyAlignment="0" applyProtection="0"/>
    <xf numFmtId="0" fontId="10" fillId="73" borderId="47" applyNumberFormat="0" applyFont="0" applyAlignment="0" applyProtection="0"/>
    <xf numFmtId="0" fontId="10" fillId="73" borderId="47" applyNumberFormat="0" applyFont="0" applyAlignment="0" applyProtection="0"/>
    <xf numFmtId="0" fontId="10" fillId="73" borderId="47" applyNumberFormat="0" applyFont="0" applyAlignment="0" applyProtection="0"/>
    <xf numFmtId="0" fontId="10" fillId="73" borderId="47" applyNumberFormat="0" applyFont="0" applyAlignment="0" applyProtection="0"/>
    <xf numFmtId="0" fontId="10" fillId="73" borderId="47" applyNumberFormat="0" applyFont="0" applyAlignment="0" applyProtection="0"/>
    <xf numFmtId="0" fontId="2" fillId="73" borderId="47" applyNumberFormat="0" applyFont="0" applyAlignment="0" applyProtection="0"/>
    <xf numFmtId="0" fontId="2" fillId="0" borderId="0"/>
    <xf numFmtId="0" fontId="10" fillId="73" borderId="47" applyNumberFormat="0" applyFont="0" applyAlignment="0" applyProtection="0"/>
    <xf numFmtId="0" fontId="10" fillId="73" borderId="47" applyNumberFormat="0" applyFont="0" applyAlignment="0" applyProtection="0"/>
    <xf numFmtId="0" fontId="10" fillId="73" borderId="47" applyNumberFormat="0" applyFont="0" applyAlignment="0" applyProtection="0"/>
    <xf numFmtId="0" fontId="10" fillId="73" borderId="47" applyNumberFormat="0" applyFont="0" applyAlignment="0" applyProtection="0"/>
    <xf numFmtId="0" fontId="11" fillId="10" borderId="36" applyNumberFormat="0" applyFont="0" applyAlignment="0" applyProtection="0"/>
    <xf numFmtId="0" fontId="11" fillId="10" borderId="36" applyNumberFormat="0" applyFont="0" applyAlignment="0" applyProtection="0"/>
    <xf numFmtId="0" fontId="10" fillId="73" borderId="47" applyNumberFormat="0" applyFont="0" applyAlignment="0" applyProtection="0"/>
    <xf numFmtId="0" fontId="11" fillId="10" borderId="36" applyNumberFormat="0" applyFont="0" applyAlignment="0" applyProtection="0"/>
    <xf numFmtId="0" fontId="10" fillId="73" borderId="47" applyNumberFormat="0" applyFont="0" applyAlignment="0" applyProtection="0"/>
    <xf numFmtId="0" fontId="11" fillId="10" borderId="36" applyNumberFormat="0" applyFont="0" applyAlignment="0" applyProtection="0"/>
    <xf numFmtId="0" fontId="10" fillId="73" borderId="47" applyNumberFormat="0" applyFont="0" applyAlignment="0" applyProtection="0"/>
    <xf numFmtId="0" fontId="11" fillId="10" borderId="36" applyNumberFormat="0" applyFont="0" applyAlignment="0" applyProtection="0"/>
    <xf numFmtId="0" fontId="11" fillId="10" borderId="36" applyNumberFormat="0" applyFont="0" applyAlignment="0" applyProtection="0"/>
    <xf numFmtId="0" fontId="10" fillId="73" borderId="47" applyNumberFormat="0" applyFont="0" applyAlignment="0" applyProtection="0"/>
    <xf numFmtId="0" fontId="11" fillId="10" borderId="36" applyNumberFormat="0" applyFont="0" applyAlignment="0" applyProtection="0"/>
    <xf numFmtId="0" fontId="11" fillId="10" borderId="36" applyNumberFormat="0" applyFont="0" applyAlignment="0" applyProtection="0"/>
    <xf numFmtId="0" fontId="10" fillId="73" borderId="47" applyNumberFormat="0" applyFont="0" applyAlignment="0" applyProtection="0"/>
    <xf numFmtId="0" fontId="11" fillId="10" borderId="36" applyNumberFormat="0" applyFont="0" applyAlignment="0" applyProtection="0"/>
    <xf numFmtId="0" fontId="10" fillId="73" borderId="47" applyNumberFormat="0" applyFont="0" applyAlignment="0" applyProtection="0"/>
    <xf numFmtId="0" fontId="11" fillId="10" borderId="36" applyNumberFormat="0" applyFont="0" applyAlignment="0" applyProtection="0"/>
    <xf numFmtId="0" fontId="10" fillId="73" borderId="47" applyNumberFormat="0" applyFont="0" applyAlignment="0" applyProtection="0"/>
    <xf numFmtId="0" fontId="11" fillId="10" borderId="36" applyNumberFormat="0" applyFont="0" applyAlignment="0" applyProtection="0"/>
    <xf numFmtId="0" fontId="11" fillId="10" borderId="36" applyNumberFormat="0" applyFont="0" applyAlignment="0" applyProtection="0"/>
    <xf numFmtId="0" fontId="10" fillId="73" borderId="47" applyNumberFormat="0" applyFont="0" applyAlignment="0" applyProtection="0"/>
    <xf numFmtId="0" fontId="11" fillId="10" borderId="36" applyNumberFormat="0" applyFont="0" applyAlignment="0" applyProtection="0"/>
    <xf numFmtId="0" fontId="11" fillId="10" borderId="36" applyNumberFormat="0" applyFont="0" applyAlignment="0" applyProtection="0"/>
    <xf numFmtId="0" fontId="10" fillId="73" borderId="47" applyNumberFormat="0" applyFont="0" applyAlignment="0" applyProtection="0"/>
    <xf numFmtId="0" fontId="11" fillId="10" borderId="36" applyNumberFormat="0" applyFont="0" applyAlignment="0" applyProtection="0"/>
    <xf numFmtId="0" fontId="10" fillId="73" borderId="47" applyNumberFormat="0" applyFont="0" applyAlignment="0" applyProtection="0"/>
    <xf numFmtId="0" fontId="11" fillId="10" borderId="36" applyNumberFormat="0" applyFont="0" applyAlignment="0" applyProtection="0"/>
    <xf numFmtId="0" fontId="10" fillId="73" borderId="47" applyNumberFormat="0" applyFont="0" applyAlignment="0" applyProtection="0"/>
    <xf numFmtId="0" fontId="11" fillId="10" borderId="36" applyNumberFormat="0" applyFont="0" applyAlignment="0" applyProtection="0"/>
    <xf numFmtId="0" fontId="11" fillId="10" borderId="36" applyNumberFormat="0" applyFont="0" applyAlignment="0" applyProtection="0"/>
    <xf numFmtId="0" fontId="10" fillId="73" borderId="47" applyNumberFormat="0" applyFont="0" applyAlignment="0" applyProtection="0"/>
    <xf numFmtId="0" fontId="11" fillId="10" borderId="36" applyNumberFormat="0" applyFont="0" applyAlignment="0" applyProtection="0"/>
    <xf numFmtId="0" fontId="11" fillId="10" borderId="36" applyNumberFormat="0" applyFont="0" applyAlignment="0" applyProtection="0"/>
    <xf numFmtId="0" fontId="10" fillId="73" borderId="47" applyNumberFormat="0" applyFont="0" applyAlignment="0" applyProtection="0"/>
    <xf numFmtId="0" fontId="11" fillId="10" borderId="36" applyNumberFormat="0" applyFont="0" applyAlignment="0" applyProtection="0"/>
    <xf numFmtId="0" fontId="10" fillId="73" borderId="47" applyNumberFormat="0" applyFont="0" applyAlignment="0" applyProtection="0"/>
    <xf numFmtId="0" fontId="11" fillId="10" borderId="36" applyNumberFormat="0" applyFont="0" applyAlignment="0" applyProtection="0"/>
    <xf numFmtId="0" fontId="10" fillId="73" borderId="47" applyNumberFormat="0" applyFont="0" applyAlignment="0" applyProtection="0"/>
    <xf numFmtId="0" fontId="11" fillId="10" borderId="36" applyNumberFormat="0" applyFont="0" applyAlignment="0" applyProtection="0"/>
    <xf numFmtId="0" fontId="11" fillId="10" borderId="36" applyNumberFormat="0" applyFont="0" applyAlignment="0" applyProtection="0"/>
    <xf numFmtId="0" fontId="10" fillId="73" borderId="47" applyNumberFormat="0" applyFont="0" applyAlignment="0" applyProtection="0"/>
    <xf numFmtId="0" fontId="11" fillId="10" borderId="36" applyNumberFormat="0" applyFont="0" applyAlignment="0" applyProtection="0"/>
    <xf numFmtId="0" fontId="10" fillId="73" borderId="47" applyNumberFormat="0" applyFont="0" applyAlignment="0" applyProtection="0"/>
    <xf numFmtId="0" fontId="10" fillId="73" borderId="47" applyNumberFormat="0" applyFont="0" applyAlignment="0" applyProtection="0"/>
    <xf numFmtId="0" fontId="10" fillId="73" borderId="47" applyNumberFormat="0" applyFont="0" applyAlignment="0" applyProtection="0"/>
    <xf numFmtId="0" fontId="10" fillId="73" borderId="47" applyNumberFormat="0" applyFont="0" applyAlignment="0" applyProtection="0"/>
    <xf numFmtId="0" fontId="11" fillId="10" borderId="36" applyNumberFormat="0" applyFont="0" applyAlignment="0" applyProtection="0"/>
    <xf numFmtId="0" fontId="10" fillId="73" borderId="47" applyNumberFormat="0" applyFont="0" applyAlignment="0" applyProtection="0"/>
    <xf numFmtId="0" fontId="10" fillId="73" borderId="47" applyNumberFormat="0" applyFont="0" applyAlignment="0" applyProtection="0"/>
    <xf numFmtId="0" fontId="10" fillId="73" borderId="47" applyNumberFormat="0" applyFont="0" applyAlignment="0" applyProtection="0"/>
    <xf numFmtId="0" fontId="10" fillId="73" borderId="47" applyNumberFormat="0" applyFont="0" applyAlignment="0" applyProtection="0"/>
    <xf numFmtId="0" fontId="2" fillId="73" borderId="47" applyNumberFormat="0" applyFont="0" applyAlignment="0" applyProtection="0"/>
    <xf numFmtId="0" fontId="2" fillId="73" borderId="47" applyNumberFormat="0" applyFont="0" applyAlignment="0" applyProtection="0"/>
    <xf numFmtId="169" fontId="2" fillId="0" borderId="0"/>
    <xf numFmtId="0" fontId="2" fillId="73" borderId="47" applyNumberFormat="0" applyFont="0" applyAlignment="0" applyProtection="0"/>
    <xf numFmtId="168" fontId="2" fillId="0" borderId="0"/>
    <xf numFmtId="0" fontId="2" fillId="73" borderId="47" applyNumberFormat="0" applyFont="0" applyAlignment="0" applyProtection="0"/>
    <xf numFmtId="168" fontId="2" fillId="0" borderId="0"/>
    <xf numFmtId="0" fontId="2" fillId="73" borderId="47" applyNumberFormat="0" applyFont="0" applyAlignment="0" applyProtection="0"/>
    <xf numFmtId="0" fontId="2" fillId="73" borderId="47" applyNumberFormat="0" applyFont="0" applyAlignment="0" applyProtection="0"/>
    <xf numFmtId="169" fontId="2" fillId="0" borderId="0"/>
    <xf numFmtId="168" fontId="2" fillId="0" borderId="0"/>
    <xf numFmtId="0" fontId="2" fillId="73" borderId="47" applyNumberFormat="0" applyFont="0" applyAlignment="0" applyProtection="0"/>
    <xf numFmtId="168" fontId="2" fillId="0" borderId="0"/>
    <xf numFmtId="0" fontId="2" fillId="73" borderId="47" applyNumberFormat="0" applyFont="0" applyAlignment="0" applyProtection="0"/>
    <xf numFmtId="0" fontId="2" fillId="73" borderId="47" applyNumberFormat="0" applyFont="0" applyAlignment="0" applyProtection="0"/>
    <xf numFmtId="169" fontId="2" fillId="0" borderId="0"/>
    <xf numFmtId="0" fontId="2" fillId="73" borderId="47" applyNumberFormat="0" applyFont="0" applyAlignment="0" applyProtection="0"/>
    <xf numFmtId="168" fontId="2" fillId="0" borderId="0"/>
    <xf numFmtId="0" fontId="2" fillId="73" borderId="47" applyNumberFormat="0" applyFont="0" applyAlignment="0" applyProtection="0"/>
    <xf numFmtId="168" fontId="2" fillId="0" borderId="0"/>
    <xf numFmtId="0" fontId="2" fillId="73" borderId="47" applyNumberFormat="0" applyFont="0" applyAlignment="0" applyProtection="0"/>
    <xf numFmtId="0" fontId="2" fillId="73" borderId="47" applyNumberFormat="0" applyFont="0" applyAlignment="0" applyProtection="0"/>
    <xf numFmtId="169" fontId="2" fillId="0" borderId="0"/>
    <xf numFmtId="168" fontId="2" fillId="0" borderId="0"/>
    <xf numFmtId="168" fontId="2" fillId="0" borderId="0"/>
    <xf numFmtId="0" fontId="2" fillId="73" borderId="47" applyNumberFormat="0" applyFont="0" applyAlignment="0" applyProtection="0"/>
    <xf numFmtId="0" fontId="2" fillId="73" borderId="47" applyNumberFormat="0" applyFont="0" applyAlignment="0" applyProtection="0"/>
    <xf numFmtId="0" fontId="2" fillId="73" borderId="47" applyNumberFormat="0" applyFont="0" applyAlignment="0" applyProtection="0"/>
    <xf numFmtId="0" fontId="2" fillId="73" borderId="47"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64" fillId="0" borderId="0">
      <alignment horizontal="left"/>
    </xf>
    <xf numFmtId="0" fontId="2" fillId="0" borderId="0"/>
    <xf numFmtId="0" fontId="2" fillId="0" borderId="0"/>
    <xf numFmtId="168" fontId="2" fillId="0" borderId="0"/>
    <xf numFmtId="3" fontId="2" fillId="74" borderId="3" applyFont="0">
      <alignment horizontal="right" vertical="center"/>
      <protection locked="0"/>
    </xf>
    <xf numFmtId="168" fontId="65" fillId="0" borderId="0"/>
    <xf numFmtId="0" fontId="65" fillId="0" borderId="0"/>
    <xf numFmtId="168" fontId="65" fillId="0" borderId="0"/>
    <xf numFmtId="0" fontId="66" fillId="63" borderId="48" applyNumberFormat="0" applyAlignment="0" applyProtection="0"/>
    <xf numFmtId="0" fontId="67" fillId="8" borderId="33" applyNumberFormat="0" applyAlignment="0" applyProtection="0"/>
    <xf numFmtId="0" fontId="66" fillId="63" borderId="48" applyNumberFormat="0" applyAlignment="0" applyProtection="0"/>
    <xf numFmtId="0" fontId="66" fillId="63" borderId="48" applyNumberFormat="0" applyAlignment="0" applyProtection="0"/>
    <xf numFmtId="0" fontId="66" fillId="63" borderId="48" applyNumberFormat="0" applyAlignment="0" applyProtection="0"/>
    <xf numFmtId="0" fontId="66" fillId="63" borderId="48" applyNumberFormat="0" applyAlignment="0" applyProtection="0"/>
    <xf numFmtId="168" fontId="68" fillId="63" borderId="48" applyNumberFormat="0" applyAlignment="0" applyProtection="0"/>
    <xf numFmtId="0" fontId="66" fillId="63" borderId="48" applyNumberFormat="0" applyAlignment="0" applyProtection="0"/>
    <xf numFmtId="0" fontId="66" fillId="63" borderId="48" applyNumberFormat="0" applyAlignment="0" applyProtection="0"/>
    <xf numFmtId="0" fontId="66" fillId="63" borderId="48" applyNumberFormat="0" applyAlignment="0" applyProtection="0"/>
    <xf numFmtId="0" fontId="66" fillId="63" borderId="48" applyNumberFormat="0" applyAlignment="0" applyProtection="0"/>
    <xf numFmtId="168" fontId="68" fillId="63" borderId="48" applyNumberFormat="0" applyAlignment="0" applyProtection="0"/>
    <xf numFmtId="0" fontId="66" fillId="63" borderId="48" applyNumberFormat="0" applyAlignment="0" applyProtection="0"/>
    <xf numFmtId="0" fontId="66" fillId="63" borderId="48" applyNumberFormat="0" applyAlignment="0" applyProtection="0"/>
    <xf numFmtId="0" fontId="66" fillId="63" borderId="48" applyNumberFormat="0" applyAlignment="0" applyProtection="0"/>
    <xf numFmtId="0" fontId="66" fillId="63" borderId="48" applyNumberFormat="0" applyAlignment="0" applyProtection="0"/>
    <xf numFmtId="0" fontId="66" fillId="63" borderId="48" applyNumberFormat="0" applyAlignment="0" applyProtection="0"/>
    <xf numFmtId="0" fontId="66" fillId="63" borderId="48" applyNumberFormat="0" applyAlignment="0" applyProtection="0"/>
    <xf numFmtId="0" fontId="66" fillId="63" borderId="48" applyNumberFormat="0" applyAlignment="0" applyProtection="0"/>
    <xf numFmtId="0" fontId="66" fillId="63" borderId="48" applyNumberFormat="0" applyAlignment="0" applyProtection="0"/>
    <xf numFmtId="0" fontId="66" fillId="63" borderId="48" applyNumberFormat="0" applyAlignment="0" applyProtection="0"/>
    <xf numFmtId="0" fontId="66" fillId="63" borderId="48" applyNumberFormat="0" applyAlignment="0" applyProtection="0"/>
    <xf numFmtId="0" fontId="66" fillId="63" borderId="48" applyNumberFormat="0" applyAlignment="0" applyProtection="0"/>
    <xf numFmtId="169" fontId="68" fillId="63" borderId="48" applyNumberFormat="0" applyAlignment="0" applyProtection="0"/>
    <xf numFmtId="0" fontId="66" fillId="63" borderId="48" applyNumberFormat="0" applyAlignment="0" applyProtection="0"/>
    <xf numFmtId="0" fontId="66" fillId="63" borderId="48" applyNumberFormat="0" applyAlignment="0" applyProtection="0"/>
    <xf numFmtId="0" fontId="66" fillId="63" borderId="48" applyNumberFormat="0" applyAlignment="0" applyProtection="0"/>
    <xf numFmtId="0" fontId="66" fillId="63" borderId="48" applyNumberFormat="0" applyAlignment="0" applyProtection="0"/>
    <xf numFmtId="0" fontId="66" fillId="63" borderId="48" applyNumberFormat="0" applyAlignment="0" applyProtection="0"/>
    <xf numFmtId="0" fontId="66" fillId="63" borderId="48" applyNumberFormat="0" applyAlignment="0" applyProtection="0"/>
    <xf numFmtId="0" fontId="66" fillId="63" borderId="48" applyNumberFormat="0" applyAlignment="0" applyProtection="0"/>
    <xf numFmtId="0" fontId="66" fillId="63" borderId="48" applyNumberFormat="0" applyAlignment="0" applyProtection="0"/>
    <xf numFmtId="0" fontId="66" fillId="63" borderId="48" applyNumberFormat="0" applyAlignment="0" applyProtection="0"/>
    <xf numFmtId="0" fontId="66" fillId="63" borderId="48" applyNumberFormat="0" applyAlignment="0" applyProtection="0"/>
    <xf numFmtId="0" fontId="66" fillId="63" borderId="48" applyNumberFormat="0" applyAlignment="0" applyProtection="0"/>
    <xf numFmtId="0" fontId="66" fillId="63" borderId="48" applyNumberFormat="0" applyAlignment="0" applyProtection="0"/>
    <xf numFmtId="0" fontId="66" fillId="63" borderId="48" applyNumberFormat="0" applyAlignment="0" applyProtection="0"/>
    <xf numFmtId="0" fontId="66" fillId="63" borderId="48" applyNumberFormat="0" applyAlignment="0" applyProtection="0"/>
    <xf numFmtId="0" fontId="66" fillId="63" borderId="48" applyNumberFormat="0" applyAlignment="0" applyProtection="0"/>
    <xf numFmtId="0" fontId="66" fillId="63" borderId="48" applyNumberFormat="0" applyAlignment="0" applyProtection="0"/>
    <xf numFmtId="0" fontId="66" fillId="63" borderId="48" applyNumberFormat="0" applyAlignment="0" applyProtection="0"/>
    <xf numFmtId="0" fontId="66" fillId="63" borderId="48" applyNumberFormat="0" applyAlignment="0" applyProtection="0"/>
    <xf numFmtId="0" fontId="66" fillId="63" borderId="48" applyNumberFormat="0" applyAlignment="0" applyProtection="0"/>
    <xf numFmtId="0" fontId="66" fillId="63" borderId="48" applyNumberFormat="0" applyAlignment="0" applyProtection="0"/>
    <xf numFmtId="0" fontId="67" fillId="8" borderId="33" applyNumberFormat="0" applyAlignment="0" applyProtection="0"/>
    <xf numFmtId="0" fontId="66" fillId="63" borderId="48" applyNumberFormat="0" applyAlignment="0" applyProtection="0"/>
    <xf numFmtId="0" fontId="66" fillId="63" borderId="48" applyNumberFormat="0" applyAlignment="0" applyProtection="0"/>
    <xf numFmtId="0" fontId="66" fillId="63" borderId="48" applyNumberFormat="0" applyAlignment="0" applyProtection="0"/>
    <xf numFmtId="0" fontId="66" fillId="63" borderId="48" applyNumberFormat="0" applyAlignment="0" applyProtection="0"/>
    <xf numFmtId="0" fontId="67" fillId="8" borderId="33" applyNumberFormat="0" applyAlignment="0" applyProtection="0"/>
    <xf numFmtId="0" fontId="66" fillId="63" borderId="48" applyNumberFormat="0" applyAlignment="0" applyProtection="0"/>
    <xf numFmtId="0" fontId="66" fillId="63" borderId="48" applyNumberFormat="0" applyAlignment="0" applyProtection="0"/>
    <xf numFmtId="0" fontId="66" fillId="63" borderId="48" applyNumberFormat="0" applyAlignment="0" applyProtection="0"/>
    <xf numFmtId="0" fontId="66" fillId="63" borderId="48" applyNumberFormat="0" applyAlignment="0" applyProtection="0"/>
    <xf numFmtId="0" fontId="67" fillId="8" borderId="33" applyNumberFormat="0" applyAlignment="0" applyProtection="0"/>
    <xf numFmtId="0" fontId="66" fillId="63" borderId="48" applyNumberFormat="0" applyAlignment="0" applyProtection="0"/>
    <xf numFmtId="0" fontId="66" fillId="63" borderId="48" applyNumberFormat="0" applyAlignment="0" applyProtection="0"/>
    <xf numFmtId="0" fontId="66" fillId="63" borderId="48" applyNumberFormat="0" applyAlignment="0" applyProtection="0"/>
    <xf numFmtId="0" fontId="66" fillId="63" borderId="48" applyNumberFormat="0" applyAlignment="0" applyProtection="0"/>
    <xf numFmtId="0" fontId="67" fillId="8" borderId="33" applyNumberFormat="0" applyAlignment="0" applyProtection="0"/>
    <xf numFmtId="0" fontId="66" fillId="63" borderId="48" applyNumberFormat="0" applyAlignment="0" applyProtection="0"/>
    <xf numFmtId="0" fontId="66" fillId="63" borderId="48" applyNumberFormat="0" applyAlignment="0" applyProtection="0"/>
    <xf numFmtId="0" fontId="66" fillId="63" borderId="48" applyNumberFormat="0" applyAlignment="0" applyProtection="0"/>
    <xf numFmtId="0" fontId="66" fillId="63" borderId="48" applyNumberFormat="0" applyAlignment="0" applyProtection="0"/>
    <xf numFmtId="0" fontId="67" fillId="8" borderId="33" applyNumberFormat="0" applyAlignment="0" applyProtection="0"/>
    <xf numFmtId="0" fontId="66" fillId="63" borderId="48" applyNumberFormat="0" applyAlignment="0" applyProtection="0"/>
    <xf numFmtId="0" fontId="66" fillId="63" borderId="48" applyNumberFormat="0" applyAlignment="0" applyProtection="0"/>
    <xf numFmtId="0" fontId="66" fillId="63" borderId="48" applyNumberFormat="0" applyAlignment="0" applyProtection="0"/>
    <xf numFmtId="0" fontId="66" fillId="63" borderId="48" applyNumberFormat="0" applyAlignment="0" applyProtection="0"/>
    <xf numFmtId="0" fontId="67" fillId="8" borderId="33" applyNumberFormat="0" applyAlignment="0" applyProtection="0"/>
    <xf numFmtId="0" fontId="66" fillId="63" borderId="48" applyNumberFormat="0" applyAlignment="0" applyProtection="0"/>
    <xf numFmtId="0" fontId="66" fillId="63" borderId="48" applyNumberFormat="0" applyAlignment="0" applyProtection="0"/>
    <xf numFmtId="0" fontId="66" fillId="63" borderId="48" applyNumberFormat="0" applyAlignment="0" applyProtection="0"/>
    <xf numFmtId="0" fontId="66" fillId="63" borderId="48" applyNumberFormat="0" applyAlignment="0" applyProtection="0"/>
    <xf numFmtId="0" fontId="67" fillId="8" borderId="33" applyNumberFormat="0" applyAlignment="0" applyProtection="0"/>
    <xf numFmtId="0" fontId="66" fillId="63" borderId="48" applyNumberFormat="0" applyAlignment="0" applyProtection="0"/>
    <xf numFmtId="0" fontId="66" fillId="63" borderId="48" applyNumberFormat="0" applyAlignment="0" applyProtection="0"/>
    <xf numFmtId="0" fontId="66" fillId="63" borderId="48" applyNumberFormat="0" applyAlignment="0" applyProtection="0"/>
    <xf numFmtId="0" fontId="66" fillId="63" borderId="48" applyNumberFormat="0" applyAlignment="0" applyProtection="0"/>
    <xf numFmtId="168" fontId="68" fillId="63" borderId="48" applyNumberFormat="0" applyAlignment="0" applyProtection="0"/>
    <xf numFmtId="169" fontId="68" fillId="63" borderId="48" applyNumberFormat="0" applyAlignment="0" applyProtection="0"/>
    <xf numFmtId="168" fontId="68" fillId="63" borderId="48" applyNumberFormat="0" applyAlignment="0" applyProtection="0"/>
    <xf numFmtId="168" fontId="68" fillId="63" borderId="48" applyNumberFormat="0" applyAlignment="0" applyProtection="0"/>
    <xf numFmtId="169" fontId="68" fillId="63" borderId="48" applyNumberFormat="0" applyAlignment="0" applyProtection="0"/>
    <xf numFmtId="168" fontId="68" fillId="63" borderId="48" applyNumberFormat="0" applyAlignment="0" applyProtection="0"/>
    <xf numFmtId="168" fontId="68" fillId="63" borderId="48" applyNumberFormat="0" applyAlignment="0" applyProtection="0"/>
    <xf numFmtId="169" fontId="68" fillId="63" borderId="48" applyNumberFormat="0" applyAlignment="0" applyProtection="0"/>
    <xf numFmtId="168" fontId="68" fillId="63" borderId="48" applyNumberFormat="0" applyAlignment="0" applyProtection="0"/>
    <xf numFmtId="168" fontId="68" fillId="63" borderId="48" applyNumberFormat="0" applyAlignment="0" applyProtection="0"/>
    <xf numFmtId="169" fontId="68" fillId="63" borderId="48" applyNumberFormat="0" applyAlignment="0" applyProtection="0"/>
    <xf numFmtId="168" fontId="68" fillId="63" borderId="48" applyNumberFormat="0" applyAlignment="0" applyProtection="0"/>
    <xf numFmtId="0" fontId="66" fillId="63" borderId="48" applyNumberFormat="0" applyAlignment="0" applyProtection="0"/>
    <xf numFmtId="0" fontId="8" fillId="0" borderId="0"/>
    <xf numFmtId="175" fontId="20" fillId="0" borderId="0" applyFont="0" applyFill="0" applyBorder="0" applyAlignment="0" applyProtection="0"/>
    <xf numFmtId="186" fontId="2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69"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168" fontId="2" fillId="0" borderId="0"/>
    <xf numFmtId="0" fontId="2" fillId="0" borderId="0"/>
    <xf numFmtId="168" fontId="2" fillId="0" borderId="0"/>
    <xf numFmtId="187" fontId="48" fillId="0" borderId="3" applyNumberFormat="0">
      <alignment horizontal="center" vertical="top" wrapText="1"/>
    </xf>
    <xf numFmtId="0" fontId="70" fillId="0" borderId="0" applyNumberFormat="0" applyFill="0" applyBorder="0" applyAlignment="0" applyProtection="0"/>
    <xf numFmtId="3" fontId="2" fillId="69" borderId="3" applyFont="0">
      <alignment horizontal="right" vertical="center"/>
    </xf>
    <xf numFmtId="188" fontId="2" fillId="69" borderId="3" applyFont="0">
      <alignment horizontal="right" vertical="center"/>
    </xf>
    <xf numFmtId="0" fontId="71" fillId="0" borderId="0"/>
    <xf numFmtId="0" fontId="8" fillId="0" borderId="0"/>
    <xf numFmtId="0" fontId="72" fillId="0" borderId="0"/>
    <xf numFmtId="0" fontId="72" fillId="0" borderId="0"/>
    <xf numFmtId="168" fontId="8" fillId="0" borderId="0"/>
    <xf numFmtId="168" fontId="8" fillId="0" borderId="0"/>
    <xf numFmtId="0" fontId="73" fillId="0" borderId="0"/>
    <xf numFmtId="0" fontId="74" fillId="0" borderId="0"/>
    <xf numFmtId="0" fontId="73" fillId="0" borderId="0"/>
    <xf numFmtId="0" fontId="73" fillId="0" borderId="0"/>
    <xf numFmtId="0" fontId="73" fillId="0" borderId="0"/>
    <xf numFmtId="0" fontId="73" fillId="0" borderId="0"/>
    <xf numFmtId="0" fontId="73" fillId="0" borderId="0"/>
    <xf numFmtId="49" fontId="29" fillId="0" borderId="0" applyFill="0" applyBorder="0" applyAlignment="0"/>
    <xf numFmtId="189" fontId="20" fillId="0" borderId="0" applyFill="0" applyBorder="0" applyAlignment="0"/>
    <xf numFmtId="190" fontId="20" fillId="0" borderId="0" applyFill="0" applyBorder="0" applyAlignment="0"/>
    <xf numFmtId="0" fontId="75" fillId="0" borderId="0">
      <alignment horizontal="center" vertical="top"/>
    </xf>
    <xf numFmtId="0" fontId="76" fillId="0" borderId="0" applyNumberFormat="0" applyFill="0" applyBorder="0" applyAlignment="0" applyProtection="0"/>
    <xf numFmtId="169" fontId="76" fillId="0" borderId="0" applyNumberFormat="0" applyFill="0" applyBorder="0" applyAlignment="0" applyProtection="0"/>
    <xf numFmtId="0"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0" fontId="76" fillId="0" borderId="0" applyNumberFormat="0" applyFill="0" applyBorder="0" applyAlignment="0" applyProtection="0"/>
    <xf numFmtId="0" fontId="30" fillId="0" borderId="49" applyNumberFormat="0" applyFill="0" applyAlignment="0" applyProtection="0"/>
    <xf numFmtId="0" fontId="4" fillId="0" borderId="37"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168" fontId="77"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168" fontId="77"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169" fontId="77"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4" fillId="0" borderId="37"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4" fillId="0" borderId="37"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4" fillId="0" borderId="37"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4" fillId="0" borderId="37"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4" fillId="0" borderId="37"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4" fillId="0" borderId="37"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4" fillId="0" borderId="37"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168" fontId="77" fillId="0" borderId="49" applyNumberFormat="0" applyFill="0" applyAlignment="0" applyProtection="0"/>
    <xf numFmtId="169" fontId="77" fillId="0" borderId="49" applyNumberFormat="0" applyFill="0" applyAlignment="0" applyProtection="0"/>
    <xf numFmtId="168" fontId="77" fillId="0" borderId="49" applyNumberFormat="0" applyFill="0" applyAlignment="0" applyProtection="0"/>
    <xf numFmtId="168" fontId="77" fillId="0" borderId="49" applyNumberFormat="0" applyFill="0" applyAlignment="0" applyProtection="0"/>
    <xf numFmtId="169" fontId="77" fillId="0" borderId="49" applyNumberFormat="0" applyFill="0" applyAlignment="0" applyProtection="0"/>
    <xf numFmtId="168" fontId="77" fillId="0" borderId="49" applyNumberFormat="0" applyFill="0" applyAlignment="0" applyProtection="0"/>
    <xf numFmtId="168" fontId="77" fillId="0" borderId="49" applyNumberFormat="0" applyFill="0" applyAlignment="0" applyProtection="0"/>
    <xf numFmtId="169" fontId="77" fillId="0" borderId="49" applyNumberFormat="0" applyFill="0" applyAlignment="0" applyProtection="0"/>
    <xf numFmtId="168" fontId="77" fillId="0" borderId="49" applyNumberFormat="0" applyFill="0" applyAlignment="0" applyProtection="0"/>
    <xf numFmtId="168" fontId="77" fillId="0" borderId="49" applyNumberFormat="0" applyFill="0" applyAlignment="0" applyProtection="0"/>
    <xf numFmtId="169" fontId="77" fillId="0" borderId="49" applyNumberFormat="0" applyFill="0" applyAlignment="0" applyProtection="0"/>
    <xf numFmtId="168" fontId="77" fillId="0" borderId="49" applyNumberFormat="0" applyFill="0" applyAlignment="0" applyProtection="0"/>
    <xf numFmtId="0" fontId="30" fillId="0" borderId="49" applyNumberFormat="0" applyFill="0" applyAlignment="0" applyProtection="0"/>
    <xf numFmtId="0" fontId="8" fillId="0" borderId="50"/>
    <xf numFmtId="185" fontId="64"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9" fillId="0" borderId="0" applyFont="0" applyFill="0" applyBorder="0" applyAlignment="0" applyProtection="0"/>
    <xf numFmtId="192" fontId="2" fillId="0" borderId="0" applyFon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0" fontId="78" fillId="0" borderId="0" applyNumberFormat="0" applyFill="0" applyBorder="0" applyAlignment="0" applyProtection="0"/>
    <xf numFmtId="1" fontId="80" fillId="0" borderId="0" applyFill="0" applyProtection="0">
      <alignment horizontal="right"/>
    </xf>
    <xf numFmtId="42" fontId="81" fillId="0" borderId="0" applyFont="0" applyFill="0" applyBorder="0" applyAlignment="0" applyProtection="0"/>
    <xf numFmtId="44" fontId="81" fillId="0" borderId="0" applyFont="0" applyFill="0" applyBorder="0" applyAlignment="0" applyProtection="0"/>
    <xf numFmtId="0" fontId="82" fillId="0" borderId="0"/>
    <xf numFmtId="0" fontId="83" fillId="0" borderId="0"/>
    <xf numFmtId="38" fontId="9" fillId="0" borderId="0" applyFont="0" applyFill="0" applyBorder="0" applyAlignment="0" applyProtection="0"/>
    <xf numFmtId="40" fontId="9" fillId="0" borderId="0" applyFont="0" applyFill="0" applyBorder="0" applyAlignment="0" applyProtection="0"/>
    <xf numFmtId="41" fontId="81" fillId="0" borderId="0" applyFont="0" applyFill="0" applyBorder="0" applyAlignment="0" applyProtection="0"/>
    <xf numFmtId="43" fontId="81" fillId="0" borderId="0" applyFont="0" applyFill="0" applyBorder="0" applyAlignment="0" applyProtection="0"/>
    <xf numFmtId="0" fontId="2" fillId="0" borderId="0"/>
    <xf numFmtId="9" fontId="1" fillId="0" borderId="0" applyFont="0" applyFill="0" applyBorder="0" applyAlignment="0" applyProtection="0"/>
    <xf numFmtId="0" fontId="1" fillId="0" borderId="0"/>
    <xf numFmtId="0" fontId="2" fillId="0" borderId="0">
      <alignment vertical="center"/>
    </xf>
    <xf numFmtId="166" fontId="1" fillId="0" borderId="0" applyFont="0" applyFill="0" applyBorder="0" applyAlignment="0" applyProtection="0"/>
    <xf numFmtId="0" fontId="119" fillId="0" borderId="0"/>
    <xf numFmtId="0" fontId="1" fillId="0" borderId="0"/>
    <xf numFmtId="0" fontId="1" fillId="0" borderId="0"/>
  </cellStyleXfs>
  <cellXfs count="927">
    <xf numFmtId="0" fontId="0" fillId="0" borderId="0" xfId="0"/>
    <xf numFmtId="0" fontId="2" fillId="3" borderId="3" xfId="11" applyFont="1" applyFill="1" applyBorder="1" applyAlignment="1">
      <alignment horizontal="left" vertical="center" wrapText="1"/>
    </xf>
    <xf numFmtId="0" fontId="2" fillId="0" borderId="0" xfId="11" applyFont="1" applyFill="1" applyBorder="1" applyProtection="1"/>
    <xf numFmtId="0" fontId="2" fillId="0" borderId="0" xfId="0" applyFont="1"/>
    <xf numFmtId="0" fontId="84" fillId="0" borderId="0" xfId="0" applyFont="1"/>
    <xf numFmtId="0" fontId="85" fillId="0" borderId="0" xfId="0" applyFont="1"/>
    <xf numFmtId="0" fontId="2" fillId="0" borderId="0" xfId="0" applyFont="1" applyBorder="1"/>
    <xf numFmtId="0" fontId="84" fillId="0" borderId="0" xfId="0" applyFont="1" applyBorder="1"/>
    <xf numFmtId="0" fontId="85" fillId="0" borderId="0" xfId="0" applyFont="1" applyBorder="1"/>
    <xf numFmtId="0" fontId="2" fillId="0" borderId="1" xfId="0" applyFont="1" applyBorder="1"/>
    <xf numFmtId="0" fontId="86" fillId="0" borderId="1" xfId="0" applyFont="1" applyBorder="1" applyAlignment="1">
      <alignment horizontal="center" vertical="center"/>
    </xf>
    <xf numFmtId="0" fontId="2" fillId="0" borderId="18" xfId="0" applyFont="1" applyBorder="1" applyAlignment="1">
      <alignment horizontal="right" vertical="center" wrapText="1"/>
    </xf>
    <xf numFmtId="0" fontId="2" fillId="0" borderId="16" xfId="0" applyFont="1" applyBorder="1" applyAlignment="1">
      <alignment vertical="center" wrapText="1"/>
    </xf>
    <xf numFmtId="0" fontId="2" fillId="0" borderId="18" xfId="0" applyFont="1" applyFill="1" applyBorder="1" applyAlignment="1">
      <alignment horizontal="center" vertical="center" wrapText="1"/>
    </xf>
    <xf numFmtId="0" fontId="85" fillId="0" borderId="0" xfId="0" applyFont="1" applyFill="1"/>
    <xf numFmtId="0" fontId="2" fillId="0" borderId="0" xfId="0" applyFont="1" applyAlignment="1">
      <alignment horizontal="right"/>
    </xf>
    <xf numFmtId="0" fontId="89" fillId="0" borderId="0" xfId="0" applyFont="1"/>
    <xf numFmtId="0" fontId="46" fillId="0" borderId="0" xfId="0" applyFont="1" applyFill="1" applyBorder="1" applyAlignment="1" applyProtection="1">
      <alignment horizontal="right"/>
      <protection locked="0"/>
    </xf>
    <xf numFmtId="0" fontId="2" fillId="0" borderId="3" xfId="0" applyFont="1" applyFill="1" applyBorder="1" applyAlignment="1">
      <alignment horizontal="center" vertical="center" wrapText="1"/>
    </xf>
    <xf numFmtId="0" fontId="89" fillId="0" borderId="0" xfId="0" applyFont="1" applyBorder="1"/>
    <xf numFmtId="0" fontId="46" fillId="0" borderId="0" xfId="0" applyFont="1" applyFill="1" applyAlignment="1">
      <alignment horizontal="center"/>
    </xf>
    <xf numFmtId="0" fontId="84" fillId="0" borderId="18" xfId="0" applyFont="1" applyBorder="1" applyAlignment="1">
      <alignment horizontal="center" vertical="center" wrapText="1"/>
    </xf>
    <xf numFmtId="0" fontId="84" fillId="0" borderId="3" xfId="0" applyFont="1" applyFill="1" applyBorder="1" applyAlignment="1">
      <alignment vertical="center" wrapText="1"/>
    </xf>
    <xf numFmtId="0" fontId="84" fillId="0" borderId="21" xfId="0" applyFont="1" applyBorder="1" applyAlignment="1">
      <alignment horizontal="center" vertical="center" wrapText="1"/>
    </xf>
    <xf numFmtId="0" fontId="86" fillId="0" borderId="22" xfId="0" applyFont="1" applyBorder="1" applyAlignment="1">
      <alignment vertical="center" wrapText="1"/>
    </xf>
    <xf numFmtId="0" fontId="84" fillId="0" borderId="0" xfId="0" applyFont="1" applyBorder="1" applyAlignment="1">
      <alignment vertical="center" wrapText="1"/>
    </xf>
    <xf numFmtId="0" fontId="84" fillId="0" borderId="0" xfId="0" applyFont="1" applyAlignment="1">
      <alignment wrapText="1"/>
    </xf>
    <xf numFmtId="0" fontId="84" fillId="0" borderId="0" xfId="0" applyFont="1" applyFill="1" applyBorder="1" applyAlignment="1">
      <alignment wrapText="1"/>
    </xf>
    <xf numFmtId="0" fontId="2" fillId="0" borderId="0" xfId="0" applyFont="1" applyBorder="1" applyAlignment="1">
      <alignment horizontal="left" wrapText="1"/>
    </xf>
    <xf numFmtId="0" fontId="45" fillId="0" borderId="0" xfId="0" applyFont="1" applyFill="1" applyBorder="1" applyAlignment="1">
      <alignment horizontal="center" vertical="center" wrapText="1"/>
    </xf>
    <xf numFmtId="0" fontId="2" fillId="0" borderId="0" xfId="0" applyFont="1" applyBorder="1" applyAlignment="1">
      <alignment horizontal="right" wrapText="1"/>
    </xf>
    <xf numFmtId="0" fontId="2" fillId="0" borderId="15" xfId="0" applyFont="1" applyBorder="1"/>
    <xf numFmtId="0" fontId="2" fillId="0" borderId="18" xfId="0" applyFont="1" applyBorder="1" applyAlignment="1">
      <alignment vertical="center"/>
    </xf>
    <xf numFmtId="0" fontId="2" fillId="0" borderId="8" xfId="0" applyFont="1" applyBorder="1" applyAlignment="1">
      <alignment wrapText="1"/>
    </xf>
    <xf numFmtId="0" fontId="84" fillId="0" borderId="20" xfId="0" applyFont="1" applyBorder="1" applyAlignment="1"/>
    <xf numFmtId="0" fontId="2" fillId="0" borderId="20" xfId="0" applyFont="1" applyBorder="1" applyAlignment="1"/>
    <xf numFmtId="0" fontId="2" fillId="0" borderId="20" xfId="0" applyFont="1" applyBorder="1" applyAlignment="1">
      <alignment wrapText="1"/>
    </xf>
    <xf numFmtId="0" fontId="2" fillId="0" borderId="21" xfId="0" applyFont="1" applyBorder="1"/>
    <xf numFmtId="0" fontId="2" fillId="0" borderId="24" xfId="0" applyFont="1" applyBorder="1" applyAlignment="1">
      <alignment wrapText="1"/>
    </xf>
    <xf numFmtId="0" fontId="84" fillId="0" borderId="38" xfId="0" applyFont="1" applyBorder="1" applyAlignment="1"/>
    <xf numFmtId="0" fontId="2" fillId="0" borderId="0" xfId="11" applyFont="1" applyFill="1" applyBorder="1" applyAlignment="1" applyProtection="1"/>
    <xf numFmtId="0" fontId="46" fillId="0" borderId="0" xfId="11" applyFont="1" applyFill="1" applyBorder="1" applyAlignment="1" applyProtection="1">
      <alignment horizontal="right"/>
    </xf>
    <xf numFmtId="0" fontId="45" fillId="0" borderId="16" xfId="11" applyFont="1" applyFill="1" applyBorder="1" applyAlignment="1" applyProtection="1">
      <alignment horizontal="center" vertical="center"/>
    </xf>
    <xf numFmtId="0" fontId="45" fillId="0" borderId="17" xfId="11" applyFont="1" applyFill="1" applyBorder="1" applyAlignment="1" applyProtection="1">
      <alignment horizontal="center" vertical="center"/>
    </xf>
    <xf numFmtId="0" fontId="2" fillId="0" borderId="0" xfId="11" applyFont="1" applyFill="1" applyBorder="1" applyAlignment="1" applyProtection="1">
      <alignment vertical="center"/>
    </xf>
    <xf numFmtId="0" fontId="84" fillId="0" borderId="0" xfId="0" applyFont="1" applyAlignment="1">
      <alignment vertical="center"/>
    </xf>
    <xf numFmtId="0" fontId="84" fillId="0" borderId="18" xfId="0" applyFont="1" applyBorder="1" applyAlignment="1">
      <alignment horizontal="center" vertical="center"/>
    </xf>
    <xf numFmtId="0" fontId="85" fillId="0" borderId="0" xfId="0" applyFont="1" applyAlignment="1"/>
    <xf numFmtId="0" fontId="84" fillId="0" borderId="11" xfId="0" applyFont="1" applyBorder="1" applyAlignment="1">
      <alignment wrapText="1"/>
    </xf>
    <xf numFmtId="0" fontId="84" fillId="0" borderId="0" xfId="0" applyFont="1" applyAlignment="1">
      <alignment horizontal="center" vertical="center"/>
    </xf>
    <xf numFmtId="0" fontId="84" fillId="0" borderId="0" xfId="0" applyFont="1" applyFill="1"/>
    <xf numFmtId="0" fontId="2" fillId="0" borderId="15" xfId="9" applyFont="1" applyFill="1" applyBorder="1" applyAlignment="1" applyProtection="1">
      <alignment horizontal="center" vertical="center"/>
      <protection locked="0"/>
    </xf>
    <xf numFmtId="0" fontId="45" fillId="3" borderId="5" xfId="9" applyFont="1" applyFill="1" applyBorder="1" applyAlignment="1" applyProtection="1">
      <alignment horizontal="center" vertical="center" wrapText="1"/>
      <protection locked="0"/>
    </xf>
    <xf numFmtId="164" fontId="2" fillId="3" borderId="17" xfId="2" applyNumberFormat="1" applyFont="1" applyFill="1" applyBorder="1" applyAlignment="1" applyProtection="1">
      <alignment horizontal="center" vertical="center"/>
      <protection locked="0"/>
    </xf>
    <xf numFmtId="0" fontId="2" fillId="0" borderId="18" xfId="9" applyFont="1" applyFill="1" applyBorder="1" applyAlignment="1" applyProtection="1">
      <alignment horizontal="center" vertical="center"/>
      <protection locked="0"/>
    </xf>
    <xf numFmtId="0" fontId="86" fillId="35" borderId="3" xfId="0" applyFont="1" applyFill="1" applyBorder="1" applyAlignment="1">
      <alignment horizontal="left" vertical="top" wrapText="1"/>
    </xf>
    <xf numFmtId="193" fontId="2" fillId="35" borderId="19" xfId="2" applyNumberFormat="1" applyFont="1" applyFill="1" applyBorder="1" applyAlignment="1" applyProtection="1">
      <alignment vertical="top"/>
    </xf>
    <xf numFmtId="0" fontId="2" fillId="3" borderId="7" xfId="13" applyFont="1" applyFill="1" applyBorder="1" applyAlignment="1" applyProtection="1">
      <alignment vertical="center" wrapText="1"/>
      <protection locked="0"/>
    </xf>
    <xf numFmtId="193" fontId="2" fillId="3" borderId="19" xfId="2" applyNumberFormat="1" applyFont="1" applyFill="1" applyBorder="1" applyAlignment="1" applyProtection="1">
      <alignment vertical="top"/>
      <protection locked="0"/>
    </xf>
    <xf numFmtId="0" fontId="2" fillId="3" borderId="3" xfId="13" applyFont="1" applyFill="1" applyBorder="1" applyAlignment="1" applyProtection="1">
      <alignment vertical="center" wrapText="1"/>
      <protection locked="0"/>
    </xf>
    <xf numFmtId="0" fontId="2" fillId="3" borderId="2" xfId="13" applyFont="1" applyFill="1" applyBorder="1" applyAlignment="1" applyProtection="1">
      <alignment vertical="center" wrapText="1"/>
      <protection locked="0"/>
    </xf>
    <xf numFmtId="193" fontId="2" fillId="35" borderId="19" xfId="2" applyNumberFormat="1" applyFont="1" applyFill="1" applyBorder="1" applyAlignment="1" applyProtection="1">
      <alignment vertical="top" wrapText="1"/>
    </xf>
    <xf numFmtId="0" fontId="2" fillId="3" borderId="7" xfId="13" applyFont="1" applyFill="1" applyBorder="1" applyAlignment="1" applyProtection="1">
      <alignment horizontal="left" vertical="center" wrapText="1"/>
      <protection locked="0"/>
    </xf>
    <xf numFmtId="193" fontId="2" fillId="3" borderId="19" xfId="2" applyNumberFormat="1" applyFont="1" applyFill="1" applyBorder="1" applyAlignment="1" applyProtection="1">
      <alignment vertical="top" wrapText="1"/>
      <protection locked="0"/>
    </xf>
    <xf numFmtId="0" fontId="2" fillId="3" borderId="3" xfId="13" applyFont="1" applyFill="1" applyBorder="1" applyAlignment="1" applyProtection="1">
      <alignment horizontal="left" vertical="center" wrapText="1"/>
      <protection locked="0"/>
    </xf>
    <xf numFmtId="0" fontId="2" fillId="3" borderId="3" xfId="9" applyFont="1" applyFill="1" applyBorder="1" applyAlignment="1" applyProtection="1">
      <alignment horizontal="left" vertical="center" wrapText="1"/>
      <protection locked="0"/>
    </xf>
    <xf numFmtId="0" fontId="2" fillId="0" borderId="3" xfId="13" applyFont="1" applyBorder="1" applyAlignment="1" applyProtection="1">
      <alignment horizontal="left" vertical="center" wrapText="1"/>
      <protection locked="0"/>
    </xf>
    <xf numFmtId="0" fontId="2" fillId="0" borderId="0" xfId="13" applyFont="1" applyBorder="1" applyAlignment="1" applyProtection="1">
      <alignment wrapText="1"/>
      <protection locked="0"/>
    </xf>
    <xf numFmtId="0" fontId="2" fillId="0" borderId="3" xfId="13" applyFont="1" applyFill="1" applyBorder="1" applyAlignment="1" applyProtection="1">
      <alignment horizontal="left" vertical="center" wrapText="1"/>
      <protection locked="0"/>
    </xf>
    <xf numFmtId="1" fontId="45" fillId="35" borderId="3" xfId="2" applyNumberFormat="1" applyFont="1" applyFill="1" applyBorder="1" applyAlignment="1" applyProtection="1">
      <alignment horizontal="left" vertical="top" wrapText="1"/>
    </xf>
    <xf numFmtId="0" fontId="2" fillId="0" borderId="18" xfId="9" applyFont="1" applyFill="1" applyBorder="1" applyAlignment="1" applyProtection="1">
      <alignment horizontal="center" vertical="center" wrapText="1"/>
      <protection locked="0"/>
    </xf>
    <xf numFmtId="0" fontId="45" fillId="3" borderId="3" xfId="13" applyFont="1" applyFill="1" applyBorder="1" applyAlignment="1" applyProtection="1">
      <alignment vertical="center" wrapText="1"/>
      <protection locked="0"/>
    </xf>
    <xf numFmtId="193" fontId="2" fillId="35" borderId="19" xfId="2" applyNumberFormat="1" applyFont="1" applyFill="1" applyBorder="1" applyAlignment="1" applyProtection="1">
      <alignment vertical="top" wrapText="1"/>
      <protection locked="0"/>
    </xf>
    <xf numFmtId="0" fontId="2" fillId="3" borderId="3" xfId="13" applyFont="1" applyFill="1" applyBorder="1" applyAlignment="1" applyProtection="1">
      <alignment horizontal="left" vertical="center" wrapText="1" indent="2"/>
      <protection locked="0"/>
    </xf>
    <xf numFmtId="0" fontId="45" fillId="35" borderId="3" xfId="13" applyFont="1" applyFill="1" applyBorder="1" applyAlignment="1" applyProtection="1">
      <alignment vertical="center" wrapText="1"/>
      <protection locked="0"/>
    </xf>
    <xf numFmtId="0" fontId="45" fillId="35" borderId="22" xfId="13" applyFont="1" applyFill="1" applyBorder="1" applyAlignment="1" applyProtection="1">
      <alignment vertical="center" wrapText="1"/>
      <protection locked="0"/>
    </xf>
    <xf numFmtId="193" fontId="2" fillId="35" borderId="23" xfId="2" applyNumberFormat="1" applyFont="1" applyFill="1" applyBorder="1" applyAlignment="1" applyProtection="1">
      <alignment vertical="top" wrapText="1"/>
    </xf>
    <xf numFmtId="0" fontId="45" fillId="0" borderId="0" xfId="11" applyFont="1" applyFill="1" applyBorder="1" applyAlignment="1" applyProtection="1"/>
    <xf numFmtId="0" fontId="84" fillId="0" borderId="4" xfId="0" applyFont="1" applyFill="1" applyBorder="1" applyAlignment="1">
      <alignment horizontal="center" vertical="center" wrapText="1"/>
    </xf>
    <xf numFmtId="0" fontId="84" fillId="0" borderId="6" xfId="0" applyFont="1" applyFill="1" applyBorder="1" applyAlignment="1">
      <alignment horizontal="center" vertical="center" wrapText="1"/>
    </xf>
    <xf numFmtId="167" fontId="84" fillId="0" borderId="60" xfId="0" applyNumberFormat="1" applyFont="1" applyBorder="1" applyAlignment="1">
      <alignment horizontal="center"/>
    </xf>
    <xf numFmtId="167" fontId="84" fillId="0" borderId="58" xfId="0" applyNumberFormat="1" applyFont="1" applyBorder="1" applyAlignment="1">
      <alignment horizontal="center"/>
    </xf>
    <xf numFmtId="167" fontId="84" fillId="0" borderId="61" xfId="0" applyNumberFormat="1" applyFont="1" applyBorder="1" applyAlignment="1">
      <alignment horizontal="center"/>
    </xf>
    <xf numFmtId="167" fontId="84" fillId="0" borderId="62" xfId="0" applyNumberFormat="1" applyFont="1" applyBorder="1" applyAlignment="1">
      <alignment horizontal="center"/>
    </xf>
    <xf numFmtId="0" fontId="84" fillId="0" borderId="18" xfId="0" applyFont="1" applyBorder="1" applyAlignment="1">
      <alignment vertical="center"/>
    </xf>
    <xf numFmtId="193" fontId="84" fillId="0" borderId="3" xfId="0" applyNumberFormat="1" applyFont="1" applyBorder="1" applyAlignment="1"/>
    <xf numFmtId="0" fontId="89" fillId="0" borderId="0" xfId="0" applyFont="1" applyAlignment="1"/>
    <xf numFmtId="0" fontId="2" fillId="3" borderId="21" xfId="9" applyFont="1" applyFill="1" applyBorder="1" applyAlignment="1" applyProtection="1">
      <alignment horizontal="left" vertical="center"/>
      <protection locked="0"/>
    </xf>
    <xf numFmtId="0" fontId="45" fillId="3" borderId="22" xfId="16" applyFont="1" applyFill="1" applyBorder="1" applyAlignment="1" applyProtection="1">
      <protection locked="0"/>
    </xf>
    <xf numFmtId="193" fontId="84" fillId="35" borderId="22" xfId="0" applyNumberFormat="1" applyFont="1" applyFill="1" applyBorder="1"/>
    <xf numFmtId="0" fontId="86" fillId="0" borderId="0" xfId="0" applyFont="1" applyAlignment="1">
      <alignment horizontal="center"/>
    </xf>
    <xf numFmtId="0" fontId="84" fillId="0" borderId="15" xfId="0" applyFont="1" applyBorder="1"/>
    <xf numFmtId="0" fontId="84" fillId="0" borderId="17" xfId="0" applyFont="1" applyBorder="1"/>
    <xf numFmtId="0" fontId="84" fillId="0" borderId="19" xfId="0" applyFont="1" applyBorder="1" applyAlignment="1">
      <alignment horizontal="center" vertical="center"/>
    </xf>
    <xf numFmtId="164" fontId="2" fillId="3" borderId="18" xfId="1" applyNumberFormat="1" applyFont="1" applyFill="1" applyBorder="1" applyAlignment="1" applyProtection="1">
      <alignment horizontal="center" vertical="center" wrapText="1"/>
      <protection locked="0"/>
    </xf>
    <xf numFmtId="164" fontId="2" fillId="3" borderId="3" xfId="1" applyNumberFormat="1" applyFont="1" applyFill="1" applyBorder="1" applyAlignment="1" applyProtection="1">
      <alignment horizontal="center" vertical="center" wrapText="1"/>
      <protection locked="0"/>
    </xf>
    <xf numFmtId="164" fontId="2" fillId="3" borderId="19" xfId="1" applyNumberFormat="1" applyFont="1" applyFill="1" applyBorder="1" applyAlignment="1" applyProtection="1">
      <alignment horizontal="center" vertical="center" wrapText="1"/>
      <protection locked="0"/>
    </xf>
    <xf numFmtId="0" fontId="2" fillId="3" borderId="18" xfId="5" applyFont="1" applyFill="1" applyBorder="1" applyAlignment="1" applyProtection="1">
      <alignment horizontal="right" vertical="center"/>
      <protection locked="0"/>
    </xf>
    <xf numFmtId="193" fontId="84" fillId="0" borderId="18" xfId="0" applyNumberFormat="1" applyFont="1" applyBorder="1" applyAlignment="1"/>
    <xf numFmtId="193" fontId="84" fillId="0" borderId="19" xfId="0" applyNumberFormat="1" applyFont="1" applyBorder="1" applyAlignment="1"/>
    <xf numFmtId="193" fontId="84" fillId="35" borderId="52" xfId="0" applyNumberFormat="1" applyFont="1" applyFill="1" applyBorder="1" applyAlignment="1"/>
    <xf numFmtId="0" fontId="45" fillId="3" borderId="23" xfId="16" applyFont="1" applyFill="1" applyBorder="1" applyAlignment="1" applyProtection="1">
      <protection locked="0"/>
    </xf>
    <xf numFmtId="193" fontId="84" fillId="35" borderId="21" xfId="0" applyNumberFormat="1" applyFont="1" applyFill="1" applyBorder="1"/>
    <xf numFmtId="193" fontId="84" fillId="35" borderId="23" xfId="0" applyNumberFormat="1" applyFont="1" applyFill="1" applyBorder="1"/>
    <xf numFmtId="193" fontId="84" fillId="35" borderId="53" xfId="0" applyNumberFormat="1" applyFont="1" applyFill="1" applyBorder="1"/>
    <xf numFmtId="0" fontId="84" fillId="0" borderId="0" xfId="0" applyFont="1" applyBorder="1" applyAlignment="1">
      <alignment vertical="center"/>
    </xf>
    <xf numFmtId="0" fontId="84" fillId="0" borderId="16" xfId="0" applyFont="1" applyBorder="1"/>
    <xf numFmtId="0" fontId="89" fillId="0" borderId="0" xfId="0" applyFont="1" applyAlignment="1">
      <alignment wrapText="1"/>
    </xf>
    <xf numFmtId="0" fontId="84" fillId="0" borderId="18" xfId="0" applyFont="1" applyBorder="1"/>
    <xf numFmtId="0" fontId="84" fillId="0" borderId="3" xfId="0" applyFont="1" applyBorder="1"/>
    <xf numFmtId="0" fontId="84" fillId="0" borderId="63" xfId="0" applyFont="1" applyBorder="1" applyAlignment="1">
      <alignment wrapText="1"/>
    </xf>
    <xf numFmtId="0" fontId="84" fillId="0" borderId="21" xfId="0" applyFont="1" applyBorder="1"/>
    <xf numFmtId="0" fontId="86" fillId="0" borderId="22" xfId="0" applyFont="1" applyBorder="1"/>
    <xf numFmtId="0" fontId="2" fillId="0" borderId="3" xfId="13" applyFont="1" applyFill="1" applyBorder="1" applyAlignment="1" applyProtection="1">
      <alignment horizontal="center" vertical="center" wrapText="1"/>
      <protection locked="0"/>
    </xf>
    <xf numFmtId="193" fontId="84" fillId="0" borderId="0" xfId="0" applyNumberFormat="1" applyFont="1"/>
    <xf numFmtId="0" fontId="45" fillId="0" borderId="25" xfId="0" applyNumberFormat="1" applyFont="1" applyFill="1" applyBorder="1" applyAlignment="1">
      <alignment vertical="center" wrapText="1"/>
    </xf>
    <xf numFmtId="0" fontId="90" fillId="0" borderId="3" xfId="20960" applyFont="1" applyFill="1" applyBorder="1" applyAlignment="1" applyProtection="1">
      <alignment horizontal="center" vertical="center"/>
    </xf>
    <xf numFmtId="0" fontId="2" fillId="3" borderId="3" xfId="20960" applyFont="1" applyFill="1" applyBorder="1" applyAlignment="1" applyProtection="1">
      <alignment horizontal="right" indent="1"/>
    </xf>
    <xf numFmtId="0" fontId="2" fillId="3" borderId="2" xfId="20960" applyFont="1" applyFill="1" applyBorder="1" applyAlignment="1" applyProtection="1">
      <alignment horizontal="right" indent="1"/>
    </xf>
    <xf numFmtId="0" fontId="91" fillId="0" borderId="0" xfId="0" applyFont="1" applyBorder="1" applyAlignment="1">
      <alignment wrapText="1"/>
    </xf>
    <xf numFmtId="0" fontId="2" fillId="3" borderId="3" xfId="20960" applyFont="1" applyFill="1" applyBorder="1" applyAlignment="1" applyProtection="1"/>
    <xf numFmtId="0" fontId="2" fillId="0" borderId="22" xfId="0" applyFont="1" applyBorder="1" applyAlignment="1">
      <alignment vertical="center" wrapText="1"/>
    </xf>
    <xf numFmtId="0" fontId="2" fillId="0" borderId="15" xfId="11" applyFont="1" applyFill="1" applyBorder="1" applyAlignment="1" applyProtection="1">
      <alignment vertical="center"/>
    </xf>
    <xf numFmtId="0" fontId="2" fillId="0" borderId="16" xfId="11" applyFont="1" applyFill="1" applyBorder="1" applyAlignment="1" applyProtection="1">
      <alignment vertical="center"/>
    </xf>
    <xf numFmtId="193" fontId="86" fillId="35" borderId="22" xfId="0" applyNumberFormat="1" applyFont="1" applyFill="1" applyBorder="1" applyAlignment="1">
      <alignment horizontal="center" vertical="center"/>
    </xf>
    <xf numFmtId="0" fontId="84" fillId="0" borderId="3" xfId="0" applyFont="1" applyBorder="1" applyAlignment="1">
      <alignment wrapText="1"/>
    </xf>
    <xf numFmtId="0" fontId="84" fillId="0" borderId="3" xfId="0" applyFont="1" applyFill="1" applyBorder="1" applyAlignment="1"/>
    <xf numFmtId="0" fontId="86" fillId="35" borderId="3" xfId="0" applyFont="1" applyFill="1" applyBorder="1" applyAlignment="1">
      <alignment wrapText="1"/>
    </xf>
    <xf numFmtId="0" fontId="86" fillId="35" borderId="22" xfId="0" applyFont="1" applyFill="1" applyBorder="1" applyAlignment="1">
      <alignment wrapText="1"/>
    </xf>
    <xf numFmtId="0" fontId="84" fillId="0" borderId="15" xfId="0" applyFont="1" applyBorder="1" applyAlignment="1">
      <alignment horizontal="center" vertical="center"/>
    </xf>
    <xf numFmtId="193" fontId="84" fillId="35" borderId="17" xfId="0" applyNumberFormat="1" applyFont="1" applyFill="1" applyBorder="1" applyAlignment="1">
      <alignment horizontal="center" vertical="center"/>
    </xf>
    <xf numFmtId="0" fontId="84" fillId="0" borderId="0" xfId="0" applyFont="1" applyAlignment="1"/>
    <xf numFmtId="193" fontId="84" fillId="0" borderId="19" xfId="0" applyNumberFormat="1" applyFont="1" applyBorder="1" applyAlignment="1">
      <alignment wrapText="1"/>
    </xf>
    <xf numFmtId="193" fontId="84" fillId="35" borderId="19" xfId="0" applyNumberFormat="1" applyFont="1" applyFill="1" applyBorder="1" applyAlignment="1">
      <alignment horizontal="center" vertical="center" wrapText="1"/>
    </xf>
    <xf numFmtId="193" fontId="84" fillId="35" borderId="23" xfId="0" applyNumberFormat="1" applyFont="1" applyFill="1" applyBorder="1" applyAlignment="1">
      <alignment horizontal="center" vertical="center" wrapText="1"/>
    </xf>
    <xf numFmtId="0" fontId="45" fillId="0" borderId="0" xfId="11" applyFont="1" applyFill="1" applyBorder="1" applyAlignment="1" applyProtection="1">
      <alignment horizontal="center"/>
    </xf>
    <xf numFmtId="164" fontId="2" fillId="0" borderId="3" xfId="1" applyNumberFormat="1" applyFont="1" applyFill="1" applyBorder="1" applyAlignment="1" applyProtection="1">
      <alignment horizontal="center" vertical="center" wrapText="1"/>
      <protection locked="0"/>
    </xf>
    <xf numFmtId="0" fontId="84" fillId="0" borderId="15" xfId="0" applyFont="1" applyBorder="1" applyAlignment="1">
      <alignment horizontal="center" vertical="center" wrapText="1"/>
    </xf>
    <xf numFmtId="0" fontId="84" fillId="0" borderId="16" xfId="0" applyFont="1" applyFill="1" applyBorder="1" applyAlignment="1">
      <alignment horizontal="left" vertical="center" wrapText="1" indent="2"/>
    </xf>
    <xf numFmtId="0" fontId="92" fillId="0" borderId="0" xfId="11" applyFont="1" applyFill="1" applyBorder="1" applyAlignment="1" applyProtection="1"/>
    <xf numFmtId="0" fontId="93" fillId="0" borderId="0" xfId="11" applyFont="1" applyFill="1" applyBorder="1" applyAlignment="1" applyProtection="1">
      <alignment horizontal="center" vertical="center" wrapText="1"/>
    </xf>
    <xf numFmtId="0" fontId="3" fillId="0" borderId="0" xfId="0" applyFont="1" applyFill="1" applyBorder="1" applyAlignment="1"/>
    <xf numFmtId="0" fontId="3" fillId="0" borderId="0" xfId="0" applyFont="1" applyFill="1" applyBorder="1" applyAlignment="1">
      <alignment vertical="center" wrapText="1"/>
    </xf>
    <xf numFmtId="0" fontId="3" fillId="0" borderId="0" xfId="0" applyFont="1" applyFill="1" applyBorder="1" applyAlignment="1">
      <alignment vertical="center"/>
    </xf>
    <xf numFmtId="0" fontId="84" fillId="0" borderId="0" xfId="0" applyFont="1" applyFill="1" applyBorder="1"/>
    <xf numFmtId="0" fontId="0" fillId="0" borderId="0" xfId="0" applyFill="1" applyBorder="1" applyAlignment="1">
      <alignment horizontal="center" vertical="center"/>
    </xf>
    <xf numFmtId="0" fontId="4" fillId="0" borderId="0" xfId="0" applyFont="1" applyFill="1" applyBorder="1" applyAlignment="1">
      <alignment wrapTex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wrapText="1"/>
    </xf>
    <xf numFmtId="0" fontId="84" fillId="0" borderId="0" xfId="0" applyFont="1" applyFill="1" applyBorder="1" applyAlignment="1">
      <alignment vertical="center"/>
    </xf>
    <xf numFmtId="0" fontId="6" fillId="0" borderId="0" xfId="17" applyAlignment="1" applyProtection="1"/>
    <xf numFmtId="0" fontId="6" fillId="0" borderId="3" xfId="17" applyFill="1" applyBorder="1" applyAlignment="1" applyProtection="1"/>
    <xf numFmtId="0" fontId="6" fillId="0" borderId="3" xfId="17" applyFill="1" applyBorder="1" applyAlignment="1" applyProtection="1">
      <alignment horizontal="left" vertical="center" wrapText="1"/>
    </xf>
    <xf numFmtId="0" fontId="84" fillId="0" borderId="3" xfId="0" applyFont="1" applyBorder="1" applyAlignment="1">
      <alignment horizontal="center" vertical="center" wrapText="1"/>
    </xf>
    <xf numFmtId="0" fontId="86" fillId="0" borderId="5" xfId="0" applyFont="1" applyFill="1" applyBorder="1" applyAlignment="1">
      <alignment horizontal="center" vertical="center" wrapText="1"/>
    </xf>
    <xf numFmtId="0" fontId="2" fillId="0" borderId="19" xfId="1" applyNumberFormat="1" applyFont="1" applyFill="1" applyBorder="1" applyAlignment="1" applyProtection="1">
      <alignment horizontal="center" vertical="center" wrapText="1"/>
      <protection locked="0"/>
    </xf>
    <xf numFmtId="0" fontId="3" fillId="0" borderId="54" xfId="0" applyFont="1" applyBorder="1"/>
    <xf numFmtId="0" fontId="3" fillId="0" borderId="55" xfId="0" applyFont="1" applyBorder="1"/>
    <xf numFmtId="0" fontId="3" fillId="0" borderId="16" xfId="0" applyFont="1" applyBorder="1" applyAlignment="1">
      <alignment horizontal="center" vertical="center"/>
    </xf>
    <xf numFmtId="0" fontId="3" fillId="0" borderId="26" xfId="0" applyFont="1" applyBorder="1" applyAlignment="1">
      <alignment horizontal="center" vertical="center"/>
    </xf>
    <xf numFmtId="0" fontId="3" fillId="0" borderId="17" xfId="0" applyFont="1" applyBorder="1" applyAlignment="1">
      <alignment horizontal="center" vertical="center"/>
    </xf>
    <xf numFmtId="0" fontId="95" fillId="0" borderId="0" xfId="0" applyFont="1"/>
    <xf numFmtId="0" fontId="3" fillId="0" borderId="63" xfId="0" applyFont="1" applyBorder="1"/>
    <xf numFmtId="193" fontId="84" fillId="0" borderId="20" xfId="0" applyNumberFormat="1" applyFont="1" applyBorder="1" applyAlignment="1"/>
    <xf numFmtId="0" fontId="3" fillId="0" borderId="0" xfId="0" applyFont="1"/>
    <xf numFmtId="0" fontId="3" fillId="0" borderId="16" xfId="0" applyFont="1" applyBorder="1" applyAlignment="1">
      <alignment wrapText="1"/>
    </xf>
    <xf numFmtId="0" fontId="3" fillId="0" borderId="26" xfId="0" applyFont="1" applyBorder="1" applyAlignment="1">
      <alignment wrapText="1"/>
    </xf>
    <xf numFmtId="0" fontId="3" fillId="0" borderId="17" xfId="0" applyFont="1" applyBorder="1" applyAlignment="1">
      <alignment wrapText="1"/>
    </xf>
    <xf numFmtId="0" fontId="3" fillId="0" borderId="3" xfId="0" applyFont="1" applyFill="1" applyBorder="1" applyAlignment="1">
      <alignment horizontal="center" vertical="center" wrapText="1"/>
    </xf>
    <xf numFmtId="193" fontId="3" fillId="0" borderId="3" xfId="0" applyNumberFormat="1" applyFont="1" applyBorder="1"/>
    <xf numFmtId="193" fontId="3" fillId="0" borderId="3" xfId="0" applyNumberFormat="1" applyFont="1" applyFill="1" applyBorder="1"/>
    <xf numFmtId="193" fontId="3" fillId="0" borderId="8" xfId="0" applyNumberFormat="1" applyFont="1" applyBorder="1"/>
    <xf numFmtId="193" fontId="3" fillId="35" borderId="22" xfId="0" applyNumberFormat="1" applyFont="1" applyFill="1" applyBorder="1"/>
    <xf numFmtId="9" fontId="3" fillId="0" borderId="19" xfId="20961" applyFont="1" applyBorder="1"/>
    <xf numFmtId="9" fontId="3" fillId="35" borderId="23" xfId="20961" applyFont="1" applyFill="1" applyBorder="1"/>
    <xf numFmtId="0" fontId="86" fillId="0" borderId="0" xfId="0" applyFont="1" applyFill="1" applyBorder="1" applyAlignment="1">
      <alignment horizontal="center" wrapText="1"/>
    </xf>
    <xf numFmtId="167" fontId="84" fillId="0" borderId="3" xfId="0" applyNumberFormat="1" applyFont="1" applyBorder="1" applyAlignment="1"/>
    <xf numFmtId="167" fontId="84" fillId="35" borderId="22" xfId="0" applyNumberFormat="1" applyFont="1" applyFill="1" applyBorder="1"/>
    <xf numFmtId="0" fontId="84" fillId="0" borderId="0" xfId="0" applyFont="1" applyFill="1" applyBorder="1" applyAlignment="1">
      <alignment vertical="center" wrapText="1"/>
    </xf>
    <xf numFmtId="0" fontId="84" fillId="0" borderId="68" xfId="0" applyFont="1" applyFill="1" applyBorder="1" applyAlignment="1">
      <alignment vertical="center" wrapText="1"/>
    </xf>
    <xf numFmtId="0" fontId="84" fillId="0" borderId="18" xfId="0" applyFont="1" applyFill="1" applyBorder="1"/>
    <xf numFmtId="193" fontId="86" fillId="35" borderId="22" xfId="0" applyNumberFormat="1" applyFont="1" applyFill="1" applyBorder="1" applyAlignment="1">
      <alignment horizontal="left" vertical="center" wrapText="1"/>
    </xf>
    <xf numFmtId="0" fontId="86" fillId="0" borderId="1" xfId="0" applyFont="1" applyBorder="1" applyAlignment="1">
      <alignment horizontal="left"/>
    </xf>
    <xf numFmtId="0" fontId="86" fillId="35" borderId="76" xfId="0" applyFont="1" applyFill="1" applyBorder="1" applyAlignment="1">
      <alignment wrapText="1"/>
    </xf>
    <xf numFmtId="0" fontId="2" fillId="0" borderId="0" xfId="0" applyFont="1" applyAlignment="1">
      <alignment wrapText="1"/>
    </xf>
    <xf numFmtId="0" fontId="3" fillId="0" borderId="0" xfId="0" applyFont="1" applyFill="1"/>
    <xf numFmtId="0" fontId="97" fillId="3" borderId="78" xfId="0" applyFont="1" applyFill="1" applyBorder="1" applyAlignment="1">
      <alignment horizontal="left"/>
    </xf>
    <xf numFmtId="0" fontId="97" fillId="3" borderId="79" xfId="0" applyFont="1" applyFill="1" applyBorder="1" applyAlignment="1">
      <alignment horizontal="left"/>
    </xf>
    <xf numFmtId="0" fontId="4" fillId="3" borderId="82" xfId="0" applyFont="1" applyFill="1" applyBorder="1" applyAlignment="1">
      <alignment vertical="center"/>
    </xf>
    <xf numFmtId="0" fontId="3" fillId="3" borderId="83" xfId="0" applyFont="1" applyFill="1" applyBorder="1" applyAlignment="1">
      <alignment vertical="center"/>
    </xf>
    <xf numFmtId="0" fontId="3" fillId="3" borderId="84" xfId="0" applyFont="1" applyFill="1" applyBorder="1" applyAlignment="1">
      <alignment vertical="center"/>
    </xf>
    <xf numFmtId="0" fontId="3" fillId="0" borderId="67" xfId="0" applyFont="1" applyFill="1" applyBorder="1" applyAlignment="1">
      <alignment horizontal="center" vertical="center"/>
    </xf>
    <xf numFmtId="0" fontId="3" fillId="0" borderId="7" xfId="0" applyFont="1" applyFill="1" applyBorder="1" applyAlignment="1">
      <alignment vertical="center"/>
    </xf>
    <xf numFmtId="0" fontId="3" fillId="0" borderId="18" xfId="0" applyFont="1" applyFill="1" applyBorder="1" applyAlignment="1">
      <alignment horizontal="center" vertical="center"/>
    </xf>
    <xf numFmtId="0" fontId="3" fillId="0" borderId="80" xfId="0" applyFont="1" applyFill="1" applyBorder="1" applyAlignment="1">
      <alignment vertical="center"/>
    </xf>
    <xf numFmtId="0" fontId="4" fillId="0" borderId="80" xfId="0" applyFont="1" applyFill="1" applyBorder="1" applyAlignment="1">
      <alignment vertical="center"/>
    </xf>
    <xf numFmtId="0" fontId="3" fillId="0" borderId="21" xfId="0" applyFont="1" applyFill="1" applyBorder="1" applyAlignment="1">
      <alignment horizontal="center" vertical="center"/>
    </xf>
    <xf numFmtId="0" fontId="4" fillId="0" borderId="22" xfId="0" applyFont="1" applyFill="1" applyBorder="1" applyAlignment="1">
      <alignment vertical="center"/>
    </xf>
    <xf numFmtId="0" fontId="3" fillId="3" borderId="63" xfId="0" applyFont="1" applyFill="1" applyBorder="1" applyAlignment="1">
      <alignment horizontal="center" vertical="center"/>
    </xf>
    <xf numFmtId="0" fontId="3" fillId="3" borderId="0" xfId="0" applyFont="1" applyFill="1" applyBorder="1" applyAlignment="1">
      <alignment vertical="center"/>
    </xf>
    <xf numFmtId="0" fontId="3" fillId="0" borderId="15" xfId="0" applyFont="1" applyFill="1" applyBorder="1" applyAlignment="1">
      <alignment horizontal="center" vertical="center"/>
    </xf>
    <xf numFmtId="0" fontId="3" fillId="0" borderId="16" xfId="0" applyFont="1" applyFill="1" applyBorder="1" applyAlignment="1">
      <alignment vertical="center"/>
    </xf>
    <xf numFmtId="0" fontId="3" fillId="0" borderId="87" xfId="0" applyFont="1" applyFill="1" applyBorder="1" applyAlignment="1">
      <alignment horizontal="center" vertical="center"/>
    </xf>
    <xf numFmtId="0" fontId="3" fillId="0" borderId="88" xfId="0" applyFont="1" applyFill="1" applyBorder="1" applyAlignment="1">
      <alignment vertical="center"/>
    </xf>
    <xf numFmtId="0" fontId="3" fillId="0" borderId="92" xfId="0" applyFont="1" applyFill="1" applyBorder="1" applyAlignment="1">
      <alignment horizontal="center" vertical="center"/>
    </xf>
    <xf numFmtId="0" fontId="3" fillId="0" borderId="93" xfId="0" applyFont="1" applyFill="1" applyBorder="1" applyAlignment="1">
      <alignment vertical="center"/>
    </xf>
    <xf numFmtId="0" fontId="4" fillId="0" borderId="0" xfId="0" applyFont="1" applyFill="1" applyAlignment="1">
      <alignment horizontal="center"/>
    </xf>
    <xf numFmtId="0" fontId="86" fillId="0" borderId="80" xfId="0" applyFont="1" applyFill="1" applyBorder="1" applyAlignment="1">
      <alignment horizontal="center" vertical="center" wrapText="1"/>
    </xf>
    <xf numFmtId="0" fontId="86" fillId="0" borderId="81" xfId="0" applyFont="1" applyFill="1" applyBorder="1" applyAlignment="1">
      <alignment horizontal="center" vertical="center" wrapText="1"/>
    </xf>
    <xf numFmtId="0" fontId="92" fillId="0" borderId="0" xfId="11" applyFont="1" applyFill="1" applyBorder="1" applyProtection="1"/>
    <xf numFmtId="0" fontId="4" fillId="35" borderId="16" xfId="0" applyFont="1" applyFill="1" applyBorder="1" applyAlignment="1">
      <alignment horizontal="center" vertical="center" wrapText="1"/>
    </xf>
    <xf numFmtId="0" fontId="4" fillId="35" borderId="17" xfId="0" applyFont="1" applyFill="1" applyBorder="1" applyAlignment="1">
      <alignment horizontal="center" vertical="center" wrapText="1"/>
    </xf>
    <xf numFmtId="0" fontId="4" fillId="35" borderId="18" xfId="0" applyFont="1" applyFill="1" applyBorder="1" applyAlignment="1">
      <alignment horizontal="left" vertical="center" wrapText="1"/>
    </xf>
    <xf numFmtId="0" fontId="3" fillId="0" borderId="18" xfId="0" applyFont="1" applyFill="1" applyBorder="1" applyAlignment="1">
      <alignment horizontal="right" vertical="center" wrapText="1"/>
    </xf>
    <xf numFmtId="0" fontId="98" fillId="0" borderId="18" xfId="0" applyFont="1" applyFill="1" applyBorder="1" applyAlignment="1">
      <alignment horizontal="right" vertical="center" wrapText="1"/>
    </xf>
    <xf numFmtId="0" fontId="4" fillId="0" borderId="18" xfId="0" applyFont="1" applyFill="1" applyBorder="1" applyAlignment="1">
      <alignment horizontal="left" vertical="center" wrapText="1"/>
    </xf>
    <xf numFmtId="0" fontId="4" fillId="0" borderId="0" xfId="20962" applyFont="1" applyFill="1" applyAlignment="1" applyProtection="1">
      <alignment horizontal="left" vertical="center"/>
      <protection locked="0"/>
    </xf>
    <xf numFmtId="0" fontId="3" fillId="0" borderId="0" xfId="0" applyFont="1" applyFill="1" applyAlignment="1">
      <alignment horizontal="center" vertical="center"/>
    </xf>
    <xf numFmtId="0" fontId="3" fillId="0" borderId="0" xfId="0" applyFont="1" applyFill="1" applyAlignment="1">
      <alignment horizontal="left" vertical="center"/>
    </xf>
    <xf numFmtId="0" fontId="98" fillId="0" borderId="0" xfId="0" applyFont="1" applyFill="1" applyAlignment="1">
      <alignment horizontal="left" vertical="center"/>
    </xf>
    <xf numFmtId="49" fontId="99" fillId="0" borderId="21" xfId="5" applyNumberFormat="1" applyFont="1" applyFill="1" applyBorder="1" applyAlignment="1" applyProtection="1">
      <alignment horizontal="left" vertical="center"/>
      <protection locked="0"/>
    </xf>
    <xf numFmtId="0" fontId="100" fillId="0" borderId="22" xfId="9" applyFont="1" applyFill="1" applyBorder="1" applyAlignment="1" applyProtection="1">
      <alignment horizontal="left" vertical="center" wrapText="1"/>
      <protection locked="0"/>
    </xf>
    <xf numFmtId="0" fontId="84" fillId="0" borderId="80" xfId="0" applyFont="1" applyBorder="1" applyAlignment="1">
      <alignment vertical="center" wrapText="1"/>
    </xf>
    <xf numFmtId="14" fontId="2" fillId="3" borderId="80" xfId="8" quotePrefix="1" applyNumberFormat="1" applyFont="1" applyFill="1" applyBorder="1" applyAlignment="1" applyProtection="1">
      <alignment horizontal="left"/>
      <protection locked="0"/>
    </xf>
    <xf numFmtId="0" fontId="6" fillId="0" borderId="80" xfId="17" applyFill="1" applyBorder="1" applyAlignment="1" applyProtection="1"/>
    <xf numFmtId="49" fontId="84" fillId="0" borderId="80" xfId="0" applyNumberFormat="1" applyFont="1" applyBorder="1" applyAlignment="1">
      <alignment horizontal="right"/>
    </xf>
    <xf numFmtId="0" fontId="2" fillId="3" borderId="3" xfId="20960" applyFont="1" applyFill="1" applyBorder="1" applyAlignment="1" applyProtection="1">
      <alignment horizontal="left" wrapText="1"/>
    </xf>
    <xf numFmtId="0" fontId="84" fillId="0" borderId="3" xfId="20960" applyFont="1" applyFill="1" applyBorder="1" applyAlignment="1" applyProtection="1">
      <alignment horizontal="left" wrapText="1"/>
    </xf>
    <xf numFmtId="0" fontId="2" fillId="0" borderId="3" xfId="20960" applyFont="1" applyFill="1" applyBorder="1" applyAlignment="1" applyProtection="1">
      <alignment horizontal="left" wrapText="1"/>
    </xf>
    <xf numFmtId="0" fontId="2" fillId="0" borderId="2" xfId="20960" applyFont="1" applyFill="1" applyBorder="1" applyAlignment="1" applyProtection="1">
      <alignment horizontal="left" wrapText="1"/>
    </xf>
    <xf numFmtId="0" fontId="98" fillId="0" borderId="98" xfId="0" applyFont="1" applyFill="1" applyBorder="1" applyAlignment="1">
      <alignment horizontal="left" vertical="center" wrapText="1"/>
    </xf>
    <xf numFmtId="10" fontId="94" fillId="0" borderId="98" xfId="20961" applyNumberFormat="1" applyFont="1" applyFill="1" applyBorder="1" applyAlignment="1">
      <alignment horizontal="left" vertical="center" wrapText="1"/>
    </xf>
    <xf numFmtId="10" fontId="3" fillId="0" borderId="98" xfId="20961" applyNumberFormat="1" applyFont="1" applyFill="1" applyBorder="1" applyAlignment="1">
      <alignment horizontal="left" vertical="center" wrapText="1"/>
    </xf>
    <xf numFmtId="10" fontId="4" fillId="35" borderId="98" xfId="0" applyNumberFormat="1" applyFont="1" applyFill="1" applyBorder="1" applyAlignment="1">
      <alignment horizontal="left" vertical="center" wrapText="1"/>
    </xf>
    <xf numFmtId="10" fontId="98" fillId="0" borderId="98" xfId="20961" applyNumberFormat="1" applyFont="1" applyFill="1" applyBorder="1" applyAlignment="1">
      <alignment horizontal="left" vertical="center" wrapText="1"/>
    </xf>
    <xf numFmtId="10" fontId="4" fillId="35" borderId="98" xfId="20961" applyNumberFormat="1" applyFont="1" applyFill="1" applyBorder="1" applyAlignment="1">
      <alignment horizontal="left" vertical="center" wrapText="1"/>
    </xf>
    <xf numFmtId="10" fontId="4" fillId="35" borderId="98" xfId="0" applyNumberFormat="1" applyFont="1" applyFill="1" applyBorder="1" applyAlignment="1">
      <alignment horizontal="center" vertical="center" wrapText="1"/>
    </xf>
    <xf numFmtId="10" fontId="100" fillId="0" borderId="22" xfId="20961" applyNumberFormat="1" applyFont="1" applyFill="1" applyBorder="1" applyAlignment="1" applyProtection="1">
      <alignment horizontal="left" vertical="center"/>
    </xf>
    <xf numFmtId="0" fontId="4" fillId="35" borderId="98" xfId="0" applyFont="1" applyFill="1" applyBorder="1" applyAlignment="1">
      <alignment horizontal="left" vertical="center" wrapText="1"/>
    </xf>
    <xf numFmtId="0" fontId="3" fillId="0" borderId="98" xfId="0" applyFont="1" applyFill="1" applyBorder="1" applyAlignment="1">
      <alignment horizontal="left" vertical="center" wrapText="1"/>
    </xf>
    <xf numFmtId="0" fontId="4" fillId="35" borderId="82" xfId="0" applyFont="1" applyFill="1" applyBorder="1" applyAlignment="1">
      <alignment vertical="center" wrapText="1"/>
    </xf>
    <xf numFmtId="0" fontId="4" fillId="35" borderId="97" xfId="0" applyFont="1" applyFill="1" applyBorder="1" applyAlignment="1">
      <alignment vertical="center" wrapText="1"/>
    </xf>
    <xf numFmtId="0" fontId="4" fillId="35" borderId="69" xfId="0" applyFont="1" applyFill="1" applyBorder="1" applyAlignment="1">
      <alignment vertical="center" wrapText="1"/>
    </xf>
    <xf numFmtId="0" fontId="4" fillId="35" borderId="29" xfId="0" applyFont="1" applyFill="1" applyBorder="1" applyAlignment="1">
      <alignment vertical="center" wrapText="1"/>
    </xf>
    <xf numFmtId="0" fontId="84" fillId="0" borderId="98" xfId="0" applyFont="1" applyBorder="1"/>
    <xf numFmtId="0" fontId="6" fillId="0" borderId="98" xfId="17" applyFill="1" applyBorder="1" applyAlignment="1" applyProtection="1">
      <alignment horizontal="left" vertical="center"/>
    </xf>
    <xf numFmtId="0" fontId="6" fillId="0" borderId="98" xfId="17" applyBorder="1" applyAlignment="1" applyProtection="1"/>
    <xf numFmtId="0" fontId="84" fillId="0" borderId="98" xfId="0" applyFont="1" applyFill="1" applyBorder="1"/>
    <xf numFmtId="0" fontId="6" fillId="0" borderId="98" xfId="17" applyFill="1" applyBorder="1" applyAlignment="1" applyProtection="1">
      <alignment horizontal="left" vertical="center" wrapText="1"/>
    </xf>
    <xf numFmtId="0" fontId="6" fillId="0" borderId="98" xfId="17" applyFill="1" applyBorder="1" applyAlignment="1" applyProtection="1"/>
    <xf numFmtId="0" fontId="45" fillId="0" borderId="16" xfId="0" applyFont="1" applyBorder="1" applyAlignment="1">
      <alignment horizontal="center" vertical="center" wrapText="1"/>
    </xf>
    <xf numFmtId="0" fontId="45" fillId="0" borderId="17" xfId="0" applyFont="1" applyBorder="1" applyAlignment="1">
      <alignment horizontal="center" vertical="center" wrapText="1"/>
    </xf>
    <xf numFmtId="0" fontId="2" fillId="0" borderId="3" xfId="0" applyFont="1" applyBorder="1" applyAlignment="1">
      <alignment wrapText="1"/>
    </xf>
    <xf numFmtId="0" fontId="84" fillId="0" borderId="19" xfId="0" applyFont="1" applyBorder="1" applyAlignment="1"/>
    <xf numFmtId="0" fontId="2" fillId="0" borderId="16" xfId="0" applyNumberFormat="1" applyFont="1" applyFill="1" applyBorder="1" applyAlignment="1">
      <alignment horizontal="left" vertical="center" wrapText="1" indent="1"/>
    </xf>
    <xf numFmtId="0" fontId="2" fillId="0" borderId="17" xfId="0" applyNumberFormat="1" applyFont="1" applyFill="1" applyBorder="1" applyAlignment="1">
      <alignment horizontal="left" vertical="center" wrapText="1" indent="1"/>
    </xf>
    <xf numFmtId="14" fontId="2" fillId="0" borderId="0" xfId="0" applyNumberFormat="1" applyFont="1"/>
    <xf numFmtId="169" fontId="2" fillId="36" borderId="0" xfId="20" applyFont="1" applyBorder="1"/>
    <xf numFmtId="169" fontId="2" fillId="36" borderId="96" xfId="20" applyFont="1" applyBorder="1"/>
    <xf numFmtId="0" fontId="2" fillId="0" borderId="18" xfId="0" applyFont="1" applyFill="1" applyBorder="1" applyAlignment="1">
      <alignment horizontal="right" vertical="center" wrapText="1"/>
    </xf>
    <xf numFmtId="0" fontId="2" fillId="2" borderId="18" xfId="0" applyFont="1" applyFill="1" applyBorder="1" applyAlignment="1">
      <alignment horizontal="right" vertical="center"/>
    </xf>
    <xf numFmtId="0" fontId="45" fillId="0" borderId="18" xfId="0" applyFont="1" applyFill="1" applyBorder="1" applyAlignment="1">
      <alignment horizontal="center" vertical="center" wrapText="1"/>
    </xf>
    <xf numFmtId="0" fontId="2" fillId="2" borderId="21" xfId="0" applyFont="1" applyFill="1" applyBorder="1" applyAlignment="1">
      <alignment horizontal="right" vertical="center"/>
    </xf>
    <xf numFmtId="0" fontId="3" fillId="0" borderId="0" xfId="0" applyFont="1" applyAlignment="1">
      <alignment wrapText="1"/>
    </xf>
    <xf numFmtId="0" fontId="4" fillId="0" borderId="0" xfId="0" applyFont="1" applyAlignment="1">
      <alignment horizontal="center" wrapText="1"/>
    </xf>
    <xf numFmtId="0" fontId="3" fillId="3" borderId="54" xfId="0" applyFont="1" applyFill="1" applyBorder="1"/>
    <xf numFmtId="0" fontId="3" fillId="3" borderId="100" xfId="0" applyFont="1" applyFill="1" applyBorder="1" applyAlignment="1">
      <alignment wrapText="1"/>
    </xf>
    <xf numFmtId="0" fontId="3" fillId="3" borderId="101" xfId="0" applyFont="1" applyFill="1" applyBorder="1"/>
    <xf numFmtId="0" fontId="4" fillId="3" borderId="75" xfId="0" applyFont="1" applyFill="1" applyBorder="1" applyAlignment="1">
      <alignment horizontal="center" wrapText="1"/>
    </xf>
    <xf numFmtId="0" fontId="3" fillId="3" borderId="63" xfId="0" applyFont="1" applyFill="1" applyBorder="1"/>
    <xf numFmtId="0" fontId="4" fillId="3" borderId="0" xfId="0" applyFont="1" applyFill="1" applyBorder="1" applyAlignment="1">
      <alignment horizontal="center" wrapText="1"/>
    </xf>
    <xf numFmtId="0" fontId="3" fillId="3" borderId="96" xfId="0" applyFont="1" applyFill="1" applyBorder="1" applyAlignment="1">
      <alignment horizontal="center" vertical="center" wrapText="1"/>
    </xf>
    <xf numFmtId="0" fontId="3" fillId="0" borderId="18" xfId="0" applyFont="1" applyBorder="1"/>
    <xf numFmtId="0" fontId="3" fillId="0" borderId="98" xfId="0" applyFont="1" applyBorder="1" applyAlignment="1">
      <alignment wrapText="1"/>
    </xf>
    <xf numFmtId="164" fontId="3" fillId="0" borderId="81" xfId="7" applyNumberFormat="1" applyFont="1" applyBorder="1"/>
    <xf numFmtId="0" fontId="97" fillId="0" borderId="98" xfId="0" applyFont="1" applyBorder="1" applyAlignment="1">
      <alignment horizontal="left" wrapText="1" indent="2"/>
    </xf>
    <xf numFmtId="0" fontId="4" fillId="0" borderId="18" xfId="0" applyFont="1" applyBorder="1"/>
    <xf numFmtId="0" fontId="4" fillId="0" borderId="98" xfId="0" applyFont="1" applyBorder="1" applyAlignment="1">
      <alignment wrapText="1"/>
    </xf>
    <xf numFmtId="164" fontId="4" fillId="0" borderId="81" xfId="7" applyNumberFormat="1" applyFont="1" applyBorder="1"/>
    <xf numFmtId="0" fontId="107" fillId="3" borderId="63" xfId="0" applyFont="1" applyFill="1" applyBorder="1" applyAlignment="1">
      <alignment horizontal="left"/>
    </xf>
    <xf numFmtId="0" fontId="107" fillId="3" borderId="0" xfId="0" applyFont="1" applyFill="1" applyBorder="1" applyAlignment="1">
      <alignment horizontal="center"/>
    </xf>
    <xf numFmtId="164" fontId="3" fillId="3" borderId="0" xfId="7" applyNumberFormat="1" applyFont="1" applyFill="1" applyBorder="1" applyAlignment="1">
      <alignment vertical="center"/>
    </xf>
    <xf numFmtId="164" fontId="3" fillId="3" borderId="96" xfId="7" applyNumberFormat="1" applyFont="1" applyFill="1" applyBorder="1"/>
    <xf numFmtId="0" fontId="97" fillId="0" borderId="98" xfId="0" applyFont="1" applyBorder="1" applyAlignment="1">
      <alignment horizontal="left" wrapText="1" indent="4"/>
    </xf>
    <xf numFmtId="0" fontId="3" fillId="3" borderId="0" xfId="0" applyFont="1" applyFill="1" applyBorder="1" applyAlignment="1">
      <alignment wrapText="1"/>
    </xf>
    <xf numFmtId="0" fontId="3" fillId="3" borderId="96" xfId="0" applyFont="1" applyFill="1" applyBorder="1"/>
    <xf numFmtId="0" fontId="4" fillId="0" borderId="21" xfId="0" applyFont="1" applyBorder="1"/>
    <xf numFmtId="0" fontId="4" fillId="0" borderId="22" xfId="0" applyFont="1" applyBorder="1" applyAlignment="1">
      <alignment wrapText="1"/>
    </xf>
    <xf numFmtId="10" fontId="4" fillId="0" borderId="23" xfId="20961" applyNumberFormat="1" applyFont="1" applyBorder="1"/>
    <xf numFmtId="0" fontId="2" fillId="2" borderId="87" xfId="0" applyFont="1" applyFill="1" applyBorder="1" applyAlignment="1">
      <alignment horizontal="right" vertical="center"/>
    </xf>
    <xf numFmtId="193" fontId="87" fillId="2" borderId="91" xfId="0" applyNumberFormat="1" applyFont="1" applyFill="1" applyBorder="1" applyAlignment="1" applyProtection="1">
      <alignment vertical="center"/>
      <protection locked="0"/>
    </xf>
    <xf numFmtId="0" fontId="108" fillId="0" borderId="0" xfId="11" applyFont="1" applyFill="1" applyBorder="1" applyProtection="1"/>
    <xf numFmtId="0" fontId="108" fillId="0" borderId="0" xfId="11" applyFont="1" applyFill="1" applyBorder="1" applyAlignment="1" applyProtection="1"/>
    <xf numFmtId="0" fontId="110" fillId="0" borderId="0" xfId="11" applyFont="1" applyFill="1" applyBorder="1" applyAlignment="1" applyProtection="1"/>
    <xf numFmtId="0" fontId="109" fillId="0" borderId="0" xfId="0" applyFont="1" applyFill="1"/>
    <xf numFmtId="0" fontId="111" fillId="0" borderId="68" xfId="0" applyNumberFormat="1" applyFont="1" applyFill="1" applyBorder="1" applyAlignment="1">
      <alignment horizontal="left" vertical="center" wrapText="1"/>
    </xf>
    <xf numFmtId="0" fontId="6" fillId="0" borderId="112" xfId="17" applyBorder="1" applyAlignment="1" applyProtection="1"/>
    <xf numFmtId="0" fontId="109" fillId="0" borderId="0" xfId="0" applyFont="1" applyFill="1" applyAlignment="1">
      <alignment horizontal="left" vertical="top" wrapText="1"/>
    </xf>
    <xf numFmtId="193" fontId="2" fillId="3" borderId="81" xfId="2" applyNumberFormat="1" applyFont="1" applyFill="1" applyBorder="1" applyAlignment="1" applyProtection="1">
      <alignment vertical="top" wrapText="1"/>
      <protection locked="0"/>
    </xf>
    <xf numFmtId="0" fontId="2" fillId="0" borderId="112" xfId="0" applyFont="1" applyFill="1" applyBorder="1" applyAlignment="1" applyProtection="1">
      <alignment horizontal="center" vertical="center" wrapText="1"/>
    </xf>
    <xf numFmtId="0" fontId="107" fillId="0" borderId="112" xfId="0" applyFont="1" applyBorder="1" applyAlignment="1">
      <alignment horizontal="center" vertical="center"/>
    </xf>
    <xf numFmtId="0" fontId="0" fillId="0" borderId="112" xfId="0" applyBorder="1" applyAlignment="1">
      <alignment horizontal="center"/>
    </xf>
    <xf numFmtId="0" fontId="120" fillId="3" borderId="112" xfId="20965" applyFont="1" applyFill="1" applyBorder="1" applyAlignment="1">
      <alignment horizontal="left" vertical="center" wrapText="1"/>
    </xf>
    <xf numFmtId="0" fontId="121" fillId="0" borderId="112" xfId="20965" applyFont="1" applyFill="1" applyBorder="1" applyAlignment="1">
      <alignment horizontal="left" vertical="center" wrapText="1" indent="1"/>
    </xf>
    <xf numFmtId="0" fontId="122" fillId="3" borderId="122" xfId="0" applyFont="1" applyFill="1" applyBorder="1" applyAlignment="1">
      <alignment horizontal="left" vertical="center" wrapText="1"/>
    </xf>
    <xf numFmtId="0" fontId="121" fillId="3" borderId="112" xfId="20965" applyFont="1" applyFill="1" applyBorder="1" applyAlignment="1">
      <alignment horizontal="left" vertical="center" wrapText="1" indent="1"/>
    </xf>
    <xf numFmtId="0" fontId="120" fillId="0" borderId="122" xfId="0" applyFont="1" applyFill="1" applyBorder="1" applyAlignment="1">
      <alignment horizontal="left" vertical="center" wrapText="1"/>
    </xf>
    <xf numFmtId="0" fontId="122" fillId="0" borderId="122" xfId="0" applyFont="1" applyFill="1" applyBorder="1" applyAlignment="1">
      <alignment horizontal="left" vertical="center" wrapText="1"/>
    </xf>
    <xf numFmtId="0" fontId="122" fillId="0" borderId="122" xfId="0" applyFont="1" applyFill="1" applyBorder="1" applyAlignment="1">
      <alignment vertical="center" wrapText="1"/>
    </xf>
    <xf numFmtId="0" fontId="123" fillId="0" borderId="122" xfId="0" applyFont="1" applyFill="1" applyBorder="1" applyAlignment="1">
      <alignment horizontal="left" vertical="center" wrapText="1" indent="1"/>
    </xf>
    <xf numFmtId="0" fontId="123" fillId="3" borderId="122" xfId="0" applyFont="1" applyFill="1" applyBorder="1" applyAlignment="1">
      <alignment horizontal="left" vertical="center" wrapText="1" indent="1"/>
    </xf>
    <xf numFmtId="0" fontId="122" fillId="3" borderId="123" xfId="0" applyFont="1" applyFill="1" applyBorder="1" applyAlignment="1">
      <alignment horizontal="left" vertical="center" wrapText="1"/>
    </xf>
    <xf numFmtId="0" fontId="123" fillId="0" borderId="112" xfId="20965" applyFont="1" applyFill="1" applyBorder="1" applyAlignment="1">
      <alignment horizontal="left" vertical="center" wrapText="1" indent="1"/>
    </xf>
    <xf numFmtId="0" fontId="122" fillId="0" borderId="112" xfId="0" applyFont="1" applyFill="1" applyBorder="1" applyAlignment="1">
      <alignment horizontal="left" vertical="center" wrapText="1"/>
    </xf>
    <xf numFmtId="0" fontId="124" fillId="0" borderId="112" xfId="20965" applyFont="1" applyFill="1" applyBorder="1" applyAlignment="1">
      <alignment horizontal="center" vertical="center" wrapText="1"/>
    </xf>
    <xf numFmtId="0" fontId="122" fillId="3" borderId="124" xfId="0" applyFont="1" applyFill="1" applyBorder="1" applyAlignment="1">
      <alignment horizontal="left" vertical="center" wrapText="1"/>
    </xf>
    <xf numFmtId="0" fontId="0" fillId="0" borderId="125" xfId="0" applyBorder="1" applyAlignment="1">
      <alignment horizontal="center"/>
    </xf>
    <xf numFmtId="0" fontId="121" fillId="3" borderId="125" xfId="20965" applyFont="1" applyFill="1" applyBorder="1" applyAlignment="1">
      <alignment horizontal="left" vertical="center" wrapText="1" indent="1"/>
    </xf>
    <xf numFmtId="0" fontId="121" fillId="3" borderId="122" xfId="0" applyFont="1" applyFill="1" applyBorder="1" applyAlignment="1">
      <alignment horizontal="left" vertical="center" wrapText="1" indent="1"/>
    </xf>
    <xf numFmtId="0" fontId="121" fillId="0" borderId="125" xfId="20965" applyFont="1" applyFill="1" applyBorder="1" applyAlignment="1">
      <alignment horizontal="left" vertical="center" wrapText="1" indent="1"/>
    </xf>
    <xf numFmtId="0" fontId="122" fillId="0" borderId="122" xfId="0" applyFont="1" applyBorder="1" applyAlignment="1">
      <alignment horizontal="left" vertical="center" wrapText="1"/>
    </xf>
    <xf numFmtId="0" fontId="121" fillId="0" borderId="122" xfId="0" applyFont="1" applyBorder="1" applyAlignment="1">
      <alignment horizontal="left" vertical="center" wrapText="1" indent="1"/>
    </xf>
    <xf numFmtId="0" fontId="121" fillId="0" borderId="123" xfId="0" applyFont="1" applyBorder="1" applyAlignment="1">
      <alignment horizontal="left" vertical="center" wrapText="1" indent="1"/>
    </xf>
    <xf numFmtId="0" fontId="122" fillId="0" borderId="125" xfId="20965" applyFont="1" applyFill="1" applyBorder="1" applyAlignment="1">
      <alignment horizontal="left" vertical="center" wrapText="1"/>
    </xf>
    <xf numFmtId="0" fontId="122" fillId="0" borderId="125" xfId="0" applyFont="1" applyFill="1" applyBorder="1" applyAlignment="1">
      <alignment vertical="center" wrapText="1"/>
    </xf>
    <xf numFmtId="0" fontId="124" fillId="0" borderId="125" xfId="20965" applyFont="1" applyFill="1" applyBorder="1" applyAlignment="1">
      <alignment horizontal="center" vertical="center" wrapText="1"/>
    </xf>
    <xf numFmtId="0" fontId="122" fillId="3" borderId="125" xfId="20965" applyFont="1" applyFill="1" applyBorder="1" applyAlignment="1">
      <alignment horizontal="left" vertical="center" wrapText="1"/>
    </xf>
    <xf numFmtId="0" fontId="125" fillId="0" borderId="0" xfId="0" applyFont="1" applyAlignment="1">
      <alignment horizontal="justify"/>
    </xf>
    <xf numFmtId="0" fontId="122" fillId="0" borderId="125" xfId="0" applyFont="1" applyFill="1" applyBorder="1" applyAlignment="1">
      <alignment horizontal="left" vertical="center" wrapText="1"/>
    </xf>
    <xf numFmtId="0" fontId="0" fillId="0" borderId="0" xfId="0" applyAlignment="1">
      <alignment horizontal="center"/>
    </xf>
    <xf numFmtId="0" fontId="0" fillId="0" borderId="0" xfId="0" applyAlignment="1">
      <alignment horizontal="left" vertical="center"/>
    </xf>
    <xf numFmtId="0" fontId="2" fillId="0" borderId="125" xfId="0" applyFont="1" applyFill="1" applyBorder="1" applyAlignment="1" applyProtection="1">
      <alignment horizontal="center" vertical="center" wrapText="1"/>
    </xf>
    <xf numFmtId="0" fontId="0" fillId="0" borderId="125" xfId="0" applyBorder="1" applyAlignment="1">
      <alignment horizontal="center" vertical="center"/>
    </xf>
    <xf numFmtId="0" fontId="122" fillId="0" borderId="130" xfId="0" applyFont="1" applyFill="1" applyBorder="1" applyAlignment="1">
      <alignment horizontal="justify" vertical="center" wrapText="1"/>
    </xf>
    <xf numFmtId="0" fontId="121" fillId="0" borderId="122" xfId="0" applyFont="1" applyFill="1" applyBorder="1" applyAlignment="1">
      <alignment horizontal="left" vertical="center" wrapText="1" indent="1"/>
    </xf>
    <xf numFmtId="0" fontId="121" fillId="0" borderId="123" xfId="0" applyFont="1" applyFill="1" applyBorder="1" applyAlignment="1">
      <alignment horizontal="left" vertical="center" wrapText="1" indent="1"/>
    </xf>
    <xf numFmtId="0" fontId="122" fillId="0" borderId="122" xfId="0" applyFont="1" applyFill="1" applyBorder="1" applyAlignment="1">
      <alignment horizontal="justify" vertical="center" wrapText="1"/>
    </xf>
    <xf numFmtId="0" fontId="120" fillId="0" borderId="122" xfId="0" applyFont="1" applyFill="1" applyBorder="1" applyAlignment="1">
      <alignment horizontal="justify" vertical="center" wrapText="1"/>
    </xf>
    <xf numFmtId="0" fontId="122" fillId="3" borderId="122" xfId="0" applyFont="1" applyFill="1" applyBorder="1" applyAlignment="1">
      <alignment horizontal="justify" vertical="center" wrapText="1"/>
    </xf>
    <xf numFmtId="0" fontId="122" fillId="0" borderId="123" xfId="0" applyFont="1" applyFill="1" applyBorder="1" applyAlignment="1">
      <alignment horizontal="justify" vertical="center" wrapText="1"/>
    </xf>
    <xf numFmtId="0" fontId="122" fillId="0" borderId="124" xfId="0" applyFont="1" applyFill="1" applyBorder="1" applyAlignment="1">
      <alignment horizontal="justify" vertical="center" wrapText="1"/>
    </xf>
    <xf numFmtId="0" fontId="120" fillId="0" borderId="122" xfId="0" applyFont="1" applyFill="1" applyBorder="1" applyAlignment="1">
      <alignment vertical="center" wrapText="1"/>
    </xf>
    <xf numFmtId="0" fontId="121" fillId="0" borderId="122" xfId="0" applyFont="1" applyFill="1" applyBorder="1" applyAlignment="1">
      <alignment horizontal="left" vertical="center" wrapText="1"/>
    </xf>
    <xf numFmtId="0" fontId="122" fillId="0" borderId="131" xfId="0" applyFont="1" applyFill="1" applyBorder="1" applyAlignment="1">
      <alignment vertical="center" wrapText="1"/>
    </xf>
    <xf numFmtId="0" fontId="122" fillId="3" borderId="122" xfId="0" applyFont="1" applyFill="1" applyBorder="1" applyAlignment="1">
      <alignment vertical="center" wrapText="1"/>
    </xf>
    <xf numFmtId="0" fontId="102" fillId="0" borderId="128" xfId="0" applyNumberFormat="1" applyFont="1" applyFill="1" applyBorder="1" applyAlignment="1">
      <alignment vertical="center" wrapText="1"/>
    </xf>
    <xf numFmtId="193" fontId="92" fillId="0" borderId="125" xfId="0" applyNumberFormat="1" applyFont="1" applyFill="1" applyBorder="1" applyAlignment="1" applyProtection="1">
      <alignment horizontal="right"/>
    </xf>
    <xf numFmtId="193" fontId="92" fillId="35" borderId="125" xfId="0" applyNumberFormat="1" applyFont="1" applyFill="1" applyBorder="1" applyAlignment="1" applyProtection="1">
      <alignment horizontal="right"/>
    </xf>
    <xf numFmtId="193" fontId="92" fillId="35" borderId="81" xfId="0" applyNumberFormat="1" applyFont="1" applyFill="1" applyBorder="1" applyAlignment="1" applyProtection="1">
      <alignment horizontal="right"/>
    </xf>
    <xf numFmtId="0" fontId="2" fillId="0" borderId="128" xfId="0" applyNumberFormat="1" applyFont="1" applyFill="1" applyBorder="1" applyAlignment="1">
      <alignment horizontal="left" vertical="center" wrapText="1" indent="4"/>
    </xf>
    <xf numFmtId="0" fontId="45" fillId="0" borderId="128" xfId="0" applyNumberFormat="1" applyFont="1" applyFill="1" applyBorder="1" applyAlignment="1">
      <alignment vertical="center" wrapText="1"/>
    </xf>
    <xf numFmtId="0" fontId="2" fillId="0" borderId="125" xfId="0" applyFont="1" applyFill="1" applyBorder="1" applyAlignment="1" applyProtection="1">
      <alignment horizontal="left" vertical="center" indent="11"/>
      <protection locked="0"/>
    </xf>
    <xf numFmtId="0" fontId="46" fillId="0" borderId="125" xfId="0" applyFont="1" applyFill="1" applyBorder="1" applyAlignment="1" applyProtection="1">
      <alignment horizontal="left" vertical="center" indent="17"/>
      <protection locked="0"/>
    </xf>
    <xf numFmtId="0" fontId="107" fillId="0" borderId="125" xfId="0" applyFont="1" applyBorder="1" applyAlignment="1">
      <alignment vertical="center"/>
    </xf>
    <xf numFmtId="0" fontId="93" fillId="0" borderId="125" xfId="0" applyNumberFormat="1" applyFont="1" applyFill="1" applyBorder="1" applyAlignment="1">
      <alignment vertical="center" wrapText="1"/>
    </xf>
    <xf numFmtId="0" fontId="94" fillId="0" borderId="128" xfId="0" applyNumberFormat="1" applyFont="1" applyFill="1" applyBorder="1" applyAlignment="1">
      <alignment horizontal="left" vertical="center" wrapText="1"/>
    </xf>
    <xf numFmtId="0" fontId="2" fillId="0" borderId="128" xfId="0" applyNumberFormat="1" applyFont="1" applyFill="1" applyBorder="1" applyAlignment="1">
      <alignment horizontal="left" vertical="center" wrapText="1"/>
    </xf>
    <xf numFmtId="193" fontId="92" fillId="0" borderId="0" xfId="0" applyNumberFormat="1" applyFont="1" applyFill="1" applyBorder="1" applyAlignment="1" applyProtection="1">
      <alignment horizontal="right"/>
    </xf>
    <xf numFmtId="43" fontId="84" fillId="0" borderId="80" xfId="7" applyFont="1" applyFill="1" applyBorder="1" applyAlignment="1">
      <alignment horizontal="center" vertical="center"/>
    </xf>
    <xf numFmtId="43" fontId="84" fillId="0" borderId="125" xfId="7" applyFont="1" applyFill="1" applyBorder="1" applyAlignment="1">
      <alignment horizontal="center" vertical="center"/>
    </xf>
    <xf numFmtId="167" fontId="84" fillId="0" borderId="125" xfId="0" applyNumberFormat="1" applyFont="1" applyBorder="1" applyAlignment="1">
      <alignment horizontal="center"/>
    </xf>
    <xf numFmtId="0" fontId="84" fillId="0" borderId="125" xfId="0" applyFont="1" applyBorder="1"/>
    <xf numFmtId="167" fontId="86" fillId="0" borderId="125" xfId="0" applyNumberFormat="1" applyFont="1" applyFill="1" applyBorder="1" applyAlignment="1">
      <alignment horizontal="center"/>
    </xf>
    <xf numFmtId="167" fontId="86" fillId="0" borderId="56" xfId="0" applyNumberFormat="1" applyFont="1" applyFill="1" applyBorder="1" applyAlignment="1">
      <alignment horizontal="center"/>
    </xf>
    <xf numFmtId="167" fontId="84" fillId="0" borderId="58" xfId="0" applyNumberFormat="1" applyFont="1" applyFill="1" applyBorder="1" applyAlignment="1">
      <alignment horizontal="center"/>
    </xf>
    <xf numFmtId="167" fontId="88" fillId="0" borderId="58" xfId="0" applyNumberFormat="1" applyFont="1" applyFill="1" applyBorder="1" applyAlignment="1">
      <alignment horizontal="center"/>
    </xf>
    <xf numFmtId="167" fontId="84" fillId="0" borderId="61" xfId="0" applyNumberFormat="1" applyFont="1" applyFill="1" applyBorder="1" applyAlignment="1">
      <alignment horizontal="center"/>
    </xf>
    <xf numFmtId="0" fontId="84" fillId="0" borderId="125" xfId="0" applyFont="1" applyBorder="1" applyAlignment="1">
      <alignment horizontal="center"/>
    </xf>
    <xf numFmtId="0" fontId="109" fillId="0" borderId="0" xfId="0" applyFont="1"/>
    <xf numFmtId="0" fontId="112" fillId="0" borderId="125" xfId="0" applyFont="1" applyBorder="1"/>
    <xf numFmtId="49" fontId="114" fillId="0" borderId="125" xfId="5" applyNumberFormat="1" applyFont="1" applyFill="1" applyBorder="1" applyAlignment="1" applyProtection="1">
      <alignment horizontal="right" vertical="center"/>
      <protection locked="0"/>
    </xf>
    <xf numFmtId="0" fontId="113" fillId="3" borderId="125" xfId="13" applyFont="1" applyFill="1" applyBorder="1" applyAlignment="1" applyProtection="1">
      <alignment horizontal="left" vertical="center" wrapText="1"/>
      <protection locked="0"/>
    </xf>
    <xf numFmtId="49" fontId="113" fillId="3" borderId="125" xfId="5" applyNumberFormat="1" applyFont="1" applyFill="1" applyBorder="1" applyAlignment="1" applyProtection="1">
      <alignment horizontal="right" vertical="center"/>
      <protection locked="0"/>
    </xf>
    <xf numFmtId="0" fontId="113" fillId="0" borderId="125" xfId="13" applyFont="1" applyFill="1" applyBorder="1" applyAlignment="1" applyProtection="1">
      <alignment horizontal="left" vertical="center" wrapText="1"/>
      <protection locked="0"/>
    </xf>
    <xf numFmtId="49" fontId="113" fillId="0" borderId="125" xfId="5" applyNumberFormat="1" applyFont="1" applyFill="1" applyBorder="1" applyAlignment="1" applyProtection="1">
      <alignment horizontal="right" vertical="center"/>
      <protection locked="0"/>
    </xf>
    <xf numFmtId="0" fontId="115" fillId="0" borderId="125" xfId="13" applyFont="1" applyFill="1" applyBorder="1" applyAlignment="1" applyProtection="1">
      <alignment horizontal="left" vertical="center" wrapText="1"/>
      <protection locked="0"/>
    </xf>
    <xf numFmtId="0" fontId="112" fillId="0" borderId="125" xfId="0" applyFont="1" applyFill="1" applyBorder="1" applyAlignment="1">
      <alignment horizontal="center" vertical="center" wrapText="1"/>
    </xf>
    <xf numFmtId="14" fontId="109" fillId="0" borderId="0" xfId="0" applyNumberFormat="1" applyFont="1"/>
    <xf numFmtId="43" fontId="94" fillId="0" borderId="0" xfId="7" applyFont="1"/>
    <xf numFmtId="0" fontId="109" fillId="0" borderId="0" xfId="0" applyFont="1" applyAlignment="1">
      <alignment wrapText="1"/>
    </xf>
    <xf numFmtId="0" fontId="108" fillId="0" borderId="125" xfId="0" applyFont="1" applyBorder="1"/>
    <xf numFmtId="0" fontId="108" fillId="0" borderId="125" xfId="0" applyFont="1" applyFill="1" applyBorder="1"/>
    <xf numFmtId="0" fontId="108" fillId="0" borderId="125" xfId="0" applyFont="1" applyBorder="1" applyAlignment="1">
      <alignment horizontal="left" indent="8"/>
    </xf>
    <xf numFmtId="0" fontId="108" fillId="0" borderId="125" xfId="0" applyFont="1" applyBorder="1" applyAlignment="1">
      <alignment wrapText="1"/>
    </xf>
    <xf numFmtId="0" fontId="112" fillId="0" borderId="0" xfId="0" applyFont="1"/>
    <xf numFmtId="0" fontId="111" fillId="0" borderId="125" xfId="0" applyFont="1" applyBorder="1"/>
    <xf numFmtId="49" fontId="114" fillId="0" borderId="125" xfId="5" applyNumberFormat="1" applyFont="1" applyFill="1" applyBorder="1" applyAlignment="1" applyProtection="1">
      <alignment horizontal="right" vertical="center" wrapText="1"/>
      <protection locked="0"/>
    </xf>
    <xf numFmtId="49" fontId="113" fillId="3" borderId="125" xfId="5" applyNumberFormat="1" applyFont="1" applyFill="1" applyBorder="1" applyAlignment="1" applyProtection="1">
      <alignment horizontal="right" vertical="center" wrapText="1"/>
      <protection locked="0"/>
    </xf>
    <xf numFmtId="49" fontId="113" fillId="0" borderId="125" xfId="5" applyNumberFormat="1" applyFont="1" applyFill="1" applyBorder="1" applyAlignment="1" applyProtection="1">
      <alignment horizontal="right" vertical="center" wrapText="1"/>
      <protection locked="0"/>
    </xf>
    <xf numFmtId="0" fontId="108" fillId="0" borderId="125" xfId="0" applyFont="1" applyBorder="1" applyAlignment="1">
      <alignment horizontal="center" vertical="center" wrapText="1"/>
    </xf>
    <xf numFmtId="0" fontId="108" fillId="0" borderId="129" xfId="0" applyFont="1" applyFill="1" applyBorder="1" applyAlignment="1">
      <alignment horizontal="center" vertical="center" wrapText="1"/>
    </xf>
    <xf numFmtId="0" fontId="108" fillId="0" borderId="125" xfId="0" applyFont="1" applyBorder="1" applyAlignment="1">
      <alignment horizontal="center" vertical="center"/>
    </xf>
    <xf numFmtId="0" fontId="108" fillId="0" borderId="0" xfId="0" applyFont="1"/>
    <xf numFmtId="0" fontId="108" fillId="0" borderId="0" xfId="0" applyFont="1" applyAlignment="1">
      <alignment wrapText="1"/>
    </xf>
    <xf numFmtId="14" fontId="108" fillId="0" borderId="0" xfId="0" applyNumberFormat="1" applyFont="1"/>
    <xf numFmtId="0" fontId="109" fillId="0" borderId="0" xfId="0" applyFont="1" applyBorder="1"/>
    <xf numFmtId="0" fontId="109" fillId="0" borderId="0" xfId="0" applyFont="1" applyBorder="1" applyAlignment="1">
      <alignment horizontal="left"/>
    </xf>
    <xf numFmtId="0" fontId="111" fillId="0" borderId="125" xfId="0" applyFont="1" applyFill="1" applyBorder="1"/>
    <xf numFmtId="0" fontId="108" fillId="0" borderId="125" xfId="0" applyNumberFormat="1" applyFont="1" applyFill="1" applyBorder="1" applyAlignment="1">
      <alignment horizontal="left" vertical="center" wrapText="1"/>
    </xf>
    <xf numFmtId="0" fontId="111" fillId="0" borderId="125" xfId="0" applyFont="1" applyFill="1" applyBorder="1" applyAlignment="1">
      <alignment horizontal="left" wrapText="1" indent="1"/>
    </xf>
    <xf numFmtId="0" fontId="111" fillId="0" borderId="125" xfId="0" applyFont="1" applyFill="1" applyBorder="1" applyAlignment="1">
      <alignment horizontal="left" vertical="center" indent="1"/>
    </xf>
    <xf numFmtId="0" fontId="108" fillId="0" borderId="125" xfId="0" applyFont="1" applyFill="1" applyBorder="1" applyAlignment="1">
      <alignment horizontal="left" wrapText="1" indent="1"/>
    </xf>
    <xf numFmtId="0" fontId="108" fillId="0" borderId="125" xfId="0" applyFont="1" applyFill="1" applyBorder="1" applyAlignment="1">
      <alignment horizontal="left" indent="1"/>
    </xf>
    <xf numFmtId="0" fontId="108" fillId="0" borderId="125" xfId="0" applyFont="1" applyFill="1" applyBorder="1" applyAlignment="1">
      <alignment horizontal="left" wrapText="1" indent="4"/>
    </xf>
    <xf numFmtId="0" fontId="108" fillId="0" borderId="125" xfId="0" applyNumberFormat="1" applyFont="1" applyFill="1" applyBorder="1" applyAlignment="1">
      <alignment horizontal="left" indent="3"/>
    </xf>
    <xf numFmtId="0" fontId="111" fillId="0" borderId="125" xfId="0" applyFont="1" applyFill="1" applyBorder="1" applyAlignment="1">
      <alignment horizontal="left" indent="1"/>
    </xf>
    <xf numFmtId="0" fontId="109" fillId="77" borderId="125" xfId="0" applyFont="1" applyFill="1" applyBorder="1"/>
    <xf numFmtId="0" fontId="112" fillId="0" borderId="7" xfId="0" applyFont="1" applyBorder="1"/>
    <xf numFmtId="0" fontId="112" fillId="0" borderId="125" xfId="0" applyFont="1" applyFill="1" applyBorder="1"/>
    <xf numFmtId="0" fontId="109" fillId="0" borderId="125" xfId="0" applyFont="1" applyFill="1" applyBorder="1" applyAlignment="1">
      <alignment horizontal="left" wrapText="1" indent="2"/>
    </xf>
    <xf numFmtId="0" fontId="109" fillId="0" borderId="125" xfId="0" applyFont="1" applyFill="1" applyBorder="1"/>
    <xf numFmtId="0" fontId="109" fillId="0" borderId="125" xfId="0" applyFont="1" applyFill="1" applyBorder="1" applyAlignment="1">
      <alignment horizontal="left" wrapText="1"/>
    </xf>
    <xf numFmtId="0" fontId="108" fillId="0" borderId="0" xfId="0" applyFont="1" applyBorder="1"/>
    <xf numFmtId="0" fontId="108" fillId="0" borderId="125" xfId="0" applyFont="1" applyBorder="1" applyAlignment="1">
      <alignment horizontal="left" indent="1"/>
    </xf>
    <xf numFmtId="0" fontId="108" fillId="0" borderId="125" xfId="0" applyFont="1" applyBorder="1" applyAlignment="1">
      <alignment horizontal="center"/>
    </xf>
    <xf numFmtId="0" fontId="108" fillId="0" borderId="0" xfId="0" applyFont="1" applyBorder="1" applyAlignment="1">
      <alignment horizontal="center" vertical="center"/>
    </xf>
    <xf numFmtId="0" fontId="108" fillId="0" borderId="125" xfId="0" applyFont="1" applyFill="1" applyBorder="1" applyAlignment="1">
      <alignment horizontal="center" vertical="center" wrapText="1"/>
    </xf>
    <xf numFmtId="0" fontId="108" fillId="0" borderId="7" xfId="0" applyFont="1" applyBorder="1" applyAlignment="1">
      <alignment horizontal="center" vertical="center" wrapText="1"/>
    </xf>
    <xf numFmtId="0" fontId="108" fillId="0" borderId="7" xfId="0" applyFont="1" applyBorder="1" applyAlignment="1">
      <alignment wrapText="1"/>
    </xf>
    <xf numFmtId="0" fontId="108" fillId="0" borderId="0" xfId="0" applyFont="1" applyBorder="1" applyAlignment="1">
      <alignment horizontal="center" vertical="center" wrapText="1"/>
    </xf>
    <xf numFmtId="0" fontId="108" fillId="0" borderId="104" xfId="0" applyFont="1" applyFill="1" applyBorder="1" applyAlignment="1">
      <alignment horizontal="center" vertical="center" wrapText="1"/>
    </xf>
    <xf numFmtId="0" fontId="108" fillId="0" borderId="0" xfId="0" applyFont="1" applyFill="1" applyBorder="1" applyAlignment="1">
      <alignment horizontal="center" vertical="center" wrapText="1"/>
    </xf>
    <xf numFmtId="0" fontId="108" fillId="0" borderId="128" xfId="0" applyFont="1" applyFill="1" applyBorder="1" applyAlignment="1">
      <alignment horizontal="center" vertical="center" wrapText="1"/>
    </xf>
    <xf numFmtId="0" fontId="108" fillId="0" borderId="105" xfId="0" applyFont="1" applyFill="1" applyBorder="1" applyAlignment="1">
      <alignment horizontal="center" vertical="center" wrapText="1"/>
    </xf>
    <xf numFmtId="0" fontId="108" fillId="0" borderId="0" xfId="0" applyFont="1" applyFill="1"/>
    <xf numFmtId="0" fontId="108" fillId="0" borderId="23" xfId="0" applyFont="1" applyFill="1" applyBorder="1"/>
    <xf numFmtId="0" fontId="108" fillId="0" borderId="22" xfId="0" applyFont="1" applyFill="1" applyBorder="1"/>
    <xf numFmtId="49" fontId="108" fillId="0" borderId="23" xfId="0" applyNumberFormat="1" applyFont="1" applyFill="1" applyBorder="1" applyAlignment="1">
      <alignment horizontal="left" wrapText="1" indent="1"/>
    </xf>
    <xf numFmtId="0" fontId="108" fillId="0" borderId="21" xfId="0" applyNumberFormat="1" applyFont="1" applyFill="1" applyBorder="1" applyAlignment="1">
      <alignment horizontal="left" wrapText="1" indent="1"/>
    </xf>
    <xf numFmtId="49" fontId="108" fillId="0" borderId="81" xfId="0" applyNumberFormat="1" applyFont="1" applyFill="1" applyBorder="1" applyAlignment="1">
      <alignment horizontal="left" wrapText="1" indent="1"/>
    </xf>
    <xf numFmtId="0" fontId="108" fillId="0" borderId="18" xfId="0" applyNumberFormat="1" applyFont="1" applyFill="1" applyBorder="1" applyAlignment="1">
      <alignment horizontal="left" wrapText="1" indent="1"/>
    </xf>
    <xf numFmtId="49" fontId="108" fillId="0" borderId="18" xfId="0" applyNumberFormat="1" applyFont="1" applyFill="1" applyBorder="1" applyAlignment="1">
      <alignment horizontal="left" wrapText="1" indent="3"/>
    </xf>
    <xf numFmtId="49" fontId="108" fillId="0" borderId="81" xfId="0" applyNumberFormat="1" applyFont="1" applyFill="1" applyBorder="1" applyAlignment="1">
      <alignment horizontal="left" wrapText="1" indent="3"/>
    </xf>
    <xf numFmtId="49" fontId="108" fillId="0" borderId="81" xfId="0" applyNumberFormat="1" applyFont="1" applyFill="1" applyBorder="1" applyAlignment="1">
      <alignment horizontal="left" wrapText="1" indent="2"/>
    </xf>
    <xf numFmtId="49" fontId="108" fillId="0" borderId="18" xfId="0" applyNumberFormat="1" applyFont="1" applyBorder="1" applyAlignment="1">
      <alignment horizontal="left" wrapText="1" indent="2"/>
    </xf>
    <xf numFmtId="49" fontId="108" fillId="0" borderId="81" xfId="0" applyNumberFormat="1" applyFont="1" applyFill="1" applyBorder="1" applyAlignment="1">
      <alignment horizontal="left" vertical="top" wrapText="1" indent="2"/>
    </xf>
    <xf numFmtId="49" fontId="108" fillId="0" borderId="81" xfId="0" applyNumberFormat="1" applyFont="1" applyFill="1" applyBorder="1" applyAlignment="1">
      <alignment horizontal="left" indent="1"/>
    </xf>
    <xf numFmtId="0" fontId="108" fillId="0" borderId="18" xfId="0" applyNumberFormat="1" applyFont="1" applyBorder="1" applyAlignment="1">
      <alignment horizontal="left" indent="1"/>
    </xf>
    <xf numFmtId="49" fontId="108" fillId="0" borderId="18" xfId="0" applyNumberFormat="1" applyFont="1" applyBorder="1" applyAlignment="1">
      <alignment horizontal="left" indent="1"/>
    </xf>
    <xf numFmtId="49" fontId="108" fillId="0" borderId="81" xfId="0" applyNumberFormat="1" applyFont="1" applyFill="1" applyBorder="1" applyAlignment="1">
      <alignment horizontal="left" indent="3"/>
    </xf>
    <xf numFmtId="49" fontId="108" fillId="0" borderId="18" xfId="0" applyNumberFormat="1" applyFont="1" applyBorder="1" applyAlignment="1">
      <alignment horizontal="left" indent="3"/>
    </xf>
    <xf numFmtId="0" fontId="108" fillId="0" borderId="18" xfId="0" applyFont="1" applyBorder="1" applyAlignment="1">
      <alignment horizontal="left" indent="2"/>
    </xf>
    <xf numFmtId="0" fontId="108" fillId="0" borderId="81" xfId="0" applyFont="1" applyBorder="1" applyAlignment="1">
      <alignment horizontal="left" indent="2"/>
    </xf>
    <xf numFmtId="0" fontId="108" fillId="0" borderId="18" xfId="0" applyFont="1" applyBorder="1" applyAlignment="1">
      <alignment horizontal="left" indent="1"/>
    </xf>
    <xf numFmtId="0" fontId="108" fillId="0" borderId="81" xfId="0" applyFont="1" applyBorder="1" applyAlignment="1">
      <alignment horizontal="left" indent="1"/>
    </xf>
    <xf numFmtId="0" fontId="111" fillId="0" borderId="64" xfId="0" applyFont="1" applyBorder="1"/>
    <xf numFmtId="0" fontId="108" fillId="0" borderId="67" xfId="0" applyFont="1" applyBorder="1"/>
    <xf numFmtId="0" fontId="108" fillId="0" borderId="75" xfId="0" applyFont="1" applyBorder="1" applyAlignment="1">
      <alignment horizontal="center" vertical="center" wrapText="1"/>
    </xf>
    <xf numFmtId="0" fontId="108" fillId="0" borderId="81" xfId="0" applyFont="1" applyFill="1" applyBorder="1" applyAlignment="1">
      <alignment horizontal="center" vertical="center" wrapText="1"/>
    </xf>
    <xf numFmtId="0" fontId="108" fillId="0" borderId="0" xfId="0" applyFont="1" applyBorder="1" applyAlignment="1">
      <alignment wrapText="1"/>
    </xf>
    <xf numFmtId="14" fontId="108" fillId="0" borderId="0" xfId="0" applyNumberFormat="1" applyFont="1" applyBorder="1"/>
    <xf numFmtId="0" fontId="108" fillId="0" borderId="0" xfId="0" applyFont="1" applyAlignment="1">
      <alignment horizontal="center" vertical="center"/>
    </xf>
    <xf numFmtId="0" fontId="108" fillId="0" borderId="0" xfId="0" applyFont="1" applyBorder="1" applyAlignment="1">
      <alignment horizontal="left"/>
    </xf>
    <xf numFmtId="0" fontId="111" fillId="0" borderId="125" xfId="0" applyNumberFormat="1" applyFont="1" applyFill="1" applyBorder="1" applyAlignment="1">
      <alignment horizontal="left" vertical="center" wrapText="1"/>
    </xf>
    <xf numFmtId="0" fontId="108" fillId="0" borderId="7" xfId="0" applyFont="1" applyFill="1" applyBorder="1" applyAlignment="1">
      <alignment horizontal="center" vertical="center" wrapText="1"/>
    </xf>
    <xf numFmtId="0" fontId="113" fillId="0" borderId="0" xfId="0" applyFont="1"/>
    <xf numFmtId="0" fontId="92" fillId="0" borderId="0" xfId="0" applyFont="1" applyFill="1" applyBorder="1" applyAlignment="1">
      <alignment wrapText="1"/>
    </xf>
    <xf numFmtId="0" fontId="113" fillId="0" borderId="125" xfId="0" applyFont="1" applyBorder="1"/>
    <xf numFmtId="0" fontId="111" fillId="0" borderId="125" xfId="0" applyFont="1" applyBorder="1" applyAlignment="1">
      <alignment horizontal="center" vertical="center" wrapText="1"/>
    </xf>
    <xf numFmtId="0" fontId="113" fillId="0" borderId="0" xfId="0" applyFont="1" applyAlignment="1">
      <alignment horizontal="center" vertical="center"/>
    </xf>
    <xf numFmtId="0" fontId="129" fillId="0" borderId="0" xfId="0" applyFont="1"/>
    <xf numFmtId="0" fontId="108" fillId="0" borderId="120" xfId="0" applyNumberFormat="1" applyFont="1" applyFill="1" applyBorder="1" applyAlignment="1">
      <alignment horizontal="left" vertical="center" wrapText="1" indent="1" readingOrder="1"/>
    </xf>
    <xf numFmtId="0" fontId="129" fillId="0" borderId="125" xfId="0" applyFont="1" applyBorder="1" applyAlignment="1">
      <alignment horizontal="left" indent="3"/>
    </xf>
    <xf numFmtId="0" fontId="111" fillId="0" borderId="125" xfId="0" applyNumberFormat="1" applyFont="1" applyFill="1" applyBorder="1" applyAlignment="1">
      <alignment vertical="center" wrapText="1" readingOrder="1"/>
    </xf>
    <xf numFmtId="0" fontId="129" fillId="0" borderId="125" xfId="0" applyFont="1" applyFill="1" applyBorder="1" applyAlignment="1">
      <alignment horizontal="left" indent="2"/>
    </xf>
    <xf numFmtId="0" fontId="108" fillId="0" borderId="121" xfId="0" applyNumberFormat="1" applyFont="1" applyFill="1" applyBorder="1" applyAlignment="1">
      <alignment vertical="center" wrapText="1" readingOrder="1"/>
    </xf>
    <xf numFmtId="0" fontId="129" fillId="0" borderId="129" xfId="0" applyFont="1" applyBorder="1" applyAlignment="1">
      <alignment horizontal="left" indent="2"/>
    </xf>
    <xf numFmtId="0" fontId="108" fillId="0" borderId="120" xfId="0" applyNumberFormat="1" applyFont="1" applyFill="1" applyBorder="1" applyAlignment="1">
      <alignment vertical="center" wrapText="1" readingOrder="1"/>
    </xf>
    <xf numFmtId="0" fontId="129" fillId="0" borderId="125" xfId="0" applyFont="1" applyBorder="1" applyAlignment="1">
      <alignment horizontal="left" indent="2"/>
    </xf>
    <xf numFmtId="0" fontId="108" fillId="0" borderId="119" xfId="0" applyNumberFormat="1" applyFont="1" applyFill="1" applyBorder="1" applyAlignment="1">
      <alignment vertical="center" wrapText="1" readingOrder="1"/>
    </xf>
    <xf numFmtId="0" fontId="129" fillId="0" borderId="7" xfId="0" applyFont="1" applyBorder="1"/>
    <xf numFmtId="193" fontId="84" fillId="0" borderId="125" xfId="0" applyNumberFormat="1" applyFont="1" applyFill="1" applyBorder="1" applyAlignment="1" applyProtection="1">
      <alignment vertical="center" wrapText="1"/>
      <protection locked="0"/>
    </xf>
    <xf numFmtId="193" fontId="84" fillId="0" borderId="81" xfId="0" applyNumberFormat="1" applyFont="1" applyFill="1" applyBorder="1" applyAlignment="1" applyProtection="1">
      <alignment vertical="center" wrapText="1"/>
      <protection locked="0"/>
    </xf>
    <xf numFmtId="193" fontId="87" fillId="2" borderId="125" xfId="0" applyNumberFormat="1" applyFont="1" applyFill="1" applyBorder="1" applyAlignment="1" applyProtection="1">
      <alignment vertical="center"/>
      <protection locked="0"/>
    </xf>
    <xf numFmtId="193" fontId="87" fillId="2" borderId="81" xfId="0" applyNumberFormat="1" applyFont="1" applyFill="1" applyBorder="1" applyAlignment="1" applyProtection="1">
      <alignment vertical="center"/>
      <protection locked="0"/>
    </xf>
    <xf numFmtId="193" fontId="87" fillId="2" borderId="129" xfId="0" applyNumberFormat="1" applyFont="1" applyFill="1" applyBorder="1" applyAlignment="1" applyProtection="1">
      <alignment vertical="center"/>
      <protection locked="0"/>
    </xf>
    <xf numFmtId="0" fontId="45" fillId="0" borderId="3" xfId="0" applyFont="1" applyBorder="1" applyAlignment="1">
      <alignment horizontal="center" vertical="center" wrapText="1"/>
    </xf>
    <xf numFmtId="0" fontId="45" fillId="0" borderId="19" xfId="0" applyFont="1" applyBorder="1" applyAlignment="1">
      <alignment horizontal="center" vertical="center" wrapText="1"/>
    </xf>
    <xf numFmtId="164" fontId="0" fillId="0" borderId="112" xfId="7" applyNumberFormat="1" applyFont="1" applyBorder="1"/>
    <xf numFmtId="164" fontId="0" fillId="35" borderId="112" xfId="7" applyNumberFormat="1" applyFont="1" applyFill="1" applyBorder="1"/>
    <xf numFmtId="164" fontId="0" fillId="0" borderId="112" xfId="7" applyNumberFormat="1" applyFont="1" applyBorder="1" applyAlignment="1">
      <alignment vertical="center"/>
    </xf>
    <xf numFmtId="164" fontId="0" fillId="35" borderId="112" xfId="7" applyNumberFormat="1" applyFont="1" applyFill="1" applyBorder="1" applyAlignment="1">
      <alignment vertical="center"/>
    </xf>
    <xf numFmtId="164" fontId="0" fillId="0" borderId="125" xfId="7" applyNumberFormat="1" applyFont="1" applyBorder="1"/>
    <xf numFmtId="43" fontId="0" fillId="0" borderId="0" xfId="0" applyNumberFormat="1"/>
    <xf numFmtId="164" fontId="0" fillId="35" borderId="125" xfId="7" applyNumberFormat="1" applyFont="1" applyFill="1" applyBorder="1"/>
    <xf numFmtId="164" fontId="0" fillId="0" borderId="0" xfId="7" applyNumberFormat="1" applyFont="1"/>
    <xf numFmtId="164" fontId="0" fillId="0" borderId="125" xfId="7" applyNumberFormat="1" applyFont="1" applyBorder="1" applyProtection="1"/>
    <xf numFmtId="164" fontId="0" fillId="0" borderId="0" xfId="0" applyNumberFormat="1"/>
    <xf numFmtId="164" fontId="92" fillId="0" borderId="125" xfId="7" applyNumberFormat="1" applyFont="1" applyFill="1" applyBorder="1" applyAlignment="1" applyProtection="1">
      <alignment horizontal="right"/>
    </xf>
    <xf numFmtId="164" fontId="92" fillId="35" borderId="125" xfId="7" applyNumberFormat="1" applyFont="1" applyFill="1" applyBorder="1" applyAlignment="1" applyProtection="1">
      <alignment horizontal="right"/>
    </xf>
    <xf numFmtId="164" fontId="92" fillId="35" borderId="81" xfId="7" applyNumberFormat="1" applyFont="1" applyFill="1" applyBorder="1" applyAlignment="1" applyProtection="1">
      <alignment horizontal="right"/>
    </xf>
    <xf numFmtId="164" fontId="101" fillId="35" borderId="98" xfId="7" applyNumberFormat="1" applyFont="1" applyFill="1" applyBorder="1" applyAlignment="1">
      <alignment vertical="center" wrapText="1"/>
    </xf>
    <xf numFmtId="164" fontId="101" fillId="35" borderId="99" xfId="7" applyNumberFormat="1" applyFont="1" applyFill="1" applyBorder="1" applyAlignment="1">
      <alignment vertical="center" wrapText="1"/>
    </xf>
    <xf numFmtId="164" fontId="101" fillId="35" borderId="81" xfId="7" applyNumberFormat="1" applyFont="1" applyFill="1" applyBorder="1" applyAlignment="1">
      <alignment vertical="center" wrapText="1"/>
    </xf>
    <xf numFmtId="164" fontId="101" fillId="35" borderId="84" xfId="7" applyNumberFormat="1" applyFont="1" applyFill="1" applyBorder="1" applyAlignment="1">
      <alignment vertical="center" wrapText="1"/>
    </xf>
    <xf numFmtId="164" fontId="89" fillId="0" borderId="0" xfId="7" applyNumberFormat="1" applyFont="1"/>
    <xf numFmtId="164" fontId="101" fillId="0" borderId="98" xfId="7" applyNumberFormat="1" applyFont="1" applyBorder="1" applyAlignment="1">
      <alignment vertical="center" wrapText="1"/>
    </xf>
    <xf numFmtId="164" fontId="101" fillId="0" borderId="99" xfId="7" applyNumberFormat="1" applyFont="1" applyBorder="1" applyAlignment="1">
      <alignment vertical="center" wrapText="1"/>
    </xf>
    <xf numFmtId="164" fontId="101" fillId="0" borderId="84" xfId="7" applyNumberFormat="1" applyFont="1" applyBorder="1" applyAlignment="1">
      <alignment vertical="center" wrapText="1"/>
    </xf>
    <xf numFmtId="164" fontId="101" fillId="0" borderId="98" xfId="7" applyNumberFormat="1" applyFont="1" applyFill="1" applyBorder="1" applyAlignment="1">
      <alignment vertical="center" wrapText="1"/>
    </xf>
    <xf numFmtId="164" fontId="101" fillId="0" borderId="84" xfId="7" applyNumberFormat="1" applyFont="1" applyFill="1" applyBorder="1" applyAlignment="1">
      <alignment vertical="center" wrapText="1"/>
    </xf>
    <xf numFmtId="164" fontId="101" fillId="35" borderId="22" xfId="7" applyNumberFormat="1" applyFont="1" applyFill="1" applyBorder="1" applyAlignment="1">
      <alignment vertical="center" wrapText="1"/>
    </xf>
    <xf numFmtId="164" fontId="101" fillId="35" borderId="24" xfId="7" applyNumberFormat="1" applyFont="1" applyFill="1" applyBorder="1" applyAlignment="1">
      <alignment vertical="center" wrapText="1"/>
    </xf>
    <xf numFmtId="164" fontId="101" fillId="35" borderId="23" xfId="7" applyNumberFormat="1" applyFont="1" applyFill="1" applyBorder="1" applyAlignment="1">
      <alignment vertical="center" wrapText="1"/>
    </xf>
    <xf numFmtId="164" fontId="101" fillId="35" borderId="38" xfId="7" applyNumberFormat="1" applyFont="1" applyFill="1" applyBorder="1" applyAlignment="1">
      <alignment vertical="center" wrapText="1"/>
    </xf>
    <xf numFmtId="164" fontId="84" fillId="0" borderId="0" xfId="7" applyNumberFormat="1" applyFont="1"/>
    <xf numFmtId="164" fontId="89" fillId="0" borderId="0" xfId="0" applyNumberFormat="1" applyFont="1"/>
    <xf numFmtId="0" fontId="2" fillId="0" borderId="126" xfId="0" applyFont="1" applyBorder="1" applyAlignment="1">
      <alignment wrapText="1"/>
    </xf>
    <xf numFmtId="0" fontId="2" fillId="0" borderId="84" xfId="0" applyFont="1" applyBorder="1" applyAlignment="1"/>
    <xf numFmtId="0" fontId="2" fillId="0" borderId="125" xfId="11" applyFont="1" applyFill="1" applyBorder="1" applyAlignment="1" applyProtection="1">
      <alignment horizontal="left"/>
      <protection locked="0"/>
    </xf>
    <xf numFmtId="10" fontId="2" fillId="0" borderId="81" xfId="0" applyNumberFormat="1" applyFont="1" applyBorder="1" applyAlignment="1">
      <alignment horizontal="right" vertical="center"/>
    </xf>
    <xf numFmtId="0" fontId="2" fillId="0" borderId="125" xfId="0" applyFont="1" applyBorder="1" applyAlignment="1">
      <alignment horizontal="left" vertical="center" wrapText="1"/>
    </xf>
    <xf numFmtId="43" fontId="85" fillId="0" borderId="0" xfId="0" applyNumberFormat="1" applyFont="1" applyFill="1"/>
    <xf numFmtId="164" fontId="4" fillId="35" borderId="81" xfId="7" applyNumberFormat="1" applyFont="1" applyFill="1" applyBorder="1" applyAlignment="1">
      <alignment horizontal="left" vertical="center" wrapText="1"/>
    </xf>
    <xf numFmtId="164" fontId="3" fillId="0" borderId="81" xfId="7" applyNumberFormat="1" applyFont="1" applyFill="1" applyBorder="1" applyAlignment="1">
      <alignment horizontal="right" vertical="center" wrapText="1"/>
    </xf>
    <xf numFmtId="164" fontId="4" fillId="35" borderId="81" xfId="7" applyNumberFormat="1" applyFont="1" applyFill="1" applyBorder="1" applyAlignment="1">
      <alignment horizontal="center" vertical="center" wrapText="1"/>
    </xf>
    <xf numFmtId="164" fontId="3" fillId="0" borderId="23" xfId="7" applyNumberFormat="1" applyFont="1" applyFill="1" applyBorder="1" applyAlignment="1">
      <alignment horizontal="right" vertical="center" wrapText="1"/>
    </xf>
    <xf numFmtId="164" fontId="3" fillId="0" borderId="0" xfId="7" applyNumberFormat="1" applyFont="1"/>
    <xf numFmtId="10" fontId="3" fillId="0" borderId="0" xfId="0" applyNumberFormat="1" applyFont="1" applyFill="1" applyAlignment="1">
      <alignment horizontal="left" vertical="center"/>
    </xf>
    <xf numFmtId="0" fontId="84" fillId="0" borderId="112" xfId="0" applyFont="1" applyBorder="1" applyAlignment="1">
      <alignment horizontal="center"/>
    </xf>
    <xf numFmtId="0" fontId="45" fillId="3" borderId="112" xfId="20965" applyFont="1" applyFill="1" applyBorder="1" applyAlignment="1">
      <alignment horizontal="left" vertical="center" wrapText="1"/>
    </xf>
    <xf numFmtId="164" fontId="84" fillId="0" borderId="0" xfId="7" applyNumberFormat="1" applyFont="1" applyBorder="1" applyAlignment="1">
      <alignment horizontal="center"/>
    </xf>
    <xf numFmtId="0" fontId="2" fillId="0" borderId="112" xfId="20965" applyFont="1" applyFill="1" applyBorder="1" applyAlignment="1">
      <alignment horizontal="left" vertical="center" wrapText="1" indent="1"/>
    </xf>
    <xf numFmtId="0" fontId="131" fillId="3" borderId="122" xfId="0" applyFont="1" applyFill="1" applyBorder="1" applyAlignment="1">
      <alignment horizontal="left" vertical="center" wrapText="1"/>
    </xf>
    <xf numFmtId="0" fontId="2" fillId="3" borderId="112" xfId="20965" applyFont="1" applyFill="1" applyBorder="1" applyAlignment="1">
      <alignment horizontal="left" vertical="center" wrapText="1" indent="1"/>
    </xf>
    <xf numFmtId="0" fontId="45" fillId="0" borderId="122" xfId="0" applyFont="1" applyFill="1" applyBorder="1" applyAlignment="1">
      <alignment horizontal="left" vertical="center" wrapText="1"/>
    </xf>
    <xf numFmtId="0" fontId="131" fillId="0" borderId="122" xfId="0" applyFont="1" applyFill="1" applyBorder="1" applyAlignment="1">
      <alignment horizontal="left" vertical="center" wrapText="1"/>
    </xf>
    <xf numFmtId="0" fontId="131" fillId="0" borderId="122" xfId="0" applyFont="1" applyFill="1" applyBorder="1" applyAlignment="1">
      <alignment vertical="center" wrapText="1"/>
    </xf>
    <xf numFmtId="0" fontId="29" fillId="0" borderId="122" xfId="0" applyFont="1" applyFill="1" applyBorder="1" applyAlignment="1">
      <alignment horizontal="left" vertical="center" wrapText="1" indent="1"/>
    </xf>
    <xf numFmtId="0" fontId="29" fillId="3" borderId="122" xfId="0" applyFont="1" applyFill="1" applyBorder="1" applyAlignment="1">
      <alignment horizontal="left" vertical="center" wrapText="1" indent="1"/>
    </xf>
    <xf numFmtId="0" fontId="131" fillId="3" borderId="123" xfId="0" applyFont="1" applyFill="1" applyBorder="1" applyAlignment="1">
      <alignment horizontal="left" vertical="center" wrapText="1"/>
    </xf>
    <xf numFmtId="0" fontId="29" fillId="0" borderId="112" xfId="20965" applyFont="1" applyFill="1" applyBorder="1" applyAlignment="1">
      <alignment horizontal="left" vertical="center" wrapText="1" indent="1"/>
    </xf>
    <xf numFmtId="0" fontId="131" fillId="0" borderId="112" xfId="0" applyFont="1" applyFill="1" applyBorder="1" applyAlignment="1">
      <alignment horizontal="left" vertical="center" wrapText="1"/>
    </xf>
    <xf numFmtId="0" fontId="131" fillId="0" borderId="112" xfId="20965" applyFont="1" applyFill="1" applyBorder="1" applyAlignment="1">
      <alignment horizontal="center" vertical="center" wrapText="1"/>
    </xf>
    <xf numFmtId="0" fontId="131" fillId="3" borderId="124" xfId="0" applyFont="1" applyFill="1" applyBorder="1" applyAlignment="1">
      <alignment horizontal="left" vertical="center" wrapText="1"/>
    </xf>
    <xf numFmtId="0" fontId="2" fillId="3" borderId="125" xfId="20965" applyFont="1" applyFill="1" applyBorder="1" applyAlignment="1">
      <alignment horizontal="left" vertical="center" wrapText="1" indent="1"/>
    </xf>
    <xf numFmtId="0" fontId="2" fillId="3" borderId="122" xfId="0" applyFont="1" applyFill="1" applyBorder="1" applyAlignment="1">
      <alignment horizontal="left" vertical="center" wrapText="1" indent="1"/>
    </xf>
    <xf numFmtId="0" fontId="2" fillId="0" borderId="125" xfId="20965" applyFont="1" applyFill="1" applyBorder="1" applyAlignment="1">
      <alignment horizontal="left" vertical="center" wrapText="1" indent="1"/>
    </xf>
    <xf numFmtId="0" fontId="2" fillId="3" borderId="123" xfId="0" applyFont="1" applyFill="1" applyBorder="1" applyAlignment="1">
      <alignment horizontal="left" vertical="center" wrapText="1" indent="1"/>
    </xf>
    <xf numFmtId="0" fontId="2" fillId="3" borderId="125" xfId="0" applyFont="1" applyFill="1" applyBorder="1" applyAlignment="1">
      <alignment horizontal="left" vertical="center" wrapText="1" indent="1"/>
    </xf>
    <xf numFmtId="0" fontId="131" fillId="0" borderId="125" xfId="0" applyFont="1" applyBorder="1" applyAlignment="1">
      <alignment horizontal="left" vertical="center" wrapText="1"/>
    </xf>
    <xf numFmtId="0" fontId="2" fillId="0" borderId="125" xfId="0" applyFont="1" applyBorder="1" applyAlignment="1">
      <alignment horizontal="left" vertical="center" wrapText="1" indent="1"/>
    </xf>
    <xf numFmtId="0" fontId="131" fillId="0" borderId="125" xfId="20965" applyFont="1" applyFill="1" applyBorder="1" applyAlignment="1">
      <alignment horizontal="left" vertical="center" wrapText="1"/>
    </xf>
    <xf numFmtId="0" fontId="131" fillId="3" borderId="125" xfId="0" applyFont="1" applyFill="1" applyBorder="1" applyAlignment="1">
      <alignment horizontal="left" vertical="center" wrapText="1"/>
    </xf>
    <xf numFmtId="0" fontId="131" fillId="0" borderId="125" xfId="0" applyFont="1" applyFill="1" applyBorder="1" applyAlignment="1">
      <alignment vertical="center" wrapText="1"/>
    </xf>
    <xf numFmtId="0" fontId="131" fillId="0" borderId="125" xfId="20965" applyFont="1" applyFill="1" applyBorder="1" applyAlignment="1">
      <alignment horizontal="center" vertical="center" wrapText="1"/>
    </xf>
    <xf numFmtId="0" fontId="131" fillId="3" borderId="125" xfId="20965" applyFont="1" applyFill="1" applyBorder="1" applyAlignment="1">
      <alignment horizontal="left" vertical="center" wrapText="1"/>
    </xf>
    <xf numFmtId="0" fontId="29" fillId="3" borderId="125" xfId="0" applyFont="1" applyFill="1" applyBorder="1" applyAlignment="1">
      <alignment horizontal="left" vertical="center" wrapText="1" indent="1"/>
    </xf>
    <xf numFmtId="0" fontId="2" fillId="0" borderId="125" xfId="0" applyFont="1" applyFill="1" applyBorder="1" applyAlignment="1">
      <alignment horizontal="left" vertical="center" wrapText="1" indent="1"/>
    </xf>
    <xf numFmtId="0" fontId="131" fillId="0" borderId="125" xfId="0" applyFont="1" applyFill="1" applyBorder="1" applyAlignment="1">
      <alignment horizontal="left" vertical="center" wrapText="1"/>
    </xf>
    <xf numFmtId="0" fontId="132" fillId="0" borderId="125" xfId="0" applyFont="1" applyBorder="1" applyAlignment="1">
      <alignment horizontal="justify"/>
    </xf>
    <xf numFmtId="3" fontId="133" fillId="0" borderId="125" xfId="20965" applyNumberFormat="1" applyFont="1" applyFill="1" applyBorder="1" applyAlignment="1">
      <alignment horizontal="right" vertical="center" wrapText="1"/>
    </xf>
    <xf numFmtId="167" fontId="130" fillId="0" borderId="81" xfId="0" applyNumberFormat="1" applyFont="1" applyBorder="1" applyAlignment="1">
      <alignment horizontal="center"/>
    </xf>
    <xf numFmtId="167" fontId="88" fillId="0" borderId="57" xfId="0" applyNumberFormat="1" applyFont="1" applyFill="1" applyBorder="1" applyAlignment="1">
      <alignment horizontal="center"/>
    </xf>
    <xf numFmtId="3" fontId="133" fillId="0" borderId="125" xfId="0" applyNumberFormat="1" applyFont="1" applyFill="1" applyBorder="1" applyAlignment="1">
      <alignment horizontal="right" vertical="center" wrapText="1"/>
    </xf>
    <xf numFmtId="3" fontId="136" fillId="0" borderId="125" xfId="0" applyNumberFormat="1" applyFont="1" applyBorder="1" applyAlignment="1">
      <alignment horizontal="right"/>
    </xf>
    <xf numFmtId="3" fontId="133" fillId="0" borderId="22" xfId="0" applyNumberFormat="1" applyFont="1" applyFill="1" applyBorder="1" applyAlignment="1">
      <alignment horizontal="right" vertical="center" wrapText="1"/>
    </xf>
    <xf numFmtId="164" fontId="133" fillId="0" borderId="125" xfId="7" applyNumberFormat="1" applyFont="1" applyFill="1" applyBorder="1" applyAlignment="1">
      <alignment horizontal="right" vertical="center" wrapText="1"/>
    </xf>
    <xf numFmtId="164" fontId="133" fillId="0" borderId="125" xfId="7" applyNumberFormat="1" applyFont="1" applyBorder="1" applyAlignment="1">
      <alignment horizontal="right" vertical="center" wrapText="1"/>
    </xf>
    <xf numFmtId="164" fontId="134" fillId="3" borderId="125" xfId="7" applyNumberFormat="1" applyFont="1" applyFill="1" applyBorder="1" applyAlignment="1">
      <alignment horizontal="right" vertical="center" wrapText="1" indent="1"/>
    </xf>
    <xf numFmtId="164" fontId="135" fillId="0" borderId="125" xfId="7" applyNumberFormat="1" applyFont="1" applyFill="1" applyBorder="1" applyAlignment="1">
      <alignment horizontal="right" vertical="center" wrapText="1" indent="1"/>
    </xf>
    <xf numFmtId="164" fontId="134" fillId="0" borderId="125" xfId="7" applyNumberFormat="1" applyFont="1" applyFill="1" applyBorder="1" applyAlignment="1">
      <alignment horizontal="right" vertical="center" wrapText="1" indent="1"/>
    </xf>
    <xf numFmtId="193" fontId="3" fillId="0" borderId="0" xfId="0" applyNumberFormat="1" applyFont="1"/>
    <xf numFmtId="164" fontId="9" fillId="36" borderId="0" xfId="7" applyNumberFormat="1" applyFont="1" applyFill="1" applyBorder="1"/>
    <xf numFmtId="164" fontId="3" fillId="0" borderId="85" xfId="7" applyNumberFormat="1" applyFont="1" applyFill="1" applyBorder="1" applyAlignment="1">
      <alignment vertical="center"/>
    </xf>
    <xf numFmtId="164" fontId="3" fillId="0" borderId="64" xfId="7" applyNumberFormat="1" applyFont="1" applyFill="1" applyBorder="1" applyAlignment="1">
      <alignment vertical="center"/>
    </xf>
    <xf numFmtId="164" fontId="3" fillId="3" borderId="83" xfId="7" applyNumberFormat="1" applyFont="1" applyFill="1" applyBorder="1" applyAlignment="1">
      <alignment vertical="center"/>
    </xf>
    <xf numFmtId="164" fontId="3" fillId="3" borderId="84" xfId="7" applyNumberFormat="1" applyFont="1" applyFill="1" applyBorder="1" applyAlignment="1">
      <alignment vertical="center"/>
    </xf>
    <xf numFmtId="164" fontId="3" fillId="0" borderId="80" xfId="7" applyNumberFormat="1" applyFont="1" applyFill="1" applyBorder="1" applyAlignment="1">
      <alignment vertical="center"/>
    </xf>
    <xf numFmtId="164" fontId="3" fillId="0" borderId="86" xfId="7" applyNumberFormat="1" applyFont="1" applyFill="1" applyBorder="1" applyAlignment="1">
      <alignment vertical="center"/>
    </xf>
    <xf numFmtId="164" fontId="3" fillId="0" borderId="81" xfId="7" applyNumberFormat="1" applyFont="1" applyFill="1" applyBorder="1" applyAlignment="1">
      <alignment vertical="center"/>
    </xf>
    <xf numFmtId="164" fontId="3" fillId="0" borderId="22" xfId="7" applyNumberFormat="1" applyFont="1" applyFill="1" applyBorder="1" applyAlignment="1">
      <alignment vertical="center"/>
    </xf>
    <xf numFmtId="164" fontId="3" fillId="0" borderId="24" xfId="7" applyNumberFormat="1" applyFont="1" applyFill="1" applyBorder="1" applyAlignment="1">
      <alignment vertical="center"/>
    </xf>
    <xf numFmtId="164" fontId="3" fillId="0" borderId="23" xfId="7" applyNumberFormat="1" applyFont="1" applyFill="1" applyBorder="1" applyAlignment="1">
      <alignment vertical="center"/>
    </xf>
    <xf numFmtId="164" fontId="9" fillId="36" borderId="55" xfId="7" applyNumberFormat="1" applyFont="1" applyFill="1" applyBorder="1"/>
    <xf numFmtId="164" fontId="3" fillId="0" borderId="26" xfId="7" applyNumberFormat="1" applyFont="1" applyFill="1" applyBorder="1" applyAlignment="1">
      <alignment vertical="center"/>
    </xf>
    <xf numFmtId="164" fontId="3" fillId="0" borderId="17" xfId="7" applyNumberFormat="1" applyFont="1" applyFill="1" applyBorder="1" applyAlignment="1">
      <alignment vertical="center"/>
    </xf>
    <xf numFmtId="164" fontId="9" fillId="36" borderId="24" xfId="7" applyNumberFormat="1" applyFont="1" applyFill="1" applyBorder="1"/>
    <xf numFmtId="164" fontId="9" fillId="36" borderId="89" xfId="7" applyNumberFormat="1" applyFont="1" applyFill="1" applyBorder="1"/>
    <xf numFmtId="164" fontId="9" fillId="36" borderId="25" xfId="7" applyNumberFormat="1" applyFont="1" applyFill="1" applyBorder="1"/>
    <xf numFmtId="164" fontId="3" fillId="0" borderId="90" xfId="7" applyNumberFormat="1" applyFont="1" applyFill="1" applyBorder="1" applyAlignment="1">
      <alignment vertical="center"/>
    </xf>
    <xf numFmtId="164" fontId="3" fillId="0" borderId="91" xfId="7" applyNumberFormat="1" applyFont="1" applyFill="1" applyBorder="1" applyAlignment="1">
      <alignment vertical="center"/>
    </xf>
    <xf numFmtId="164" fontId="9" fillId="36" borderId="30" xfId="7" applyNumberFormat="1" applyFont="1" applyFill="1" applyBorder="1"/>
    <xf numFmtId="43" fontId="3" fillId="0" borderId="0" xfId="0" applyNumberFormat="1" applyFont="1"/>
    <xf numFmtId="0" fontId="94" fillId="0" borderId="0" xfId="0" applyFont="1" applyFill="1"/>
    <xf numFmtId="0" fontId="137" fillId="0" borderId="0" xfId="0" applyFont="1" applyAlignment="1">
      <alignment horizontal="left"/>
    </xf>
    <xf numFmtId="0" fontId="137" fillId="0" borderId="0" xfId="0" applyFont="1"/>
    <xf numFmtId="14" fontId="3" fillId="0" borderId="0" xfId="0" applyNumberFormat="1" applyFont="1" applyAlignment="1">
      <alignment horizontal="left"/>
    </xf>
    <xf numFmtId="0" fontId="138" fillId="3" borderId="0" xfId="20966" applyFont="1" applyFill="1" applyAlignment="1" applyProtection="1">
      <alignment vertical="center"/>
      <protection locked="0"/>
    </xf>
    <xf numFmtId="0" fontId="129" fillId="3" borderId="125" xfId="5" applyFont="1" applyFill="1" applyBorder="1" applyAlignment="1" applyProtection="1">
      <alignment vertical="center" wrapText="1"/>
      <protection locked="0"/>
    </xf>
    <xf numFmtId="0" fontId="129" fillId="0" borderId="125" xfId="20967" applyFont="1" applyFill="1" applyBorder="1" applyAlignment="1" applyProtection="1">
      <alignment horizontal="center" vertical="center" wrapText="1"/>
      <protection locked="0"/>
    </xf>
    <xf numFmtId="3" fontId="129" fillId="3" borderId="125" xfId="1" applyNumberFormat="1" applyFont="1" applyFill="1" applyBorder="1" applyAlignment="1" applyProtection="1">
      <alignment horizontal="center" vertical="center" wrapText="1"/>
      <protection locked="0"/>
    </xf>
    <xf numFmtId="9" fontId="129" fillId="3" borderId="125" xfId="15" applyNumberFormat="1" applyFont="1" applyFill="1" applyBorder="1" applyAlignment="1" applyProtection="1">
      <alignment horizontal="center" vertical="center" wrapText="1"/>
      <protection locked="0"/>
    </xf>
    <xf numFmtId="0" fontId="129" fillId="3" borderId="125" xfId="20967" applyFont="1" applyFill="1" applyBorder="1" applyAlignment="1" applyProtection="1">
      <alignment horizontal="center" vertical="center" wrapText="1"/>
      <protection locked="0"/>
    </xf>
    <xf numFmtId="0" fontId="138" fillId="3" borderId="125" xfId="20967" applyFont="1" applyFill="1" applyBorder="1" applyAlignment="1" applyProtection="1">
      <protection locked="0"/>
    </xf>
    <xf numFmtId="3" fontId="129" fillId="79" borderId="125" xfId="5" applyNumberFormat="1" applyFont="1" applyFill="1" applyBorder="1" applyAlignment="1" applyProtection="1"/>
    <xf numFmtId="0" fontId="139" fillId="3" borderId="125" xfId="20967" applyFont="1" applyFill="1" applyBorder="1" applyAlignment="1" applyProtection="1">
      <alignment horizontal="right"/>
      <protection locked="0"/>
    </xf>
    <xf numFmtId="0" fontId="129" fillId="3" borderId="125" xfId="20967" applyFont="1" applyFill="1" applyBorder="1" applyAlignment="1" applyProtection="1">
      <alignment horizontal="left" vertical="center"/>
      <protection locked="0"/>
    </xf>
    <xf numFmtId="3" fontId="129" fillId="3" borderId="125" xfId="5" applyNumberFormat="1" applyFont="1" applyFill="1" applyBorder="1" applyAlignment="1" applyProtection="1">
      <protection locked="0"/>
    </xf>
    <xf numFmtId="0" fontId="140" fillId="3" borderId="125" xfId="20967" applyFont="1" applyFill="1" applyBorder="1" applyAlignment="1" applyProtection="1">
      <alignment horizontal="right"/>
      <protection locked="0"/>
    </xf>
    <xf numFmtId="164" fontId="129" fillId="3" borderId="125" xfId="7" applyNumberFormat="1" applyFont="1" applyFill="1" applyBorder="1" applyAlignment="1" applyProtection="1">
      <protection locked="0"/>
    </xf>
    <xf numFmtId="0" fontId="129" fillId="0" borderId="125" xfId="20967" applyFont="1" applyFill="1" applyBorder="1" applyAlignment="1" applyProtection="1">
      <alignment horizontal="left" vertical="center"/>
      <protection locked="0"/>
    </xf>
    <xf numFmtId="0" fontId="138" fillId="3" borderId="125" xfId="16" applyFont="1" applyFill="1" applyBorder="1" applyAlignment="1" applyProtection="1">
      <protection locked="0"/>
    </xf>
    <xf numFmtId="3" fontId="138" fillId="75" borderId="125" xfId="16" applyNumberFormat="1" applyFont="1" applyFill="1" applyBorder="1" applyAlignment="1" applyProtection="1"/>
    <xf numFmtId="3" fontId="84" fillId="0" borderId="0" xfId="0" applyNumberFormat="1" applyFont="1"/>
    <xf numFmtId="3" fontId="129" fillId="79" borderId="125" xfId="5" applyNumberFormat="1" applyFont="1" applyFill="1" applyBorder="1" applyAlignment="1" applyProtection="1">
      <protection locked="0"/>
    </xf>
    <xf numFmtId="3" fontId="129" fillId="79" borderId="125" xfId="1" applyNumberFormat="1" applyFont="1" applyFill="1" applyBorder="1" applyAlignment="1" applyProtection="1"/>
    <xf numFmtId="0" fontId="92" fillId="0" borderId="0" xfId="0" applyFont="1" applyAlignment="1">
      <alignment horizontal="left"/>
    </xf>
    <xf numFmtId="14" fontId="92" fillId="0" borderId="0" xfId="0" applyNumberFormat="1" applyFont="1" applyAlignment="1">
      <alignment horizontal="left"/>
    </xf>
    <xf numFmtId="0" fontId="118" fillId="75" borderId="126" xfId="20963" applyFont="1" applyFill="1" applyBorder="1" applyAlignment="1">
      <alignment vertical="center"/>
    </xf>
    <xf numFmtId="0" fontId="118" fillId="75" borderId="127" xfId="20963" applyFont="1" applyFill="1" applyBorder="1" applyAlignment="1">
      <alignment vertical="center"/>
    </xf>
    <xf numFmtId="0" fontId="118" fillId="75" borderId="128" xfId="20963" applyFont="1" applyFill="1" applyBorder="1" applyAlignment="1">
      <alignment vertical="center"/>
    </xf>
    <xf numFmtId="0" fontId="92" fillId="69" borderId="129" xfId="20963" applyFont="1" applyFill="1" applyBorder="1" applyAlignment="1">
      <alignment horizontal="center" vertical="center"/>
    </xf>
    <xf numFmtId="0" fontId="92" fillId="69" borderId="128" xfId="20963" applyFont="1" applyFill="1" applyBorder="1" applyAlignment="1">
      <alignment horizontal="left" vertical="center" wrapText="1"/>
    </xf>
    <xf numFmtId="164" fontId="92" fillId="0" borderId="125" xfId="7" applyNumberFormat="1" applyFont="1" applyFill="1" applyBorder="1" applyAlignment="1" applyProtection="1">
      <alignment horizontal="right" vertical="center"/>
      <protection locked="0"/>
    </xf>
    <xf numFmtId="164" fontId="137" fillId="0" borderId="0" xfId="0" applyNumberFormat="1" applyFont="1"/>
    <xf numFmtId="0" fontId="118" fillId="76" borderId="125" xfId="20963" applyFont="1" applyFill="1" applyBorder="1" applyAlignment="1">
      <alignment horizontal="center" vertical="center"/>
    </xf>
    <xf numFmtId="0" fontId="118" fillId="76" borderId="127" xfId="20963" applyFont="1" applyFill="1" applyBorder="1" applyAlignment="1">
      <alignment vertical="top" wrapText="1"/>
    </xf>
    <xf numFmtId="164" fontId="118" fillId="75" borderId="128" xfId="7" applyNumberFormat="1" applyFont="1" applyFill="1" applyBorder="1" applyAlignment="1">
      <alignment horizontal="right" vertical="center"/>
    </xf>
    <xf numFmtId="0" fontId="92" fillId="69" borderId="127" xfId="20963" applyFont="1" applyFill="1" applyBorder="1" applyAlignment="1">
      <alignment vertical="center" wrapText="1"/>
    </xf>
    <xf numFmtId="0" fontId="92" fillId="69" borderId="128" xfId="20963" applyFont="1" applyFill="1" applyBorder="1" applyAlignment="1">
      <alignment horizontal="left" vertical="center"/>
    </xf>
    <xf numFmtId="0" fontId="92" fillId="3" borderId="129" xfId="20963" applyFont="1" applyFill="1" applyBorder="1" applyAlignment="1">
      <alignment horizontal="center" vertical="center"/>
    </xf>
    <xf numFmtId="0" fontId="118" fillId="76" borderId="127" xfId="20963" applyFont="1" applyFill="1" applyBorder="1" applyAlignment="1">
      <alignment vertical="center"/>
    </xf>
    <xf numFmtId="164" fontId="92" fillId="76" borderId="125" xfId="7" applyNumberFormat="1" applyFont="1" applyFill="1" applyBorder="1" applyAlignment="1" applyProtection="1">
      <alignment horizontal="right" vertical="center"/>
      <protection locked="0"/>
    </xf>
    <xf numFmtId="0" fontId="104" fillId="69" borderId="129" xfId="20963" applyFont="1" applyFill="1" applyBorder="1" applyAlignment="1" applyProtection="1">
      <alignment horizontal="center" vertical="center"/>
      <protection locked="0"/>
    </xf>
    <xf numFmtId="0" fontId="105" fillId="76" borderId="125" xfId="20963" applyFont="1" applyFill="1" applyBorder="1" applyAlignment="1" applyProtection="1">
      <alignment horizontal="center" vertical="center"/>
      <protection locked="0"/>
    </xf>
    <xf numFmtId="164" fontId="92" fillId="3" borderId="125" xfId="7" applyNumberFormat="1" applyFont="1" applyFill="1" applyBorder="1" applyAlignment="1" applyProtection="1">
      <alignment horizontal="right" vertical="center"/>
      <protection locked="0"/>
    </xf>
    <xf numFmtId="0" fontId="118" fillId="3" borderId="127" xfId="20963" applyFont="1" applyFill="1" applyBorder="1" applyAlignment="1">
      <alignment vertical="center"/>
    </xf>
    <xf numFmtId="0" fontId="92" fillId="69" borderId="125" xfId="20963" applyFont="1" applyFill="1" applyBorder="1" applyAlignment="1">
      <alignment horizontal="center" vertical="center"/>
    </xf>
    <xf numFmtId="0" fontId="137" fillId="0" borderId="0" xfId="0" applyFont="1" applyAlignment="1">
      <alignment wrapText="1"/>
    </xf>
    <xf numFmtId="3" fontId="103" fillId="76" borderId="125" xfId="1" applyNumberFormat="1" applyFont="1" applyFill="1" applyBorder="1" applyAlignment="1" applyProtection="1">
      <alignment horizontal="right" vertical="center"/>
    </xf>
    <xf numFmtId="164" fontId="103" fillId="0" borderId="125" xfId="948" applyNumberFormat="1" applyFont="1" applyFill="1" applyBorder="1" applyAlignment="1" applyProtection="1">
      <alignment horizontal="right" vertical="center"/>
      <protection locked="0"/>
    </xf>
    <xf numFmtId="164" fontId="103" fillId="76" borderId="125" xfId="948" applyNumberFormat="1" applyFont="1" applyFill="1" applyBorder="1" applyAlignment="1" applyProtection="1">
      <alignment horizontal="right" vertical="center"/>
    </xf>
    <xf numFmtId="164" fontId="103" fillId="0" borderId="125" xfId="1" applyNumberFormat="1" applyFont="1" applyFill="1" applyBorder="1" applyAlignment="1" applyProtection="1">
      <alignment horizontal="right" vertical="center"/>
      <protection locked="0"/>
    </xf>
    <xf numFmtId="43" fontId="103" fillId="76" borderId="125" xfId="948" applyNumberFormat="1" applyFont="1" applyFill="1" applyBorder="1" applyAlignment="1" applyProtection="1">
      <alignment horizontal="right" vertical="center"/>
    </xf>
    <xf numFmtId="10" fontId="103" fillId="76" borderId="125" xfId="20961" applyNumberFormat="1" applyFont="1" applyFill="1" applyBorder="1" applyAlignment="1" applyProtection="1">
      <alignment horizontal="right" vertical="center"/>
    </xf>
    <xf numFmtId="164" fontId="112" fillId="0" borderId="125" xfId="7" applyNumberFormat="1" applyFont="1" applyBorder="1"/>
    <xf numFmtId="164" fontId="109" fillId="0" borderId="0" xfId="7" applyNumberFormat="1" applyFont="1"/>
    <xf numFmtId="164" fontId="108" fillId="0" borderId="125" xfId="7" applyNumberFormat="1" applyFont="1" applyBorder="1"/>
    <xf numFmtId="164" fontId="108" fillId="0" borderId="125" xfId="7" applyNumberFormat="1" applyFont="1" applyFill="1" applyBorder="1"/>
    <xf numFmtId="164" fontId="108" fillId="35" borderId="125" xfId="7" applyNumberFormat="1" applyFont="1" applyFill="1" applyBorder="1"/>
    <xf numFmtId="164" fontId="111" fillId="0" borderId="125" xfId="7" applyNumberFormat="1" applyFont="1" applyBorder="1"/>
    <xf numFmtId="164" fontId="109" fillId="0" borderId="0" xfId="7" applyNumberFormat="1" applyFont="1" applyFill="1"/>
    <xf numFmtId="164" fontId="109" fillId="0" borderId="0" xfId="7" applyNumberFormat="1" applyFont="1" applyBorder="1"/>
    <xf numFmtId="164" fontId="109" fillId="0" borderId="125" xfId="7" applyNumberFormat="1" applyFont="1" applyBorder="1"/>
    <xf numFmtId="164" fontId="109" fillId="0" borderId="0" xfId="0" applyNumberFormat="1" applyFont="1"/>
    <xf numFmtId="164" fontId="108" fillId="0" borderId="0" xfId="7" applyNumberFormat="1" applyFont="1" applyBorder="1"/>
    <xf numFmtId="164" fontId="108" fillId="0" borderId="0" xfId="7" applyNumberFormat="1" applyFont="1"/>
    <xf numFmtId="164" fontId="108" fillId="0" borderId="125" xfId="7" applyNumberFormat="1" applyFont="1" applyBorder="1" applyAlignment="1">
      <alignment horizontal="left" indent="1"/>
    </xf>
    <xf numFmtId="164" fontId="111" fillId="75" borderId="125" xfId="7" applyNumberFormat="1" applyFont="1" applyFill="1" applyBorder="1"/>
    <xf numFmtId="164" fontId="108" fillId="0" borderId="0" xfId="0" applyNumberFormat="1" applyFont="1"/>
    <xf numFmtId="3" fontId="108" fillId="0" borderId="125" xfId="0" applyNumberFormat="1" applyFont="1" applyBorder="1"/>
    <xf numFmtId="3" fontId="111" fillId="0" borderId="125" xfId="0" applyNumberFormat="1" applyFont="1" applyBorder="1"/>
    <xf numFmtId="3" fontId="144" fillId="0" borderId="125" xfId="7" applyNumberFormat="1" applyFont="1" applyBorder="1"/>
    <xf numFmtId="3" fontId="108" fillId="0" borderId="0" xfId="0" applyNumberFormat="1" applyFont="1"/>
    <xf numFmtId="164" fontId="111" fillId="0" borderId="18" xfId="7" applyNumberFormat="1" applyFont="1" applyBorder="1"/>
    <xf numFmtId="164" fontId="108" fillId="0" borderId="81" xfId="7" applyNumberFormat="1" applyFont="1" applyBorder="1"/>
    <xf numFmtId="164" fontId="108" fillId="0" borderId="128" xfId="7" applyNumberFormat="1" applyFont="1" applyBorder="1"/>
    <xf numFmtId="164" fontId="108" fillId="0" borderId="18" xfId="7" applyNumberFormat="1" applyFont="1" applyBorder="1" applyAlignment="1">
      <alignment horizontal="left" indent="1"/>
    </xf>
    <xf numFmtId="164" fontId="108" fillId="0" borderId="18" xfId="7" applyNumberFormat="1" applyFont="1" applyBorder="1" applyAlignment="1">
      <alignment horizontal="left" indent="2"/>
    </xf>
    <xf numFmtId="164" fontId="108" fillId="0" borderId="18" xfId="7" applyNumberFormat="1" applyFont="1" applyFill="1" applyBorder="1" applyAlignment="1">
      <alignment horizontal="left" indent="3"/>
    </xf>
    <xf numFmtId="164" fontId="108" fillId="0" borderId="18" xfId="7" applyNumberFormat="1" applyFont="1" applyFill="1" applyBorder="1" applyAlignment="1">
      <alignment horizontal="left" indent="1"/>
    </xf>
    <xf numFmtId="164" fontId="108" fillId="78" borderId="18" xfId="7" applyNumberFormat="1" applyFont="1" applyFill="1" applyBorder="1"/>
    <xf numFmtId="164" fontId="108" fillId="78" borderId="125" xfId="7" applyNumberFormat="1" applyFont="1" applyFill="1" applyBorder="1"/>
    <xf numFmtId="164" fontId="108" fillId="78" borderId="81" xfId="7" applyNumberFormat="1" applyFont="1" applyFill="1" applyBorder="1"/>
    <xf numFmtId="164" fontId="108" fillId="78" borderId="128" xfId="7" applyNumberFormat="1" applyFont="1" applyFill="1" applyBorder="1"/>
    <xf numFmtId="164" fontId="108" fillId="0" borderId="18" xfId="7" applyNumberFormat="1" applyFont="1" applyFill="1" applyBorder="1" applyAlignment="1">
      <alignment horizontal="left" vertical="top" wrapText="1" indent="2"/>
    </xf>
    <xf numFmtId="164" fontId="108" fillId="0" borderId="81" xfId="7" applyNumberFormat="1" applyFont="1" applyFill="1" applyBorder="1"/>
    <xf numFmtId="164" fontId="108" fillId="0" borderId="128" xfId="7" applyNumberFormat="1" applyFont="1" applyFill="1" applyBorder="1"/>
    <xf numFmtId="164" fontId="108" fillId="0" borderId="18" xfId="7" applyNumberFormat="1" applyFont="1" applyFill="1" applyBorder="1" applyAlignment="1">
      <alignment horizontal="left" wrapText="1" indent="3"/>
    </xf>
    <xf numFmtId="164" fontId="108" fillId="0" borderId="18" xfId="7" applyNumberFormat="1" applyFont="1" applyFill="1" applyBorder="1" applyAlignment="1">
      <alignment horizontal="left" wrapText="1" indent="2"/>
    </xf>
    <xf numFmtId="164" fontId="108" fillId="0" borderId="18" xfId="7" applyNumberFormat="1" applyFont="1" applyFill="1" applyBorder="1" applyAlignment="1">
      <alignment horizontal="left" wrapText="1" indent="1"/>
    </xf>
    <xf numFmtId="164" fontId="108" fillId="0" borderId="21" xfId="7" applyNumberFormat="1" applyFont="1" applyFill="1" applyBorder="1" applyAlignment="1">
      <alignment horizontal="left" wrapText="1" indent="1"/>
    </xf>
    <xf numFmtId="164" fontId="108" fillId="0" borderId="22" xfId="7" applyNumberFormat="1" applyFont="1" applyFill="1" applyBorder="1"/>
    <xf numFmtId="164" fontId="108" fillId="0" borderId="23" xfId="7" applyNumberFormat="1" applyFont="1" applyFill="1" applyBorder="1"/>
    <xf numFmtId="164" fontId="108" fillId="0" borderId="25" xfId="7" applyNumberFormat="1" applyFont="1" applyFill="1" applyBorder="1"/>
    <xf numFmtId="164" fontId="108" fillId="0" borderId="0" xfId="7" applyNumberFormat="1" applyFont="1" applyFill="1"/>
    <xf numFmtId="164" fontId="108" fillId="0" borderId="125" xfId="7" applyNumberFormat="1" applyFont="1" applyFill="1" applyBorder="1" applyAlignment="1">
      <alignment horizontal="left" vertical="center" wrapText="1"/>
    </xf>
    <xf numFmtId="164" fontId="108" fillId="0" borderId="125" xfId="7" applyNumberFormat="1" applyFont="1" applyBorder="1" applyAlignment="1">
      <alignment horizontal="center" vertical="center" wrapText="1"/>
    </xf>
    <xf numFmtId="164" fontId="108" fillId="0" borderId="125" xfId="7" applyNumberFormat="1" applyFont="1" applyBorder="1" applyAlignment="1">
      <alignment horizontal="center" vertical="center"/>
    </xf>
    <xf numFmtId="164" fontId="111" fillId="0" borderId="125" xfId="7" applyNumberFormat="1" applyFont="1" applyFill="1" applyBorder="1" applyAlignment="1">
      <alignment horizontal="left" vertical="center" wrapText="1"/>
    </xf>
    <xf numFmtId="164" fontId="108" fillId="0" borderId="0" xfId="0" applyNumberFormat="1" applyFont="1" applyBorder="1" applyAlignment="1">
      <alignment horizontal="left"/>
    </xf>
    <xf numFmtId="164" fontId="113" fillId="0" borderId="125" xfId="7" applyNumberFormat="1" applyFont="1" applyBorder="1"/>
    <xf numFmtId="164" fontId="113" fillId="0" borderId="0" xfId="0" applyNumberFormat="1" applyFont="1"/>
    <xf numFmtId="43" fontId="129" fillId="0" borderId="0" xfId="0" applyNumberFormat="1" applyFont="1"/>
    <xf numFmtId="164" fontId="113" fillId="0" borderId="129" xfId="7" applyNumberFormat="1" applyFont="1" applyBorder="1"/>
    <xf numFmtId="43" fontId="145" fillId="0" borderId="125" xfId="7" applyFont="1" applyFill="1" applyBorder="1"/>
    <xf numFmtId="9" fontId="145" fillId="0" borderId="125" xfId="20961" applyFont="1" applyFill="1" applyBorder="1"/>
    <xf numFmtId="9" fontId="129" fillId="0" borderId="0" xfId="20961" applyFont="1"/>
    <xf numFmtId="0" fontId="2" fillId="0" borderId="0" xfId="0" applyFont="1" applyAlignment="1">
      <alignment horizontal="left"/>
    </xf>
    <xf numFmtId="14" fontId="2" fillId="0" borderId="0" xfId="0" applyNumberFormat="1" applyFont="1" applyAlignment="1">
      <alignment horizontal="left"/>
    </xf>
    <xf numFmtId="0" fontId="45" fillId="0" borderId="125" xfId="0" applyFont="1" applyFill="1" applyBorder="1" applyAlignment="1">
      <alignment horizontal="center" vertical="center" wrapText="1"/>
    </xf>
    <xf numFmtId="0" fontId="65" fillId="0" borderId="125" xfId="0" applyFont="1" applyFill="1" applyBorder="1" applyAlignment="1">
      <alignment horizontal="left" vertical="center" wrapText="1"/>
    </xf>
    <xf numFmtId="0" fontId="2" fillId="0" borderId="125" xfId="0" applyFont="1" applyBorder="1" applyAlignment="1">
      <alignment vertical="center" wrapText="1"/>
    </xf>
    <xf numFmtId="9" fontId="45" fillId="0" borderId="125" xfId="20961" applyFont="1" applyFill="1" applyBorder="1" applyAlignment="1" applyProtection="1">
      <alignment horizontal="right" vertical="center" wrapText="1"/>
      <protection locked="0"/>
    </xf>
    <xf numFmtId="9" fontId="84" fillId="0" borderId="125" xfId="20961" applyFont="1" applyFill="1" applyBorder="1" applyAlignment="1" applyProtection="1">
      <alignment vertical="center" wrapText="1"/>
      <protection locked="0"/>
    </xf>
    <xf numFmtId="9" fontId="84" fillId="0" borderId="81" xfId="20961" applyFont="1" applyFill="1" applyBorder="1" applyAlignment="1" applyProtection="1">
      <alignment vertical="center" wrapText="1"/>
      <protection locked="0"/>
    </xf>
    <xf numFmtId="10" fontId="84" fillId="0" borderId="125" xfId="20961" applyNumberFormat="1" applyFont="1" applyBorder="1" applyAlignment="1" applyProtection="1">
      <alignment vertical="center" wrapText="1"/>
      <protection locked="0"/>
    </xf>
    <xf numFmtId="10" fontId="84" fillId="0" borderId="81" xfId="20961" applyNumberFormat="1" applyFont="1" applyBorder="1" applyAlignment="1" applyProtection="1">
      <alignment vertical="center" wrapText="1"/>
      <protection locked="0"/>
    </xf>
    <xf numFmtId="10" fontId="2" fillId="36" borderId="0" xfId="20961" applyNumberFormat="1" applyFont="1" applyFill="1" applyBorder="1"/>
    <xf numFmtId="10" fontId="2" fillId="36" borderId="96" xfId="20961" applyNumberFormat="1" applyFont="1" applyFill="1" applyBorder="1"/>
    <xf numFmtId="10" fontId="2" fillId="2" borderId="125" xfId="20961" applyNumberFormat="1" applyFont="1" applyFill="1" applyBorder="1" applyAlignment="1" applyProtection="1">
      <alignment vertical="center"/>
      <protection locked="0"/>
    </xf>
    <xf numFmtId="10" fontId="84" fillId="0" borderId="125" xfId="20961" applyNumberFormat="1" applyFont="1" applyFill="1" applyBorder="1" applyAlignment="1" applyProtection="1">
      <alignment horizontal="right" vertical="center" wrapText="1"/>
      <protection locked="0"/>
    </xf>
    <xf numFmtId="193" fontId="2" fillId="2" borderId="125" xfId="0" applyNumberFormat="1" applyFont="1" applyFill="1" applyBorder="1" applyAlignment="1" applyProtection="1">
      <alignment vertical="center"/>
      <protection locked="0"/>
    </xf>
    <xf numFmtId="0" fontId="2" fillId="0" borderId="129" xfId="0" applyFont="1" applyBorder="1" applyAlignment="1">
      <alignment vertical="center" wrapText="1"/>
    </xf>
    <xf numFmtId="10" fontId="2" fillId="2" borderId="129" xfId="20961" applyNumberFormat="1" applyFont="1" applyFill="1" applyBorder="1" applyAlignment="1" applyProtection="1">
      <alignment vertical="center"/>
      <protection locked="0"/>
    </xf>
    <xf numFmtId="10" fontId="87" fillId="2" borderId="129" xfId="20961" applyNumberFormat="1" applyFont="1" applyFill="1" applyBorder="1" applyAlignment="1" applyProtection="1">
      <alignment vertical="center"/>
      <protection locked="0"/>
    </xf>
    <xf numFmtId="10" fontId="87" fillId="2" borderId="91" xfId="20961" applyNumberFormat="1" applyFont="1" applyFill="1" applyBorder="1" applyAlignment="1" applyProtection="1">
      <alignment vertical="center"/>
      <protection locked="0"/>
    </xf>
    <xf numFmtId="193" fontId="2" fillId="2" borderId="129" xfId="0" applyNumberFormat="1" applyFont="1" applyFill="1" applyBorder="1" applyAlignment="1" applyProtection="1">
      <alignment vertical="center"/>
      <protection locked="0"/>
    </xf>
    <xf numFmtId="164" fontId="129" fillId="0" borderId="0" xfId="0" applyNumberFormat="1" applyFont="1"/>
    <xf numFmtId="43" fontId="129" fillId="0" borderId="0" xfId="20961" applyNumberFormat="1" applyFont="1"/>
    <xf numFmtId="0" fontId="137" fillId="0" borderId="125" xfId="0" applyFont="1" applyBorder="1"/>
    <xf numFmtId="193" fontId="2" fillId="0" borderId="125" xfId="0" applyNumberFormat="1" applyFont="1" applyBorder="1" applyAlignment="1" applyProtection="1">
      <alignment vertical="center" wrapText="1"/>
      <protection locked="0"/>
    </xf>
    <xf numFmtId="193" fontId="2" fillId="0" borderId="125" xfId="0" applyNumberFormat="1" applyFont="1" applyBorder="1" applyAlignment="1" applyProtection="1">
      <alignment horizontal="right" vertical="center" wrapText="1"/>
      <protection locked="0"/>
    </xf>
    <xf numFmtId="10" fontId="146" fillId="0" borderId="125" xfId="0" applyNumberFormat="1" applyFont="1" applyBorder="1" applyAlignment="1" applyProtection="1">
      <alignment horizontal="right" vertical="center" wrapText="1"/>
      <protection locked="0"/>
    </xf>
    <xf numFmtId="10" fontId="2" fillId="80" borderId="125" xfId="0" applyNumberFormat="1" applyFont="1" applyFill="1" applyBorder="1" applyAlignment="1" applyProtection="1">
      <alignment vertical="center"/>
      <protection locked="0"/>
    </xf>
    <xf numFmtId="10" fontId="2" fillId="2" borderId="22" xfId="20961" applyNumberFormat="1" applyFont="1" applyFill="1" applyBorder="1" applyAlignment="1" applyProtection="1">
      <alignment vertical="center"/>
      <protection locked="0"/>
    </xf>
    <xf numFmtId="0" fontId="84" fillId="0" borderId="0" xfId="0" applyFont="1" applyAlignment="1">
      <alignment horizontal="right"/>
    </xf>
    <xf numFmtId="0" fontId="2" fillId="0" borderId="0" xfId="11" applyFont="1" applyFill="1" applyBorder="1" applyAlignment="1" applyProtection="1">
      <alignment horizontal="right"/>
    </xf>
    <xf numFmtId="0" fontId="84" fillId="0" borderId="59" xfId="0" applyFont="1" applyFill="1" applyBorder="1" applyAlignment="1">
      <alignment horizontal="right" vertical="center" wrapText="1"/>
    </xf>
    <xf numFmtId="193" fontId="86" fillId="0" borderId="31" xfId="0" applyNumberFormat="1" applyFont="1" applyBorder="1" applyAlignment="1">
      <alignment horizontal="right" vertical="center"/>
    </xf>
    <xf numFmtId="193" fontId="84" fillId="0" borderId="11" xfId="0" applyNumberFormat="1" applyFont="1" applyBorder="1" applyAlignment="1">
      <alignment horizontal="right" vertical="center"/>
    </xf>
    <xf numFmtId="193" fontId="84" fillId="0" borderId="11" xfId="0" applyNumberFormat="1" applyFont="1" applyFill="1" applyBorder="1" applyAlignment="1">
      <alignment horizontal="right" vertical="center"/>
    </xf>
    <xf numFmtId="193" fontId="88" fillId="0" borderId="11" xfId="0" applyNumberFormat="1" applyFont="1" applyFill="1" applyBorder="1" applyAlignment="1">
      <alignment horizontal="right" vertical="center"/>
    </xf>
    <xf numFmtId="193" fontId="91" fillId="0" borderId="11" xfId="0" applyNumberFormat="1" applyFont="1" applyFill="1" applyBorder="1" applyAlignment="1">
      <alignment horizontal="right" vertical="center"/>
    </xf>
    <xf numFmtId="193" fontId="84" fillId="0" borderId="12" xfId="0" applyNumberFormat="1" applyFont="1" applyFill="1" applyBorder="1" applyAlignment="1">
      <alignment horizontal="right" vertical="center"/>
    </xf>
    <xf numFmtId="193" fontId="84" fillId="0" borderId="13" xfId="0" applyNumberFormat="1" applyFont="1" applyFill="1" applyBorder="1" applyAlignment="1">
      <alignment horizontal="right" vertical="center"/>
    </xf>
    <xf numFmtId="193" fontId="84" fillId="0" borderId="14" xfId="0" applyNumberFormat="1" applyFont="1" applyBorder="1" applyAlignment="1">
      <alignment horizontal="right" vertical="center"/>
    </xf>
    <xf numFmtId="193" fontId="84" fillId="0" borderId="12" xfId="0" applyNumberFormat="1" applyFont="1" applyBorder="1" applyAlignment="1">
      <alignment horizontal="right" vertical="center"/>
    </xf>
    <xf numFmtId="193" fontId="86" fillId="0" borderId="12" xfId="0" applyNumberFormat="1" applyFont="1" applyBorder="1" applyAlignment="1">
      <alignment horizontal="right" vertical="center"/>
    </xf>
    <xf numFmtId="193" fontId="88" fillId="0" borderId="12" xfId="0" applyNumberFormat="1" applyFont="1" applyBorder="1" applyAlignment="1">
      <alignment horizontal="right" vertical="center"/>
    </xf>
    <xf numFmtId="193" fontId="86" fillId="0" borderId="13" xfId="0" applyNumberFormat="1" applyFont="1" applyFill="1" applyBorder="1" applyAlignment="1">
      <alignment horizontal="right" vertical="center"/>
    </xf>
    <xf numFmtId="193" fontId="84" fillId="0" borderId="125" xfId="0" applyNumberFormat="1" applyFont="1" applyBorder="1" applyAlignment="1">
      <alignment horizontal="right" vertical="center"/>
    </xf>
    <xf numFmtId="164" fontId="84" fillId="0" borderId="125" xfId="7" applyNumberFormat="1" applyFont="1" applyBorder="1" applyAlignment="1">
      <alignment horizontal="right" vertical="center"/>
    </xf>
    <xf numFmtId="164" fontId="84" fillId="0" borderId="125" xfId="7" applyNumberFormat="1" applyFont="1" applyBorder="1" applyAlignment="1">
      <alignment horizontal="right"/>
    </xf>
    <xf numFmtId="0" fontId="84" fillId="0" borderId="125" xfId="0" applyFont="1" applyBorder="1" applyAlignment="1">
      <alignment horizontal="right"/>
    </xf>
    <xf numFmtId="3" fontId="3" fillId="0" borderId="0" xfId="0" applyNumberFormat="1" applyFont="1"/>
    <xf numFmtId="3" fontId="3" fillId="0" borderId="98" xfId="0" applyNumberFormat="1" applyFont="1" applyFill="1" applyBorder="1" applyAlignment="1">
      <alignment horizontal="center"/>
    </xf>
    <xf numFmtId="3" fontId="3" fillId="0" borderId="98" xfId="0" applyNumberFormat="1" applyFont="1" applyBorder="1" applyAlignment="1">
      <alignment horizontal="center"/>
    </xf>
    <xf numFmtId="3" fontId="3" fillId="3" borderId="0" xfId="0" applyNumberFormat="1" applyFont="1" applyFill="1" applyBorder="1" applyAlignment="1">
      <alignment horizontal="center"/>
    </xf>
    <xf numFmtId="3" fontId="3" fillId="0" borderId="98" xfId="7" applyNumberFormat="1" applyFont="1" applyBorder="1"/>
    <xf numFmtId="3" fontId="9" fillId="36" borderId="98" xfId="20" applyNumberFormat="1" applyBorder="1"/>
    <xf numFmtId="3" fontId="3" fillId="0" borderId="98" xfId="7" applyNumberFormat="1" applyFont="1" applyBorder="1" applyAlignment="1">
      <alignment vertical="center"/>
    </xf>
    <xf numFmtId="3" fontId="3" fillId="3" borderId="0" xfId="7" applyNumberFormat="1" applyFont="1" applyFill="1" applyBorder="1"/>
    <xf numFmtId="3" fontId="3" fillId="3" borderId="0" xfId="7" applyNumberFormat="1" applyFont="1" applyFill="1" applyBorder="1" applyAlignment="1">
      <alignment vertical="center"/>
    </xf>
    <xf numFmtId="3" fontId="3" fillId="0" borderId="98" xfId="7" applyNumberFormat="1" applyFont="1" applyFill="1" applyBorder="1"/>
    <xf numFmtId="3" fontId="3" fillId="0" borderId="98" xfId="7" applyNumberFormat="1" applyFont="1" applyFill="1" applyBorder="1" applyAlignment="1">
      <alignment vertical="center"/>
    </xf>
    <xf numFmtId="3" fontId="3" fillId="3" borderId="0" xfId="0" applyNumberFormat="1" applyFont="1" applyFill="1" applyBorder="1"/>
    <xf numFmtId="3" fontId="9" fillId="36" borderId="24" xfId="20" applyNumberFormat="1" applyBorder="1"/>
    <xf numFmtId="3" fontId="9" fillId="36" borderId="89" xfId="20" applyNumberFormat="1" applyBorder="1"/>
    <xf numFmtId="3" fontId="9" fillId="36" borderId="25" xfId="20" applyNumberFormat="1" applyBorder="1"/>
    <xf numFmtId="10" fontId="3" fillId="0" borderId="94" xfId="20961" applyNumberFormat="1" applyFont="1" applyFill="1" applyBorder="1" applyAlignment="1">
      <alignment vertical="center"/>
    </xf>
    <xf numFmtId="10" fontId="3" fillId="0" borderId="95" xfId="20961" applyNumberFormat="1" applyFont="1" applyFill="1" applyBorder="1" applyAlignment="1">
      <alignment vertical="center"/>
    </xf>
    <xf numFmtId="0" fontId="94" fillId="0" borderId="0" xfId="11" applyFont="1" applyFill="1" applyBorder="1" applyProtection="1"/>
    <xf numFmtId="0" fontId="94" fillId="0" borderId="0" xfId="0" applyFont="1" applyAlignment="1">
      <alignment horizontal="left"/>
    </xf>
    <xf numFmtId="0" fontId="147" fillId="0" borderId="0" xfId="11" applyFont="1" applyFill="1" applyBorder="1" applyAlignment="1" applyProtection="1"/>
    <xf numFmtId="0" fontId="148" fillId="0" borderId="0" xfId="0" applyFont="1"/>
    <xf numFmtId="0" fontId="149" fillId="81" borderId="16" xfId="0" applyFont="1" applyFill="1" applyBorder="1" applyAlignment="1">
      <alignment horizontal="center" vertical="center"/>
    </xf>
    <xf numFmtId="0" fontId="149" fillId="81" borderId="17" xfId="0" applyFont="1" applyFill="1" applyBorder="1" applyAlignment="1">
      <alignment horizontal="center" vertical="center"/>
    </xf>
    <xf numFmtId="0" fontId="150" fillId="0" borderId="0" xfId="0" applyFont="1"/>
    <xf numFmtId="0" fontId="149" fillId="82" borderId="125" xfId="0" applyFont="1" applyFill="1" applyBorder="1" applyAlignment="1">
      <alignment horizontal="left" vertical="center"/>
    </xf>
    <xf numFmtId="194" fontId="149" fillId="82" borderId="81" xfId="7" applyNumberFormat="1" applyFont="1" applyFill="1" applyBorder="1" applyAlignment="1">
      <alignment horizontal="left" vertical="center"/>
    </xf>
    <xf numFmtId="194" fontId="150" fillId="0" borderId="0" xfId="0" applyNumberFormat="1" applyFont="1"/>
    <xf numFmtId="49" fontId="152" fillId="0" borderId="125" xfId="0" applyNumberFormat="1" applyFont="1" applyFill="1" applyBorder="1" applyAlignment="1">
      <alignment horizontal="left" vertical="center"/>
    </xf>
    <xf numFmtId="194" fontId="152" fillId="0" borderId="81" xfId="7" applyNumberFormat="1" applyFont="1" applyFill="1" applyBorder="1" applyAlignment="1">
      <alignment horizontal="left" vertical="center"/>
    </xf>
    <xf numFmtId="0" fontId="152" fillId="0" borderId="125" xfId="0" applyFont="1" applyFill="1" applyBorder="1" applyAlignment="1">
      <alignment horizontal="left" vertical="center"/>
    </xf>
    <xf numFmtId="0" fontId="149" fillId="0" borderId="125" xfId="0" applyFont="1" applyFill="1" applyBorder="1" applyAlignment="1">
      <alignment horizontal="left" vertical="center"/>
    </xf>
    <xf numFmtId="0" fontId="154" fillId="83" borderId="22" xfId="0" applyFont="1" applyFill="1" applyBorder="1" applyAlignment="1">
      <alignment horizontal="left" vertical="center"/>
    </xf>
    <xf numFmtId="0" fontId="155" fillId="0" borderId="0" xfId="0" applyFont="1" applyFill="1" applyAlignment="1">
      <alignment vertical="top" wrapText="1"/>
    </xf>
    <xf numFmtId="0" fontId="157" fillId="0" borderId="0" xfId="0" applyFont="1" applyFill="1" applyAlignment="1">
      <alignment vertical="top"/>
    </xf>
    <xf numFmtId="0" fontId="157" fillId="0" borderId="0" xfId="0" applyFont="1" applyFill="1" applyAlignment="1">
      <alignment vertical="top" wrapText="1"/>
    </xf>
    <xf numFmtId="0" fontId="0" fillId="0" borderId="1" xfId="0" applyBorder="1"/>
    <xf numFmtId="0" fontId="3" fillId="85" borderId="125" xfId="0" applyFont="1" applyFill="1" applyBorder="1" applyAlignment="1" applyProtection="1">
      <alignment horizontal="center" vertical="center" wrapText="1"/>
    </xf>
    <xf numFmtId="0" fontId="4" fillId="84" borderId="125" xfId="0" applyFont="1" applyFill="1" applyBorder="1" applyAlignment="1" applyProtection="1">
      <alignment vertical="center" wrapText="1"/>
    </xf>
    <xf numFmtId="194" fontId="4" fillId="84" borderId="125" xfId="7" applyNumberFormat="1" applyFont="1" applyFill="1" applyBorder="1" applyAlignment="1">
      <alignment vertical="center"/>
    </xf>
    <xf numFmtId="194" fontId="4" fillId="84" borderId="81" xfId="7" applyNumberFormat="1" applyFont="1" applyFill="1" applyBorder="1" applyAlignment="1">
      <alignment vertical="center"/>
    </xf>
    <xf numFmtId="0" fontId="152" fillId="82" borderId="125" xfId="0" applyFont="1" applyFill="1" applyBorder="1" applyAlignment="1">
      <alignment horizontal="left" vertical="center" wrapText="1" indent="3"/>
    </xf>
    <xf numFmtId="194" fontId="4" fillId="35" borderId="125" xfId="7" applyNumberFormat="1" applyFont="1" applyFill="1" applyBorder="1" applyAlignment="1">
      <alignment vertical="center"/>
    </xf>
    <xf numFmtId="0" fontId="158" fillId="82" borderId="125" xfId="0" applyFont="1" applyFill="1" applyBorder="1" applyAlignment="1">
      <alignment horizontal="left" vertical="center" wrapText="1" indent="5"/>
    </xf>
    <xf numFmtId="0" fontId="159" fillId="81" borderId="125" xfId="0" applyFont="1" applyFill="1" applyBorder="1" applyAlignment="1" applyProtection="1">
      <alignment horizontal="left" vertical="center" wrapText="1" indent="1"/>
    </xf>
    <xf numFmtId="194" fontId="159" fillId="81" borderId="125" xfId="7" applyNumberFormat="1" applyFont="1" applyFill="1" applyBorder="1" applyAlignment="1">
      <alignment vertical="center"/>
    </xf>
    <xf numFmtId="194" fontId="160" fillId="82" borderId="125" xfId="7" applyNumberFormat="1" applyFont="1" applyFill="1" applyBorder="1" applyAlignment="1">
      <alignment vertical="center"/>
    </xf>
    <xf numFmtId="194" fontId="160" fillId="82" borderId="22" xfId="7" applyNumberFormat="1" applyFont="1" applyFill="1" applyBorder="1" applyAlignment="1">
      <alignment vertical="center"/>
    </xf>
    <xf numFmtId="194" fontId="0" fillId="0" borderId="0" xfId="0" applyNumberFormat="1"/>
    <xf numFmtId="195" fontId="94" fillId="0" borderId="81" xfId="0" applyNumberFormat="1" applyFont="1" applyFill="1" applyBorder="1" applyAlignment="1">
      <alignment horizontal="right" vertical="center" wrapText="1"/>
    </xf>
    <xf numFmtId="195" fontId="147" fillId="84" borderId="23" xfId="0" applyNumberFormat="1" applyFont="1" applyFill="1" applyBorder="1" applyAlignment="1">
      <alignment horizontal="right" vertical="center" wrapText="1"/>
    </xf>
    <xf numFmtId="0" fontId="161" fillId="0" borderId="0" xfId="20966" applyFont="1" applyFill="1" applyAlignment="1" applyProtection="1">
      <alignment vertical="center"/>
      <protection locked="0"/>
    </xf>
    <xf numFmtId="0" fontId="0" fillId="0" borderId="0" xfId="0" applyAlignment="1">
      <alignment wrapText="1"/>
    </xf>
    <xf numFmtId="0" fontId="129" fillId="3" borderId="125" xfId="5" applyFont="1" applyFill="1" applyBorder="1" applyProtection="1">
      <protection locked="0"/>
    </xf>
    <xf numFmtId="0" fontId="129" fillId="0" borderId="125" xfId="20967" applyFont="1" applyFill="1" applyBorder="1" applyAlignment="1" applyProtection="1">
      <alignment horizontal="center" vertical="top" wrapText="1"/>
      <protection locked="0"/>
    </xf>
    <xf numFmtId="0" fontId="138" fillId="3" borderId="125" xfId="20967" applyFont="1" applyFill="1" applyBorder="1" applyAlignment="1" applyProtection="1">
      <alignment wrapText="1"/>
      <protection locked="0"/>
    </xf>
    <xf numFmtId="3" fontId="129" fillId="0" borderId="125" xfId="5" applyNumberFormat="1" applyFont="1" applyFill="1" applyBorder="1" applyProtection="1"/>
    <xf numFmtId="164" fontId="162" fillId="0" borderId="125" xfId="7" applyNumberFormat="1" applyFont="1" applyBorder="1"/>
    <xf numFmtId="9" fontId="163" fillId="0" borderId="125" xfId="20961" applyFont="1" applyFill="1" applyBorder="1"/>
    <xf numFmtId="43" fontId="163" fillId="0" borderId="125" xfId="7" applyFont="1" applyFill="1" applyBorder="1"/>
    <xf numFmtId="0" fontId="91" fillId="0" borderId="66" xfId="0" applyFont="1" applyBorder="1" applyAlignment="1">
      <alignment horizontal="left" wrapText="1"/>
    </xf>
    <xf numFmtId="0" fontId="91" fillId="0" borderId="65" xfId="0" applyFont="1" applyBorder="1" applyAlignment="1">
      <alignment horizontal="left" wrapText="1"/>
    </xf>
    <xf numFmtId="0" fontId="91" fillId="0" borderId="133" xfId="0" applyFont="1" applyBorder="1" applyAlignment="1">
      <alignment horizontal="center" vertical="center"/>
    </xf>
    <xf numFmtId="0" fontId="91" fillId="0" borderId="30" xfId="0" applyFont="1" applyBorder="1" applyAlignment="1">
      <alignment horizontal="center" vertical="center"/>
    </xf>
    <xf numFmtId="0" fontId="91" fillId="0" borderId="134" xfId="0" applyFont="1" applyBorder="1" applyAlignment="1">
      <alignment horizontal="center" vertical="center"/>
    </xf>
    <xf numFmtId="164" fontId="0" fillId="0" borderId="126" xfId="7" applyNumberFormat="1" applyFont="1" applyBorder="1" applyAlignment="1">
      <alignment horizontal="center"/>
    </xf>
    <xf numFmtId="164" fontId="0" fillId="0" borderId="127" xfId="7" applyNumberFormat="1" applyFont="1" applyBorder="1" applyAlignment="1">
      <alignment horizontal="center"/>
    </xf>
    <xf numFmtId="164" fontId="0" fillId="0" borderId="128" xfId="7" applyNumberFormat="1" applyFont="1" applyBorder="1" applyAlignment="1">
      <alignment horizontal="center"/>
    </xf>
    <xf numFmtId="0" fontId="0" fillId="0" borderId="112" xfId="0" applyBorder="1" applyAlignment="1">
      <alignment horizontal="center" vertical="center"/>
    </xf>
    <xf numFmtId="0" fontId="117" fillId="0" borderId="113" xfId="0" applyFont="1" applyBorder="1" applyAlignment="1">
      <alignment horizontal="center" vertical="center"/>
    </xf>
    <xf numFmtId="0" fontId="117" fillId="0" borderId="7" xfId="0" applyFont="1" applyBorder="1" applyAlignment="1">
      <alignment horizontal="center" vertical="center"/>
    </xf>
    <xf numFmtId="0" fontId="118" fillId="0" borderId="16" xfId="0" applyFont="1" applyFill="1" applyBorder="1" applyAlignment="1" applyProtection="1">
      <alignment horizontal="center" vertical="center"/>
    </xf>
    <xf numFmtId="0" fontId="118" fillId="0" borderId="17" xfId="0" applyFont="1" applyFill="1" applyBorder="1" applyAlignment="1" applyProtection="1">
      <alignment horizontal="center" vertical="center"/>
    </xf>
    <xf numFmtId="0" fontId="0" fillId="0" borderId="114" xfId="0" applyBorder="1" applyAlignment="1">
      <alignment horizontal="center"/>
    </xf>
    <xf numFmtId="0" fontId="0" fillId="0" borderId="115" xfId="0" applyBorder="1" applyAlignment="1">
      <alignment horizontal="center"/>
    </xf>
    <xf numFmtId="0" fontId="0" fillId="0" borderId="116" xfId="0" applyBorder="1" applyAlignment="1">
      <alignment horizontal="center"/>
    </xf>
    <xf numFmtId="164" fontId="0" fillId="0" borderId="114" xfId="7" applyNumberFormat="1" applyFont="1" applyBorder="1" applyAlignment="1">
      <alignment horizontal="center"/>
    </xf>
    <xf numFmtId="164" fontId="0" fillId="0" borderId="115" xfId="7" applyNumberFormat="1" applyFont="1" applyBorder="1" applyAlignment="1">
      <alignment horizontal="center"/>
    </xf>
    <xf numFmtId="164" fontId="0" fillId="0" borderId="116" xfId="7" applyNumberFormat="1" applyFont="1" applyBorder="1" applyAlignment="1">
      <alignment horizontal="center"/>
    </xf>
    <xf numFmtId="0" fontId="0" fillId="0" borderId="68" xfId="0" applyBorder="1" applyAlignment="1">
      <alignment horizontal="center" vertical="center"/>
    </xf>
    <xf numFmtId="0" fontId="0" fillId="0" borderId="75" xfId="0" applyBorder="1" applyAlignment="1">
      <alignment horizontal="center" vertical="center"/>
    </xf>
    <xf numFmtId="0" fontId="117" fillId="0" borderId="129" xfId="0" applyFont="1" applyBorder="1" applyAlignment="1">
      <alignment horizontal="center" vertical="center" wrapText="1"/>
    </xf>
    <xf numFmtId="0" fontId="117" fillId="0" borderId="7" xfId="0" applyFont="1" applyBorder="1" applyAlignment="1">
      <alignment horizontal="center" vertical="center" wrapText="1"/>
    </xf>
    <xf numFmtId="0" fontId="0" fillId="0" borderId="125" xfId="0" applyBorder="1" applyAlignment="1">
      <alignment horizontal="center" vertical="center"/>
    </xf>
    <xf numFmtId="0" fontId="0" fillId="0" borderId="125" xfId="0" applyBorder="1" applyAlignment="1">
      <alignment horizontal="center" vertical="center" wrapText="1"/>
    </xf>
    <xf numFmtId="0" fontId="45" fillId="0" borderId="3" xfId="0" applyFont="1" applyBorder="1" applyAlignment="1">
      <alignment horizontal="center" vertical="center" wrapText="1"/>
    </xf>
    <xf numFmtId="0" fontId="45" fillId="0" borderId="19" xfId="0" applyFont="1" applyBorder="1" applyAlignment="1">
      <alignment horizontal="center" vertical="center" wrapText="1"/>
    </xf>
    <xf numFmtId="0" fontId="86" fillId="0" borderId="80" xfId="0" applyFont="1" applyFill="1" applyBorder="1" applyAlignment="1">
      <alignment horizontal="center" vertical="center" wrapText="1"/>
    </xf>
    <xf numFmtId="0" fontId="84" fillId="0" borderId="80" xfId="0" applyFont="1" applyFill="1" applyBorder="1" applyAlignment="1">
      <alignment horizontal="center" vertical="center" wrapText="1"/>
    </xf>
    <xf numFmtId="0" fontId="45" fillId="0" borderId="80" xfId="11" applyFont="1" applyFill="1" applyBorder="1" applyAlignment="1" applyProtection="1">
      <alignment horizontal="center" vertical="center" wrapText="1"/>
    </xf>
    <xf numFmtId="0" fontId="45" fillId="0" borderId="81" xfId="11" applyFont="1" applyFill="1" applyBorder="1" applyAlignment="1" applyProtection="1">
      <alignment horizontal="center" vertical="center" wrapText="1"/>
    </xf>
    <xf numFmtId="0" fontId="45" fillId="0" borderId="70" xfId="11" applyFont="1" applyFill="1" applyBorder="1" applyAlignment="1" applyProtection="1">
      <alignment horizontal="center" vertical="center" wrapText="1"/>
    </xf>
    <xf numFmtId="0" fontId="45" fillId="0" borderId="0" xfId="11" applyFont="1" applyFill="1" applyBorder="1" applyAlignment="1" applyProtection="1">
      <alignment horizontal="center" vertical="center" wrapText="1"/>
    </xf>
    <xf numFmtId="0" fontId="3" fillId="85" borderId="7" xfId="0" applyFont="1" applyFill="1" applyBorder="1" applyAlignment="1" applyProtection="1">
      <alignment horizontal="center" vertical="center" wrapText="1"/>
    </xf>
    <xf numFmtId="0" fontId="3" fillId="85" borderId="125" xfId="0" applyFont="1" applyFill="1" applyBorder="1" applyAlignment="1" applyProtection="1">
      <alignment horizontal="center" vertical="center" wrapText="1"/>
    </xf>
    <xf numFmtId="0" fontId="3" fillId="85" borderId="7" xfId="11" applyFont="1" applyFill="1" applyBorder="1" applyAlignment="1">
      <alignment horizontal="center" vertical="top"/>
    </xf>
    <xf numFmtId="0" fontId="4" fillId="84" borderId="64" xfId="0" applyFont="1" applyFill="1" applyBorder="1" applyAlignment="1" applyProtection="1">
      <alignment horizontal="center" vertical="center" wrapText="1"/>
    </xf>
    <xf numFmtId="0" fontId="4" fillId="84" borderId="81" xfId="0" applyFont="1" applyFill="1" applyBorder="1" applyAlignment="1" applyProtection="1">
      <alignment horizontal="center" vertical="center" wrapText="1"/>
    </xf>
    <xf numFmtId="9" fontId="3" fillId="0" borderId="8" xfId="0" applyNumberFormat="1" applyFont="1" applyBorder="1" applyAlignment="1">
      <alignment horizontal="center" vertical="center"/>
    </xf>
    <xf numFmtId="9" fontId="3" fillId="0" borderId="10" xfId="0" applyNumberFormat="1" applyFont="1" applyBorder="1" applyAlignment="1">
      <alignment horizontal="center" vertical="center"/>
    </xf>
    <xf numFmtId="0" fontId="96" fillId="3" borderId="71" xfId="13" applyFont="1" applyFill="1" applyBorder="1" applyAlignment="1" applyProtection="1">
      <alignment horizontal="center" vertical="center" wrapText="1"/>
      <protection locked="0"/>
    </xf>
    <xf numFmtId="0" fontId="96" fillId="3" borderId="64" xfId="13" applyFont="1" applyFill="1" applyBorder="1" applyAlignment="1" applyProtection="1">
      <alignment horizontal="center" vertical="center" wrapText="1"/>
      <protection locked="0"/>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164" fontId="45" fillId="3" borderId="69" xfId="1" applyNumberFormat="1" applyFont="1" applyFill="1" applyBorder="1" applyAlignment="1" applyProtection="1">
      <alignment horizontal="center"/>
      <protection locked="0"/>
    </xf>
    <xf numFmtId="164" fontId="45" fillId="3" borderId="27" xfId="1" applyNumberFormat="1" applyFont="1" applyFill="1" applyBorder="1" applyAlignment="1" applyProtection="1">
      <alignment horizontal="center"/>
      <protection locked="0"/>
    </xf>
    <xf numFmtId="164" fontId="45" fillId="3" borderId="28" xfId="1" applyNumberFormat="1" applyFont="1" applyFill="1" applyBorder="1" applyAlignment="1" applyProtection="1">
      <alignment horizontal="center"/>
      <protection locked="0"/>
    </xf>
    <xf numFmtId="164" fontId="45" fillId="0" borderId="15" xfId="1" applyNumberFormat="1" applyFont="1" applyFill="1" applyBorder="1" applyAlignment="1" applyProtection="1">
      <alignment horizontal="center"/>
      <protection locked="0"/>
    </xf>
    <xf numFmtId="164" fontId="45" fillId="0" borderId="16" xfId="1" applyNumberFormat="1" applyFont="1" applyFill="1" applyBorder="1" applyAlignment="1" applyProtection="1">
      <alignment horizontal="center"/>
      <protection locked="0"/>
    </xf>
    <xf numFmtId="164" fontId="45" fillId="0" borderId="17" xfId="1" applyNumberFormat="1" applyFont="1" applyFill="1" applyBorder="1" applyAlignment="1" applyProtection="1">
      <alignment horizontal="center"/>
      <protection locked="0"/>
    </xf>
    <xf numFmtId="0" fontId="86" fillId="0" borderId="51" xfId="0" applyFont="1" applyBorder="1" applyAlignment="1">
      <alignment horizontal="center" vertical="center" wrapText="1"/>
    </xf>
    <xf numFmtId="0" fontId="86" fillId="0" borderId="52" xfId="0" applyFont="1" applyBorder="1" applyAlignment="1">
      <alignment horizontal="center" vertical="center" wrapText="1"/>
    </xf>
    <xf numFmtId="164" fontId="45" fillId="0" borderId="72" xfId="1" applyNumberFormat="1" applyFont="1" applyFill="1" applyBorder="1" applyAlignment="1" applyProtection="1">
      <alignment horizontal="center" vertical="center" wrapText="1"/>
      <protection locked="0"/>
    </xf>
    <xf numFmtId="164" fontId="45" fillId="0" borderId="73" xfId="1" applyNumberFormat="1" applyFont="1" applyFill="1" applyBorder="1" applyAlignment="1" applyProtection="1">
      <alignment horizontal="center" vertical="center" wrapText="1"/>
      <protection locked="0"/>
    </xf>
    <xf numFmtId="0" fontId="3" fillId="0" borderId="71" xfId="0" applyFont="1" applyFill="1" applyBorder="1" applyAlignment="1">
      <alignment horizontal="center" vertical="center" wrapText="1"/>
    </xf>
    <xf numFmtId="0" fontId="3" fillId="0" borderId="64" xfId="0" applyFont="1" applyFill="1" applyBorder="1" applyAlignment="1">
      <alignment horizontal="center" vertical="center" wrapText="1"/>
    </xf>
    <xf numFmtId="0" fontId="86" fillId="0" borderId="74" xfId="0" applyFont="1" applyBorder="1" applyAlignment="1">
      <alignment horizontal="center"/>
    </xf>
    <xf numFmtId="0" fontId="86" fillId="0" borderId="75" xfId="0" applyFont="1" applyBorder="1" applyAlignment="1">
      <alignment horizontal="center"/>
    </xf>
    <xf numFmtId="0" fontId="3"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wrapText="1"/>
    </xf>
    <xf numFmtId="0" fontId="3" fillId="0" borderId="10" xfId="0" applyFont="1" applyFill="1" applyBorder="1" applyAlignment="1">
      <alignment horizontal="center" wrapText="1"/>
    </xf>
    <xf numFmtId="0" fontId="97" fillId="0" borderId="54" xfId="0" applyFont="1" applyFill="1" applyBorder="1" applyAlignment="1">
      <alignment horizontal="left" vertical="center"/>
    </xf>
    <xf numFmtId="0" fontId="97" fillId="0" borderId="55" xfId="0" applyFont="1" applyFill="1" applyBorder="1" applyAlignment="1">
      <alignment horizontal="left" vertical="center"/>
    </xf>
    <xf numFmtId="0" fontId="3" fillId="0" borderId="55" xfId="0" applyFont="1" applyFill="1" applyBorder="1" applyAlignment="1">
      <alignment horizontal="center" vertical="center" wrapText="1"/>
    </xf>
    <xf numFmtId="0" fontId="3" fillId="0" borderId="77" xfId="0" applyFont="1" applyFill="1" applyBorder="1" applyAlignment="1">
      <alignment horizontal="center" vertical="center" wrapText="1"/>
    </xf>
    <xf numFmtId="164" fontId="3" fillId="0" borderId="59" xfId="7" applyNumberFormat="1" applyFont="1" applyFill="1" applyBorder="1" applyAlignment="1">
      <alignment horizontal="center" vertical="center" wrapText="1"/>
    </xf>
    <xf numFmtId="164" fontId="3" fillId="0" borderId="55" xfId="7" applyNumberFormat="1" applyFont="1" applyFill="1" applyBorder="1" applyAlignment="1">
      <alignment horizontal="center" vertical="center" wrapText="1"/>
    </xf>
    <xf numFmtId="164" fontId="3" fillId="0" borderId="77" xfId="7" applyNumberFormat="1" applyFont="1" applyFill="1" applyBorder="1" applyAlignment="1">
      <alignment horizontal="center" vertical="center" wrapText="1"/>
    </xf>
    <xf numFmtId="3" fontId="3" fillId="0" borderId="16" xfId="0" applyNumberFormat="1" applyFont="1" applyBorder="1" applyAlignment="1">
      <alignment horizontal="center"/>
    </xf>
    <xf numFmtId="0" fontId="3" fillId="0" borderId="17" xfId="0" applyFont="1" applyBorder="1" applyAlignment="1">
      <alignment horizontal="center" vertical="center" wrapText="1"/>
    </xf>
    <xf numFmtId="0" fontId="3" fillId="0" borderId="81" xfId="0" applyFont="1" applyBorder="1" applyAlignment="1">
      <alignment horizontal="center" vertical="center" wrapText="1"/>
    </xf>
    <xf numFmtId="0" fontId="111" fillId="0" borderId="102" xfId="0" applyNumberFormat="1" applyFont="1" applyFill="1" applyBorder="1" applyAlignment="1">
      <alignment horizontal="left" vertical="center" wrapText="1"/>
    </xf>
    <xf numFmtId="0" fontId="111" fillId="0" borderId="103" xfId="0" applyNumberFormat="1" applyFont="1" applyFill="1" applyBorder="1" applyAlignment="1">
      <alignment horizontal="left" vertical="center" wrapText="1"/>
    </xf>
    <xf numFmtId="0" fontId="111" fillId="0" borderId="107" xfId="0" applyNumberFormat="1" applyFont="1" applyFill="1" applyBorder="1" applyAlignment="1">
      <alignment horizontal="left" vertical="center" wrapText="1"/>
    </xf>
    <xf numFmtId="0" fontId="111" fillId="0" borderId="108" xfId="0" applyNumberFormat="1" applyFont="1" applyFill="1" applyBorder="1" applyAlignment="1">
      <alignment horizontal="left" vertical="center" wrapText="1"/>
    </xf>
    <xf numFmtId="0" fontId="111" fillId="0" borderId="110" xfId="0" applyNumberFormat="1" applyFont="1" applyFill="1" applyBorder="1" applyAlignment="1">
      <alignment horizontal="left" vertical="center" wrapText="1"/>
    </xf>
    <xf numFmtId="0" fontId="111" fillId="0" borderId="111" xfId="0" applyNumberFormat="1" applyFont="1" applyFill="1" applyBorder="1" applyAlignment="1">
      <alignment horizontal="left" vertical="center" wrapText="1"/>
    </xf>
    <xf numFmtId="0" fontId="112" fillId="0" borderId="104" xfId="0" applyFont="1" applyFill="1" applyBorder="1" applyAlignment="1">
      <alignment horizontal="center" vertical="center" wrapText="1"/>
    </xf>
    <xf numFmtId="0" fontId="112" fillId="0" borderId="105" xfId="0" applyFont="1" applyFill="1" applyBorder="1" applyAlignment="1">
      <alignment horizontal="center" vertical="center" wrapText="1"/>
    </xf>
    <xf numFmtId="0" fontId="112" fillId="0" borderId="106" xfId="0" applyFont="1" applyFill="1" applyBorder="1" applyAlignment="1">
      <alignment horizontal="center" vertical="center" wrapText="1"/>
    </xf>
    <xf numFmtId="0" fontId="112" fillId="0" borderId="85" xfId="0" applyFont="1" applyFill="1" applyBorder="1" applyAlignment="1">
      <alignment horizontal="center" vertical="center" wrapText="1"/>
    </xf>
    <xf numFmtId="0" fontId="112" fillId="0" borderId="109" xfId="0" applyFont="1" applyFill="1" applyBorder="1" applyAlignment="1">
      <alignment horizontal="center" vertical="center" wrapText="1"/>
    </xf>
    <xf numFmtId="0" fontId="112" fillId="0" borderId="75" xfId="0" applyFont="1" applyFill="1" applyBorder="1" applyAlignment="1">
      <alignment horizontal="center" vertical="center" wrapText="1"/>
    </xf>
    <xf numFmtId="0" fontId="108" fillId="0" borderId="129" xfId="0" applyFont="1" applyBorder="1" applyAlignment="1">
      <alignment horizontal="center" vertical="center" wrapText="1"/>
    </xf>
    <xf numFmtId="0" fontId="108" fillId="0" borderId="7" xfId="0" applyFont="1" applyBorder="1" applyAlignment="1">
      <alignment horizontal="center" vertical="center" wrapText="1"/>
    </xf>
    <xf numFmtId="0" fontId="108" fillId="0" borderId="125" xfId="0" applyFont="1" applyBorder="1" applyAlignment="1">
      <alignment horizontal="center" vertical="center" wrapText="1"/>
    </xf>
    <xf numFmtId="0" fontId="116" fillId="0" borderId="125" xfId="0" applyFont="1" applyFill="1" applyBorder="1" applyAlignment="1">
      <alignment horizontal="center" vertical="center"/>
    </xf>
    <xf numFmtId="0" fontId="116" fillId="0" borderId="104" xfId="0" applyFont="1" applyFill="1" applyBorder="1" applyAlignment="1">
      <alignment horizontal="center" vertical="center"/>
    </xf>
    <xf numFmtId="0" fontId="116" fillId="0" borderId="106" xfId="0" applyFont="1" applyFill="1" applyBorder="1" applyAlignment="1">
      <alignment horizontal="center" vertical="center"/>
    </xf>
    <xf numFmtId="0" fontId="116" fillId="0" borderId="85" xfId="0" applyFont="1" applyFill="1" applyBorder="1" applyAlignment="1">
      <alignment horizontal="center" vertical="center"/>
    </xf>
    <xf numFmtId="0" fontId="116" fillId="0" borderId="75" xfId="0" applyFont="1" applyFill="1" applyBorder="1" applyAlignment="1">
      <alignment horizontal="center" vertical="center"/>
    </xf>
    <xf numFmtId="0" fontId="112" fillId="0" borderId="125" xfId="0" applyFont="1" applyFill="1" applyBorder="1" applyAlignment="1">
      <alignment horizontal="center" vertical="center" wrapText="1"/>
    </xf>
    <xf numFmtId="0" fontId="108" fillId="0" borderId="128" xfId="0" applyFont="1" applyBorder="1" applyAlignment="1">
      <alignment horizontal="center" vertical="center" wrapText="1"/>
    </xf>
    <xf numFmtId="0" fontId="111" fillId="0" borderId="104" xfId="0" applyFont="1" applyFill="1" applyBorder="1" applyAlignment="1">
      <alignment horizontal="center" vertical="center" wrapText="1"/>
    </xf>
    <xf numFmtId="0" fontId="111" fillId="0" borderId="106" xfId="0" applyFont="1" applyFill="1" applyBorder="1" applyAlignment="1">
      <alignment horizontal="center" vertical="center" wrapText="1"/>
    </xf>
    <xf numFmtId="0" fontId="111" fillId="0" borderId="70" xfId="0" applyFont="1" applyFill="1" applyBorder="1" applyAlignment="1">
      <alignment horizontal="center" vertical="center" wrapText="1"/>
    </xf>
    <xf numFmtId="0" fontId="111" fillId="0" borderId="68" xfId="0" applyFont="1" applyFill="1" applyBorder="1" applyAlignment="1">
      <alignment horizontal="center" vertical="center" wrapText="1"/>
    </xf>
    <xf numFmtId="0" fontId="111" fillId="0" borderId="85" xfId="0" applyFont="1" applyFill="1" applyBorder="1" applyAlignment="1">
      <alignment horizontal="center" vertical="center" wrapText="1"/>
    </xf>
    <xf numFmtId="0" fontId="111" fillId="0" borderId="75" xfId="0" applyFont="1" applyFill="1" applyBorder="1" applyAlignment="1">
      <alignment horizontal="center" vertical="center" wrapText="1"/>
    </xf>
    <xf numFmtId="0" fontId="108" fillId="0" borderId="126" xfId="0" applyFont="1" applyFill="1" applyBorder="1" applyAlignment="1">
      <alignment horizontal="center" vertical="center" wrapText="1"/>
    </xf>
    <xf numFmtId="0" fontId="108" fillId="0" borderId="127" xfId="0" applyFont="1" applyFill="1" applyBorder="1" applyAlignment="1">
      <alignment horizontal="center" vertical="center" wrapText="1"/>
    </xf>
    <xf numFmtId="0" fontId="111" fillId="0" borderId="76" xfId="0" applyFont="1" applyFill="1" applyBorder="1" applyAlignment="1">
      <alignment horizontal="center" vertical="center" wrapText="1"/>
    </xf>
    <xf numFmtId="0" fontId="111" fillId="0" borderId="7" xfId="0" applyFont="1" applyFill="1" applyBorder="1" applyAlignment="1">
      <alignment horizontal="center" vertical="center" wrapText="1"/>
    </xf>
    <xf numFmtId="0" fontId="108" fillId="0" borderId="76" xfId="0" applyFont="1" applyFill="1" applyBorder="1" applyAlignment="1">
      <alignment horizontal="center" vertical="center" wrapText="1"/>
    </xf>
    <xf numFmtId="0" fontId="108" fillId="0" borderId="75" xfId="0" applyFont="1" applyBorder="1" applyAlignment="1">
      <alignment horizontal="center" vertical="center" wrapText="1"/>
    </xf>
    <xf numFmtId="0" fontId="111" fillId="0" borderId="54" xfId="0" applyNumberFormat="1" applyFont="1" applyFill="1" applyBorder="1" applyAlignment="1">
      <alignment horizontal="left" vertical="top" wrapText="1"/>
    </xf>
    <xf numFmtId="0" fontId="111" fillId="0" borderId="77" xfId="0" applyNumberFormat="1" applyFont="1" applyFill="1" applyBorder="1" applyAlignment="1">
      <alignment horizontal="left" vertical="top" wrapText="1"/>
    </xf>
    <xf numFmtId="0" fontId="111" fillId="0" borderId="63" xfId="0" applyNumberFormat="1" applyFont="1" applyFill="1" applyBorder="1" applyAlignment="1">
      <alignment horizontal="left" vertical="top" wrapText="1"/>
    </xf>
    <xf numFmtId="0" fontId="111" fillId="0" borderId="96" xfId="0" applyNumberFormat="1" applyFont="1" applyFill="1" applyBorder="1" applyAlignment="1">
      <alignment horizontal="left" vertical="top" wrapText="1"/>
    </xf>
    <xf numFmtId="0" fontId="111" fillId="0" borderId="101" xfId="0" applyNumberFormat="1" applyFont="1" applyFill="1" applyBorder="1" applyAlignment="1">
      <alignment horizontal="left" vertical="top" wrapText="1"/>
    </xf>
    <xf numFmtId="0" fontId="111" fillId="0" borderId="132" xfId="0" applyNumberFormat="1" applyFont="1" applyFill="1" applyBorder="1" applyAlignment="1">
      <alignment horizontal="left" vertical="top" wrapText="1"/>
    </xf>
    <xf numFmtId="0" fontId="111" fillId="0" borderId="87" xfId="0" applyFont="1" applyFill="1" applyBorder="1" applyAlignment="1">
      <alignment horizontal="center" vertical="center" wrapText="1"/>
    </xf>
    <xf numFmtId="0" fontId="111" fillId="0" borderId="67" xfId="0" applyFont="1" applyFill="1" applyBorder="1" applyAlignment="1">
      <alignment horizontal="center" vertical="center" wrapText="1"/>
    </xf>
    <xf numFmtId="0" fontId="108" fillId="0" borderId="64" xfId="0" applyFont="1" applyBorder="1" applyAlignment="1">
      <alignment horizontal="center" vertical="center" wrapText="1"/>
    </xf>
    <xf numFmtId="0" fontId="108" fillId="0" borderId="69" xfId="0" applyFont="1" applyFill="1" applyBorder="1" applyAlignment="1">
      <alignment horizontal="center" vertical="center" wrapText="1"/>
    </xf>
    <xf numFmtId="0" fontId="108" fillId="0" borderId="27" xfId="0" applyFont="1" applyFill="1" applyBorder="1" applyAlignment="1">
      <alignment horizontal="center" vertical="center" wrapText="1"/>
    </xf>
    <xf numFmtId="0" fontId="108" fillId="0" borderId="28" xfId="0" applyFont="1" applyFill="1" applyBorder="1" applyAlignment="1">
      <alignment horizontal="center" vertical="center" wrapText="1"/>
    </xf>
    <xf numFmtId="0" fontId="108" fillId="0" borderId="104" xfId="0" applyFont="1" applyBorder="1" applyAlignment="1">
      <alignment horizontal="center" vertical="top" wrapText="1"/>
    </xf>
    <xf numFmtId="0" fontId="108" fillId="0" borderId="105" xfId="0" applyFont="1" applyBorder="1" applyAlignment="1">
      <alignment horizontal="center" vertical="top" wrapText="1"/>
    </xf>
    <xf numFmtId="0" fontId="108" fillId="0" borderId="104" xfId="0" applyFont="1" applyFill="1" applyBorder="1" applyAlignment="1">
      <alignment horizontal="center" vertical="top" wrapText="1"/>
    </xf>
    <xf numFmtId="0" fontId="108" fillId="0" borderId="127" xfId="0" applyFont="1" applyFill="1" applyBorder="1" applyAlignment="1">
      <alignment horizontal="center" vertical="top" wrapText="1"/>
    </xf>
    <xf numFmtId="0" fontId="108" fillId="0" borderId="128" xfId="0" applyFont="1" applyFill="1" applyBorder="1" applyAlignment="1">
      <alignment horizontal="center" vertical="top" wrapText="1"/>
    </xf>
    <xf numFmtId="0" fontId="128" fillId="0" borderId="117" xfId="0" applyNumberFormat="1" applyFont="1" applyFill="1" applyBorder="1" applyAlignment="1">
      <alignment horizontal="left" vertical="top" wrapText="1"/>
    </xf>
    <xf numFmtId="0" fontId="128" fillId="0" borderId="118" xfId="0" applyNumberFormat="1" applyFont="1" applyFill="1" applyBorder="1" applyAlignment="1">
      <alignment horizontal="left" vertical="top" wrapText="1"/>
    </xf>
    <xf numFmtId="0" fontId="114" fillId="0" borderId="104" xfId="0" applyFont="1" applyBorder="1" applyAlignment="1">
      <alignment horizontal="center" vertical="center"/>
    </xf>
    <xf numFmtId="0" fontId="114" fillId="0" borderId="106" xfId="0" applyFont="1" applyBorder="1" applyAlignment="1">
      <alignment horizontal="center" vertical="center"/>
    </xf>
    <xf numFmtId="0" fontId="114" fillId="0" borderId="85" xfId="0" applyFont="1" applyBorder="1" applyAlignment="1">
      <alignment horizontal="center" vertical="center"/>
    </xf>
    <xf numFmtId="0" fontId="114" fillId="0" borderId="75" xfId="0" applyFont="1" applyBorder="1" applyAlignment="1">
      <alignment horizontal="center" vertical="center"/>
    </xf>
    <xf numFmtId="0" fontId="113" fillId="0" borderId="125" xfId="0" applyFont="1" applyBorder="1" applyAlignment="1">
      <alignment horizontal="center" vertical="center" wrapText="1"/>
    </xf>
    <xf numFmtId="0" fontId="113" fillId="0" borderId="129" xfId="0" applyFont="1" applyBorder="1" applyAlignment="1">
      <alignment horizontal="center" vertical="center" wrapText="1"/>
    </xf>
  </cellXfs>
  <cellStyles count="20968">
    <cellStyle name="_RC VALUTEBIS WRILSI " xfId="18"/>
    <cellStyle name="=C:\WINNT35\SYSTEM32\COMMAND.COM" xfId="20963"/>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3" xfId="724"/>
    <cellStyle name="Calculation 2 10 4" xfId="725"/>
    <cellStyle name="Calculation 2 10 5" xfId="726"/>
    <cellStyle name="Calculation 2 11" xfId="727"/>
    <cellStyle name="Calculation 2 11 2" xfId="728"/>
    <cellStyle name="Calculation 2 11 3" xfId="729"/>
    <cellStyle name="Calculation 2 11 4" xfId="730"/>
    <cellStyle name="Calculation 2 11 5" xfId="731"/>
    <cellStyle name="Calculation 2 12" xfId="732"/>
    <cellStyle name="Calculation 2 12 2" xfId="733"/>
    <cellStyle name="Calculation 2 12 3" xfId="734"/>
    <cellStyle name="Calculation 2 12 4" xfId="735"/>
    <cellStyle name="Calculation 2 12 5" xfId="736"/>
    <cellStyle name="Calculation 2 13" xfId="737"/>
    <cellStyle name="Calculation 2 13 2" xfId="738"/>
    <cellStyle name="Calculation 2 13 3" xfId="739"/>
    <cellStyle name="Calculation 2 13 4" xfId="740"/>
    <cellStyle name="Calculation 2 14" xfId="741"/>
    <cellStyle name="Calculation 2 15" xfId="742"/>
    <cellStyle name="Calculation 2 16" xfId="743"/>
    <cellStyle name="Calculation 2 2" xfId="744"/>
    <cellStyle name="Calculation 2 2 2" xfId="745"/>
    <cellStyle name="Calculation 2 2 2 2" xfId="746"/>
    <cellStyle name="Calculation 2 2 2 3" xfId="747"/>
    <cellStyle name="Calculation 2 2 2 4" xfId="748"/>
    <cellStyle name="Calculation 2 2 3" xfId="749"/>
    <cellStyle name="Calculation 2 2 3 2" xfId="750"/>
    <cellStyle name="Calculation 2 2 3 3" xfId="751"/>
    <cellStyle name="Calculation 2 2 3 4" xfId="752"/>
    <cellStyle name="Calculation 2 2 4" xfId="753"/>
    <cellStyle name="Calculation 2 2 4 2" xfId="754"/>
    <cellStyle name="Calculation 2 2 4 3" xfId="755"/>
    <cellStyle name="Calculation 2 2 4 4" xfId="756"/>
    <cellStyle name="Calculation 2 2 5" xfId="757"/>
    <cellStyle name="Calculation 2 2 5 2" xfId="758"/>
    <cellStyle name="Calculation 2 2 5 3" xfId="759"/>
    <cellStyle name="Calculation 2 2 5 4" xfId="760"/>
    <cellStyle name="Calculation 2 2 6" xfId="761"/>
    <cellStyle name="Calculation 2 2 7" xfId="762"/>
    <cellStyle name="Calculation 2 2 8" xfId="763"/>
    <cellStyle name="Calculation 2 2 9" xfId="764"/>
    <cellStyle name="Calculation 2 3" xfId="765"/>
    <cellStyle name="Calculation 2 3 2" xfId="766"/>
    <cellStyle name="Calculation 2 3 3" xfId="767"/>
    <cellStyle name="Calculation 2 3 4" xfId="768"/>
    <cellStyle name="Calculation 2 3 5" xfId="769"/>
    <cellStyle name="Calculation 2 4" xfId="770"/>
    <cellStyle name="Calculation 2 4 2" xfId="771"/>
    <cellStyle name="Calculation 2 4 3" xfId="772"/>
    <cellStyle name="Calculation 2 4 4" xfId="773"/>
    <cellStyle name="Calculation 2 4 5" xfId="774"/>
    <cellStyle name="Calculation 2 5" xfId="775"/>
    <cellStyle name="Calculation 2 5 2" xfId="776"/>
    <cellStyle name="Calculation 2 5 3" xfId="777"/>
    <cellStyle name="Calculation 2 5 4" xfId="778"/>
    <cellStyle name="Calculation 2 5 5" xfId="779"/>
    <cellStyle name="Calculation 2 6" xfId="780"/>
    <cellStyle name="Calculation 2 6 2" xfId="781"/>
    <cellStyle name="Calculation 2 6 3" xfId="782"/>
    <cellStyle name="Calculation 2 6 4" xfId="783"/>
    <cellStyle name="Calculation 2 6 5" xfId="784"/>
    <cellStyle name="Calculation 2 7" xfId="785"/>
    <cellStyle name="Calculation 2 7 2" xfId="786"/>
    <cellStyle name="Calculation 2 7 3" xfId="787"/>
    <cellStyle name="Calculation 2 7 4" xfId="788"/>
    <cellStyle name="Calculation 2 7 5" xfId="789"/>
    <cellStyle name="Calculation 2 8" xfId="790"/>
    <cellStyle name="Calculation 2 8 2" xfId="791"/>
    <cellStyle name="Calculation 2 8 3" xfId="792"/>
    <cellStyle name="Calculation 2 8 4" xfId="793"/>
    <cellStyle name="Calculation 2 8 5" xfId="794"/>
    <cellStyle name="Calculation 2 9" xfId="795"/>
    <cellStyle name="Calculation 2 9 2" xfId="796"/>
    <cellStyle name="Calculation 2 9 3" xfId="797"/>
    <cellStyle name="Calculation 2 9 4" xfId="798"/>
    <cellStyle name="Calculation 2 9 5" xfId="799"/>
    <cellStyle name="Calculation 3" xfId="800"/>
    <cellStyle name="Calculation 3 2" xfId="801"/>
    <cellStyle name="Calculation 3 3" xfId="802"/>
    <cellStyle name="Calculation 4" xfId="803"/>
    <cellStyle name="Calculation 4 2" xfId="804"/>
    <cellStyle name="Calculation 4 3" xfId="805"/>
    <cellStyle name="Calculation 5" xfId="806"/>
    <cellStyle name="Calculation 5 2" xfId="807"/>
    <cellStyle name="Calculation 5 3" xfId="808"/>
    <cellStyle name="Calculation 6" xfId="809"/>
    <cellStyle name="Calculation 6 2" xfId="810"/>
    <cellStyle name="Calculation 6 3" xfId="811"/>
    <cellStyle name="Calculation 7" xfId="812"/>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11" xfId="20964"/>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2" xfId="9187"/>
    <cellStyle name="Gia's 3" xfId="9188"/>
    <cellStyle name="Gia's 4" xfId="9189"/>
    <cellStyle name="Gia's 5" xfId="9190"/>
    <cellStyle name="Gia's 6" xfId="9191"/>
    <cellStyle name="Gia's 7" xfId="9192"/>
    <cellStyle name="Gia's 8" xfId="9193"/>
    <cellStyle name="Gia's 9" xfId="9194"/>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Header1" xfId="9222"/>
    <cellStyle name="Header1 2" xfId="9223"/>
    <cellStyle name="Header1 3" xfId="9224"/>
    <cellStyle name="Header2" xfId="9225"/>
    <cellStyle name="Header2 2" xfId="9226"/>
    <cellStyle name="Header2 3" xfId="9227"/>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ighlightExposure" xfId="9323"/>
    <cellStyle name="highlightPercentage" xfId="9324"/>
    <cellStyle name="highlightText" xfId="9325"/>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3" xfId="9336"/>
    <cellStyle name="Input 2 10 4" xfId="9337"/>
    <cellStyle name="Input 2 10 5" xfId="9338"/>
    <cellStyle name="Input 2 11" xfId="9339"/>
    <cellStyle name="Input 2 11 2" xfId="9340"/>
    <cellStyle name="Input 2 11 3" xfId="9341"/>
    <cellStyle name="Input 2 11 4" xfId="9342"/>
    <cellStyle name="Input 2 11 5" xfId="9343"/>
    <cellStyle name="Input 2 12" xfId="9344"/>
    <cellStyle name="Input 2 12 2" xfId="9345"/>
    <cellStyle name="Input 2 12 3" xfId="9346"/>
    <cellStyle name="Input 2 12 4" xfId="9347"/>
    <cellStyle name="Input 2 12 5" xfId="9348"/>
    <cellStyle name="Input 2 13" xfId="9349"/>
    <cellStyle name="Input 2 13 2" xfId="9350"/>
    <cellStyle name="Input 2 13 3" xfId="9351"/>
    <cellStyle name="Input 2 13 4" xfId="9352"/>
    <cellStyle name="Input 2 14" xfId="9353"/>
    <cellStyle name="Input 2 15" xfId="9354"/>
    <cellStyle name="Input 2 16" xfId="9355"/>
    <cellStyle name="Input 2 2" xfId="9356"/>
    <cellStyle name="Input 2 2 2" xfId="9357"/>
    <cellStyle name="Input 2 2 2 2" xfId="9358"/>
    <cellStyle name="Input 2 2 2 3" xfId="9359"/>
    <cellStyle name="Input 2 2 2 4" xfId="9360"/>
    <cellStyle name="Input 2 2 3" xfId="9361"/>
    <cellStyle name="Input 2 2 3 2" xfId="9362"/>
    <cellStyle name="Input 2 2 3 3" xfId="9363"/>
    <cellStyle name="Input 2 2 3 4" xfId="9364"/>
    <cellStyle name="Input 2 2 4" xfId="9365"/>
    <cellStyle name="Input 2 2 4 2" xfId="9366"/>
    <cellStyle name="Input 2 2 4 3" xfId="9367"/>
    <cellStyle name="Input 2 2 4 4" xfId="9368"/>
    <cellStyle name="Input 2 2 5" xfId="9369"/>
    <cellStyle name="Input 2 2 5 2" xfId="9370"/>
    <cellStyle name="Input 2 2 5 3" xfId="9371"/>
    <cellStyle name="Input 2 2 5 4" xfId="9372"/>
    <cellStyle name="Input 2 2 6" xfId="9373"/>
    <cellStyle name="Input 2 2 7" xfId="9374"/>
    <cellStyle name="Input 2 2 8" xfId="9375"/>
    <cellStyle name="Input 2 2 9" xfId="9376"/>
    <cellStyle name="Input 2 3" xfId="9377"/>
    <cellStyle name="Input 2 3 2" xfId="9378"/>
    <cellStyle name="Input 2 3 3" xfId="9379"/>
    <cellStyle name="Input 2 3 4" xfId="9380"/>
    <cellStyle name="Input 2 3 5" xfId="9381"/>
    <cellStyle name="Input 2 4" xfId="9382"/>
    <cellStyle name="Input 2 4 2" xfId="9383"/>
    <cellStyle name="Input 2 4 3" xfId="9384"/>
    <cellStyle name="Input 2 4 4" xfId="9385"/>
    <cellStyle name="Input 2 4 5" xfId="9386"/>
    <cellStyle name="Input 2 5" xfId="9387"/>
    <cellStyle name="Input 2 5 2" xfId="9388"/>
    <cellStyle name="Input 2 5 3" xfId="9389"/>
    <cellStyle name="Input 2 5 4" xfId="9390"/>
    <cellStyle name="Input 2 5 5" xfId="9391"/>
    <cellStyle name="Input 2 6" xfId="9392"/>
    <cellStyle name="Input 2 6 2" xfId="9393"/>
    <cellStyle name="Input 2 6 3" xfId="9394"/>
    <cellStyle name="Input 2 6 4" xfId="9395"/>
    <cellStyle name="Input 2 6 5" xfId="9396"/>
    <cellStyle name="Input 2 7" xfId="9397"/>
    <cellStyle name="Input 2 7 2" xfId="9398"/>
    <cellStyle name="Input 2 7 3" xfId="9399"/>
    <cellStyle name="Input 2 7 4" xfId="9400"/>
    <cellStyle name="Input 2 7 5" xfId="9401"/>
    <cellStyle name="Input 2 8" xfId="9402"/>
    <cellStyle name="Input 2 8 2" xfId="9403"/>
    <cellStyle name="Input 2 8 3" xfId="9404"/>
    <cellStyle name="Input 2 8 4" xfId="9405"/>
    <cellStyle name="Input 2 8 5" xfId="9406"/>
    <cellStyle name="Input 2 9" xfId="9407"/>
    <cellStyle name="Input 2 9 2" xfId="9408"/>
    <cellStyle name="Input 2 9 3" xfId="9409"/>
    <cellStyle name="Input 2 9 4" xfId="9410"/>
    <cellStyle name="Input 2 9 5" xfId="9411"/>
    <cellStyle name="Input 3" xfId="9412"/>
    <cellStyle name="Input 3 2" xfId="9413"/>
    <cellStyle name="Input 3 3" xfId="9414"/>
    <cellStyle name="Input 4" xfId="9415"/>
    <cellStyle name="Input 4 2" xfId="9416"/>
    <cellStyle name="Input 4 3" xfId="9417"/>
    <cellStyle name="Input 5" xfId="9418"/>
    <cellStyle name="Input 5 2" xfId="9419"/>
    <cellStyle name="Input 5 3" xfId="9420"/>
    <cellStyle name="Input 6" xfId="9421"/>
    <cellStyle name="Input 6 2" xfId="9422"/>
    <cellStyle name="Input 6 3" xfId="9423"/>
    <cellStyle name="Input 7" xfId="9424"/>
    <cellStyle name="inputExposure" xfId="9425"/>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0962"/>
    <cellStyle name="Normal 122" xfId="20960"/>
    <cellStyle name="Normal 123" xfId="20965"/>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15" xfId="20966"/>
    <cellStyle name="Normal 4 16" xfId="20967"/>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sestdy draft" xfId="15"/>
    <cellStyle name="Normal_Casestdy draft 2" xfId="9"/>
    <cellStyle name="Normalny_Eksport 2000 - F" xfId="20382"/>
    <cellStyle name="Note 2" xfId="20383"/>
    <cellStyle name="Note 2 10" xfId="20384"/>
    <cellStyle name="Note 2 10 2" xfId="20385"/>
    <cellStyle name="Note 2 10 3" xfId="20386"/>
    <cellStyle name="Note 2 10 4" xfId="20387"/>
    <cellStyle name="Note 2 10 5" xfId="20388"/>
    <cellStyle name="Note 2 11" xfId="20389"/>
    <cellStyle name="Note 2 11 2" xfId="20390"/>
    <cellStyle name="Note 2 11 3" xfId="20391"/>
    <cellStyle name="Note 2 11 4" xfId="20392"/>
    <cellStyle name="Note 2 11 5" xfId="20393"/>
    <cellStyle name="Note 2 12" xfId="20394"/>
    <cellStyle name="Note 2 12 2" xfId="20395"/>
    <cellStyle name="Note 2 12 3" xfId="20396"/>
    <cellStyle name="Note 2 12 4" xfId="20397"/>
    <cellStyle name="Note 2 12 5" xfId="20398"/>
    <cellStyle name="Note 2 13" xfId="20399"/>
    <cellStyle name="Note 2 13 2" xfId="20400"/>
    <cellStyle name="Note 2 13 3" xfId="20401"/>
    <cellStyle name="Note 2 13 4" xfId="20402"/>
    <cellStyle name="Note 2 13 5" xfId="20403"/>
    <cellStyle name="Note 2 14" xfId="20404"/>
    <cellStyle name="Note 2 14 2" xfId="20405"/>
    <cellStyle name="Note 2 15" xfId="20406"/>
    <cellStyle name="Note 2 15 2" xfId="20407"/>
    <cellStyle name="Note 2 16" xfId="20408"/>
    <cellStyle name="Note 2 17" xfId="20409"/>
    <cellStyle name="Note 2 2" xfId="20410"/>
    <cellStyle name="Note 2 2 10" xfId="20411"/>
    <cellStyle name="Note 2 2 2" xfId="20412"/>
    <cellStyle name="Note 2 2 2 2" xfId="20413"/>
    <cellStyle name="Note 2 2 2 3" xfId="20414"/>
    <cellStyle name="Note 2 2 2 4" xfId="20415"/>
    <cellStyle name="Note 2 2 2 5" xfId="20416"/>
    <cellStyle name="Note 2 2 3" xfId="20417"/>
    <cellStyle name="Note 2 2 3 2" xfId="20418"/>
    <cellStyle name="Note 2 2 3 3" xfId="20419"/>
    <cellStyle name="Note 2 2 3 4" xfId="20420"/>
    <cellStyle name="Note 2 2 3 5" xfId="20421"/>
    <cellStyle name="Note 2 2 4" xfId="20422"/>
    <cellStyle name="Note 2 2 4 2" xfId="20423"/>
    <cellStyle name="Note 2 2 4 3" xfId="20424"/>
    <cellStyle name="Note 2 2 4 4" xfId="20425"/>
    <cellStyle name="Note 2 2 5" xfId="20426"/>
    <cellStyle name="Note 2 2 5 2" xfId="20427"/>
    <cellStyle name="Note 2 2 5 3" xfId="20428"/>
    <cellStyle name="Note 2 2 5 4" xfId="20429"/>
    <cellStyle name="Note 2 2 6" xfId="20430"/>
    <cellStyle name="Note 2 2 7" xfId="20431"/>
    <cellStyle name="Note 2 2 8" xfId="20432"/>
    <cellStyle name="Note 2 2 9" xfId="20433"/>
    <cellStyle name="Note 2 3" xfId="20434"/>
    <cellStyle name="Note 2 3 2" xfId="20435"/>
    <cellStyle name="Note 2 3 3" xfId="20436"/>
    <cellStyle name="Note 2 3 4" xfId="20437"/>
    <cellStyle name="Note 2 3 5" xfId="20438"/>
    <cellStyle name="Note 2 4" xfId="20439"/>
    <cellStyle name="Note 2 4 2" xfId="20440"/>
    <cellStyle name="Note 2 4 2 2" xfId="20441"/>
    <cellStyle name="Note 2 4 3" xfId="20442"/>
    <cellStyle name="Note 2 4 3 2" xfId="20443"/>
    <cellStyle name="Note 2 4 4" xfId="20444"/>
    <cellStyle name="Note 2 4 4 2" xfId="20445"/>
    <cellStyle name="Note 2 4 5" xfId="20446"/>
    <cellStyle name="Note 2 4 6" xfId="20447"/>
    <cellStyle name="Note 2 4 7" xfId="20448"/>
    <cellStyle name="Note 2 5" xfId="20449"/>
    <cellStyle name="Note 2 5 2" xfId="20450"/>
    <cellStyle name="Note 2 5 2 2" xfId="20451"/>
    <cellStyle name="Note 2 5 3" xfId="20452"/>
    <cellStyle name="Note 2 5 3 2" xfId="20453"/>
    <cellStyle name="Note 2 5 4" xfId="20454"/>
    <cellStyle name="Note 2 5 4 2" xfId="20455"/>
    <cellStyle name="Note 2 5 5" xfId="20456"/>
    <cellStyle name="Note 2 5 6" xfId="20457"/>
    <cellStyle name="Note 2 5 7" xfId="20458"/>
    <cellStyle name="Note 2 6" xfId="20459"/>
    <cellStyle name="Note 2 6 2" xfId="20460"/>
    <cellStyle name="Note 2 6 2 2" xfId="20461"/>
    <cellStyle name="Note 2 6 3" xfId="20462"/>
    <cellStyle name="Note 2 6 3 2" xfId="20463"/>
    <cellStyle name="Note 2 6 4" xfId="20464"/>
    <cellStyle name="Note 2 6 4 2" xfId="20465"/>
    <cellStyle name="Note 2 6 5" xfId="20466"/>
    <cellStyle name="Note 2 6 6" xfId="20467"/>
    <cellStyle name="Note 2 6 7" xfId="20468"/>
    <cellStyle name="Note 2 7" xfId="20469"/>
    <cellStyle name="Note 2 7 2" xfId="20470"/>
    <cellStyle name="Note 2 7 2 2" xfId="20471"/>
    <cellStyle name="Note 2 7 3" xfId="20472"/>
    <cellStyle name="Note 2 7 3 2" xfId="20473"/>
    <cellStyle name="Note 2 7 4" xfId="20474"/>
    <cellStyle name="Note 2 7 4 2" xfId="20475"/>
    <cellStyle name="Note 2 7 5" xfId="20476"/>
    <cellStyle name="Note 2 7 6" xfId="20477"/>
    <cellStyle name="Note 2 7 7" xfId="20478"/>
    <cellStyle name="Note 2 8" xfId="20479"/>
    <cellStyle name="Note 2 8 2" xfId="20480"/>
    <cellStyle name="Note 2 8 3" xfId="20481"/>
    <cellStyle name="Note 2 8 4" xfId="20482"/>
    <cellStyle name="Note 2 8 5" xfId="20483"/>
    <cellStyle name="Note 2 9" xfId="20484"/>
    <cellStyle name="Note 2 9 2" xfId="20485"/>
    <cellStyle name="Note 2 9 3" xfId="20486"/>
    <cellStyle name="Note 2 9 4" xfId="20487"/>
    <cellStyle name="Note 2 9 5" xfId="20488"/>
    <cellStyle name="Note 3 2" xfId="20489"/>
    <cellStyle name="Note 3 2 2" xfId="20490"/>
    <cellStyle name="Note 3 2 3" xfId="20491"/>
    <cellStyle name="Note 3 3" xfId="20492"/>
    <cellStyle name="Note 3 3 2" xfId="20493"/>
    <cellStyle name="Note 3 4" xfId="20494"/>
    <cellStyle name="Note 3 5" xfId="20495"/>
    <cellStyle name="Note 4 2" xfId="20496"/>
    <cellStyle name="Note 4 2 2" xfId="20497"/>
    <cellStyle name="Note 4 2 3" xfId="20498"/>
    <cellStyle name="Note 4 3" xfId="20499"/>
    <cellStyle name="Note 4 4" xfId="20500"/>
    <cellStyle name="Note 4 5" xfId="20501"/>
    <cellStyle name="Note 5" xfId="20502"/>
    <cellStyle name="Note 5 2" xfId="20503"/>
    <cellStyle name="Note 5 2 2" xfId="20504"/>
    <cellStyle name="Note 5 3" xfId="20505"/>
    <cellStyle name="Note 5 3 2" xfId="20506"/>
    <cellStyle name="Note 5 4" xfId="20507"/>
    <cellStyle name="Note 5 5" xfId="20508"/>
    <cellStyle name="Note 6" xfId="20509"/>
    <cellStyle name="Note 6 2" xfId="20510"/>
    <cellStyle name="Note 6 2 2" xfId="20511"/>
    <cellStyle name="Note 6 3" xfId="20512"/>
    <cellStyle name="Note 6 4" xfId="20513"/>
    <cellStyle name="Note 7" xfId="20514"/>
    <cellStyle name="Note 8" xfId="20515"/>
    <cellStyle name="Note 8 2" xfId="20516"/>
    <cellStyle name="Note 9" xfId="20517"/>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Heading" xfId="20525"/>
    <cellStyle name="OptionHeading 2" xfId="20526"/>
    <cellStyle name="OptionHeading 3" xfId="20527"/>
    <cellStyle name="Output 2" xfId="20528"/>
    <cellStyle name="Output 2 10" xfId="20529"/>
    <cellStyle name="Output 2 10 2" xfId="20530"/>
    <cellStyle name="Output 2 10 3" xfId="20531"/>
    <cellStyle name="Output 2 10 4" xfId="20532"/>
    <cellStyle name="Output 2 10 5" xfId="20533"/>
    <cellStyle name="Output 2 11" xfId="20534"/>
    <cellStyle name="Output 2 11 2" xfId="20535"/>
    <cellStyle name="Output 2 11 3" xfId="20536"/>
    <cellStyle name="Output 2 11 4" xfId="20537"/>
    <cellStyle name="Output 2 11 5" xfId="20538"/>
    <cellStyle name="Output 2 12" xfId="20539"/>
    <cellStyle name="Output 2 12 2" xfId="20540"/>
    <cellStyle name="Output 2 12 3" xfId="20541"/>
    <cellStyle name="Output 2 12 4" xfId="20542"/>
    <cellStyle name="Output 2 12 5" xfId="20543"/>
    <cellStyle name="Output 2 13" xfId="20544"/>
    <cellStyle name="Output 2 13 2" xfId="20545"/>
    <cellStyle name="Output 2 13 3" xfId="20546"/>
    <cellStyle name="Output 2 13 4" xfId="20547"/>
    <cellStyle name="Output 2 14" xfId="20548"/>
    <cellStyle name="Output 2 15" xfId="20549"/>
    <cellStyle name="Output 2 16" xfId="20550"/>
    <cellStyle name="Output 2 2" xfId="20551"/>
    <cellStyle name="Output 2 2 2" xfId="20552"/>
    <cellStyle name="Output 2 2 2 2" xfId="20553"/>
    <cellStyle name="Output 2 2 2 3" xfId="20554"/>
    <cellStyle name="Output 2 2 2 4" xfId="20555"/>
    <cellStyle name="Output 2 2 3" xfId="20556"/>
    <cellStyle name="Output 2 2 3 2" xfId="20557"/>
    <cellStyle name="Output 2 2 3 3" xfId="20558"/>
    <cellStyle name="Output 2 2 3 4" xfId="20559"/>
    <cellStyle name="Output 2 2 4" xfId="20560"/>
    <cellStyle name="Output 2 2 4 2" xfId="20561"/>
    <cellStyle name="Output 2 2 4 3" xfId="20562"/>
    <cellStyle name="Output 2 2 4 4" xfId="20563"/>
    <cellStyle name="Output 2 2 5" xfId="20564"/>
    <cellStyle name="Output 2 2 5 2" xfId="20565"/>
    <cellStyle name="Output 2 2 5 3" xfId="20566"/>
    <cellStyle name="Output 2 2 5 4" xfId="20567"/>
    <cellStyle name="Output 2 2 6" xfId="20568"/>
    <cellStyle name="Output 2 2 7" xfId="20569"/>
    <cellStyle name="Output 2 2 8" xfId="20570"/>
    <cellStyle name="Output 2 2 9" xfId="20571"/>
    <cellStyle name="Output 2 3" xfId="20572"/>
    <cellStyle name="Output 2 3 2" xfId="20573"/>
    <cellStyle name="Output 2 3 3" xfId="20574"/>
    <cellStyle name="Output 2 3 4" xfId="20575"/>
    <cellStyle name="Output 2 3 5" xfId="20576"/>
    <cellStyle name="Output 2 4" xfId="20577"/>
    <cellStyle name="Output 2 4 2" xfId="20578"/>
    <cellStyle name="Output 2 4 3" xfId="20579"/>
    <cellStyle name="Output 2 4 4" xfId="20580"/>
    <cellStyle name="Output 2 4 5" xfId="20581"/>
    <cellStyle name="Output 2 5" xfId="20582"/>
    <cellStyle name="Output 2 5 2" xfId="20583"/>
    <cellStyle name="Output 2 5 3" xfId="20584"/>
    <cellStyle name="Output 2 5 4" xfId="20585"/>
    <cellStyle name="Output 2 5 5" xfId="20586"/>
    <cellStyle name="Output 2 6" xfId="20587"/>
    <cellStyle name="Output 2 6 2" xfId="20588"/>
    <cellStyle name="Output 2 6 3" xfId="20589"/>
    <cellStyle name="Output 2 6 4" xfId="20590"/>
    <cellStyle name="Output 2 6 5" xfId="20591"/>
    <cellStyle name="Output 2 7" xfId="20592"/>
    <cellStyle name="Output 2 7 2" xfId="20593"/>
    <cellStyle name="Output 2 7 3" xfId="20594"/>
    <cellStyle name="Output 2 7 4" xfId="20595"/>
    <cellStyle name="Output 2 7 5" xfId="20596"/>
    <cellStyle name="Output 2 8" xfId="20597"/>
    <cellStyle name="Output 2 8 2" xfId="20598"/>
    <cellStyle name="Output 2 8 3" xfId="20599"/>
    <cellStyle name="Output 2 8 4" xfId="20600"/>
    <cellStyle name="Output 2 8 5" xfId="20601"/>
    <cellStyle name="Output 2 9" xfId="20602"/>
    <cellStyle name="Output 2 9 2" xfId="20603"/>
    <cellStyle name="Output 2 9 3" xfId="20604"/>
    <cellStyle name="Output 2 9 4" xfId="20605"/>
    <cellStyle name="Output 2 9 5" xfId="20606"/>
    <cellStyle name="Output 3" xfId="20607"/>
    <cellStyle name="Output 3 2" xfId="20608"/>
    <cellStyle name="Output 3 3" xfId="20609"/>
    <cellStyle name="Output 4" xfId="20610"/>
    <cellStyle name="Output 4 2" xfId="20611"/>
    <cellStyle name="Output 4 3" xfId="20612"/>
    <cellStyle name="Output 5" xfId="20613"/>
    <cellStyle name="Output 5 2" xfId="20614"/>
    <cellStyle name="Output 5 3" xfId="20615"/>
    <cellStyle name="Output 6" xfId="20616"/>
    <cellStyle name="Output 6 2" xfId="20617"/>
    <cellStyle name="Output 6 3" xfId="20618"/>
    <cellStyle name="Output 7" xfId="20619"/>
    <cellStyle name="Percen - Style1" xfId="20620"/>
    <cellStyle name="Percent" xfId="20961"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ParameterE" xfId="20787"/>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3" xfId="20826"/>
    <cellStyle name="Total 2 10 4" xfId="20827"/>
    <cellStyle name="Total 2 10 5" xfId="20828"/>
    <cellStyle name="Total 2 11" xfId="20829"/>
    <cellStyle name="Total 2 11 2" xfId="20830"/>
    <cellStyle name="Total 2 11 3" xfId="20831"/>
    <cellStyle name="Total 2 11 4" xfId="20832"/>
    <cellStyle name="Total 2 11 5" xfId="20833"/>
    <cellStyle name="Total 2 12" xfId="20834"/>
    <cellStyle name="Total 2 12 2" xfId="20835"/>
    <cellStyle name="Total 2 12 3" xfId="20836"/>
    <cellStyle name="Total 2 12 4" xfId="20837"/>
    <cellStyle name="Total 2 12 5" xfId="20838"/>
    <cellStyle name="Total 2 13" xfId="20839"/>
    <cellStyle name="Total 2 13 2" xfId="20840"/>
    <cellStyle name="Total 2 13 3" xfId="20841"/>
    <cellStyle name="Total 2 13 4" xfId="20842"/>
    <cellStyle name="Total 2 14" xfId="20843"/>
    <cellStyle name="Total 2 15" xfId="20844"/>
    <cellStyle name="Total 2 16" xfId="20845"/>
    <cellStyle name="Total 2 2" xfId="20846"/>
    <cellStyle name="Total 2 2 2" xfId="20847"/>
    <cellStyle name="Total 2 2 2 2" xfId="20848"/>
    <cellStyle name="Total 2 2 2 3" xfId="20849"/>
    <cellStyle name="Total 2 2 2 4" xfId="20850"/>
    <cellStyle name="Total 2 2 3" xfId="20851"/>
    <cellStyle name="Total 2 2 3 2" xfId="20852"/>
    <cellStyle name="Total 2 2 3 3" xfId="20853"/>
    <cellStyle name="Total 2 2 3 4" xfId="20854"/>
    <cellStyle name="Total 2 2 4" xfId="20855"/>
    <cellStyle name="Total 2 2 4 2" xfId="20856"/>
    <cellStyle name="Total 2 2 4 3" xfId="20857"/>
    <cellStyle name="Total 2 2 4 4" xfId="20858"/>
    <cellStyle name="Total 2 2 5" xfId="20859"/>
    <cellStyle name="Total 2 2 5 2" xfId="20860"/>
    <cellStyle name="Total 2 2 5 3" xfId="20861"/>
    <cellStyle name="Total 2 2 5 4" xfId="20862"/>
    <cellStyle name="Total 2 2 6" xfId="20863"/>
    <cellStyle name="Total 2 2 7" xfId="20864"/>
    <cellStyle name="Total 2 2 8" xfId="20865"/>
    <cellStyle name="Total 2 2 9" xfId="20866"/>
    <cellStyle name="Total 2 3" xfId="20867"/>
    <cellStyle name="Total 2 3 2" xfId="20868"/>
    <cellStyle name="Total 2 3 3" xfId="20869"/>
    <cellStyle name="Total 2 3 4" xfId="20870"/>
    <cellStyle name="Total 2 3 5" xfId="20871"/>
    <cellStyle name="Total 2 4" xfId="20872"/>
    <cellStyle name="Total 2 4 2" xfId="20873"/>
    <cellStyle name="Total 2 4 3" xfId="20874"/>
    <cellStyle name="Total 2 4 4" xfId="20875"/>
    <cellStyle name="Total 2 4 5" xfId="20876"/>
    <cellStyle name="Total 2 5" xfId="20877"/>
    <cellStyle name="Total 2 5 2" xfId="20878"/>
    <cellStyle name="Total 2 5 3" xfId="20879"/>
    <cellStyle name="Total 2 5 4" xfId="20880"/>
    <cellStyle name="Total 2 5 5" xfId="20881"/>
    <cellStyle name="Total 2 6" xfId="20882"/>
    <cellStyle name="Total 2 6 2" xfId="20883"/>
    <cellStyle name="Total 2 6 3" xfId="20884"/>
    <cellStyle name="Total 2 6 4" xfId="20885"/>
    <cellStyle name="Total 2 6 5" xfId="20886"/>
    <cellStyle name="Total 2 7" xfId="20887"/>
    <cellStyle name="Total 2 7 2" xfId="20888"/>
    <cellStyle name="Total 2 7 3" xfId="20889"/>
    <cellStyle name="Total 2 7 4" xfId="20890"/>
    <cellStyle name="Total 2 7 5" xfId="20891"/>
    <cellStyle name="Total 2 8" xfId="20892"/>
    <cellStyle name="Total 2 8 2" xfId="20893"/>
    <cellStyle name="Total 2 8 3" xfId="20894"/>
    <cellStyle name="Total 2 8 4" xfId="20895"/>
    <cellStyle name="Total 2 8 5" xfId="20896"/>
    <cellStyle name="Total 2 9" xfId="20897"/>
    <cellStyle name="Total 2 9 2" xfId="20898"/>
    <cellStyle name="Total 2 9 3" xfId="20899"/>
    <cellStyle name="Total 2 9 4" xfId="20900"/>
    <cellStyle name="Total 2 9 5" xfId="20901"/>
    <cellStyle name="Total 3" xfId="20902"/>
    <cellStyle name="Total 3 2" xfId="20903"/>
    <cellStyle name="Total 3 3" xfId="20904"/>
    <cellStyle name="Total 4" xfId="20905"/>
    <cellStyle name="Total 4 2" xfId="20906"/>
    <cellStyle name="Total 4 3" xfId="20907"/>
    <cellStyle name="Total 5" xfId="20908"/>
    <cellStyle name="Total 5 2" xfId="20909"/>
    <cellStyle name="Total 5 3" xfId="20910"/>
    <cellStyle name="Total 6" xfId="20911"/>
    <cellStyle name="Total 6 2" xfId="20912"/>
    <cellStyle name="Total 6 3" xfId="20913"/>
    <cellStyle name="Total 7" xfId="20914"/>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2.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5.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3.xml"/><Relationship Id="rId43"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4" name="Straight Connector 3"/>
        <xdr:cNvCxnSpPr/>
      </xdr:nvCxnSpPr>
      <xdr:spPr>
        <a:xfrm>
          <a:off x="704850" y="1143000"/>
          <a:ext cx="6324600" cy="10477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FSA\FSA-SGSP\CGP\temp\3.%20&#4330;&#4309;&#4314;&#4312;&#4314;&#4308;&#4305;&#4308;&#4305;&#4312;%20&#4320;&#4308;&#4306;&#4323;&#4314;&#4304;&#4330;&#4312;&#4308;&#4305;&#4328;&#4312;\5.%20Pillar%203\Bank%20questions\1%20Consolidated%20Q&amp;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salkapanadze/AppData/Local/Microsoft/Windows/INetCache/Content.Outlook/YYVNXH5T/PG1_I-BBB-QQ-20250630%20(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PG1_I-BBB-QQ-2025063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1. key ratios"/>
      <sheetName val="2. SOFP"/>
      <sheetName val="3. SOPL"/>
      <sheetName val="4. Off-balance"/>
      <sheetName val="5. RWA"/>
      <sheetName val="6. Administrators-shareholders"/>
      <sheetName val="7. LI1"/>
      <sheetName val="8. LI2"/>
      <sheetName val="9. Capital"/>
      <sheetName val="9.1. Capital Requirements"/>
      <sheetName val="9.2. MREL1"/>
      <sheetName val="9.3. MREL2"/>
      <sheetName val="10. CC2"/>
      <sheetName val="11. CRWA"/>
      <sheetName val="12. CRM"/>
      <sheetName val="13. CRME"/>
      <sheetName val="14. LCR"/>
      <sheetName val="15. CCR"/>
      <sheetName val="15.1. LR"/>
      <sheetName val="15.2. CVA"/>
      <sheetName val="16. NSFR"/>
      <sheetName val=" 17. Residual Maturity"/>
      <sheetName val="18. Assets by Exposure classes"/>
      <sheetName val="Sheet4"/>
      <sheetName val="19. Assets by Risk Sectors"/>
      <sheetName val="20. Reserves"/>
      <sheetName val="21. NPL"/>
      <sheetName val="24. Risk Sector"/>
      <sheetName val="23. LTV"/>
      <sheetName val="25. Collateral"/>
      <sheetName val="26. Retail Products"/>
      <sheetName val="Instruction"/>
      <sheetName val="25 working"/>
      <sheetName val="22. Quality"/>
      <sheetName val="Sheet6"/>
      <sheetName val="Sheet7"/>
      <sheetName val="Sheet8"/>
      <sheetName val="22 working"/>
    </sheetNames>
    <sheetDataSet>
      <sheetData sheetId="0"/>
      <sheetData sheetId="1">
        <row r="8">
          <cell r="C8">
            <v>5289820784.8398075</v>
          </cell>
        </row>
      </sheetData>
      <sheetData sheetId="2">
        <row r="38">
          <cell r="D38">
            <v>272360</v>
          </cell>
          <cell r="E38">
            <v>17432377.02</v>
          </cell>
        </row>
        <row r="53">
          <cell r="D53">
            <v>16244586432.364197</v>
          </cell>
          <cell r="E53">
            <v>33742274293.842899</v>
          </cell>
        </row>
      </sheetData>
      <sheetData sheetId="3"/>
      <sheetData sheetId="4"/>
      <sheetData sheetId="5"/>
      <sheetData sheetId="6"/>
      <sheetData sheetId="7"/>
      <sheetData sheetId="8"/>
      <sheetData sheetId="9"/>
      <sheetData sheetId="10"/>
      <sheetData sheetId="11"/>
      <sheetData sheetId="12"/>
      <sheetData sheetId="13"/>
      <sheetData sheetId="14">
        <row r="8">
          <cell r="C8">
            <v>4961326073.1835003</v>
          </cell>
        </row>
      </sheetData>
      <sheetData sheetId="15">
        <row r="21">
          <cell r="C21">
            <v>0</v>
          </cell>
        </row>
      </sheetData>
      <sheetData sheetId="16"/>
      <sheetData sheetId="17"/>
      <sheetData sheetId="18">
        <row r="6">
          <cell r="C6">
            <v>1981978342.7223337</v>
          </cell>
        </row>
      </sheetData>
      <sheetData sheetId="19"/>
      <sheetData sheetId="20"/>
      <sheetData sheetId="21"/>
      <sheetData sheetId="22">
        <row r="8">
          <cell r="C8">
            <v>2371375082.9399996</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1. key ratios"/>
      <sheetName val="2. SOFP"/>
      <sheetName val="3. SOPL"/>
      <sheetName val="4. Off-balance"/>
      <sheetName val="5. RWA"/>
      <sheetName val="6. Administrators-shareholders"/>
      <sheetName val="7. LI1"/>
      <sheetName val="8. LI2"/>
      <sheetName val="9. Capital"/>
      <sheetName val="9.1. Capital Requirements"/>
      <sheetName val="9.2. MREL1"/>
      <sheetName val="9.3. MREL2"/>
      <sheetName val="10. CC2"/>
      <sheetName val="11. CRWA"/>
      <sheetName val="12. CRM"/>
      <sheetName val="13. CRME"/>
      <sheetName val="14. LCR"/>
      <sheetName val="15. CCR"/>
      <sheetName val="15.1. LR"/>
      <sheetName val="15.2. CVA"/>
      <sheetName val="16. NSFR"/>
      <sheetName val=" 17. Residual Maturity"/>
      <sheetName val="18. Assets by Exposure classes"/>
      <sheetName val="19. Assets by Risk Sectors"/>
      <sheetName val="20. Reserves"/>
      <sheetName val="21. NPL"/>
      <sheetName val="22. Quality"/>
      <sheetName val="23. LTV"/>
      <sheetName val="24. Risk Sector"/>
      <sheetName val="25. Collateral"/>
      <sheetName val="26. Retail Products"/>
      <sheetName val="Instruction"/>
    </sheetNames>
    <sheetDataSet>
      <sheetData sheetId="0"/>
      <sheetData sheetId="1"/>
      <sheetData sheetId="2"/>
      <sheetData sheetId="3"/>
      <sheetData sheetId="4"/>
      <sheetData sheetId="5"/>
      <sheetData sheetId="6"/>
      <sheetData sheetId="7"/>
      <sheetData sheetId="8"/>
      <sheetData sheetId="9">
        <row r="29">
          <cell r="C29">
            <v>5289820784.8398075</v>
          </cell>
        </row>
        <row r="42">
          <cell r="C42">
            <v>953260000</v>
          </cell>
        </row>
        <row r="53">
          <cell r="C53">
            <v>441458608</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tabSelected="1" zoomScaleNormal="100" workbookViewId="0"/>
  </sheetViews>
  <sheetFormatPr defaultColWidth="9.140625" defaultRowHeight="14.25"/>
  <cols>
    <col min="1" max="1" width="10.28515625" style="4" customWidth="1"/>
    <col min="2" max="2" width="138.42578125" style="5" bestFit="1" customWidth="1"/>
    <col min="3" max="3" width="39.42578125" style="5" customWidth="1"/>
    <col min="4" max="6" width="9.140625" style="5"/>
    <col min="7" max="7" width="25" style="5" customWidth="1"/>
    <col min="8" max="16384" width="9.140625" style="5"/>
  </cols>
  <sheetData>
    <row r="1" spans="1:3" ht="15">
      <c r="A1" s="109"/>
      <c r="B1" s="116" t="s">
        <v>209</v>
      </c>
      <c r="C1" s="109"/>
    </row>
    <row r="2" spans="1:3" ht="15.75">
      <c r="A2" s="117">
        <v>1</v>
      </c>
      <c r="B2" s="227" t="s">
        <v>210</v>
      </c>
      <c r="C2" s="712" t="s">
        <v>720</v>
      </c>
    </row>
    <row r="3" spans="1:3" ht="15.75">
      <c r="A3" s="117">
        <v>2</v>
      </c>
      <c r="B3" s="228" t="s">
        <v>206</v>
      </c>
      <c r="C3" s="712" t="s">
        <v>687</v>
      </c>
    </row>
    <row r="4" spans="1:3" ht="15.75">
      <c r="A4" s="117">
        <v>3</v>
      </c>
      <c r="B4" s="229" t="s">
        <v>211</v>
      </c>
      <c r="C4" s="712" t="s">
        <v>697</v>
      </c>
    </row>
    <row r="5" spans="1:3" ht="15.75">
      <c r="A5" s="118">
        <v>4</v>
      </c>
      <c r="B5" s="230" t="s">
        <v>207</v>
      </c>
      <c r="C5" s="712" t="s">
        <v>750</v>
      </c>
    </row>
    <row r="6" spans="1:3" s="119" customFormat="1" ht="45.75" customHeight="1">
      <c r="A6" s="796" t="s">
        <v>283</v>
      </c>
      <c r="B6" s="797"/>
      <c r="C6" s="797"/>
    </row>
    <row r="7" spans="1:3" ht="15">
      <c r="A7" s="120" t="s">
        <v>29</v>
      </c>
      <c r="B7" s="116" t="s">
        <v>208</v>
      </c>
    </row>
    <row r="8" spans="1:3">
      <c r="A8" s="109">
        <v>1</v>
      </c>
      <c r="B8" s="151" t="s">
        <v>20</v>
      </c>
    </row>
    <row r="9" spans="1:3">
      <c r="A9" s="109">
        <v>2</v>
      </c>
      <c r="B9" s="152" t="s">
        <v>21</v>
      </c>
    </row>
    <row r="10" spans="1:3">
      <c r="A10" s="109">
        <v>3</v>
      </c>
      <c r="B10" s="152" t="s">
        <v>22</v>
      </c>
    </row>
    <row r="11" spans="1:3">
      <c r="A11" s="109">
        <v>4</v>
      </c>
      <c r="B11" s="152" t="s">
        <v>23</v>
      </c>
      <c r="C11" s="47"/>
    </row>
    <row r="12" spans="1:3">
      <c r="A12" s="109">
        <v>5</v>
      </c>
      <c r="B12" s="152" t="s">
        <v>24</v>
      </c>
    </row>
    <row r="13" spans="1:3">
      <c r="A13" s="109">
        <v>6</v>
      </c>
      <c r="B13" s="153" t="s">
        <v>218</v>
      </c>
    </row>
    <row r="14" spans="1:3">
      <c r="A14" s="109">
        <v>7</v>
      </c>
      <c r="B14" s="152" t="s">
        <v>212</v>
      </c>
    </row>
    <row r="15" spans="1:3">
      <c r="A15" s="109">
        <v>8</v>
      </c>
      <c r="B15" s="152" t="s">
        <v>213</v>
      </c>
    </row>
    <row r="16" spans="1:3">
      <c r="A16" s="109">
        <v>9</v>
      </c>
      <c r="B16" s="152" t="s">
        <v>25</v>
      </c>
    </row>
    <row r="17" spans="1:2">
      <c r="A17" s="226" t="s">
        <v>282</v>
      </c>
      <c r="B17" s="225" t="s">
        <v>269</v>
      </c>
    </row>
    <row r="18" spans="1:2">
      <c r="A18" s="109">
        <v>10</v>
      </c>
      <c r="B18" s="152" t="s">
        <v>26</v>
      </c>
    </row>
    <row r="19" spans="1:2">
      <c r="A19" s="109">
        <v>11</v>
      </c>
      <c r="B19" s="153" t="s">
        <v>214</v>
      </c>
    </row>
    <row r="20" spans="1:2">
      <c r="A20" s="109">
        <v>12</v>
      </c>
      <c r="B20" s="153" t="s">
        <v>27</v>
      </c>
    </row>
    <row r="21" spans="1:2">
      <c r="A21" s="245">
        <v>13</v>
      </c>
      <c r="B21" s="246" t="s">
        <v>215</v>
      </c>
    </row>
    <row r="22" spans="1:2">
      <c r="A22" s="245">
        <v>14</v>
      </c>
      <c r="B22" s="247" t="s">
        <v>240</v>
      </c>
    </row>
    <row r="23" spans="1:2">
      <c r="A23" s="248">
        <v>15</v>
      </c>
      <c r="B23" s="249" t="s">
        <v>28</v>
      </c>
    </row>
    <row r="24" spans="1:2">
      <c r="A24" s="248">
        <v>15.1</v>
      </c>
      <c r="B24" s="250" t="s">
        <v>296</v>
      </c>
    </row>
    <row r="25" spans="1:2">
      <c r="A25" s="248">
        <v>16</v>
      </c>
      <c r="B25" s="250" t="s">
        <v>343</v>
      </c>
    </row>
    <row r="26" spans="1:2">
      <c r="A26" s="248">
        <v>17</v>
      </c>
      <c r="B26" s="250" t="s">
        <v>384</v>
      </c>
    </row>
    <row r="27" spans="1:2">
      <c r="A27" s="248">
        <v>18</v>
      </c>
      <c r="B27" s="250" t="s">
        <v>671</v>
      </c>
    </row>
    <row r="28" spans="1:2">
      <c r="A28" s="248">
        <v>19</v>
      </c>
      <c r="B28" s="250" t="s">
        <v>672</v>
      </c>
    </row>
    <row r="29" spans="1:2">
      <c r="A29" s="248">
        <v>20</v>
      </c>
      <c r="B29" s="297" t="s">
        <v>673</v>
      </c>
    </row>
    <row r="30" spans="1:2">
      <c r="A30" s="248">
        <v>21</v>
      </c>
      <c r="B30" s="250" t="s">
        <v>500</v>
      </c>
    </row>
    <row r="31" spans="1:2">
      <c r="A31" s="248">
        <v>22</v>
      </c>
      <c r="B31" s="250" t="s">
        <v>674</v>
      </c>
    </row>
    <row r="32" spans="1:2">
      <c r="A32" s="248">
        <v>23</v>
      </c>
      <c r="B32" s="250" t="s">
        <v>675</v>
      </c>
    </row>
    <row r="33" spans="1:2">
      <c r="A33" s="248">
        <v>24</v>
      </c>
      <c r="B33" s="250" t="s">
        <v>676</v>
      </c>
    </row>
    <row r="34" spans="1:2">
      <c r="A34" s="248">
        <v>25</v>
      </c>
      <c r="B34" s="250" t="s">
        <v>385</v>
      </c>
    </row>
    <row r="35" spans="1:2">
      <c r="A35" s="248">
        <v>26</v>
      </c>
      <c r="B35" s="250" t="s">
        <v>522</v>
      </c>
    </row>
  </sheetData>
  <mergeCells count="1">
    <mergeCell ref="A6:C6"/>
  </mergeCells>
  <hyperlinks>
    <hyperlink ref="B9" location="'2. SOFP'!A1" display="Balance Sheet"/>
    <hyperlink ref="B12" location="'5. RWA '!A1" display="Risk-Weighted Assets (RWA)"/>
    <hyperlink ref="B8" location="'1. key ratios '!A1" display="Key ratios"/>
    <hyperlink ref="B10" location="'3. SOPL'!A1" display="Income statement"/>
    <hyperlink ref="B11" location="'4. Off-Balance'!A1" display="Off-balance sheet"/>
    <hyperlink ref="B13" location="'6. Administrators-shareholders'!A1" display="Info about supervisory board, senior management and shareholders"/>
    <hyperlink ref="B14" location="'7. LI1 '!A1" display="Linkages between financial statements and regulatory exposures"/>
    <hyperlink ref="B15" location="'8. LI2'!A1" display="Differences between carrying values per standardized balance sheet used for regulatory reporting purposes and the exposure amounts used for capital adequacy calculation"/>
    <hyperlink ref="B16" location="'9.Capital'!A1" display="Regulatory Capital"/>
    <hyperlink ref="B18" location="'10. CC2'!A1" display="Reconciliation of regulatory capital to balance sheet "/>
    <hyperlink ref="B19" location="'11. CRWA '!A1" display="Credit risk weighted risk exposures"/>
    <hyperlink ref="B20" location="'12. CRM'!A1" display="Credit risk mitigation"/>
    <hyperlink ref="B21" location="'13. CRME '!A1" display="Standardized approach: Credit risk, effect of credit risk mitigation"/>
    <hyperlink ref="B23" location="'15. CCR '!A1" display="Counterparty credit risk"/>
    <hyperlink ref="B22" location="'14. LCR'!A1" display="Liquidity Coverage Ratio"/>
    <hyperlink ref="B17" location="'9.1. Capital Requirements'!A1" display="Capital Adequacy Requirements"/>
    <hyperlink ref="B24" location="'15.1 LR'!A1" display="Leverage Ratio"/>
    <hyperlink ref="B25" location="'16. NSFR'!A1" display="Net Stable Funding Ratio"/>
    <hyperlink ref="B26" location="' 17. Residual Maturity'!A1" display="Exposures distributed by residual maturity and Risk Classes"/>
    <hyperlink ref="B27" location="'18. Assets by Exposure classes'!A1" display="Gross carrying value, book value, reserves, write-offs and reserve charges by risk classes"/>
    <hyperlink ref="B28" location="'19. Assets by Risk Sectors'!A1" display="Gross carrying value, book value, reserves, write-offs and reserve charges by Sectors of income source"/>
    <hyperlink ref="B30" location="'21. NPL'!A1" display="Changes in the stock of non-performing loans"/>
    <hyperlink ref="B31" location="'22. Quality'!A1" display="Distribution of loans, Debt securities  and Off-balance-sheet items according to  Risk classification and Past due days"/>
    <hyperlink ref="B32" location="'23. LTV'!A1" display="Loans Distributed according to LTV ratio, Loan reserves, Value of collateral for loans and loans secured by guarantees according to Risk classification and past due days"/>
    <hyperlink ref="B33" location="'24. Risk Sector'!A1" display="Loans and reserves on loans distributed according to Sectors of income source and risk classification"/>
    <hyperlink ref="B34" location="'25. Collateral'!A1" display="Loans, corporate debt securities and Off-balance-sheet items distributed by type of collateral"/>
    <hyperlink ref="B29" location="'20. Reserves'!A1" display="Change in reserve for loans and Corporate debt securities"/>
    <hyperlink ref="B35" location="'26. Retail Products'!A1" display="General information on retail products"/>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6"/>
  <sheetViews>
    <sheetView zoomScale="90" zoomScaleNormal="90" workbookViewId="0">
      <pane xSplit="1" ySplit="5" topLeftCell="B6" activePane="bottomRight" state="frozen"/>
      <selection activeCell="H20" sqref="H20"/>
      <selection pane="topRight" activeCell="H20" sqref="H20"/>
      <selection pane="bottomLeft" activeCell="H20" sqref="H20"/>
      <selection pane="bottomRight" activeCell="B6" sqref="B6"/>
    </sheetView>
  </sheetViews>
  <sheetFormatPr defaultColWidth="9.140625" defaultRowHeight="12.75"/>
  <cols>
    <col min="1" max="1" width="9.5703125" style="50" bestFit="1" customWidth="1"/>
    <col min="2" max="2" width="132.42578125" style="4" customWidth="1"/>
    <col min="3" max="3" width="18.42578125" style="4" customWidth="1"/>
    <col min="4" max="4" width="13.140625" style="4" bestFit="1" customWidth="1"/>
    <col min="5" max="16384" width="9.140625" style="4"/>
  </cols>
  <sheetData>
    <row r="1" spans="1:5">
      <c r="A1" s="2" t="s">
        <v>30</v>
      </c>
      <c r="B1" s="3" t="str">
        <f>'Info '!C2</f>
        <v xml:space="preserve">JSC "Bank of Georgia" </v>
      </c>
    </row>
    <row r="2" spans="1:5" s="40" customFormat="1" ht="15.75" customHeight="1">
      <c r="A2" s="40" t="s">
        <v>31</v>
      </c>
      <c r="B2" s="257">
        <f>'1. key ratios '!B2</f>
        <v>45838</v>
      </c>
    </row>
    <row r="3" spans="1:5" s="40" customFormat="1" ht="15.75" customHeight="1"/>
    <row r="4" spans="1:5" ht="13.5" thickBot="1">
      <c r="A4" s="50" t="s">
        <v>143</v>
      </c>
      <c r="B4" s="90" t="s">
        <v>142</v>
      </c>
    </row>
    <row r="5" spans="1:5">
      <c r="A5" s="51" t="s">
        <v>6</v>
      </c>
      <c r="B5" s="52"/>
      <c r="C5" s="53" t="s">
        <v>35</v>
      </c>
    </row>
    <row r="6" spans="1:5">
      <c r="A6" s="54">
        <v>1</v>
      </c>
      <c r="B6" s="55" t="s">
        <v>141</v>
      </c>
      <c r="C6" s="56">
        <f>SUM(C7:C11)</f>
        <v>5511011598.4429073</v>
      </c>
      <c r="D6" s="114"/>
      <c r="E6" s="114"/>
    </row>
    <row r="7" spans="1:5">
      <c r="A7" s="54">
        <v>2</v>
      </c>
      <c r="B7" s="57" t="s">
        <v>140</v>
      </c>
      <c r="C7" s="58">
        <v>27993660.18</v>
      </c>
      <c r="D7" s="114"/>
      <c r="E7" s="114"/>
    </row>
    <row r="8" spans="1:5">
      <c r="A8" s="54">
        <v>3</v>
      </c>
      <c r="B8" s="59" t="s">
        <v>139</v>
      </c>
      <c r="C8" s="58">
        <v>137183124.34999999</v>
      </c>
      <c r="D8" s="114"/>
      <c r="E8" s="114"/>
    </row>
    <row r="9" spans="1:5">
      <c r="A9" s="54">
        <v>4</v>
      </c>
      <c r="B9" s="59" t="s">
        <v>138</v>
      </c>
      <c r="C9" s="58">
        <v>-4357093.78</v>
      </c>
      <c r="D9" s="114"/>
      <c r="E9" s="114"/>
    </row>
    <row r="10" spans="1:5">
      <c r="A10" s="54">
        <v>5</v>
      </c>
      <c r="B10" s="59" t="s">
        <v>137</v>
      </c>
      <c r="C10" s="58">
        <v>0</v>
      </c>
      <c r="D10" s="114"/>
      <c r="E10" s="114"/>
    </row>
    <row r="11" spans="1:5">
      <c r="A11" s="54">
        <v>6</v>
      </c>
      <c r="B11" s="60" t="s">
        <v>136</v>
      </c>
      <c r="C11" s="58">
        <v>5350191907.6929073</v>
      </c>
      <c r="D11" s="114"/>
      <c r="E11" s="114"/>
    </row>
    <row r="12" spans="1:5" s="26" customFormat="1">
      <c r="A12" s="54">
        <v>7</v>
      </c>
      <c r="B12" s="55" t="s">
        <v>135</v>
      </c>
      <c r="C12" s="61">
        <f>SUM(C13:C28)</f>
        <v>221190813.6031</v>
      </c>
      <c r="D12" s="114"/>
      <c r="E12" s="114"/>
    </row>
    <row r="13" spans="1:5" s="26" customFormat="1">
      <c r="A13" s="54">
        <v>8</v>
      </c>
      <c r="B13" s="62" t="s">
        <v>134</v>
      </c>
      <c r="C13" s="63">
        <v>16014028.273099996</v>
      </c>
      <c r="D13" s="114"/>
      <c r="E13" s="114"/>
    </row>
    <row r="14" spans="1:5" s="26" customFormat="1" ht="25.5">
      <c r="A14" s="54">
        <v>9</v>
      </c>
      <c r="B14" s="64" t="s">
        <v>133</v>
      </c>
      <c r="C14" s="63">
        <v>0</v>
      </c>
      <c r="D14" s="114"/>
      <c r="E14" s="114"/>
    </row>
    <row r="15" spans="1:5" s="26" customFormat="1">
      <c r="A15" s="54">
        <v>10</v>
      </c>
      <c r="B15" s="65" t="s">
        <v>132</v>
      </c>
      <c r="C15" s="63">
        <v>195156455.33000001</v>
      </c>
      <c r="D15" s="114"/>
      <c r="E15" s="114"/>
    </row>
    <row r="16" spans="1:5" s="26" customFormat="1">
      <c r="A16" s="54">
        <v>11</v>
      </c>
      <c r="B16" s="66" t="s">
        <v>131</v>
      </c>
      <c r="C16" s="63">
        <v>0</v>
      </c>
      <c r="D16" s="114"/>
      <c r="E16" s="114"/>
    </row>
    <row r="17" spans="1:5" s="26" customFormat="1">
      <c r="A17" s="54">
        <v>12</v>
      </c>
      <c r="B17" s="65" t="s">
        <v>130</v>
      </c>
      <c r="C17" s="63">
        <v>11366</v>
      </c>
      <c r="D17" s="114"/>
      <c r="E17" s="114"/>
    </row>
    <row r="18" spans="1:5" s="26" customFormat="1">
      <c r="A18" s="54">
        <v>13</v>
      </c>
      <c r="B18" s="65" t="s">
        <v>129</v>
      </c>
      <c r="C18" s="63">
        <v>0</v>
      </c>
      <c r="D18" s="114"/>
      <c r="E18" s="114"/>
    </row>
    <row r="19" spans="1:5" s="26" customFormat="1">
      <c r="A19" s="54">
        <v>14</v>
      </c>
      <c r="B19" s="65" t="s">
        <v>128</v>
      </c>
      <c r="C19" s="63">
        <v>0</v>
      </c>
      <c r="D19" s="114"/>
      <c r="E19" s="114"/>
    </row>
    <row r="20" spans="1:5" s="26" customFormat="1">
      <c r="A20" s="54">
        <v>15</v>
      </c>
      <c r="B20" s="65" t="s">
        <v>127</v>
      </c>
      <c r="C20" s="63">
        <v>0</v>
      </c>
      <c r="D20" s="114"/>
      <c r="E20" s="114"/>
    </row>
    <row r="21" spans="1:5" s="26" customFormat="1" ht="25.5">
      <c r="A21" s="54">
        <v>16</v>
      </c>
      <c r="B21" s="64" t="s">
        <v>126</v>
      </c>
      <c r="C21" s="63">
        <v>0</v>
      </c>
      <c r="D21" s="114"/>
      <c r="E21" s="114"/>
    </row>
    <row r="22" spans="1:5" s="26" customFormat="1">
      <c r="A22" s="54">
        <v>17</v>
      </c>
      <c r="B22" s="67" t="s">
        <v>125</v>
      </c>
      <c r="C22" s="63">
        <v>9537977</v>
      </c>
      <c r="D22" s="114"/>
      <c r="E22" s="114"/>
    </row>
    <row r="23" spans="1:5" s="26" customFormat="1">
      <c r="A23" s="54">
        <v>18</v>
      </c>
      <c r="B23" s="67" t="s">
        <v>523</v>
      </c>
      <c r="C23" s="299">
        <v>470987</v>
      </c>
      <c r="D23" s="114"/>
      <c r="E23" s="114"/>
    </row>
    <row r="24" spans="1:5" s="26" customFormat="1">
      <c r="A24" s="54">
        <v>19</v>
      </c>
      <c r="B24" s="64" t="s">
        <v>124</v>
      </c>
      <c r="C24" s="63">
        <v>0</v>
      </c>
      <c r="D24" s="114"/>
      <c r="E24" s="114"/>
    </row>
    <row r="25" spans="1:5" s="26" customFormat="1" ht="25.5">
      <c r="A25" s="54">
        <v>20</v>
      </c>
      <c r="B25" s="64" t="s">
        <v>101</v>
      </c>
      <c r="C25" s="63"/>
      <c r="D25" s="114"/>
      <c r="E25" s="114"/>
    </row>
    <row r="26" spans="1:5" s="26" customFormat="1">
      <c r="A26" s="54">
        <v>21</v>
      </c>
      <c r="B26" s="68" t="s">
        <v>123</v>
      </c>
      <c r="C26" s="63"/>
      <c r="D26" s="114"/>
      <c r="E26" s="114"/>
    </row>
    <row r="27" spans="1:5" s="26" customFormat="1">
      <c r="A27" s="54">
        <v>22</v>
      </c>
      <c r="B27" s="68" t="s">
        <v>122</v>
      </c>
      <c r="C27" s="63"/>
      <c r="D27" s="114"/>
      <c r="E27" s="114"/>
    </row>
    <row r="28" spans="1:5" s="26" customFormat="1">
      <c r="A28" s="54">
        <v>23</v>
      </c>
      <c r="B28" s="68" t="s">
        <v>121</v>
      </c>
      <c r="C28" s="63"/>
      <c r="D28" s="114"/>
      <c r="E28" s="114"/>
    </row>
    <row r="29" spans="1:5" s="26" customFormat="1">
      <c r="A29" s="54">
        <v>24</v>
      </c>
      <c r="B29" s="69" t="s">
        <v>120</v>
      </c>
      <c r="C29" s="61">
        <f>C6-C12</f>
        <v>5289820784.8398075</v>
      </c>
      <c r="D29" s="114"/>
      <c r="E29" s="114"/>
    </row>
    <row r="30" spans="1:5" s="26" customFormat="1">
      <c r="A30" s="70"/>
      <c r="B30" s="71"/>
      <c r="C30" s="63"/>
      <c r="D30" s="114"/>
      <c r="E30" s="114"/>
    </row>
    <row r="31" spans="1:5" s="26" customFormat="1">
      <c r="A31" s="70">
        <v>25</v>
      </c>
      <c r="B31" s="69" t="s">
        <v>119</v>
      </c>
      <c r="C31" s="61">
        <f>C32+C35</f>
        <v>953260000</v>
      </c>
      <c r="D31" s="114"/>
      <c r="E31" s="114"/>
    </row>
    <row r="32" spans="1:5" s="26" customFormat="1">
      <c r="A32" s="70">
        <v>26</v>
      </c>
      <c r="B32" s="59" t="s">
        <v>118</v>
      </c>
      <c r="C32" s="72">
        <v>0</v>
      </c>
      <c r="D32" s="114"/>
      <c r="E32" s="114"/>
    </row>
    <row r="33" spans="1:5" s="26" customFormat="1">
      <c r="A33" s="70">
        <v>27</v>
      </c>
      <c r="B33" s="73" t="s">
        <v>179</v>
      </c>
      <c r="C33" s="63"/>
      <c r="D33" s="114"/>
      <c r="E33" s="114"/>
    </row>
    <row r="34" spans="1:5" s="26" customFormat="1">
      <c r="A34" s="70">
        <v>28</v>
      </c>
      <c r="B34" s="73" t="s">
        <v>117</v>
      </c>
      <c r="C34" s="63"/>
      <c r="D34" s="114"/>
      <c r="E34" s="114"/>
    </row>
    <row r="35" spans="1:5" s="26" customFormat="1">
      <c r="A35" s="70">
        <v>29</v>
      </c>
      <c r="B35" s="59" t="s">
        <v>116</v>
      </c>
      <c r="C35" s="63">
        <v>953260000</v>
      </c>
      <c r="D35" s="114"/>
      <c r="E35" s="114"/>
    </row>
    <row r="36" spans="1:5" s="26" customFormat="1">
      <c r="A36" s="70">
        <v>30</v>
      </c>
      <c r="B36" s="69" t="s">
        <v>115</v>
      </c>
      <c r="C36" s="61">
        <v>0</v>
      </c>
      <c r="D36" s="114"/>
      <c r="E36" s="114"/>
    </row>
    <row r="37" spans="1:5" s="26" customFormat="1">
      <c r="A37" s="70">
        <v>31</v>
      </c>
      <c r="B37" s="64" t="s">
        <v>114</v>
      </c>
      <c r="C37" s="63"/>
      <c r="D37" s="114"/>
      <c r="E37" s="114"/>
    </row>
    <row r="38" spans="1:5" s="26" customFormat="1">
      <c r="A38" s="70">
        <v>32</v>
      </c>
      <c r="B38" s="65" t="s">
        <v>113</v>
      </c>
      <c r="C38" s="63"/>
      <c r="D38" s="114"/>
      <c r="E38" s="114"/>
    </row>
    <row r="39" spans="1:5" s="26" customFormat="1" ht="25.5">
      <c r="A39" s="70">
        <v>33</v>
      </c>
      <c r="B39" s="64" t="s">
        <v>112</v>
      </c>
      <c r="C39" s="63"/>
      <c r="D39" s="114"/>
      <c r="E39" s="114"/>
    </row>
    <row r="40" spans="1:5" s="26" customFormat="1" ht="25.5">
      <c r="A40" s="70">
        <v>34</v>
      </c>
      <c r="B40" s="64" t="s">
        <v>101</v>
      </c>
      <c r="C40" s="63"/>
      <c r="D40" s="114"/>
      <c r="E40" s="114"/>
    </row>
    <row r="41" spans="1:5" s="26" customFormat="1">
      <c r="A41" s="70">
        <v>35</v>
      </c>
      <c r="B41" s="68" t="s">
        <v>111</v>
      </c>
      <c r="C41" s="63"/>
      <c r="D41" s="114"/>
      <c r="E41" s="114"/>
    </row>
    <row r="42" spans="1:5" s="26" customFormat="1">
      <c r="A42" s="70">
        <v>36</v>
      </c>
      <c r="B42" s="69" t="s">
        <v>110</v>
      </c>
      <c r="C42" s="61">
        <f>C31-C36</f>
        <v>953260000</v>
      </c>
      <c r="D42" s="114"/>
      <c r="E42" s="114"/>
    </row>
    <row r="43" spans="1:5" s="26" customFormat="1">
      <c r="A43" s="70"/>
      <c r="B43" s="71"/>
      <c r="C43" s="63"/>
      <c r="D43" s="114"/>
      <c r="E43" s="114"/>
    </row>
    <row r="44" spans="1:5" s="26" customFormat="1">
      <c r="A44" s="70">
        <v>37</v>
      </c>
      <c r="B44" s="74" t="s">
        <v>109</v>
      </c>
      <c r="C44" s="61">
        <v>441458608</v>
      </c>
      <c r="D44" s="114"/>
      <c r="E44" s="114"/>
    </row>
    <row r="45" spans="1:5" s="26" customFormat="1">
      <c r="A45" s="70">
        <v>38</v>
      </c>
      <c r="B45" s="59" t="s">
        <v>108</v>
      </c>
      <c r="C45" s="63">
        <v>441458608</v>
      </c>
      <c r="D45" s="114"/>
      <c r="E45" s="114"/>
    </row>
    <row r="46" spans="1:5" s="26" customFormat="1">
      <c r="A46" s="70">
        <v>39</v>
      </c>
      <c r="B46" s="59" t="s">
        <v>107</v>
      </c>
      <c r="C46" s="63"/>
      <c r="D46" s="114"/>
      <c r="E46" s="114"/>
    </row>
    <row r="47" spans="1:5" s="26" customFormat="1">
      <c r="A47" s="70">
        <v>40</v>
      </c>
      <c r="B47" s="59" t="s">
        <v>106</v>
      </c>
      <c r="C47" s="63"/>
      <c r="D47" s="114"/>
      <c r="E47" s="114"/>
    </row>
    <row r="48" spans="1:5" s="26" customFormat="1">
      <c r="A48" s="70">
        <v>41</v>
      </c>
      <c r="B48" s="74" t="s">
        <v>105</v>
      </c>
      <c r="C48" s="61">
        <v>0</v>
      </c>
      <c r="D48" s="114"/>
      <c r="E48" s="114"/>
    </row>
    <row r="49" spans="1:5" s="26" customFormat="1">
      <c r="A49" s="70">
        <v>42</v>
      </c>
      <c r="B49" s="64" t="s">
        <v>104</v>
      </c>
      <c r="C49" s="63"/>
      <c r="D49" s="114"/>
      <c r="E49" s="114"/>
    </row>
    <row r="50" spans="1:5" s="26" customFormat="1">
      <c r="A50" s="70">
        <v>43</v>
      </c>
      <c r="B50" s="65" t="s">
        <v>103</v>
      </c>
      <c r="C50" s="63"/>
      <c r="D50" s="114"/>
      <c r="E50" s="114"/>
    </row>
    <row r="51" spans="1:5" s="26" customFormat="1">
      <c r="A51" s="70">
        <v>44</v>
      </c>
      <c r="B51" s="64" t="s">
        <v>102</v>
      </c>
      <c r="C51" s="63"/>
      <c r="D51" s="114"/>
      <c r="E51" s="114"/>
    </row>
    <row r="52" spans="1:5" s="26" customFormat="1" ht="25.5">
      <c r="A52" s="70">
        <v>45</v>
      </c>
      <c r="B52" s="64" t="s">
        <v>101</v>
      </c>
      <c r="C52" s="63"/>
      <c r="D52" s="114"/>
      <c r="E52" s="114"/>
    </row>
    <row r="53" spans="1:5" s="26" customFormat="1" ht="13.5" thickBot="1">
      <c r="A53" s="70">
        <v>46</v>
      </c>
      <c r="B53" s="75" t="s">
        <v>100</v>
      </c>
      <c r="C53" s="76">
        <f>C44-C48</f>
        <v>441458608</v>
      </c>
      <c r="D53" s="114"/>
      <c r="E53" s="114"/>
    </row>
    <row r="56" spans="1:5">
      <c r="B56" s="4" t="s">
        <v>7</v>
      </c>
    </row>
  </sheetData>
  <dataValidations count="1">
    <dataValidation operator="lessThanOrEqual" allowBlank="1" showInputMessage="1" showErrorMessage="1" errorTitle="Should be negative number" error="Should be whole negative number or 0" sqref="C13:C53"/>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workbookViewId="0">
      <selection activeCell="E8" sqref="E8"/>
    </sheetView>
  </sheetViews>
  <sheetFormatPr defaultColWidth="9.140625" defaultRowHeight="12.75"/>
  <cols>
    <col min="1" max="1" width="9.42578125" style="165" bestFit="1" customWidth="1"/>
    <col min="2" max="2" width="59" style="165" customWidth="1"/>
    <col min="3" max="3" width="16.7109375" style="165" bestFit="1" customWidth="1"/>
    <col min="4" max="4" width="15.7109375" style="165" bestFit="1" customWidth="1"/>
    <col min="5" max="16384" width="9.140625" style="165"/>
  </cols>
  <sheetData>
    <row r="1" spans="1:6" ht="15">
      <c r="A1" s="210" t="s">
        <v>30</v>
      </c>
      <c r="B1" s="3" t="str">
        <f>'Info '!C2</f>
        <v xml:space="preserve">JSC "Bank of Georgia" </v>
      </c>
    </row>
    <row r="2" spans="1:6" s="139" customFormat="1" ht="15.75" customHeight="1">
      <c r="A2" s="139" t="s">
        <v>31</v>
      </c>
      <c r="B2" s="257">
        <f>'1. key ratios '!B2</f>
        <v>45838</v>
      </c>
    </row>
    <row r="3" spans="1:6" s="139" customFormat="1" ht="15.75" customHeight="1"/>
    <row r="4" spans="1:6" ht="13.5" thickBot="1">
      <c r="A4" s="186" t="s">
        <v>268</v>
      </c>
      <c r="B4" s="217" t="s">
        <v>269</v>
      </c>
    </row>
    <row r="5" spans="1:6" s="218" customFormat="1" ht="12.75" customHeight="1">
      <c r="A5" s="243"/>
      <c r="B5" s="244" t="s">
        <v>272</v>
      </c>
      <c r="C5" s="211" t="s">
        <v>270</v>
      </c>
      <c r="D5" s="212" t="s">
        <v>271</v>
      </c>
    </row>
    <row r="6" spans="1:6" s="219" customFormat="1">
      <c r="A6" s="213">
        <v>1</v>
      </c>
      <c r="B6" s="239" t="s">
        <v>273</v>
      </c>
      <c r="C6" s="239"/>
      <c r="D6" s="514"/>
    </row>
    <row r="7" spans="1:6" s="219" customFormat="1">
      <c r="A7" s="214" t="s">
        <v>259</v>
      </c>
      <c r="B7" s="240" t="s">
        <v>274</v>
      </c>
      <c r="C7" s="232">
        <v>4.4999999999999998E-2</v>
      </c>
      <c r="D7" s="515">
        <v>1377866976.1484132</v>
      </c>
      <c r="E7" s="519"/>
      <c r="F7" s="519"/>
    </row>
    <row r="8" spans="1:6" s="219" customFormat="1">
      <c r="A8" s="214" t="s">
        <v>260</v>
      </c>
      <c r="B8" s="240" t="s">
        <v>275</v>
      </c>
      <c r="C8" s="233">
        <v>0.06</v>
      </c>
      <c r="D8" s="515">
        <v>1837155968.1978843</v>
      </c>
      <c r="E8" s="519"/>
      <c r="F8" s="519"/>
    </row>
    <row r="9" spans="1:6" s="219" customFormat="1">
      <c r="A9" s="214" t="s">
        <v>261</v>
      </c>
      <c r="B9" s="240" t="s">
        <v>276</v>
      </c>
      <c r="C9" s="233">
        <v>0.08</v>
      </c>
      <c r="D9" s="515">
        <v>2449541290.9305124</v>
      </c>
      <c r="E9" s="519"/>
      <c r="F9" s="519"/>
    </row>
    <row r="10" spans="1:6" s="219" customFormat="1">
      <c r="A10" s="213" t="s">
        <v>262</v>
      </c>
      <c r="B10" s="239" t="s">
        <v>277</v>
      </c>
      <c r="C10" s="234"/>
      <c r="D10" s="514"/>
      <c r="E10" s="519"/>
      <c r="F10" s="519"/>
    </row>
    <row r="11" spans="1:6" s="220" customFormat="1">
      <c r="A11" s="215" t="s">
        <v>263</v>
      </c>
      <c r="B11" s="231" t="s">
        <v>328</v>
      </c>
      <c r="C11" s="235">
        <v>2.5000000000000001E-2</v>
      </c>
      <c r="D11" s="515">
        <v>765481653.41578519</v>
      </c>
      <c r="E11" s="519"/>
      <c r="F11" s="519"/>
    </row>
    <row r="12" spans="1:6" s="220" customFormat="1">
      <c r="A12" s="215" t="s">
        <v>264</v>
      </c>
      <c r="B12" s="231" t="s">
        <v>278</v>
      </c>
      <c r="C12" s="235">
        <v>5.0000000000000001E-3</v>
      </c>
      <c r="D12" s="515">
        <v>153096330.68315703</v>
      </c>
      <c r="E12" s="519"/>
      <c r="F12" s="519"/>
    </row>
    <row r="13" spans="1:6" s="220" customFormat="1">
      <c r="A13" s="215" t="s">
        <v>265</v>
      </c>
      <c r="B13" s="231" t="s">
        <v>279</v>
      </c>
      <c r="C13" s="235">
        <v>0.03</v>
      </c>
      <c r="D13" s="515">
        <v>918577984.09894216</v>
      </c>
      <c r="E13" s="519"/>
      <c r="F13" s="519"/>
    </row>
    <row r="14" spans="1:6" s="220" customFormat="1">
      <c r="A14" s="213" t="s">
        <v>266</v>
      </c>
      <c r="B14" s="239" t="s">
        <v>326</v>
      </c>
      <c r="C14" s="236"/>
      <c r="D14" s="514"/>
      <c r="E14" s="519"/>
      <c r="F14" s="519"/>
    </row>
    <row r="15" spans="1:6" s="220" customFormat="1">
      <c r="A15" s="215">
        <v>3.1</v>
      </c>
      <c r="B15" s="231" t="s">
        <v>284</v>
      </c>
      <c r="C15" s="235">
        <v>4.6010101519064886E-2</v>
      </c>
      <c r="D15" s="515">
        <v>1408795543.3856766</v>
      </c>
      <c r="E15" s="519"/>
      <c r="F15" s="519"/>
    </row>
    <row r="16" spans="1:6" s="220" customFormat="1">
      <c r="A16" s="215">
        <v>3.2</v>
      </c>
      <c r="B16" s="231" t="s">
        <v>285</v>
      </c>
      <c r="C16" s="235">
        <v>5.2531667103665046E-2</v>
      </c>
      <c r="D16" s="515">
        <v>1608481095.6480451</v>
      </c>
      <c r="E16" s="519"/>
      <c r="F16" s="519"/>
    </row>
    <row r="17" spans="1:6" s="219" customFormat="1">
      <c r="A17" s="215">
        <v>3.3</v>
      </c>
      <c r="B17" s="231" t="s">
        <v>286</v>
      </c>
      <c r="C17" s="235">
        <v>6.1112674451823161E-2</v>
      </c>
      <c r="D17" s="515">
        <v>1871225243.3616881</v>
      </c>
      <c r="E17" s="519"/>
      <c r="F17" s="519"/>
    </row>
    <row r="18" spans="1:6" s="218" customFormat="1" ht="12.75" customHeight="1">
      <c r="A18" s="241"/>
      <c r="B18" s="242" t="s">
        <v>325</v>
      </c>
      <c r="C18" s="237" t="s">
        <v>685</v>
      </c>
      <c r="D18" s="516" t="s">
        <v>686</v>
      </c>
      <c r="E18" s="519"/>
      <c r="F18" s="519"/>
    </row>
    <row r="19" spans="1:6" s="219" customFormat="1">
      <c r="A19" s="216">
        <v>4</v>
      </c>
      <c r="B19" s="231" t="s">
        <v>280</v>
      </c>
      <c r="C19" s="235">
        <v>0.15101010151906491</v>
      </c>
      <c r="D19" s="515">
        <v>4623818487.7319746</v>
      </c>
      <c r="E19" s="519"/>
      <c r="F19" s="519"/>
    </row>
    <row r="20" spans="1:6" s="219" customFormat="1">
      <c r="A20" s="216">
        <v>5</v>
      </c>
      <c r="B20" s="231" t="s">
        <v>90</v>
      </c>
      <c r="C20" s="235">
        <v>0.17253166710366505</v>
      </c>
      <c r="D20" s="515">
        <v>5282793032.0438137</v>
      </c>
      <c r="E20" s="519"/>
      <c r="F20" s="519"/>
    </row>
    <row r="21" spans="1:6" s="219" customFormat="1" ht="13.5" thickBot="1">
      <c r="A21" s="221" t="s">
        <v>267</v>
      </c>
      <c r="B21" s="222" t="s">
        <v>281</v>
      </c>
      <c r="C21" s="238">
        <v>0.20111267445182318</v>
      </c>
      <c r="D21" s="517">
        <v>6157922502.4900856</v>
      </c>
      <c r="E21" s="519"/>
      <c r="F21" s="519"/>
    </row>
    <row r="22" spans="1:6">
      <c r="D22" s="518"/>
      <c r="F22" s="186"/>
    </row>
    <row r="23" spans="1:6" ht="51">
      <c r="B23" s="185" t="s">
        <v>327</v>
      </c>
      <c r="D23" s="518"/>
    </row>
  </sheetData>
  <conditionalFormatting sqref="C21">
    <cfRule type="cellIs" dxfId="19"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E26"/>
  <sheetViews>
    <sheetView showGridLines="0" zoomScaleNormal="100" workbookViewId="0">
      <selection activeCell="B25" sqref="B25"/>
    </sheetView>
  </sheetViews>
  <sheetFormatPr defaultRowHeight="15"/>
  <cols>
    <col min="1" max="1" width="107.140625" bestFit="1" customWidth="1"/>
    <col min="2" max="2" width="50.85546875" bestFit="1" customWidth="1"/>
    <col min="3" max="3" width="28.140625" bestFit="1" customWidth="1"/>
    <col min="4" max="7" width="28.140625" customWidth="1"/>
  </cols>
  <sheetData>
    <row r="1" spans="1:3">
      <c r="A1" s="754" t="s">
        <v>30</v>
      </c>
      <c r="B1" s="755" t="str">
        <f>'9.3. MREL2'!B1</f>
        <v xml:space="preserve">JSC "Bank of Georgia" </v>
      </c>
    </row>
    <row r="2" spans="1:3">
      <c r="A2" s="754" t="s">
        <v>31</v>
      </c>
      <c r="B2" s="588">
        <v>45838</v>
      </c>
    </row>
    <row r="3" spans="1:3">
      <c r="A3" s="756" t="s">
        <v>751</v>
      </c>
      <c r="B3" s="757" t="s">
        <v>752</v>
      </c>
    </row>
    <row r="4" spans="1:3" ht="15.75" thickBot="1"/>
    <row r="5" spans="1:3">
      <c r="A5" s="758"/>
      <c r="B5" s="759" t="s">
        <v>753</v>
      </c>
      <c r="C5" s="760"/>
    </row>
    <row r="6" spans="1:3">
      <c r="A6" s="761" t="s">
        <v>754</v>
      </c>
      <c r="B6" s="762">
        <f>SUM(B7,B11)</f>
        <v>7306753955.5477161</v>
      </c>
      <c r="C6" s="763"/>
    </row>
    <row r="7" spans="1:3">
      <c r="A7" s="761" t="s">
        <v>755</v>
      </c>
      <c r="B7" s="762">
        <f>SUM(B8:B10)</f>
        <v>6684539392.8398075</v>
      </c>
      <c r="C7" s="763"/>
    </row>
    <row r="8" spans="1:3">
      <c r="A8" s="764" t="s">
        <v>756</v>
      </c>
      <c r="B8" s="765">
        <f>'[6]9. Capital'!C29</f>
        <v>5289820784.8398075</v>
      </c>
      <c r="C8" s="763"/>
    </row>
    <row r="9" spans="1:3">
      <c r="A9" s="764" t="s">
        <v>757</v>
      </c>
      <c r="B9" s="765">
        <f>'[6]9. Capital'!C42</f>
        <v>953260000</v>
      </c>
      <c r="C9" s="763"/>
    </row>
    <row r="10" spans="1:3">
      <c r="A10" s="764" t="s">
        <v>758</v>
      </c>
      <c r="B10" s="765">
        <f>'[6]9. Capital'!C53</f>
        <v>441458608</v>
      </c>
      <c r="C10" s="763"/>
    </row>
    <row r="11" spans="1:3">
      <c r="A11" s="761" t="s">
        <v>759</v>
      </c>
      <c r="B11" s="762">
        <f>SUM(B12:B13)</f>
        <v>622214562.70790875</v>
      </c>
      <c r="C11" s="763"/>
    </row>
    <row r="12" spans="1:3">
      <c r="A12" s="764" t="s">
        <v>760</v>
      </c>
      <c r="B12" s="765">
        <v>15796880</v>
      </c>
      <c r="C12" s="763"/>
    </row>
    <row r="13" spans="1:3">
      <c r="A13" s="764" t="s">
        <v>761</v>
      </c>
      <c r="B13" s="765">
        <v>606417682.70790875</v>
      </c>
      <c r="C13" s="763"/>
    </row>
    <row r="14" spans="1:3">
      <c r="A14" s="761" t="s">
        <v>762</v>
      </c>
      <c r="B14" s="762">
        <f>SUM(B15:B16)</f>
        <v>39032095078.682709</v>
      </c>
      <c r="C14" s="763"/>
    </row>
    <row r="15" spans="1:3">
      <c r="A15" s="766" t="s">
        <v>763</v>
      </c>
      <c r="B15" s="765">
        <v>32347555685.842899</v>
      </c>
      <c r="C15" s="763"/>
    </row>
    <row r="16" spans="1:3">
      <c r="A16" s="766" t="s">
        <v>764</v>
      </c>
      <c r="B16" s="765">
        <v>6684539392.8398075</v>
      </c>
      <c r="C16" s="763"/>
    </row>
    <row r="17" spans="1:5">
      <c r="A17" s="761" t="s">
        <v>765</v>
      </c>
      <c r="B17" s="762"/>
      <c r="C17" s="763"/>
    </row>
    <row r="18" spans="1:5">
      <c r="A18" s="766" t="s">
        <v>766</v>
      </c>
      <c r="B18" s="765">
        <v>30619266136.631405</v>
      </c>
      <c r="C18" s="763"/>
    </row>
    <row r="19" spans="1:5">
      <c r="A19" s="766" t="s">
        <v>767</v>
      </c>
      <c r="B19" s="765">
        <v>40418919577.05468</v>
      </c>
      <c r="C19" s="763"/>
    </row>
    <row r="20" spans="1:5">
      <c r="A20" s="761" t="s">
        <v>768</v>
      </c>
      <c r="B20" s="762"/>
      <c r="C20" s="763"/>
    </row>
    <row r="21" spans="1:5">
      <c r="A21" s="767" t="s">
        <v>769</v>
      </c>
      <c r="B21" s="785">
        <f>IFERROR(B6/B18,0)</f>
        <v>0.23863256300601765</v>
      </c>
      <c r="C21" s="763"/>
    </row>
    <row r="22" spans="1:5">
      <c r="A22" s="767" t="s">
        <v>770</v>
      </c>
      <c r="B22" s="785">
        <f>IFERROR(B6/B19,0)</f>
        <v>0.18077558806632896</v>
      </c>
      <c r="C22" s="763"/>
    </row>
    <row r="23" spans="1:5" ht="15.75" thickBot="1">
      <c r="A23" s="768" t="s">
        <v>771</v>
      </c>
      <c r="B23" s="786">
        <f>IFERROR(B6/B14,0)</f>
        <v>0.18719861029284804</v>
      </c>
      <c r="C23" s="763"/>
    </row>
    <row r="24" spans="1:5" ht="16.5" customHeight="1">
      <c r="A24" s="769" t="s">
        <v>772</v>
      </c>
      <c r="B24" s="770"/>
      <c r="C24" s="770"/>
      <c r="D24" s="770"/>
      <c r="E24" s="770"/>
    </row>
    <row r="25" spans="1:5" ht="25.5" customHeight="1">
      <c r="A25" s="769" t="s">
        <v>773</v>
      </c>
    </row>
    <row r="26" spans="1:5" ht="42.6" customHeight="1">
      <c r="A26" s="769" t="s">
        <v>774</v>
      </c>
      <c r="B26" s="165"/>
    </row>
  </sheetData>
  <pageMargins left="0.7" right="0.7" top="0.75" bottom="0.75" header="0.3" footer="0.3"/>
  <pageSetup orientation="portrait" horizontalDpi="4294967292"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G31"/>
  <sheetViews>
    <sheetView showGridLines="0" zoomScaleNormal="100" workbookViewId="0">
      <selection activeCell="G9" sqref="G9:G20"/>
    </sheetView>
  </sheetViews>
  <sheetFormatPr defaultRowHeight="15"/>
  <cols>
    <col min="1" max="1" width="56.85546875" customWidth="1"/>
    <col min="2" max="2" width="28.140625" bestFit="1" customWidth="1"/>
    <col min="3" max="6" width="28.140625" customWidth="1"/>
  </cols>
  <sheetData>
    <row r="1" spans="1:7">
      <c r="A1" s="754" t="s">
        <v>30</v>
      </c>
      <c r="B1" s="755" t="s">
        <v>720</v>
      </c>
      <c r="C1" s="165"/>
    </row>
    <row r="2" spans="1:7">
      <c r="A2" s="754" t="s">
        <v>31</v>
      </c>
      <c r="B2" s="588">
        <v>45838</v>
      </c>
      <c r="C2" s="165"/>
    </row>
    <row r="3" spans="1:7">
      <c r="A3" s="756" t="s">
        <v>775</v>
      </c>
      <c r="B3" s="757" t="s">
        <v>752</v>
      </c>
      <c r="C3" s="165"/>
    </row>
    <row r="5" spans="1:7">
      <c r="A5" s="771"/>
    </row>
    <row r="6" spans="1:7" ht="15.75" thickBot="1">
      <c r="A6" s="772"/>
      <c r="B6" s="772"/>
      <c r="C6" s="772"/>
      <c r="D6" s="772"/>
      <c r="E6" s="772"/>
      <c r="F6" s="772"/>
    </row>
    <row r="7" spans="1:7">
      <c r="A7" s="829"/>
      <c r="B7" s="831" t="s">
        <v>776</v>
      </c>
      <c r="C7" s="831"/>
      <c r="D7" s="831"/>
      <c r="E7" s="831"/>
      <c r="F7" s="832" t="s">
        <v>64</v>
      </c>
    </row>
    <row r="8" spans="1:7">
      <c r="A8" s="830"/>
      <c r="B8" s="773" t="s">
        <v>777</v>
      </c>
      <c r="C8" s="773" t="s">
        <v>778</v>
      </c>
      <c r="D8" s="773" t="s">
        <v>779</v>
      </c>
      <c r="E8" s="773" t="s">
        <v>780</v>
      </c>
      <c r="F8" s="833"/>
    </row>
    <row r="9" spans="1:7">
      <c r="A9" s="774" t="s">
        <v>754</v>
      </c>
      <c r="B9" s="775">
        <f>B13+B17</f>
        <v>4136746865.984118</v>
      </c>
      <c r="C9" s="775">
        <f t="shared" ref="C9:E9" si="0">C13+C17</f>
        <v>503101819.77892029</v>
      </c>
      <c r="D9" s="775">
        <f t="shared" si="0"/>
        <v>1448327209.1969619</v>
      </c>
      <c r="E9" s="775">
        <f t="shared" si="0"/>
        <v>953260000</v>
      </c>
      <c r="F9" s="776">
        <f>F13+F17</f>
        <v>7041435894.96</v>
      </c>
      <c r="G9" s="784"/>
    </row>
    <row r="10" spans="1:7">
      <c r="A10" s="777" t="s">
        <v>781</v>
      </c>
      <c r="B10" s="778">
        <v>2552236454.79</v>
      </c>
      <c r="C10" s="778">
        <v>0</v>
      </c>
      <c r="D10" s="778">
        <v>0</v>
      </c>
      <c r="E10" s="778">
        <v>0</v>
      </c>
      <c r="F10" s="776">
        <f>SUM(B10:E10)</f>
        <v>2552236454.79</v>
      </c>
      <c r="G10" s="784"/>
    </row>
    <row r="11" spans="1:7">
      <c r="A11" s="777" t="s">
        <v>782</v>
      </c>
      <c r="B11" s="778">
        <v>1584510411.194118</v>
      </c>
      <c r="C11" s="778">
        <v>503101819.77892029</v>
      </c>
      <c r="D11" s="778">
        <v>1448327209.1969619</v>
      </c>
      <c r="E11" s="778">
        <v>953260000</v>
      </c>
      <c r="F11" s="776">
        <f t="shared" ref="F11:F20" si="1">SUM(B11:E11)</f>
        <v>4489199440.1700001</v>
      </c>
      <c r="G11" s="784"/>
    </row>
    <row r="12" spans="1:7">
      <c r="A12" s="779" t="s">
        <v>783</v>
      </c>
      <c r="B12" s="778">
        <v>894336796.6295923</v>
      </c>
      <c r="C12" s="778">
        <v>217123992.32511649</v>
      </c>
      <c r="D12" s="778">
        <v>846549178.38279223</v>
      </c>
      <c r="E12" s="778">
        <v>953260000</v>
      </c>
      <c r="F12" s="776">
        <f t="shared" si="1"/>
        <v>2911269967.337501</v>
      </c>
      <c r="G12" s="784"/>
    </row>
    <row r="13" spans="1:7">
      <c r="A13" s="780" t="s">
        <v>764</v>
      </c>
      <c r="B13" s="781">
        <f>SUM(B14:B16)</f>
        <v>0</v>
      </c>
      <c r="C13" s="781">
        <f t="shared" ref="C13" si="2">SUM(C14:C16)</f>
        <v>0</v>
      </c>
      <c r="D13" s="781">
        <f>SUM(D14:D15)</f>
        <v>441458608</v>
      </c>
      <c r="E13" s="781">
        <f>SUM(E14:E15)</f>
        <v>953260000</v>
      </c>
      <c r="F13" s="776">
        <f t="shared" si="1"/>
        <v>1394718608</v>
      </c>
      <c r="G13" s="784"/>
    </row>
    <row r="14" spans="1:7">
      <c r="A14" s="777" t="s">
        <v>781</v>
      </c>
      <c r="B14" s="782">
        <v>0</v>
      </c>
      <c r="C14" s="782">
        <v>0</v>
      </c>
      <c r="D14" s="782">
        <v>0</v>
      </c>
      <c r="E14" s="782">
        <v>0</v>
      </c>
      <c r="F14" s="776">
        <f t="shared" si="1"/>
        <v>0</v>
      </c>
      <c r="G14" s="784"/>
    </row>
    <row r="15" spans="1:7">
      <c r="A15" s="777" t="s">
        <v>782</v>
      </c>
      <c r="B15" s="782">
        <v>0</v>
      </c>
      <c r="C15" s="782">
        <v>0</v>
      </c>
      <c r="D15" s="782">
        <v>441458608</v>
      </c>
      <c r="E15" s="782">
        <v>953260000</v>
      </c>
      <c r="F15" s="776">
        <f t="shared" si="1"/>
        <v>1394718608</v>
      </c>
      <c r="G15" s="784"/>
    </row>
    <row r="16" spans="1:7">
      <c r="A16" s="779" t="s">
        <v>783</v>
      </c>
      <c r="B16" s="782">
        <v>0</v>
      </c>
      <c r="C16" s="782">
        <v>0</v>
      </c>
      <c r="D16" s="782">
        <v>441458608</v>
      </c>
      <c r="E16" s="782">
        <v>953260000</v>
      </c>
      <c r="F16" s="776">
        <f t="shared" si="1"/>
        <v>1394718608</v>
      </c>
      <c r="G16" s="784"/>
    </row>
    <row r="17" spans="1:7">
      <c r="A17" s="780" t="s">
        <v>759</v>
      </c>
      <c r="B17" s="781">
        <f>SUM(B18:B19)</f>
        <v>4136746865.984118</v>
      </c>
      <c r="C17" s="781">
        <f>SUM(C18:C19)</f>
        <v>503101819.77892029</v>
      </c>
      <c r="D17" s="781">
        <f>SUM(D18:D19)</f>
        <v>1006868601.1969618</v>
      </c>
      <c r="E17" s="781">
        <f t="shared" ref="E17" si="3">SUM(E18:E20)</f>
        <v>0</v>
      </c>
      <c r="F17" s="776">
        <f t="shared" si="1"/>
        <v>5646717286.96</v>
      </c>
      <c r="G17" s="784"/>
    </row>
    <row r="18" spans="1:7">
      <c r="A18" s="777" t="s">
        <v>781</v>
      </c>
      <c r="B18" s="782">
        <v>2552236454.79</v>
      </c>
      <c r="C18" s="782">
        <v>0</v>
      </c>
      <c r="D18" s="782">
        <v>0</v>
      </c>
      <c r="E18" s="782">
        <v>0</v>
      </c>
      <c r="F18" s="776">
        <f t="shared" si="1"/>
        <v>2552236454.79</v>
      </c>
      <c r="G18" s="784"/>
    </row>
    <row r="19" spans="1:7">
      <c r="A19" s="777" t="s">
        <v>782</v>
      </c>
      <c r="B19" s="782">
        <v>1584510411.194118</v>
      </c>
      <c r="C19" s="782">
        <v>503101819.77892029</v>
      </c>
      <c r="D19" s="782">
        <v>1006868601.1969618</v>
      </c>
      <c r="E19" s="782">
        <v>0</v>
      </c>
      <c r="F19" s="776">
        <f t="shared" si="1"/>
        <v>3094480832.1700001</v>
      </c>
      <c r="G19" s="784"/>
    </row>
    <row r="20" spans="1:7" ht="15.75" thickBot="1">
      <c r="A20" s="779" t="s">
        <v>783</v>
      </c>
      <c r="B20" s="783">
        <v>894336796.6295923</v>
      </c>
      <c r="C20" s="783">
        <v>217123992.32511649</v>
      </c>
      <c r="D20" s="783">
        <v>405090570.38279223</v>
      </c>
      <c r="E20" s="783">
        <v>0</v>
      </c>
      <c r="F20" s="776">
        <f t="shared" si="1"/>
        <v>1516551359.337501</v>
      </c>
      <c r="G20" s="784"/>
    </row>
    <row r="21" spans="1:7">
      <c r="B21" s="784"/>
      <c r="C21" s="784"/>
      <c r="D21" s="784"/>
      <c r="E21" s="784"/>
      <c r="F21" s="784"/>
    </row>
    <row r="22" spans="1:7">
      <c r="B22" s="784"/>
      <c r="C22" s="784"/>
      <c r="D22" s="784"/>
      <c r="E22" s="784"/>
      <c r="F22" s="784"/>
    </row>
    <row r="23" spans="1:7">
      <c r="B23" s="784"/>
      <c r="C23" s="784"/>
      <c r="D23" s="784"/>
      <c r="E23" s="784"/>
      <c r="F23" s="784"/>
    </row>
    <row r="24" spans="1:7">
      <c r="B24" s="784"/>
      <c r="C24" s="784"/>
      <c r="D24" s="784"/>
      <c r="E24" s="784"/>
      <c r="F24" s="784"/>
    </row>
    <row r="25" spans="1:7">
      <c r="B25" s="784"/>
      <c r="C25" s="784"/>
      <c r="D25" s="784"/>
      <c r="E25" s="784"/>
      <c r="F25" s="784"/>
    </row>
    <row r="26" spans="1:7">
      <c r="B26" s="784"/>
      <c r="C26" s="784"/>
      <c r="D26" s="784"/>
      <c r="E26" s="784"/>
      <c r="F26" s="784"/>
    </row>
    <row r="27" spans="1:7">
      <c r="B27" s="784"/>
      <c r="C27" s="784"/>
      <c r="D27" s="784"/>
      <c r="E27" s="784"/>
      <c r="F27" s="784"/>
    </row>
    <row r="28" spans="1:7">
      <c r="B28" s="784"/>
      <c r="C28" s="784"/>
      <c r="D28" s="784"/>
      <c r="E28" s="784"/>
      <c r="F28" s="784"/>
    </row>
    <row r="29" spans="1:7">
      <c r="B29" s="784"/>
      <c r="C29" s="784"/>
      <c r="D29" s="784"/>
      <c r="E29" s="784"/>
      <c r="F29" s="784"/>
    </row>
    <row r="30" spans="1:7">
      <c r="B30" s="784"/>
      <c r="C30" s="784"/>
      <c r="D30" s="784"/>
      <c r="E30" s="784"/>
      <c r="F30" s="784"/>
    </row>
    <row r="31" spans="1:7">
      <c r="B31" s="784"/>
      <c r="C31" s="784"/>
      <c r="D31" s="784"/>
      <c r="E31" s="784"/>
      <c r="F31" s="784"/>
    </row>
  </sheetData>
  <mergeCells count="3">
    <mergeCell ref="A7:A8"/>
    <mergeCell ref="B7:E7"/>
    <mergeCell ref="F7:F8"/>
  </mergeCells>
  <pageMargins left="0.7" right="0.7" top="0.75" bottom="0.75" header="0.3" footer="0.3"/>
  <pageSetup orientation="portrait" horizontalDpi="4294967292"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4"/>
  <sheetViews>
    <sheetView zoomScale="90" zoomScaleNormal="90" workbookViewId="0">
      <pane xSplit="1" ySplit="5" topLeftCell="B6" activePane="bottomRight" state="frozen"/>
      <selection activeCell="B69" sqref="B69"/>
      <selection pane="topRight" activeCell="B69" sqref="B69"/>
      <selection pane="bottomLeft" activeCell="B69" sqref="B69"/>
      <selection pane="bottomRight" activeCell="B10" sqref="B10"/>
    </sheetView>
  </sheetViews>
  <sheetFormatPr defaultColWidth="9.140625" defaultRowHeight="12.75"/>
  <cols>
    <col min="1" max="1" width="10.7109375" style="4" customWidth="1"/>
    <col min="2" max="2" width="91.85546875" style="4" customWidth="1"/>
    <col min="3" max="3" width="53.140625" style="718" customWidth="1"/>
    <col min="4" max="4" width="32.28515625" style="4" customWidth="1"/>
    <col min="5" max="5" width="18.7109375" style="4" bestFit="1" customWidth="1"/>
    <col min="6" max="16384" width="9.140625" style="4"/>
  </cols>
  <sheetData>
    <row r="1" spans="1:5">
      <c r="A1" s="2" t="s">
        <v>30</v>
      </c>
      <c r="B1" s="3" t="str">
        <f>'Info '!C2</f>
        <v xml:space="preserve">JSC "Bank of Georgia" </v>
      </c>
    </row>
    <row r="2" spans="1:5" s="40" customFormat="1" ht="15.75" customHeight="1">
      <c r="A2" s="2" t="s">
        <v>31</v>
      </c>
      <c r="B2" s="257">
        <f>'1. key ratios '!B2</f>
        <v>45838</v>
      </c>
      <c r="C2" s="719"/>
    </row>
    <row r="3" spans="1:5" s="40" customFormat="1" ht="15.75" customHeight="1">
      <c r="A3" s="77"/>
      <c r="C3" s="719"/>
    </row>
    <row r="4" spans="1:5" s="40" customFormat="1" ht="15.75" customHeight="1" thickBot="1">
      <c r="A4" s="40" t="s">
        <v>47</v>
      </c>
      <c r="B4" s="135" t="s">
        <v>165</v>
      </c>
      <c r="C4" s="719"/>
      <c r="D4" s="17" t="s">
        <v>35</v>
      </c>
    </row>
    <row r="5" spans="1:5" ht="25.5">
      <c r="A5" s="78" t="s">
        <v>6</v>
      </c>
      <c r="B5" s="155" t="s">
        <v>205</v>
      </c>
      <c r="C5" s="720" t="s">
        <v>630</v>
      </c>
      <c r="D5" s="79" t="s">
        <v>49</v>
      </c>
    </row>
    <row r="6" spans="1:5">
      <c r="A6" s="520">
        <v>1</v>
      </c>
      <c r="B6" s="521" t="s">
        <v>531</v>
      </c>
      <c r="C6" s="721">
        <f>SUM(C7:C9)</f>
        <v>4383933578.8799992</v>
      </c>
      <c r="D6" s="80"/>
      <c r="E6" s="522"/>
    </row>
    <row r="7" spans="1:5">
      <c r="A7" s="520">
        <v>1.1000000000000001</v>
      </c>
      <c r="B7" s="523" t="s">
        <v>532</v>
      </c>
      <c r="C7" s="722">
        <v>815696533.80999994</v>
      </c>
      <c r="D7" s="81"/>
      <c r="E7" s="522"/>
    </row>
    <row r="8" spans="1:5">
      <c r="A8" s="520">
        <v>1.2</v>
      </c>
      <c r="B8" s="523" t="s">
        <v>533</v>
      </c>
      <c r="C8" s="722">
        <v>2371375082.9399996</v>
      </c>
      <c r="D8" s="81"/>
      <c r="E8" s="522"/>
    </row>
    <row r="9" spans="1:5">
      <c r="A9" s="520">
        <v>1.3</v>
      </c>
      <c r="B9" s="523" t="s">
        <v>534</v>
      </c>
      <c r="C9" s="723">
        <v>1196861962.1299999</v>
      </c>
      <c r="D9" s="365"/>
      <c r="E9" s="522"/>
    </row>
    <row r="10" spans="1:5">
      <c r="A10" s="520">
        <v>2</v>
      </c>
      <c r="B10" s="524" t="s">
        <v>535</v>
      </c>
      <c r="C10" s="723">
        <v>5357379.22</v>
      </c>
      <c r="D10" s="365"/>
      <c r="E10" s="522"/>
    </row>
    <row r="11" spans="1:5">
      <c r="A11" s="520">
        <v>2.1</v>
      </c>
      <c r="B11" s="525" t="s">
        <v>536</v>
      </c>
      <c r="C11" s="724">
        <v>5357379.22</v>
      </c>
      <c r="D11" s="366"/>
      <c r="E11" s="522"/>
    </row>
    <row r="12" spans="1:5">
      <c r="A12" s="520">
        <v>3</v>
      </c>
      <c r="B12" s="526" t="s">
        <v>537</v>
      </c>
      <c r="C12" s="724"/>
      <c r="D12" s="366"/>
      <c r="E12" s="522"/>
    </row>
    <row r="13" spans="1:5">
      <c r="A13" s="520">
        <v>4</v>
      </c>
      <c r="B13" s="527" t="s">
        <v>538</v>
      </c>
      <c r="C13" s="724"/>
      <c r="D13" s="366"/>
      <c r="E13" s="522"/>
    </row>
    <row r="14" spans="1:5">
      <c r="A14" s="520">
        <v>5</v>
      </c>
      <c r="B14" s="528" t="s">
        <v>539</v>
      </c>
      <c r="C14" s="725">
        <v>5621207766.5050993</v>
      </c>
      <c r="D14" s="366"/>
      <c r="E14" s="522"/>
    </row>
    <row r="15" spans="1:5">
      <c r="A15" s="520">
        <v>5.0999999999999996</v>
      </c>
      <c r="B15" s="529" t="s">
        <v>540</v>
      </c>
      <c r="C15" s="723">
        <v>1513502.6800000002</v>
      </c>
      <c r="D15" s="366"/>
      <c r="E15" s="522"/>
    </row>
    <row r="16" spans="1:5" ht="15">
      <c r="A16" s="368"/>
      <c r="B16" s="529"/>
      <c r="C16" s="723"/>
      <c r="D16" s="553" t="s">
        <v>715</v>
      </c>
      <c r="E16" s="522"/>
    </row>
    <row r="17" spans="1:5">
      <c r="A17" s="520">
        <v>5.2</v>
      </c>
      <c r="B17" s="529" t="s">
        <v>541</v>
      </c>
      <c r="C17" s="723">
        <v>5619694263.825099</v>
      </c>
      <c r="D17" s="365"/>
      <c r="E17" s="522"/>
    </row>
    <row r="18" spans="1:5">
      <c r="A18" s="520">
        <v>5.3</v>
      </c>
      <c r="B18" s="530" t="s">
        <v>542</v>
      </c>
      <c r="C18" s="723">
        <v>0</v>
      </c>
      <c r="D18" s="365"/>
      <c r="E18" s="522"/>
    </row>
    <row r="19" spans="1:5">
      <c r="A19" s="520">
        <v>6</v>
      </c>
      <c r="B19" s="526" t="s">
        <v>543</v>
      </c>
      <c r="C19" s="723">
        <f>SUM(C20:C21)</f>
        <v>27232558555.215759</v>
      </c>
      <c r="D19" s="365"/>
      <c r="E19" s="522"/>
    </row>
    <row r="20" spans="1:5">
      <c r="A20" s="520">
        <v>6.1</v>
      </c>
      <c r="B20" s="529" t="s">
        <v>541</v>
      </c>
      <c r="C20" s="724">
        <v>1900991800.4865999</v>
      </c>
      <c r="D20" s="365"/>
      <c r="E20" s="522"/>
    </row>
    <row r="21" spans="1:5">
      <c r="A21" s="520">
        <v>6.2</v>
      </c>
      <c r="B21" s="530" t="s">
        <v>542</v>
      </c>
      <c r="C21" s="724">
        <v>25331566754.72916</v>
      </c>
      <c r="D21" s="365"/>
      <c r="E21" s="522"/>
    </row>
    <row r="22" spans="1:5">
      <c r="A22" s="520">
        <v>7</v>
      </c>
      <c r="B22" s="524" t="s">
        <v>544</v>
      </c>
      <c r="C22" s="724">
        <v>391420284.33000004</v>
      </c>
      <c r="D22" s="365"/>
      <c r="E22" s="522"/>
    </row>
    <row r="23" spans="1:5" ht="15">
      <c r="A23" s="368"/>
      <c r="B23" s="531"/>
      <c r="C23" s="724">
        <v>9537977</v>
      </c>
      <c r="D23" s="553"/>
      <c r="E23" s="522"/>
    </row>
    <row r="24" spans="1:5">
      <c r="A24" s="368"/>
      <c r="B24" s="531"/>
      <c r="C24" s="724"/>
      <c r="D24" s="365"/>
      <c r="E24" s="522"/>
    </row>
    <row r="25" spans="1:5">
      <c r="A25" s="520">
        <v>8</v>
      </c>
      <c r="B25" s="531" t="s">
        <v>545</v>
      </c>
      <c r="C25" s="723">
        <v>12804638.77</v>
      </c>
      <c r="D25" s="365">
        <v>0</v>
      </c>
      <c r="E25" s="522"/>
    </row>
    <row r="26" spans="1:5" ht="15">
      <c r="A26" s="520">
        <v>9</v>
      </c>
      <c r="B26" s="527" t="s">
        <v>546</v>
      </c>
      <c r="C26" s="723">
        <f>SUM(C27:C28)</f>
        <v>754617521.13</v>
      </c>
      <c r="D26" s="553"/>
      <c r="E26" s="522"/>
    </row>
    <row r="27" spans="1:5">
      <c r="A27" s="520">
        <v>9.1</v>
      </c>
      <c r="B27" s="529" t="s">
        <v>547</v>
      </c>
      <c r="C27" s="726">
        <v>627470650.99000001</v>
      </c>
      <c r="D27" s="367"/>
      <c r="E27" s="522"/>
    </row>
    <row r="28" spans="1:5">
      <c r="A28" s="520">
        <v>9.1999999999999993</v>
      </c>
      <c r="B28" s="529" t="s">
        <v>548</v>
      </c>
      <c r="C28" s="727">
        <v>127146870.14</v>
      </c>
      <c r="D28" s="364"/>
      <c r="E28" s="522"/>
    </row>
    <row r="29" spans="1:5">
      <c r="A29" s="520">
        <v>10</v>
      </c>
      <c r="B29" s="527" t="s">
        <v>549</v>
      </c>
      <c r="C29" s="728">
        <f>SUM(C30:C31)</f>
        <v>195156455.32999998</v>
      </c>
      <c r="D29" s="554"/>
      <c r="E29" s="522"/>
    </row>
    <row r="30" spans="1:5" ht="15">
      <c r="A30" s="520">
        <v>10.1</v>
      </c>
      <c r="B30" s="529" t="s">
        <v>550</v>
      </c>
      <c r="C30" s="722">
        <v>33453342.84</v>
      </c>
      <c r="D30" s="553" t="s">
        <v>716</v>
      </c>
      <c r="E30" s="522"/>
    </row>
    <row r="31" spans="1:5" ht="15">
      <c r="A31" s="520">
        <v>10.199999999999999</v>
      </c>
      <c r="B31" s="529" t="s">
        <v>551</v>
      </c>
      <c r="C31" s="722">
        <v>161703112.48999998</v>
      </c>
      <c r="D31" s="553" t="s">
        <v>716</v>
      </c>
      <c r="E31" s="522"/>
    </row>
    <row r="32" spans="1:5">
      <c r="A32" s="520">
        <v>11</v>
      </c>
      <c r="B32" s="527" t="s">
        <v>552</v>
      </c>
      <c r="C32" s="722">
        <v>0</v>
      </c>
      <c r="D32" s="81"/>
      <c r="E32" s="522"/>
    </row>
    <row r="33" spans="1:5">
      <c r="A33" s="520">
        <v>11.1</v>
      </c>
      <c r="B33" s="529" t="s">
        <v>553</v>
      </c>
      <c r="C33" s="722">
        <v>0</v>
      </c>
      <c r="D33" s="81"/>
      <c r="E33" s="522"/>
    </row>
    <row r="34" spans="1:5">
      <c r="A34" s="520">
        <v>11.2</v>
      </c>
      <c r="B34" s="529" t="s">
        <v>554</v>
      </c>
      <c r="C34" s="722">
        <v>0</v>
      </c>
      <c r="D34" s="81"/>
      <c r="E34" s="522"/>
    </row>
    <row r="35" spans="1:5">
      <c r="A35" s="520">
        <v>13</v>
      </c>
      <c r="B35" s="527" t="s">
        <v>555</v>
      </c>
      <c r="C35" s="722">
        <v>656218346.88562918</v>
      </c>
      <c r="D35" s="81"/>
      <c r="E35" s="522"/>
    </row>
    <row r="36" spans="1:5">
      <c r="A36" s="520">
        <v>13.1</v>
      </c>
      <c r="B36" s="532" t="s">
        <v>556</v>
      </c>
      <c r="C36" s="722">
        <v>333667397.89999998</v>
      </c>
      <c r="D36" s="81"/>
      <c r="E36" s="522"/>
    </row>
    <row r="37" spans="1:5">
      <c r="A37" s="520">
        <v>13.2</v>
      </c>
      <c r="B37" s="532" t="s">
        <v>557</v>
      </c>
      <c r="C37" s="729">
        <v>0</v>
      </c>
      <c r="D37" s="82"/>
      <c r="E37" s="522"/>
    </row>
    <row r="38" spans="1:5">
      <c r="A38" s="520">
        <v>14</v>
      </c>
      <c r="B38" s="533" t="s">
        <v>558</v>
      </c>
      <c r="C38" s="730">
        <f>SUM(C6,C10,C12,C13,C14,C19,C22,C25,C26,C29,C32,C35)</f>
        <v>39253274526.266487</v>
      </c>
      <c r="D38" s="82"/>
      <c r="E38" s="522"/>
    </row>
    <row r="39" spans="1:5">
      <c r="A39" s="520"/>
      <c r="B39" s="534" t="s">
        <v>559</v>
      </c>
      <c r="C39" s="731"/>
      <c r="D39" s="83"/>
      <c r="E39" s="522"/>
    </row>
    <row r="40" spans="1:5">
      <c r="A40" s="520">
        <v>15</v>
      </c>
      <c r="B40" s="535" t="s">
        <v>560</v>
      </c>
      <c r="C40" s="732">
        <v>17432377.02</v>
      </c>
      <c r="D40" s="364"/>
      <c r="E40" s="522"/>
    </row>
    <row r="41" spans="1:5">
      <c r="A41" s="368">
        <v>15.1</v>
      </c>
      <c r="B41" s="536" t="s">
        <v>536</v>
      </c>
      <c r="C41" s="722">
        <v>17432377.02</v>
      </c>
      <c r="D41" s="81"/>
      <c r="E41" s="522"/>
    </row>
    <row r="42" spans="1:5">
      <c r="A42" s="368">
        <v>16</v>
      </c>
      <c r="B42" s="524" t="s">
        <v>561</v>
      </c>
      <c r="C42" s="722"/>
      <c r="D42" s="81"/>
      <c r="E42" s="522"/>
    </row>
    <row r="43" spans="1:5">
      <c r="A43" s="368">
        <v>17</v>
      </c>
      <c r="B43" s="524" t="s">
        <v>562</v>
      </c>
      <c r="C43" s="722">
        <f>SUM(C44:C47)</f>
        <v>31592751581.724979</v>
      </c>
      <c r="D43" s="81"/>
      <c r="E43" s="522"/>
    </row>
    <row r="44" spans="1:5">
      <c r="A44" s="368">
        <v>17.100000000000001</v>
      </c>
      <c r="B44" s="537" t="s">
        <v>563</v>
      </c>
      <c r="C44" s="722">
        <v>25765652269.246998</v>
      </c>
      <c r="D44" s="81"/>
      <c r="E44" s="522"/>
    </row>
    <row r="45" spans="1:5">
      <c r="A45" s="368">
        <v>17.2</v>
      </c>
      <c r="B45" s="538" t="s">
        <v>564</v>
      </c>
      <c r="C45" s="722">
        <v>5405165999.7479801</v>
      </c>
      <c r="D45" s="81"/>
      <c r="E45" s="522"/>
    </row>
    <row r="46" spans="1:5">
      <c r="A46" s="368">
        <v>17.3</v>
      </c>
      <c r="B46" s="539" t="s">
        <v>565</v>
      </c>
      <c r="C46" s="729">
        <v>227517761.76999998</v>
      </c>
      <c r="D46" s="82"/>
      <c r="E46" s="522"/>
    </row>
    <row r="47" spans="1:5">
      <c r="A47" s="368">
        <v>17.399999999999999</v>
      </c>
      <c r="B47" s="540" t="s">
        <v>566</v>
      </c>
      <c r="C47" s="733">
        <v>194415550.96000001</v>
      </c>
      <c r="D47" s="361"/>
      <c r="E47" s="522"/>
    </row>
    <row r="48" spans="1:5">
      <c r="A48" s="368">
        <v>18</v>
      </c>
      <c r="B48" s="541" t="s">
        <v>567</v>
      </c>
      <c r="C48" s="734">
        <v>3130123.7849999997</v>
      </c>
      <c r="D48" s="363"/>
      <c r="E48" s="522"/>
    </row>
    <row r="49" spans="1:5">
      <c r="A49" s="368">
        <v>19</v>
      </c>
      <c r="B49" s="541" t="s">
        <v>568</v>
      </c>
      <c r="C49" s="735">
        <f>SUM(C50:C51)</f>
        <v>73654416.480000004</v>
      </c>
      <c r="D49" s="362"/>
      <c r="E49" s="522"/>
    </row>
    <row r="50" spans="1:5">
      <c r="A50" s="368">
        <v>19.100000000000001</v>
      </c>
      <c r="B50" s="542" t="s">
        <v>569</v>
      </c>
      <c r="C50" s="735">
        <v>45318767</v>
      </c>
      <c r="D50" s="362"/>
      <c r="E50" s="522"/>
    </row>
    <row r="51" spans="1:5">
      <c r="A51" s="368">
        <v>19.2</v>
      </c>
      <c r="B51" s="542" t="s">
        <v>570</v>
      </c>
      <c r="C51" s="735">
        <v>28335649.48</v>
      </c>
      <c r="D51" s="362"/>
      <c r="E51" s="522"/>
    </row>
    <row r="52" spans="1:5">
      <c r="A52" s="368">
        <v>20</v>
      </c>
      <c r="B52" s="543" t="s">
        <v>571</v>
      </c>
      <c r="C52" s="735">
        <v>1424042103.0020199</v>
      </c>
      <c r="D52" s="362"/>
      <c r="E52" s="522"/>
    </row>
    <row r="53" spans="1:5" ht="15">
      <c r="A53" s="368"/>
      <c r="B53" s="543" t="s">
        <v>116</v>
      </c>
      <c r="C53" s="735">
        <v>953260000</v>
      </c>
      <c r="D53" s="553" t="s">
        <v>717</v>
      </c>
      <c r="E53" s="522"/>
    </row>
    <row r="54" spans="1:5" ht="15">
      <c r="A54" s="368"/>
      <c r="B54" s="543" t="s">
        <v>107</v>
      </c>
      <c r="C54" s="735">
        <v>441458608</v>
      </c>
      <c r="D54" s="553" t="s">
        <v>718</v>
      </c>
      <c r="E54" s="522"/>
    </row>
    <row r="55" spans="1:5">
      <c r="A55" s="368">
        <v>21</v>
      </c>
      <c r="B55" s="544" t="s">
        <v>572</v>
      </c>
      <c r="C55" s="735">
        <v>631263691.83089995</v>
      </c>
      <c r="D55" s="362"/>
      <c r="E55" s="522"/>
    </row>
    <row r="56" spans="1:5">
      <c r="A56" s="368">
        <v>21.1</v>
      </c>
      <c r="B56" s="538" t="s">
        <v>573</v>
      </c>
      <c r="C56" s="735">
        <v>304879192.06999999</v>
      </c>
      <c r="D56" s="362"/>
      <c r="E56" s="522"/>
    </row>
    <row r="57" spans="1:5">
      <c r="A57" s="368">
        <v>22</v>
      </c>
      <c r="B57" s="545" t="s">
        <v>574</v>
      </c>
      <c r="C57" s="552">
        <f>SUM(C40,C42,C43,C48,C49,C52,C55)</f>
        <v>33742274293.842899</v>
      </c>
      <c r="D57" s="362"/>
      <c r="E57" s="522"/>
    </row>
    <row r="58" spans="1:5">
      <c r="A58" s="368"/>
      <c r="B58" s="546" t="s">
        <v>575</v>
      </c>
      <c r="C58" s="736"/>
      <c r="D58" s="362"/>
      <c r="E58" s="522"/>
    </row>
    <row r="59" spans="1:5">
      <c r="A59" s="368">
        <v>23</v>
      </c>
      <c r="B59" s="543" t="s">
        <v>576</v>
      </c>
      <c r="C59" s="558">
        <v>27993660.18</v>
      </c>
      <c r="D59" s="362"/>
      <c r="E59" s="522"/>
    </row>
    <row r="60" spans="1:5">
      <c r="A60" s="368">
        <v>24</v>
      </c>
      <c r="B60" s="543" t="s">
        <v>577</v>
      </c>
      <c r="C60" s="558">
        <v>0</v>
      </c>
      <c r="D60" s="362"/>
      <c r="E60" s="522"/>
    </row>
    <row r="61" spans="1:5">
      <c r="A61" s="368">
        <v>25</v>
      </c>
      <c r="B61" s="541" t="s">
        <v>578</v>
      </c>
      <c r="C61" s="559">
        <v>252311118.03999999</v>
      </c>
      <c r="D61" s="362"/>
      <c r="E61" s="522"/>
    </row>
    <row r="62" spans="1:5">
      <c r="A62" s="368">
        <v>26</v>
      </c>
      <c r="B62" s="541" t="s">
        <v>579</v>
      </c>
      <c r="C62" s="559">
        <v>-11366</v>
      </c>
      <c r="D62" s="362"/>
      <c r="E62" s="522"/>
    </row>
    <row r="63" spans="1:5">
      <c r="A63" s="368">
        <v>27</v>
      </c>
      <c r="B63" s="541" t="s">
        <v>580</v>
      </c>
      <c r="C63" s="559">
        <v>0</v>
      </c>
      <c r="D63" s="362"/>
      <c r="E63" s="522"/>
    </row>
    <row r="64" spans="1:5">
      <c r="A64" s="368">
        <v>27.1</v>
      </c>
      <c r="B64" s="540" t="s">
        <v>581</v>
      </c>
      <c r="C64" s="559">
        <v>0</v>
      </c>
      <c r="D64" s="362"/>
      <c r="E64" s="522"/>
    </row>
    <row r="65" spans="1:5">
      <c r="A65" s="368">
        <v>27.2</v>
      </c>
      <c r="B65" s="540" t="s">
        <v>582</v>
      </c>
      <c r="C65" s="559">
        <v>0</v>
      </c>
      <c r="D65" s="362"/>
      <c r="E65" s="522"/>
    </row>
    <row r="66" spans="1:5">
      <c r="A66" s="368">
        <v>28</v>
      </c>
      <c r="B66" s="547" t="s">
        <v>583</v>
      </c>
      <c r="C66" s="559">
        <v>-115127993.69</v>
      </c>
      <c r="D66" s="362"/>
      <c r="E66" s="522"/>
    </row>
    <row r="67" spans="1:5">
      <c r="A67" s="368">
        <v>29</v>
      </c>
      <c r="B67" s="541" t="s">
        <v>584</v>
      </c>
      <c r="C67" s="559">
        <f>SUM(C68:C70)</f>
        <v>-4357093.8199999975</v>
      </c>
      <c r="D67" s="362"/>
      <c r="E67" s="522"/>
    </row>
    <row r="68" spans="1:5">
      <c r="A68" s="368">
        <v>29.1</v>
      </c>
      <c r="B68" s="548" t="s">
        <v>585</v>
      </c>
      <c r="C68" s="560">
        <v>3503375.9</v>
      </c>
      <c r="D68" s="362"/>
      <c r="E68" s="522"/>
    </row>
    <row r="69" spans="1:5">
      <c r="A69" s="368">
        <v>29.2</v>
      </c>
      <c r="B69" s="549" t="s">
        <v>586</v>
      </c>
      <c r="C69" s="561">
        <v>214966.39999999999</v>
      </c>
      <c r="D69" s="362"/>
      <c r="E69" s="522"/>
    </row>
    <row r="70" spans="1:5">
      <c r="A70" s="368">
        <v>29.3</v>
      </c>
      <c r="B70" s="549" t="s">
        <v>587</v>
      </c>
      <c r="C70" s="562">
        <v>-8075436.1199999973</v>
      </c>
      <c r="D70" s="362"/>
      <c r="E70" s="522"/>
    </row>
    <row r="71" spans="1:5">
      <c r="A71" s="368">
        <v>30</v>
      </c>
      <c r="B71" s="550" t="s">
        <v>588</v>
      </c>
      <c r="C71" s="555">
        <v>5350191907.6929073</v>
      </c>
      <c r="D71" s="362"/>
      <c r="E71" s="522"/>
    </row>
    <row r="72" spans="1:5">
      <c r="A72" s="368">
        <v>31</v>
      </c>
      <c r="B72" s="551" t="s">
        <v>589</v>
      </c>
      <c r="C72" s="556">
        <f>SUM(C59,C60,C61,C62,C63,C66,C67,C71)</f>
        <v>5511000232.4029074</v>
      </c>
      <c r="D72" s="362"/>
      <c r="E72" s="522"/>
    </row>
    <row r="73" spans="1:5" ht="13.5" thickBot="1">
      <c r="A73" s="368">
        <v>32</v>
      </c>
      <c r="B73" s="550" t="s">
        <v>590</v>
      </c>
      <c r="C73" s="557">
        <f>SUM(C57,C72)</f>
        <v>39253274526.245804</v>
      </c>
      <c r="D73" s="362"/>
      <c r="E73" s="522"/>
    </row>
    <row r="74" spans="1:5">
      <c r="E74" s="522"/>
    </row>
  </sheetData>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9"/>
  <sheetViews>
    <sheetView zoomScale="70" zoomScaleNormal="70" workbookViewId="0">
      <pane xSplit="1" ySplit="4" topLeftCell="B5" activePane="bottomRight" state="frozen"/>
      <selection activeCell="B69" sqref="B69"/>
      <selection pane="topRight" activeCell="B69" sqref="B69"/>
      <selection pane="bottomLeft" activeCell="B69" sqref="B69"/>
      <selection pane="bottomRight" activeCell="L32" sqref="L32"/>
    </sheetView>
  </sheetViews>
  <sheetFormatPr defaultColWidth="9.140625" defaultRowHeight="12.75"/>
  <cols>
    <col min="1" max="1" width="10.5703125" style="4" bestFit="1" customWidth="1"/>
    <col min="2" max="2" width="95" style="4" customWidth="1"/>
    <col min="3" max="3" width="14" style="4" bestFit="1" customWidth="1"/>
    <col min="4" max="4" width="16.42578125" style="4" bestFit="1" customWidth="1"/>
    <col min="5" max="5" width="13" style="4" bestFit="1" customWidth="1"/>
    <col min="6" max="6" width="16.42578125" style="4" bestFit="1" customWidth="1"/>
    <col min="7" max="7" width="13" style="4" bestFit="1" customWidth="1"/>
    <col min="8" max="8" width="13.28515625" style="4" bestFit="1" customWidth="1"/>
    <col min="9" max="9" width="13" style="4" bestFit="1" customWidth="1"/>
    <col min="10" max="10" width="13.28515625" style="4" bestFit="1" customWidth="1"/>
    <col min="11" max="11" width="13" style="4" bestFit="1" customWidth="1"/>
    <col min="12" max="16" width="13" style="16" bestFit="1" customWidth="1"/>
    <col min="17" max="17" width="14.7109375" style="16" customWidth="1"/>
    <col min="18" max="18" width="13" style="16" bestFit="1" customWidth="1"/>
    <col min="19" max="19" width="34.85546875" style="16" customWidth="1"/>
    <col min="20" max="16384" width="9.140625" style="16"/>
  </cols>
  <sheetData>
    <row r="1" spans="1:19">
      <c r="A1" s="2" t="s">
        <v>30</v>
      </c>
      <c r="B1" s="3" t="str">
        <f>'Info '!C2</f>
        <v xml:space="preserve">JSC "Bank of Georgia" </v>
      </c>
    </row>
    <row r="2" spans="1:19">
      <c r="A2" s="2" t="s">
        <v>31</v>
      </c>
      <c r="B2" s="257">
        <f>'1. key ratios '!B2</f>
        <v>45838</v>
      </c>
    </row>
    <row r="4" spans="1:19" ht="26.25" thickBot="1">
      <c r="A4" s="4" t="s">
        <v>146</v>
      </c>
      <c r="B4" s="176" t="s">
        <v>238</v>
      </c>
    </row>
    <row r="5" spans="1:19" s="162" customFormat="1">
      <c r="A5" s="157"/>
      <c r="B5" s="158"/>
      <c r="C5" s="159" t="s">
        <v>0</v>
      </c>
      <c r="D5" s="159" t="s">
        <v>1</v>
      </c>
      <c r="E5" s="159" t="s">
        <v>2</v>
      </c>
      <c r="F5" s="159" t="s">
        <v>3</v>
      </c>
      <c r="G5" s="159" t="s">
        <v>4</v>
      </c>
      <c r="H5" s="159" t="s">
        <v>5</v>
      </c>
      <c r="I5" s="159" t="s">
        <v>8</v>
      </c>
      <c r="J5" s="159" t="s">
        <v>9</v>
      </c>
      <c r="K5" s="159" t="s">
        <v>10</v>
      </c>
      <c r="L5" s="159" t="s">
        <v>11</v>
      </c>
      <c r="M5" s="159" t="s">
        <v>12</v>
      </c>
      <c r="N5" s="159" t="s">
        <v>13</v>
      </c>
      <c r="O5" s="159" t="s">
        <v>222</v>
      </c>
      <c r="P5" s="159" t="s">
        <v>223</v>
      </c>
      <c r="Q5" s="159" t="s">
        <v>224</v>
      </c>
      <c r="R5" s="160" t="s">
        <v>225</v>
      </c>
      <c r="S5" s="161" t="s">
        <v>226</v>
      </c>
    </row>
    <row r="6" spans="1:19" s="162" customFormat="1" ht="99" customHeight="1">
      <c r="A6" s="163"/>
      <c r="B6" s="838" t="s">
        <v>227</v>
      </c>
      <c r="C6" s="834">
        <v>0</v>
      </c>
      <c r="D6" s="835"/>
      <c r="E6" s="834">
        <v>0.2</v>
      </c>
      <c r="F6" s="835"/>
      <c r="G6" s="834">
        <v>0.35</v>
      </c>
      <c r="H6" s="835"/>
      <c r="I6" s="834">
        <v>0.5</v>
      </c>
      <c r="J6" s="835"/>
      <c r="K6" s="834">
        <v>0.75</v>
      </c>
      <c r="L6" s="835"/>
      <c r="M6" s="834">
        <v>1</v>
      </c>
      <c r="N6" s="835"/>
      <c r="O6" s="834">
        <v>1.5</v>
      </c>
      <c r="P6" s="835"/>
      <c r="Q6" s="834">
        <v>2.5</v>
      </c>
      <c r="R6" s="835"/>
      <c r="S6" s="836" t="s">
        <v>145</v>
      </c>
    </row>
    <row r="7" spans="1:19" s="162" customFormat="1" ht="30.75" customHeight="1">
      <c r="A7" s="163"/>
      <c r="B7" s="839"/>
      <c r="C7" s="154" t="s">
        <v>148</v>
      </c>
      <c r="D7" s="154" t="s">
        <v>147</v>
      </c>
      <c r="E7" s="154" t="s">
        <v>148</v>
      </c>
      <c r="F7" s="154" t="s">
        <v>147</v>
      </c>
      <c r="G7" s="154" t="s">
        <v>148</v>
      </c>
      <c r="H7" s="154" t="s">
        <v>147</v>
      </c>
      <c r="I7" s="154" t="s">
        <v>148</v>
      </c>
      <c r="J7" s="154" t="s">
        <v>147</v>
      </c>
      <c r="K7" s="154" t="s">
        <v>148</v>
      </c>
      <c r="L7" s="154" t="s">
        <v>147</v>
      </c>
      <c r="M7" s="154" t="s">
        <v>148</v>
      </c>
      <c r="N7" s="154" t="s">
        <v>147</v>
      </c>
      <c r="O7" s="154" t="s">
        <v>148</v>
      </c>
      <c r="P7" s="154" t="s">
        <v>147</v>
      </c>
      <c r="Q7" s="154" t="s">
        <v>148</v>
      </c>
      <c r="R7" s="154" t="s">
        <v>147</v>
      </c>
      <c r="S7" s="837"/>
    </row>
    <row r="8" spans="1:19" s="86" customFormat="1">
      <c r="A8" s="84">
        <v>1</v>
      </c>
      <c r="B8" s="1" t="s">
        <v>51</v>
      </c>
      <c r="C8" s="85">
        <v>4961326073.1835003</v>
      </c>
      <c r="D8" s="85"/>
      <c r="E8" s="85">
        <v>0</v>
      </c>
      <c r="F8" s="85"/>
      <c r="G8" s="85"/>
      <c r="H8" s="85"/>
      <c r="I8" s="85">
        <v>0</v>
      </c>
      <c r="J8" s="85"/>
      <c r="K8" s="85">
        <v>0.35</v>
      </c>
      <c r="L8" s="85"/>
      <c r="M8" s="85">
        <v>2337886738.1746998</v>
      </c>
      <c r="N8" s="85"/>
      <c r="O8" s="85">
        <v>0</v>
      </c>
      <c r="P8" s="85"/>
      <c r="Q8" s="85">
        <v>0</v>
      </c>
      <c r="R8" s="85"/>
      <c r="S8" s="177">
        <v>2337886738.4371996</v>
      </c>
    </row>
    <row r="9" spans="1:19" s="86" customFormat="1">
      <c r="A9" s="84">
        <v>2</v>
      </c>
      <c r="B9" s="1" t="s">
        <v>52</v>
      </c>
      <c r="C9" s="85">
        <v>0</v>
      </c>
      <c r="D9" s="85"/>
      <c r="E9" s="85">
        <v>0</v>
      </c>
      <c r="F9" s="85"/>
      <c r="G9" s="85"/>
      <c r="H9" s="85"/>
      <c r="I9" s="85">
        <v>0</v>
      </c>
      <c r="J9" s="85"/>
      <c r="K9" s="85">
        <v>0</v>
      </c>
      <c r="L9" s="85"/>
      <c r="M9" s="85">
        <v>0</v>
      </c>
      <c r="N9" s="85"/>
      <c r="O9" s="85">
        <v>0</v>
      </c>
      <c r="P9" s="85"/>
      <c r="Q9" s="85">
        <v>0</v>
      </c>
      <c r="R9" s="85"/>
      <c r="S9" s="177">
        <v>0</v>
      </c>
    </row>
    <row r="10" spans="1:19" s="86" customFormat="1">
      <c r="A10" s="84">
        <v>3</v>
      </c>
      <c r="B10" s="1" t="s">
        <v>152</v>
      </c>
      <c r="C10" s="85">
        <v>0</v>
      </c>
      <c r="D10" s="85"/>
      <c r="E10" s="85">
        <v>0</v>
      </c>
      <c r="F10" s="85"/>
      <c r="G10" s="85"/>
      <c r="H10" s="85"/>
      <c r="I10" s="85">
        <v>0</v>
      </c>
      <c r="J10" s="85"/>
      <c r="K10" s="85">
        <v>0</v>
      </c>
      <c r="L10" s="85"/>
      <c r="M10" s="85">
        <v>0</v>
      </c>
      <c r="N10" s="85"/>
      <c r="O10" s="85">
        <v>0</v>
      </c>
      <c r="P10" s="85"/>
      <c r="Q10" s="85">
        <v>0</v>
      </c>
      <c r="R10" s="85"/>
      <c r="S10" s="177">
        <v>0</v>
      </c>
    </row>
    <row r="11" spans="1:19" s="86" customFormat="1">
      <c r="A11" s="84">
        <v>4</v>
      </c>
      <c r="B11" s="1" t="s">
        <v>53</v>
      </c>
      <c r="C11" s="85">
        <v>2518516846.2059002</v>
      </c>
      <c r="D11" s="85"/>
      <c r="E11" s="85">
        <v>0</v>
      </c>
      <c r="F11" s="85"/>
      <c r="G11" s="85"/>
      <c r="H11" s="85"/>
      <c r="I11" s="85">
        <v>0</v>
      </c>
      <c r="J11" s="85"/>
      <c r="K11" s="85">
        <v>0</v>
      </c>
      <c r="L11" s="85"/>
      <c r="M11" s="85">
        <v>0</v>
      </c>
      <c r="N11" s="85"/>
      <c r="O11" s="85">
        <v>0</v>
      </c>
      <c r="P11" s="85"/>
      <c r="Q11" s="85">
        <v>0</v>
      </c>
      <c r="R11" s="85"/>
      <c r="S11" s="177">
        <v>0</v>
      </c>
    </row>
    <row r="12" spans="1:19" s="86" customFormat="1">
      <c r="A12" s="84">
        <v>5</v>
      </c>
      <c r="B12" s="1" t="s">
        <v>54</v>
      </c>
      <c r="C12" s="85">
        <v>0</v>
      </c>
      <c r="D12" s="85"/>
      <c r="E12" s="85">
        <v>0</v>
      </c>
      <c r="F12" s="85"/>
      <c r="G12" s="85"/>
      <c r="H12" s="85"/>
      <c r="I12" s="85">
        <v>0</v>
      </c>
      <c r="J12" s="85"/>
      <c r="K12" s="85">
        <v>0</v>
      </c>
      <c r="L12" s="85"/>
      <c r="M12" s="85">
        <v>0</v>
      </c>
      <c r="N12" s="85"/>
      <c r="O12" s="85">
        <v>0</v>
      </c>
      <c r="P12" s="85"/>
      <c r="Q12" s="85">
        <v>0</v>
      </c>
      <c r="R12" s="85"/>
      <c r="S12" s="177">
        <v>0</v>
      </c>
    </row>
    <row r="13" spans="1:19" s="86" customFormat="1">
      <c r="A13" s="84">
        <v>6</v>
      </c>
      <c r="B13" s="1" t="s">
        <v>55</v>
      </c>
      <c r="C13" s="85">
        <v>0</v>
      </c>
      <c r="D13" s="85"/>
      <c r="E13" s="85">
        <v>1134308454.6975999</v>
      </c>
      <c r="F13" s="85"/>
      <c r="G13" s="85">
        <v>0</v>
      </c>
      <c r="H13" s="85"/>
      <c r="I13" s="85">
        <v>29139438.180500001</v>
      </c>
      <c r="J13" s="85"/>
      <c r="K13" s="85">
        <v>0</v>
      </c>
      <c r="L13" s="85"/>
      <c r="M13" s="85">
        <v>60963387.001100004</v>
      </c>
      <c r="N13" s="85"/>
      <c r="O13" s="85">
        <v>84671.890099782948</v>
      </c>
      <c r="P13" s="85"/>
      <c r="Q13" s="85">
        <v>0</v>
      </c>
      <c r="R13" s="85"/>
      <c r="S13" s="177">
        <v>302521804.86601967</v>
      </c>
    </row>
    <row r="14" spans="1:19" s="86" customFormat="1">
      <c r="A14" s="84">
        <v>7</v>
      </c>
      <c r="B14" s="1" t="s">
        <v>56</v>
      </c>
      <c r="C14" s="85"/>
      <c r="D14" s="85"/>
      <c r="E14" s="85">
        <v>0</v>
      </c>
      <c r="F14" s="85"/>
      <c r="G14" s="85">
        <v>0</v>
      </c>
      <c r="H14" s="85"/>
      <c r="I14" s="85">
        <v>0</v>
      </c>
      <c r="J14" s="85"/>
      <c r="K14" s="85">
        <v>0</v>
      </c>
      <c r="L14" s="85"/>
      <c r="M14" s="85">
        <v>10973512498.782301</v>
      </c>
      <c r="N14" s="85">
        <v>1138112112.9065001</v>
      </c>
      <c r="O14" s="85">
        <v>0</v>
      </c>
      <c r="P14" s="85"/>
      <c r="Q14" s="85">
        <v>0</v>
      </c>
      <c r="R14" s="85"/>
      <c r="S14" s="177">
        <v>12111624611.688801</v>
      </c>
    </row>
    <row r="15" spans="1:19" s="86" customFormat="1">
      <c r="A15" s="84">
        <v>8</v>
      </c>
      <c r="B15" s="1" t="s">
        <v>57</v>
      </c>
      <c r="C15" s="85"/>
      <c r="D15" s="85"/>
      <c r="E15" s="85"/>
      <c r="F15" s="85"/>
      <c r="G15" s="85">
        <v>0</v>
      </c>
      <c r="H15" s="85"/>
      <c r="I15" s="85">
        <v>0</v>
      </c>
      <c r="J15" s="85"/>
      <c r="K15" s="85">
        <v>9925316324.8724003</v>
      </c>
      <c r="L15" s="85">
        <v>132314775.59260002</v>
      </c>
      <c r="M15" s="85">
        <v>0</v>
      </c>
      <c r="N15" s="85">
        <v>0</v>
      </c>
      <c r="O15" s="85"/>
      <c r="P15" s="85"/>
      <c r="Q15" s="85">
        <v>0</v>
      </c>
      <c r="R15" s="85"/>
      <c r="S15" s="177">
        <v>7543223325.3487501</v>
      </c>
    </row>
    <row r="16" spans="1:19" s="86" customFormat="1">
      <c r="A16" s="84">
        <v>9</v>
      </c>
      <c r="B16" s="1" t="s">
        <v>58</v>
      </c>
      <c r="C16" s="85"/>
      <c r="D16" s="85"/>
      <c r="E16" s="85"/>
      <c r="F16" s="85"/>
      <c r="G16" s="85">
        <v>3983841773.0427999</v>
      </c>
      <c r="H16" s="85"/>
      <c r="I16" s="85">
        <v>0</v>
      </c>
      <c r="J16" s="85"/>
      <c r="K16" s="85">
        <v>0</v>
      </c>
      <c r="L16" s="85"/>
      <c r="M16" s="85">
        <v>0</v>
      </c>
      <c r="N16" s="85"/>
      <c r="O16" s="85">
        <v>0</v>
      </c>
      <c r="P16" s="85"/>
      <c r="Q16" s="85">
        <v>0</v>
      </c>
      <c r="R16" s="85"/>
      <c r="S16" s="177">
        <v>1394344620.5649798</v>
      </c>
    </row>
    <row r="17" spans="1:19" s="86" customFormat="1">
      <c r="A17" s="84">
        <v>10</v>
      </c>
      <c r="B17" s="1" t="s">
        <v>59</v>
      </c>
      <c r="C17" s="85"/>
      <c r="D17" s="85"/>
      <c r="E17" s="85"/>
      <c r="F17" s="85"/>
      <c r="G17" s="85">
        <v>0</v>
      </c>
      <c r="H17" s="85"/>
      <c r="I17" s="85">
        <v>8226738.8992999997</v>
      </c>
      <c r="J17" s="85"/>
      <c r="K17" s="85">
        <v>0</v>
      </c>
      <c r="L17" s="85"/>
      <c r="M17" s="85">
        <v>96006719.861000001</v>
      </c>
      <c r="N17" s="85"/>
      <c r="O17" s="85">
        <v>55552370.525300004</v>
      </c>
      <c r="P17" s="85"/>
      <c r="Q17" s="85">
        <v>0</v>
      </c>
      <c r="R17" s="85"/>
      <c r="S17" s="177">
        <v>183448645.09860003</v>
      </c>
    </row>
    <row r="18" spans="1:19" s="86" customFormat="1">
      <c r="A18" s="84">
        <v>11</v>
      </c>
      <c r="B18" s="1" t="s">
        <v>60</v>
      </c>
      <c r="C18" s="85"/>
      <c r="D18" s="85"/>
      <c r="E18" s="85"/>
      <c r="F18" s="85"/>
      <c r="G18" s="85">
        <v>0</v>
      </c>
      <c r="H18" s="85"/>
      <c r="I18" s="85">
        <v>0</v>
      </c>
      <c r="J18" s="85"/>
      <c r="K18" s="85">
        <v>0</v>
      </c>
      <c r="L18" s="85"/>
      <c r="M18" s="85">
        <v>315572455.54369998</v>
      </c>
      <c r="N18" s="85"/>
      <c r="O18" s="85">
        <v>26277392.997499999</v>
      </c>
      <c r="P18" s="85"/>
      <c r="Q18" s="85">
        <v>81124967.687799439</v>
      </c>
      <c r="R18" s="85"/>
      <c r="S18" s="177">
        <v>557800964.25944853</v>
      </c>
    </row>
    <row r="19" spans="1:19" s="86" customFormat="1">
      <c r="A19" s="84">
        <v>12</v>
      </c>
      <c r="B19" s="1" t="s">
        <v>61</v>
      </c>
      <c r="C19" s="85"/>
      <c r="D19" s="85"/>
      <c r="E19" s="85"/>
      <c r="F19" s="85"/>
      <c r="G19" s="85">
        <v>0</v>
      </c>
      <c r="H19" s="85"/>
      <c r="I19" s="85">
        <v>0</v>
      </c>
      <c r="J19" s="85"/>
      <c r="K19" s="85">
        <v>0</v>
      </c>
      <c r="L19" s="85"/>
      <c r="M19" s="85">
        <v>0</v>
      </c>
      <c r="N19" s="85"/>
      <c r="O19" s="85">
        <v>0</v>
      </c>
      <c r="P19" s="85"/>
      <c r="Q19" s="85">
        <v>0</v>
      </c>
      <c r="R19" s="85"/>
      <c r="S19" s="177">
        <v>0</v>
      </c>
    </row>
    <row r="20" spans="1:19" s="86" customFormat="1">
      <c r="A20" s="84">
        <v>13</v>
      </c>
      <c r="B20" s="1" t="s">
        <v>144</v>
      </c>
      <c r="C20" s="85"/>
      <c r="D20" s="85"/>
      <c r="E20" s="85"/>
      <c r="F20" s="85"/>
      <c r="G20" s="85">
        <v>0</v>
      </c>
      <c r="H20" s="85"/>
      <c r="I20" s="85">
        <v>0</v>
      </c>
      <c r="J20" s="85"/>
      <c r="K20" s="85">
        <v>0</v>
      </c>
      <c r="L20" s="85"/>
      <c r="M20" s="85">
        <v>0</v>
      </c>
      <c r="N20" s="85"/>
      <c r="O20" s="85">
        <v>0</v>
      </c>
      <c r="P20" s="85"/>
      <c r="Q20" s="85">
        <v>0</v>
      </c>
      <c r="R20" s="85"/>
      <c r="S20" s="177">
        <v>0</v>
      </c>
    </row>
    <row r="21" spans="1:19" s="86" customFormat="1">
      <c r="A21" s="84">
        <v>14</v>
      </c>
      <c r="B21" s="1" t="s">
        <v>63</v>
      </c>
      <c r="C21" s="85">
        <v>815696533.81000006</v>
      </c>
      <c r="D21" s="85"/>
      <c r="E21" s="85"/>
      <c r="F21" s="85"/>
      <c r="G21" s="85">
        <v>0</v>
      </c>
      <c r="H21" s="85"/>
      <c r="I21" s="85">
        <v>0</v>
      </c>
      <c r="J21" s="85"/>
      <c r="K21" s="85">
        <v>0</v>
      </c>
      <c r="L21" s="85"/>
      <c r="M21" s="85">
        <v>1338327525.7922599</v>
      </c>
      <c r="N21" s="85"/>
      <c r="O21" s="85">
        <v>0</v>
      </c>
      <c r="P21" s="85"/>
      <c r="Q21" s="85">
        <v>383395806.88703305</v>
      </c>
      <c r="R21" s="85"/>
      <c r="S21" s="177">
        <v>2296817043.0098424</v>
      </c>
    </row>
    <row r="22" spans="1:19" ht="13.5" thickBot="1">
      <c r="A22" s="87"/>
      <c r="B22" s="88" t="s">
        <v>64</v>
      </c>
      <c r="C22" s="89">
        <f>SUM(C8:C21)</f>
        <v>8295539453.1994009</v>
      </c>
      <c r="D22" s="89">
        <f t="shared" ref="D22:J22" si="0">SUM(D8:D21)</f>
        <v>0</v>
      </c>
      <c r="E22" s="89">
        <f t="shared" si="0"/>
        <v>1134308454.6975999</v>
      </c>
      <c r="F22" s="89">
        <f t="shared" si="0"/>
        <v>0</v>
      </c>
      <c r="G22" s="89">
        <f t="shared" si="0"/>
        <v>3983841773.0427999</v>
      </c>
      <c r="H22" s="89">
        <f t="shared" si="0"/>
        <v>0</v>
      </c>
      <c r="I22" s="89">
        <f t="shared" si="0"/>
        <v>37366177.079800002</v>
      </c>
      <c r="J22" s="89">
        <f t="shared" si="0"/>
        <v>0</v>
      </c>
      <c r="K22" s="89">
        <f t="shared" ref="K22:S22" si="1">SUM(K8:K21)</f>
        <v>9925316325.2224007</v>
      </c>
      <c r="L22" s="89">
        <f t="shared" si="1"/>
        <v>132314775.59260002</v>
      </c>
      <c r="M22" s="89">
        <f t="shared" si="1"/>
        <v>15122269325.15506</v>
      </c>
      <c r="N22" s="89">
        <f t="shared" si="1"/>
        <v>1138112112.9065001</v>
      </c>
      <c r="O22" s="89">
        <f t="shared" si="1"/>
        <v>81914435.412899792</v>
      </c>
      <c r="P22" s="89">
        <f t="shared" si="1"/>
        <v>0</v>
      </c>
      <c r="Q22" s="89">
        <f t="shared" si="1"/>
        <v>464520774.5748325</v>
      </c>
      <c r="R22" s="89">
        <f t="shared" si="1"/>
        <v>0</v>
      </c>
      <c r="S22" s="178">
        <f t="shared" si="1"/>
        <v>26727667753.27364</v>
      </c>
    </row>
    <row r="23" spans="1:19">
      <c r="C23" s="114"/>
      <c r="D23" s="114"/>
      <c r="E23" s="114"/>
      <c r="F23" s="114"/>
      <c r="G23" s="114"/>
      <c r="H23" s="114"/>
      <c r="I23" s="114"/>
      <c r="J23" s="114"/>
      <c r="K23" s="114"/>
      <c r="L23" s="114"/>
      <c r="M23" s="114"/>
      <c r="N23" s="114"/>
      <c r="O23" s="114"/>
      <c r="P23" s="114"/>
      <c r="Q23" s="114"/>
      <c r="R23" s="114"/>
      <c r="S23" s="114"/>
    </row>
    <row r="24" spans="1:19">
      <c r="C24" s="114"/>
      <c r="D24" s="114"/>
      <c r="E24" s="114"/>
      <c r="F24" s="114"/>
      <c r="G24" s="114"/>
      <c r="H24" s="114"/>
      <c r="I24" s="114"/>
      <c r="J24" s="114"/>
      <c r="K24" s="114"/>
      <c r="L24" s="114"/>
      <c r="M24" s="114"/>
      <c r="N24" s="114"/>
      <c r="O24" s="114"/>
      <c r="P24" s="114"/>
      <c r="Q24" s="114"/>
      <c r="R24" s="114"/>
      <c r="S24" s="114"/>
    </row>
    <row r="25" spans="1:19">
      <c r="C25" s="114"/>
      <c r="D25" s="114"/>
      <c r="E25" s="114"/>
      <c r="F25" s="114"/>
      <c r="G25" s="114"/>
      <c r="H25" s="114"/>
      <c r="I25" s="114"/>
      <c r="J25" s="114"/>
      <c r="K25" s="114"/>
      <c r="L25" s="114"/>
      <c r="M25" s="114"/>
      <c r="N25" s="114"/>
      <c r="O25" s="114"/>
      <c r="P25" s="114"/>
      <c r="Q25" s="114"/>
      <c r="R25" s="114"/>
      <c r="S25" s="114"/>
    </row>
    <row r="26" spans="1:19">
      <c r="C26" s="114"/>
      <c r="D26" s="114"/>
      <c r="E26" s="114"/>
      <c r="F26" s="114"/>
      <c r="G26" s="114"/>
      <c r="H26" s="114"/>
      <c r="I26" s="114"/>
      <c r="J26" s="114"/>
      <c r="K26" s="114"/>
      <c r="L26" s="114"/>
      <c r="M26" s="114"/>
      <c r="N26" s="114"/>
      <c r="O26" s="114"/>
      <c r="P26" s="114"/>
      <c r="Q26" s="114"/>
      <c r="R26" s="114"/>
      <c r="S26" s="114"/>
    </row>
    <row r="27" spans="1:19">
      <c r="C27" s="114"/>
      <c r="D27" s="114"/>
      <c r="E27" s="114"/>
      <c r="F27" s="114"/>
      <c r="G27" s="114"/>
      <c r="H27" s="114"/>
      <c r="I27" s="114"/>
      <c r="J27" s="114"/>
      <c r="K27" s="114"/>
      <c r="L27" s="114"/>
      <c r="M27" s="114"/>
      <c r="N27" s="114"/>
      <c r="O27" s="114"/>
      <c r="P27" s="114"/>
      <c r="Q27" s="114"/>
      <c r="R27" s="114"/>
      <c r="S27" s="114"/>
    </row>
    <row r="28" spans="1:19">
      <c r="C28" s="114"/>
      <c r="D28" s="114"/>
      <c r="E28" s="114"/>
      <c r="F28" s="114"/>
      <c r="G28" s="114"/>
      <c r="H28" s="114"/>
      <c r="I28" s="114"/>
      <c r="J28" s="114"/>
      <c r="K28" s="114"/>
      <c r="L28" s="114"/>
      <c r="M28" s="114"/>
      <c r="N28" s="114"/>
      <c r="O28" s="114"/>
      <c r="P28" s="114"/>
      <c r="Q28" s="114"/>
      <c r="R28" s="114"/>
      <c r="S28" s="114"/>
    </row>
    <row r="29" spans="1:19">
      <c r="C29" s="114"/>
      <c r="D29" s="114"/>
      <c r="E29" s="114"/>
      <c r="F29" s="114"/>
      <c r="G29" s="114"/>
      <c r="H29" s="114"/>
      <c r="I29" s="114"/>
      <c r="J29" s="114"/>
      <c r="K29" s="114"/>
      <c r="L29" s="114"/>
      <c r="M29" s="114"/>
      <c r="N29" s="114"/>
      <c r="O29" s="114"/>
      <c r="P29" s="114"/>
      <c r="Q29" s="114"/>
      <c r="R29" s="114"/>
      <c r="S29" s="114"/>
    </row>
    <row r="30" spans="1:19">
      <c r="C30" s="114"/>
      <c r="D30" s="114"/>
      <c r="E30" s="114"/>
      <c r="F30" s="114"/>
      <c r="G30" s="114"/>
      <c r="H30" s="114"/>
      <c r="I30" s="114"/>
      <c r="J30" s="114"/>
      <c r="K30" s="114"/>
      <c r="L30" s="114"/>
      <c r="M30" s="114"/>
      <c r="N30" s="114"/>
      <c r="O30" s="114"/>
      <c r="P30" s="114"/>
      <c r="Q30" s="114"/>
      <c r="R30" s="114"/>
      <c r="S30" s="114"/>
    </row>
    <row r="31" spans="1:19">
      <c r="C31" s="114"/>
      <c r="D31" s="114"/>
      <c r="E31" s="114"/>
      <c r="F31" s="114"/>
      <c r="G31" s="114"/>
      <c r="H31" s="114"/>
      <c r="I31" s="114"/>
      <c r="J31" s="114"/>
      <c r="K31" s="114"/>
      <c r="L31" s="114"/>
      <c r="M31" s="114"/>
      <c r="N31" s="114"/>
      <c r="O31" s="114"/>
      <c r="P31" s="114"/>
      <c r="Q31" s="114"/>
      <c r="R31" s="114"/>
      <c r="S31" s="114"/>
    </row>
    <row r="32" spans="1:19">
      <c r="C32" s="114"/>
      <c r="D32" s="114"/>
      <c r="E32" s="114"/>
      <c r="F32" s="114"/>
      <c r="G32" s="114"/>
      <c r="H32" s="114"/>
      <c r="I32" s="114"/>
      <c r="J32" s="114"/>
      <c r="K32" s="114"/>
      <c r="L32" s="114"/>
      <c r="M32" s="114"/>
      <c r="N32" s="114"/>
      <c r="O32" s="114"/>
      <c r="P32" s="114"/>
      <c r="Q32" s="114"/>
      <c r="R32" s="114"/>
      <c r="S32" s="114"/>
    </row>
    <row r="33" spans="3:19">
      <c r="C33" s="114"/>
      <c r="D33" s="114"/>
      <c r="E33" s="114"/>
      <c r="F33" s="114"/>
      <c r="G33" s="114"/>
      <c r="H33" s="114"/>
      <c r="I33" s="114"/>
      <c r="J33" s="114"/>
      <c r="K33" s="114"/>
      <c r="L33" s="114"/>
      <c r="M33" s="114"/>
      <c r="N33" s="114"/>
      <c r="O33" s="114"/>
      <c r="P33" s="114"/>
      <c r="Q33" s="114"/>
      <c r="R33" s="114"/>
      <c r="S33" s="114"/>
    </row>
    <row r="34" spans="3:19">
      <c r="C34" s="114"/>
      <c r="D34" s="114"/>
      <c r="E34" s="114"/>
      <c r="F34" s="114"/>
      <c r="G34" s="114"/>
      <c r="H34" s="114"/>
      <c r="I34" s="114"/>
      <c r="J34" s="114"/>
      <c r="K34" s="114"/>
      <c r="L34" s="114"/>
      <c r="M34" s="114"/>
      <c r="N34" s="114"/>
      <c r="O34" s="114"/>
      <c r="P34" s="114"/>
      <c r="Q34" s="114"/>
      <c r="R34" s="114"/>
      <c r="S34" s="114"/>
    </row>
    <row r="35" spans="3:19">
      <c r="C35" s="114"/>
      <c r="D35" s="114"/>
      <c r="E35" s="114"/>
      <c r="F35" s="114"/>
      <c r="G35" s="114"/>
      <c r="H35" s="114"/>
      <c r="I35" s="114"/>
      <c r="J35" s="114"/>
      <c r="K35" s="114"/>
      <c r="L35" s="114"/>
      <c r="M35" s="114"/>
      <c r="N35" s="114"/>
      <c r="O35" s="114"/>
      <c r="P35" s="114"/>
      <c r="Q35" s="114"/>
      <c r="R35" s="114"/>
      <c r="S35" s="114"/>
    </row>
    <row r="36" spans="3:19">
      <c r="C36" s="114"/>
      <c r="D36" s="114"/>
      <c r="E36" s="114"/>
      <c r="F36" s="114"/>
      <c r="G36" s="114"/>
      <c r="H36" s="114"/>
      <c r="I36" s="114"/>
      <c r="J36" s="114"/>
      <c r="K36" s="114"/>
      <c r="L36" s="114"/>
      <c r="M36" s="114"/>
      <c r="N36" s="114"/>
      <c r="O36" s="114"/>
      <c r="P36" s="114"/>
      <c r="Q36" s="114"/>
      <c r="R36" s="114"/>
      <c r="S36" s="114"/>
    </row>
    <row r="37" spans="3:19">
      <c r="C37" s="114"/>
      <c r="D37" s="114"/>
      <c r="E37" s="114"/>
      <c r="F37" s="114"/>
      <c r="G37" s="114"/>
      <c r="H37" s="114"/>
      <c r="I37" s="114"/>
      <c r="J37" s="114"/>
      <c r="K37" s="114"/>
      <c r="L37" s="114"/>
      <c r="M37" s="114"/>
      <c r="N37" s="114"/>
      <c r="O37" s="114"/>
      <c r="P37" s="114"/>
      <c r="Q37" s="114"/>
      <c r="R37" s="114"/>
      <c r="S37" s="114"/>
    </row>
    <row r="38" spans="3:19">
      <c r="C38" s="114"/>
      <c r="D38" s="114"/>
      <c r="E38" s="114"/>
      <c r="F38" s="114"/>
      <c r="G38" s="114"/>
      <c r="H38" s="114"/>
      <c r="I38" s="114"/>
      <c r="J38" s="114"/>
      <c r="K38" s="114"/>
      <c r="L38" s="114"/>
      <c r="M38" s="114"/>
      <c r="N38" s="114"/>
      <c r="O38" s="114"/>
      <c r="P38" s="114"/>
      <c r="Q38" s="114"/>
      <c r="R38" s="114"/>
      <c r="S38" s="114"/>
    </row>
    <row r="39" spans="3:19">
      <c r="C39" s="114"/>
      <c r="D39" s="114"/>
      <c r="E39" s="114"/>
      <c r="F39" s="114"/>
      <c r="G39" s="114"/>
      <c r="H39" s="114"/>
      <c r="I39" s="114"/>
      <c r="J39" s="114"/>
      <c r="K39" s="114"/>
      <c r="L39" s="114"/>
      <c r="M39" s="114"/>
      <c r="N39" s="114"/>
      <c r="O39" s="114"/>
      <c r="P39" s="114"/>
      <c r="Q39" s="114"/>
      <c r="R39" s="114"/>
      <c r="S39" s="114"/>
    </row>
  </sheetData>
  <mergeCells count="10">
    <mergeCell ref="M6:N6"/>
    <mergeCell ref="O6:P6"/>
    <mergeCell ref="Q6:R6"/>
    <mergeCell ref="S6:S7"/>
    <mergeCell ref="B6:B7"/>
    <mergeCell ref="C6:D6"/>
    <mergeCell ref="E6:F6"/>
    <mergeCell ref="G6:H6"/>
    <mergeCell ref="I6:J6"/>
    <mergeCell ref="K6:L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6"/>
  <sheetViews>
    <sheetView workbookViewId="0">
      <pane xSplit="2" ySplit="6" topLeftCell="C7" activePane="bottomRight" state="frozen"/>
      <selection activeCell="B69" sqref="B69"/>
      <selection pane="topRight" activeCell="B69" sqref="B69"/>
      <selection pane="bottomLeft" activeCell="B69" sqref="B69"/>
      <selection pane="bottomRight" activeCell="G31" sqref="G31"/>
    </sheetView>
  </sheetViews>
  <sheetFormatPr defaultColWidth="9.140625" defaultRowHeight="12.75"/>
  <cols>
    <col min="1" max="1" width="10.5703125" style="4" bestFit="1" customWidth="1"/>
    <col min="2" max="2" width="63.7109375" style="4" bestFit="1" customWidth="1"/>
    <col min="3" max="3" width="19" style="4" customWidth="1"/>
    <col min="4" max="4" width="19.5703125" style="4" customWidth="1"/>
    <col min="5" max="5" width="31.140625" style="4" customWidth="1"/>
    <col min="6" max="6" width="29.140625" style="4" customWidth="1"/>
    <col min="7" max="7" width="28.5703125" style="4" customWidth="1"/>
    <col min="8" max="8" width="26.42578125" style="4" customWidth="1"/>
    <col min="9" max="9" width="23.7109375" style="4" customWidth="1"/>
    <col min="10" max="10" width="21.5703125" style="4" customWidth="1"/>
    <col min="11" max="11" width="15.7109375" style="4" customWidth="1"/>
    <col min="12" max="12" width="13.28515625" style="4" customWidth="1"/>
    <col min="13" max="13" width="20.85546875" style="4" customWidth="1"/>
    <col min="14" max="14" width="19.28515625" style="4" customWidth="1"/>
    <col min="15" max="15" width="18.42578125" style="4" customWidth="1"/>
    <col min="16" max="16" width="19" style="4" customWidth="1"/>
    <col min="17" max="17" width="20.28515625" style="4" customWidth="1"/>
    <col min="18" max="18" width="18" style="4" customWidth="1"/>
    <col min="19" max="19" width="36" style="4" customWidth="1"/>
    <col min="20" max="20" width="26.140625" style="4" customWidth="1"/>
    <col min="21" max="21" width="24.85546875" style="4" customWidth="1"/>
    <col min="22" max="22" width="20" style="4" customWidth="1"/>
    <col min="23" max="16384" width="9.140625" style="16"/>
  </cols>
  <sheetData>
    <row r="1" spans="1:22">
      <c r="A1" s="2" t="s">
        <v>30</v>
      </c>
      <c r="B1" s="3" t="str">
        <f>'Info '!C2</f>
        <v xml:space="preserve">JSC "Bank of Georgia" </v>
      </c>
    </row>
    <row r="2" spans="1:22">
      <c r="A2" s="2" t="s">
        <v>31</v>
      </c>
      <c r="B2" s="257">
        <f>'1. key ratios '!B2</f>
        <v>45838</v>
      </c>
    </row>
    <row r="4" spans="1:22" ht="13.5" thickBot="1">
      <c r="A4" s="4" t="s">
        <v>230</v>
      </c>
      <c r="B4" s="90" t="s">
        <v>50</v>
      </c>
      <c r="V4" s="17" t="s">
        <v>35</v>
      </c>
    </row>
    <row r="5" spans="1:22" ht="12.75" customHeight="1">
      <c r="A5" s="91"/>
      <c r="B5" s="92"/>
      <c r="C5" s="840" t="s">
        <v>156</v>
      </c>
      <c r="D5" s="841"/>
      <c r="E5" s="841"/>
      <c r="F5" s="841"/>
      <c r="G5" s="841"/>
      <c r="H5" s="841"/>
      <c r="I5" s="841"/>
      <c r="J5" s="841"/>
      <c r="K5" s="841"/>
      <c r="L5" s="842"/>
      <c r="M5" s="843" t="s">
        <v>157</v>
      </c>
      <c r="N5" s="844"/>
      <c r="O5" s="844"/>
      <c r="P5" s="844"/>
      <c r="Q5" s="844"/>
      <c r="R5" s="844"/>
      <c r="S5" s="845"/>
      <c r="T5" s="848" t="s">
        <v>228</v>
      </c>
      <c r="U5" s="848" t="s">
        <v>229</v>
      </c>
      <c r="V5" s="846" t="s">
        <v>76</v>
      </c>
    </row>
    <row r="6" spans="1:22" s="49" customFormat="1" ht="102">
      <c r="A6" s="46"/>
      <c r="B6" s="93"/>
      <c r="C6" s="94" t="s">
        <v>65</v>
      </c>
      <c r="D6" s="136" t="s">
        <v>66</v>
      </c>
      <c r="E6" s="113" t="s">
        <v>159</v>
      </c>
      <c r="F6" s="113" t="s">
        <v>160</v>
      </c>
      <c r="G6" s="136" t="s">
        <v>163</v>
      </c>
      <c r="H6" s="136" t="s">
        <v>158</v>
      </c>
      <c r="I6" s="136" t="s">
        <v>67</v>
      </c>
      <c r="J6" s="136" t="s">
        <v>68</v>
      </c>
      <c r="K6" s="95" t="s">
        <v>69</v>
      </c>
      <c r="L6" s="96" t="s">
        <v>70</v>
      </c>
      <c r="M6" s="94" t="s">
        <v>161</v>
      </c>
      <c r="N6" s="95" t="s">
        <v>71</v>
      </c>
      <c r="O6" s="95" t="s">
        <v>72</v>
      </c>
      <c r="P6" s="95" t="s">
        <v>73</v>
      </c>
      <c r="Q6" s="95" t="s">
        <v>74</v>
      </c>
      <c r="R6" s="95" t="s">
        <v>75</v>
      </c>
      <c r="S6" s="156" t="s">
        <v>162</v>
      </c>
      <c r="T6" s="849"/>
      <c r="U6" s="849"/>
      <c r="V6" s="847"/>
    </row>
    <row r="7" spans="1:22" s="86" customFormat="1">
      <c r="A7" s="97">
        <v>1</v>
      </c>
      <c r="B7" s="1" t="s">
        <v>51</v>
      </c>
      <c r="C7" s="98"/>
      <c r="D7" s="85">
        <v>0</v>
      </c>
      <c r="E7" s="85"/>
      <c r="F7" s="85"/>
      <c r="G7" s="85"/>
      <c r="H7" s="85"/>
      <c r="I7" s="85"/>
      <c r="J7" s="85"/>
      <c r="K7" s="85"/>
      <c r="L7" s="99"/>
      <c r="M7" s="98">
        <v>0</v>
      </c>
      <c r="N7" s="85"/>
      <c r="O7" s="85"/>
      <c r="P7" s="85"/>
      <c r="Q7" s="85"/>
      <c r="R7" s="85">
        <v>0</v>
      </c>
      <c r="S7" s="99"/>
      <c r="T7" s="164"/>
      <c r="U7" s="164"/>
      <c r="V7" s="100">
        <f>SUM(C7:S7)</f>
        <v>0</v>
      </c>
    </row>
    <row r="8" spans="1:22" s="86" customFormat="1">
      <c r="A8" s="97">
        <v>2</v>
      </c>
      <c r="B8" s="1" t="s">
        <v>52</v>
      </c>
      <c r="C8" s="98"/>
      <c r="D8" s="85">
        <v>0</v>
      </c>
      <c r="E8" s="85"/>
      <c r="F8" s="85"/>
      <c r="G8" s="85"/>
      <c r="H8" s="85"/>
      <c r="I8" s="85"/>
      <c r="J8" s="85"/>
      <c r="K8" s="85"/>
      <c r="L8" s="99"/>
      <c r="M8" s="98"/>
      <c r="N8" s="85"/>
      <c r="O8" s="85"/>
      <c r="P8" s="85"/>
      <c r="Q8" s="85"/>
      <c r="R8" s="85">
        <v>0</v>
      </c>
      <c r="S8" s="99"/>
      <c r="T8" s="164"/>
      <c r="U8" s="164"/>
      <c r="V8" s="100">
        <f t="shared" ref="V8:V20" si="0">SUM(C8:S8)</f>
        <v>0</v>
      </c>
    </row>
    <row r="9" spans="1:22" s="86" customFormat="1">
      <c r="A9" s="97">
        <v>3</v>
      </c>
      <c r="B9" s="1" t="s">
        <v>153</v>
      </c>
      <c r="C9" s="98"/>
      <c r="D9" s="85">
        <v>0</v>
      </c>
      <c r="E9" s="85"/>
      <c r="F9" s="85"/>
      <c r="G9" s="85"/>
      <c r="H9" s="85"/>
      <c r="I9" s="85"/>
      <c r="J9" s="85"/>
      <c r="K9" s="85"/>
      <c r="L9" s="99"/>
      <c r="M9" s="98"/>
      <c r="N9" s="85"/>
      <c r="O9" s="85"/>
      <c r="P9" s="85"/>
      <c r="Q9" s="85"/>
      <c r="R9" s="85">
        <v>0</v>
      </c>
      <c r="S9" s="99"/>
      <c r="T9" s="164"/>
      <c r="U9" s="164"/>
      <c r="V9" s="100">
        <f t="shared" si="0"/>
        <v>0</v>
      </c>
    </row>
    <row r="10" spans="1:22" s="86" customFormat="1">
      <c r="A10" s="97">
        <v>4</v>
      </c>
      <c r="B10" s="1" t="s">
        <v>53</v>
      </c>
      <c r="C10" s="98"/>
      <c r="D10" s="85">
        <v>0</v>
      </c>
      <c r="E10" s="85"/>
      <c r="F10" s="85"/>
      <c r="G10" s="85"/>
      <c r="H10" s="85"/>
      <c r="I10" s="85"/>
      <c r="J10" s="85"/>
      <c r="K10" s="85"/>
      <c r="L10" s="99"/>
      <c r="M10" s="98"/>
      <c r="N10" s="85"/>
      <c r="O10" s="85"/>
      <c r="P10" s="85"/>
      <c r="Q10" s="85"/>
      <c r="R10" s="85">
        <v>0</v>
      </c>
      <c r="S10" s="99"/>
      <c r="T10" s="164"/>
      <c r="U10" s="164"/>
      <c r="V10" s="100">
        <f t="shared" si="0"/>
        <v>0</v>
      </c>
    </row>
    <row r="11" spans="1:22" s="86" customFormat="1">
      <c r="A11" s="97">
        <v>5</v>
      </c>
      <c r="B11" s="1" t="s">
        <v>54</v>
      </c>
      <c r="C11" s="98"/>
      <c r="D11" s="85">
        <v>0</v>
      </c>
      <c r="E11" s="85"/>
      <c r="F11" s="85"/>
      <c r="G11" s="85"/>
      <c r="H11" s="85"/>
      <c r="I11" s="85"/>
      <c r="J11" s="85"/>
      <c r="K11" s="85"/>
      <c r="L11" s="99"/>
      <c r="M11" s="98"/>
      <c r="N11" s="85"/>
      <c r="O11" s="85"/>
      <c r="P11" s="85"/>
      <c r="Q11" s="85"/>
      <c r="R11" s="85">
        <v>0</v>
      </c>
      <c r="S11" s="99"/>
      <c r="T11" s="164"/>
      <c r="U11" s="164"/>
      <c r="V11" s="100">
        <f t="shared" si="0"/>
        <v>0</v>
      </c>
    </row>
    <row r="12" spans="1:22" s="86" customFormat="1">
      <c r="A12" s="97">
        <v>6</v>
      </c>
      <c r="B12" s="1" t="s">
        <v>55</v>
      </c>
      <c r="C12" s="98"/>
      <c r="D12" s="85">
        <v>0</v>
      </c>
      <c r="E12" s="85"/>
      <c r="F12" s="85"/>
      <c r="G12" s="85"/>
      <c r="H12" s="85"/>
      <c r="I12" s="85"/>
      <c r="J12" s="85"/>
      <c r="K12" s="85"/>
      <c r="L12" s="99"/>
      <c r="M12" s="98"/>
      <c r="N12" s="85"/>
      <c r="O12" s="85"/>
      <c r="P12" s="85"/>
      <c r="Q12" s="85"/>
      <c r="R12" s="85">
        <v>0</v>
      </c>
      <c r="S12" s="99"/>
      <c r="T12" s="164"/>
      <c r="U12" s="164"/>
      <c r="V12" s="100">
        <f t="shared" si="0"/>
        <v>0</v>
      </c>
    </row>
    <row r="13" spans="1:22" s="86" customFormat="1">
      <c r="A13" s="97">
        <v>7</v>
      </c>
      <c r="B13" s="1" t="s">
        <v>56</v>
      </c>
      <c r="C13" s="98"/>
      <c r="D13" s="85">
        <v>158701596.6101</v>
      </c>
      <c r="E13" s="85"/>
      <c r="F13" s="85"/>
      <c r="G13" s="85"/>
      <c r="H13" s="85"/>
      <c r="I13" s="85"/>
      <c r="J13" s="85"/>
      <c r="K13" s="85"/>
      <c r="L13" s="99"/>
      <c r="M13" s="98">
        <v>27020710.329</v>
      </c>
      <c r="N13" s="85"/>
      <c r="O13" s="85">
        <v>53906435.732500002</v>
      </c>
      <c r="P13" s="85"/>
      <c r="Q13" s="85"/>
      <c r="R13" s="85">
        <v>118368147.7309</v>
      </c>
      <c r="S13" s="99"/>
      <c r="T13" s="164"/>
      <c r="U13" s="164"/>
      <c r="V13" s="100">
        <f t="shared" si="0"/>
        <v>357996890.40249997</v>
      </c>
    </row>
    <row r="14" spans="1:22" s="86" customFormat="1">
      <c r="A14" s="97">
        <v>8</v>
      </c>
      <c r="B14" s="1" t="s">
        <v>57</v>
      </c>
      <c r="C14" s="98"/>
      <c r="D14" s="85">
        <v>98872128.775399998</v>
      </c>
      <c r="E14" s="85"/>
      <c r="F14" s="85"/>
      <c r="G14" s="85"/>
      <c r="H14" s="85"/>
      <c r="I14" s="85"/>
      <c r="J14" s="85">
        <v>0</v>
      </c>
      <c r="K14" s="85"/>
      <c r="L14" s="99"/>
      <c r="M14" s="98">
        <v>7083349.8437000001</v>
      </c>
      <c r="N14" s="85"/>
      <c r="O14" s="85">
        <v>796487.33929999999</v>
      </c>
      <c r="P14" s="85"/>
      <c r="Q14" s="85"/>
      <c r="R14" s="85">
        <v>0</v>
      </c>
      <c r="S14" s="99"/>
      <c r="T14" s="164"/>
      <c r="U14" s="164"/>
      <c r="V14" s="100">
        <f t="shared" si="0"/>
        <v>106751965.95840001</v>
      </c>
    </row>
    <row r="15" spans="1:22" s="86" customFormat="1">
      <c r="A15" s="97">
        <v>9</v>
      </c>
      <c r="B15" s="1" t="s">
        <v>58</v>
      </c>
      <c r="C15" s="98"/>
      <c r="D15" s="85">
        <v>28261.0226</v>
      </c>
      <c r="E15" s="85"/>
      <c r="F15" s="85"/>
      <c r="G15" s="85"/>
      <c r="H15" s="85"/>
      <c r="I15" s="85"/>
      <c r="J15" s="85"/>
      <c r="K15" s="85"/>
      <c r="L15" s="99"/>
      <c r="M15" s="98">
        <v>685301.89469999995</v>
      </c>
      <c r="N15" s="85"/>
      <c r="O15" s="85">
        <v>27116.5929</v>
      </c>
      <c r="P15" s="85"/>
      <c r="Q15" s="85"/>
      <c r="R15" s="85">
        <v>0</v>
      </c>
      <c r="S15" s="99"/>
      <c r="T15" s="164"/>
      <c r="U15" s="164"/>
      <c r="V15" s="100">
        <f t="shared" si="0"/>
        <v>740679.51020000002</v>
      </c>
    </row>
    <row r="16" spans="1:22" s="86" customFormat="1">
      <c r="A16" s="97">
        <v>10</v>
      </c>
      <c r="B16" s="1" t="s">
        <v>59</v>
      </c>
      <c r="C16" s="98"/>
      <c r="D16" s="85">
        <v>15155.4872</v>
      </c>
      <c r="E16" s="85"/>
      <c r="F16" s="85"/>
      <c r="G16" s="85"/>
      <c r="H16" s="85"/>
      <c r="I16" s="85"/>
      <c r="J16" s="85"/>
      <c r="K16" s="85"/>
      <c r="L16" s="99"/>
      <c r="M16" s="98">
        <v>1500588.1783</v>
      </c>
      <c r="N16" s="85"/>
      <c r="O16" s="85">
        <v>0</v>
      </c>
      <c r="P16" s="85"/>
      <c r="Q16" s="85"/>
      <c r="R16" s="85">
        <v>0</v>
      </c>
      <c r="S16" s="99"/>
      <c r="T16" s="164"/>
      <c r="U16" s="164"/>
      <c r="V16" s="100">
        <f t="shared" si="0"/>
        <v>1515743.6655000001</v>
      </c>
    </row>
    <row r="17" spans="1:22" s="86" customFormat="1">
      <c r="A17" s="97">
        <v>11</v>
      </c>
      <c r="B17" s="1" t="s">
        <v>60</v>
      </c>
      <c r="C17" s="98"/>
      <c r="D17" s="85">
        <v>0</v>
      </c>
      <c r="E17" s="85"/>
      <c r="F17" s="85"/>
      <c r="G17" s="85"/>
      <c r="H17" s="85"/>
      <c r="I17" s="85">
        <v>0</v>
      </c>
      <c r="J17" s="85"/>
      <c r="K17" s="85"/>
      <c r="L17" s="99"/>
      <c r="M17" s="98">
        <v>319920.8897</v>
      </c>
      <c r="N17" s="85"/>
      <c r="O17" s="85">
        <v>-1.8800000000000001E-2</v>
      </c>
      <c r="P17" s="85"/>
      <c r="Q17" s="85"/>
      <c r="R17" s="85">
        <v>0</v>
      </c>
      <c r="S17" s="99"/>
      <c r="T17" s="164"/>
      <c r="U17" s="164"/>
      <c r="V17" s="100">
        <f t="shared" si="0"/>
        <v>319920.87089999998</v>
      </c>
    </row>
    <row r="18" spans="1:22" s="86" customFormat="1">
      <c r="A18" s="97">
        <v>12</v>
      </c>
      <c r="B18" s="1" t="s">
        <v>61</v>
      </c>
      <c r="C18" s="98"/>
      <c r="D18" s="85">
        <v>0</v>
      </c>
      <c r="E18" s="85"/>
      <c r="F18" s="85"/>
      <c r="G18" s="85"/>
      <c r="H18" s="85"/>
      <c r="I18" s="85"/>
      <c r="J18" s="85"/>
      <c r="K18" s="85"/>
      <c r="L18" s="99"/>
      <c r="M18" s="98"/>
      <c r="N18" s="85"/>
      <c r="O18" s="85"/>
      <c r="P18" s="85"/>
      <c r="Q18" s="85"/>
      <c r="R18" s="85">
        <v>0</v>
      </c>
      <c r="S18" s="99"/>
      <c r="T18" s="164"/>
      <c r="U18" s="164"/>
      <c r="V18" s="100">
        <f t="shared" si="0"/>
        <v>0</v>
      </c>
    </row>
    <row r="19" spans="1:22" s="86" customFormat="1">
      <c r="A19" s="97">
        <v>13</v>
      </c>
      <c r="B19" s="1" t="s">
        <v>62</v>
      </c>
      <c r="C19" s="98"/>
      <c r="D19" s="85">
        <v>0</v>
      </c>
      <c r="E19" s="85"/>
      <c r="F19" s="85"/>
      <c r="G19" s="85"/>
      <c r="H19" s="85"/>
      <c r="I19" s="85"/>
      <c r="J19" s="85"/>
      <c r="K19" s="85"/>
      <c r="L19" s="99"/>
      <c r="M19" s="98"/>
      <c r="N19" s="85"/>
      <c r="O19" s="85"/>
      <c r="P19" s="85"/>
      <c r="Q19" s="85"/>
      <c r="R19" s="85">
        <v>0</v>
      </c>
      <c r="S19" s="99"/>
      <c r="T19" s="164"/>
      <c r="U19" s="164"/>
      <c r="V19" s="100">
        <f t="shared" si="0"/>
        <v>0</v>
      </c>
    </row>
    <row r="20" spans="1:22" s="86" customFormat="1">
      <c r="A20" s="97">
        <v>14</v>
      </c>
      <c r="B20" s="1" t="s">
        <v>63</v>
      </c>
      <c r="C20" s="98"/>
      <c r="D20" s="85">
        <v>0</v>
      </c>
      <c r="E20" s="85"/>
      <c r="F20" s="85"/>
      <c r="G20" s="85"/>
      <c r="H20" s="85"/>
      <c r="I20" s="85"/>
      <c r="J20" s="85"/>
      <c r="K20" s="85"/>
      <c r="L20" s="99"/>
      <c r="M20" s="98"/>
      <c r="N20" s="85"/>
      <c r="O20" s="85"/>
      <c r="P20" s="85"/>
      <c r="Q20" s="85"/>
      <c r="R20" s="85">
        <v>0</v>
      </c>
      <c r="S20" s="99"/>
      <c r="T20" s="164"/>
      <c r="U20" s="164"/>
      <c r="V20" s="100">
        <f t="shared" si="0"/>
        <v>0</v>
      </c>
    </row>
    <row r="21" spans="1:22" ht="13.5" thickBot="1">
      <c r="A21" s="87"/>
      <c r="B21" s="101" t="s">
        <v>64</v>
      </c>
      <c r="C21" s="102">
        <f>SUM(C7:C20)</f>
        <v>0</v>
      </c>
      <c r="D21" s="89">
        <f t="shared" ref="D21:V21" si="1">SUM(D7:D20)</f>
        <v>257617141.8953</v>
      </c>
      <c r="E21" s="89">
        <f t="shared" si="1"/>
        <v>0</v>
      </c>
      <c r="F21" s="89">
        <f t="shared" si="1"/>
        <v>0</v>
      </c>
      <c r="G21" s="89">
        <f t="shared" si="1"/>
        <v>0</v>
      </c>
      <c r="H21" s="89">
        <f t="shared" si="1"/>
        <v>0</v>
      </c>
      <c r="I21" s="89">
        <f t="shared" si="1"/>
        <v>0</v>
      </c>
      <c r="J21" s="89">
        <f t="shared" si="1"/>
        <v>0</v>
      </c>
      <c r="K21" s="89">
        <f t="shared" si="1"/>
        <v>0</v>
      </c>
      <c r="L21" s="103">
        <f t="shared" si="1"/>
        <v>0</v>
      </c>
      <c r="M21" s="102">
        <f t="shared" si="1"/>
        <v>36609871.135400005</v>
      </c>
      <c r="N21" s="89">
        <f t="shared" si="1"/>
        <v>0</v>
      </c>
      <c r="O21" s="89">
        <f t="shared" si="1"/>
        <v>54730039.645900004</v>
      </c>
      <c r="P21" s="89">
        <f t="shared" si="1"/>
        <v>0</v>
      </c>
      <c r="Q21" s="89">
        <f t="shared" si="1"/>
        <v>0</v>
      </c>
      <c r="R21" s="89">
        <f t="shared" si="1"/>
        <v>118368147.7309</v>
      </c>
      <c r="S21" s="103">
        <f>SUM(S7:S20)</f>
        <v>0</v>
      </c>
      <c r="T21" s="103">
        <f>SUM(T7:T20)</f>
        <v>0</v>
      </c>
      <c r="U21" s="103">
        <f t="shared" ref="U21" si="2">SUM(U7:U20)</f>
        <v>0</v>
      </c>
      <c r="V21" s="104">
        <f t="shared" si="1"/>
        <v>467325200.40749997</v>
      </c>
    </row>
    <row r="22" spans="1:22">
      <c r="C22" s="114"/>
      <c r="D22" s="114"/>
      <c r="E22" s="114"/>
      <c r="F22" s="114"/>
      <c r="G22" s="114"/>
      <c r="H22" s="114"/>
      <c r="I22" s="114"/>
      <c r="J22" s="114"/>
      <c r="K22" s="114"/>
      <c r="L22" s="114"/>
      <c r="M22" s="114"/>
      <c r="N22" s="114"/>
      <c r="O22" s="114"/>
      <c r="P22" s="114"/>
      <c r="Q22" s="114"/>
      <c r="R22" s="114"/>
      <c r="S22" s="114"/>
      <c r="T22" s="114"/>
      <c r="U22" s="114"/>
      <c r="V22" s="114"/>
    </row>
    <row r="23" spans="1:22">
      <c r="C23" s="114"/>
      <c r="D23" s="114"/>
      <c r="E23" s="114"/>
      <c r="F23" s="114"/>
      <c r="G23" s="114"/>
      <c r="H23" s="114"/>
      <c r="I23" s="114"/>
      <c r="J23" s="114"/>
      <c r="K23" s="114"/>
      <c r="L23" s="114"/>
      <c r="M23" s="114"/>
      <c r="N23" s="114"/>
      <c r="O23" s="114"/>
      <c r="P23" s="114"/>
      <c r="Q23" s="114"/>
      <c r="R23" s="114"/>
      <c r="S23" s="114"/>
      <c r="T23" s="114"/>
      <c r="U23" s="114"/>
      <c r="V23" s="114"/>
    </row>
    <row r="24" spans="1:22">
      <c r="A24" s="7"/>
      <c r="B24" s="7"/>
      <c r="C24" s="114"/>
      <c r="D24" s="114"/>
      <c r="E24" s="114"/>
      <c r="F24" s="114"/>
      <c r="G24" s="114"/>
      <c r="H24" s="114"/>
      <c r="I24" s="114"/>
      <c r="J24" s="114"/>
      <c r="K24" s="114"/>
      <c r="L24" s="114"/>
      <c r="M24" s="114"/>
      <c r="N24" s="114"/>
      <c r="O24" s="114"/>
      <c r="P24" s="114"/>
      <c r="Q24" s="114"/>
      <c r="R24" s="114"/>
      <c r="S24" s="114"/>
      <c r="T24" s="114"/>
      <c r="U24" s="114"/>
      <c r="V24" s="114"/>
    </row>
    <row r="25" spans="1:22">
      <c r="A25" s="105"/>
      <c r="B25" s="105"/>
      <c r="C25" s="114"/>
      <c r="D25" s="114"/>
      <c r="E25" s="114"/>
      <c r="F25" s="114"/>
      <c r="G25" s="114"/>
      <c r="H25" s="114"/>
      <c r="I25" s="114"/>
      <c r="J25" s="114"/>
      <c r="K25" s="114"/>
      <c r="L25" s="114"/>
      <c r="M25" s="114"/>
      <c r="N25" s="114"/>
      <c r="O25" s="114"/>
      <c r="P25" s="114"/>
      <c r="Q25" s="114"/>
      <c r="R25" s="114"/>
      <c r="S25" s="114"/>
      <c r="T25" s="114"/>
      <c r="U25" s="114"/>
      <c r="V25" s="114"/>
    </row>
    <row r="26" spans="1:22">
      <c r="A26" s="105"/>
      <c r="B26" s="25"/>
      <c r="C26" s="114"/>
      <c r="D26" s="114"/>
      <c r="E26" s="114"/>
      <c r="F26" s="114"/>
      <c r="G26" s="114"/>
      <c r="H26" s="114"/>
      <c r="I26" s="114"/>
      <c r="J26" s="114"/>
      <c r="K26" s="114"/>
      <c r="L26" s="114"/>
      <c r="M26" s="114"/>
      <c r="N26" s="114"/>
      <c r="O26" s="114"/>
      <c r="P26" s="114"/>
      <c r="Q26" s="114"/>
      <c r="R26" s="114"/>
      <c r="S26" s="114"/>
      <c r="T26" s="114"/>
      <c r="U26" s="114"/>
      <c r="V26" s="114"/>
    </row>
    <row r="27" spans="1:22">
      <c r="A27" s="105"/>
      <c r="B27" s="105"/>
      <c r="C27" s="114"/>
      <c r="D27" s="114"/>
      <c r="E27" s="114"/>
      <c r="F27" s="114"/>
      <c r="G27" s="114"/>
      <c r="H27" s="114"/>
      <c r="I27" s="114"/>
      <c r="J27" s="114"/>
      <c r="K27" s="114"/>
      <c r="L27" s="114"/>
      <c r="M27" s="114"/>
      <c r="N27" s="114"/>
      <c r="O27" s="114"/>
      <c r="P27" s="114"/>
      <c r="Q27" s="114"/>
      <c r="R27" s="114"/>
      <c r="S27" s="114"/>
      <c r="T27" s="114"/>
      <c r="U27" s="114"/>
      <c r="V27" s="114"/>
    </row>
    <row r="28" spans="1:22">
      <c r="A28" s="105"/>
      <c r="B28" s="25"/>
      <c r="C28" s="114"/>
      <c r="D28" s="114"/>
      <c r="E28" s="114"/>
      <c r="F28" s="114"/>
      <c r="G28" s="114"/>
      <c r="H28" s="114"/>
      <c r="I28" s="114"/>
      <c r="J28" s="114"/>
      <c r="K28" s="114"/>
      <c r="L28" s="114"/>
      <c r="M28" s="114"/>
      <c r="N28" s="114"/>
      <c r="O28" s="114"/>
      <c r="P28" s="114"/>
      <c r="Q28" s="114"/>
      <c r="R28" s="114"/>
      <c r="S28" s="114"/>
      <c r="T28" s="114"/>
      <c r="U28" s="114"/>
      <c r="V28" s="114"/>
    </row>
    <row r="29" spans="1:22">
      <c r="C29" s="114"/>
      <c r="D29" s="114"/>
      <c r="E29" s="114"/>
      <c r="F29" s="114"/>
      <c r="G29" s="114"/>
      <c r="H29" s="114"/>
      <c r="I29" s="114"/>
      <c r="J29" s="114"/>
      <c r="K29" s="114"/>
      <c r="L29" s="114"/>
      <c r="M29" s="114"/>
      <c r="N29" s="114"/>
      <c r="O29" s="114"/>
      <c r="P29" s="114"/>
      <c r="Q29" s="114"/>
      <c r="R29" s="114"/>
      <c r="S29" s="114"/>
      <c r="T29" s="114"/>
      <c r="U29" s="114"/>
      <c r="V29" s="114"/>
    </row>
    <row r="30" spans="1:22">
      <c r="C30" s="114"/>
      <c r="D30" s="114"/>
      <c r="E30" s="114"/>
      <c r="F30" s="114"/>
      <c r="G30" s="114"/>
      <c r="H30" s="114"/>
      <c r="I30" s="114"/>
      <c r="J30" s="114"/>
      <c r="K30" s="114"/>
      <c r="L30" s="114"/>
      <c r="M30" s="114"/>
      <c r="N30" s="114"/>
      <c r="O30" s="114"/>
      <c r="P30" s="114"/>
      <c r="Q30" s="114"/>
      <c r="R30" s="114"/>
      <c r="S30" s="114"/>
      <c r="T30" s="114"/>
      <c r="U30" s="114"/>
      <c r="V30" s="114"/>
    </row>
    <row r="31" spans="1:22">
      <c r="C31" s="114"/>
      <c r="D31" s="114"/>
      <c r="E31" s="114"/>
      <c r="F31" s="114"/>
      <c r="G31" s="114"/>
      <c r="H31" s="114"/>
      <c r="I31" s="114"/>
      <c r="J31" s="114"/>
      <c r="K31" s="114"/>
      <c r="L31" s="114"/>
      <c r="M31" s="114"/>
      <c r="N31" s="114"/>
      <c r="O31" s="114"/>
      <c r="P31" s="114"/>
      <c r="Q31" s="114"/>
      <c r="R31" s="114"/>
      <c r="S31" s="114"/>
      <c r="T31" s="114"/>
      <c r="U31" s="114"/>
      <c r="V31" s="114"/>
    </row>
    <row r="32" spans="1:22">
      <c r="C32" s="114"/>
      <c r="D32" s="114"/>
      <c r="E32" s="114"/>
      <c r="F32" s="114"/>
      <c r="G32" s="114"/>
      <c r="H32" s="114"/>
      <c r="I32" s="114"/>
      <c r="J32" s="114"/>
      <c r="K32" s="114"/>
      <c r="L32" s="114"/>
      <c r="M32" s="114"/>
      <c r="N32" s="114"/>
      <c r="O32" s="114"/>
      <c r="P32" s="114"/>
      <c r="Q32" s="114"/>
      <c r="R32" s="114"/>
      <c r="S32" s="114"/>
      <c r="T32" s="114"/>
      <c r="U32" s="114"/>
      <c r="V32" s="114"/>
    </row>
    <row r="33" spans="3:22">
      <c r="C33" s="114"/>
      <c r="D33" s="114"/>
      <c r="E33" s="114"/>
      <c r="F33" s="114"/>
      <c r="G33" s="114"/>
      <c r="H33" s="114"/>
      <c r="I33" s="114"/>
      <c r="J33" s="114"/>
      <c r="K33" s="114"/>
      <c r="L33" s="114"/>
      <c r="M33" s="114"/>
      <c r="N33" s="114"/>
      <c r="O33" s="114"/>
      <c r="P33" s="114"/>
      <c r="Q33" s="114"/>
      <c r="R33" s="114"/>
      <c r="S33" s="114"/>
      <c r="T33" s="114"/>
      <c r="U33" s="114"/>
      <c r="V33" s="114"/>
    </row>
    <row r="34" spans="3:22">
      <c r="C34" s="114"/>
      <c r="D34" s="114"/>
      <c r="E34" s="114"/>
      <c r="F34" s="114"/>
      <c r="G34" s="114"/>
      <c r="H34" s="114"/>
      <c r="I34" s="114"/>
      <c r="J34" s="114"/>
      <c r="K34" s="114"/>
      <c r="L34" s="114"/>
      <c r="M34" s="114"/>
      <c r="N34" s="114"/>
      <c r="O34" s="114"/>
      <c r="P34" s="114"/>
      <c r="Q34" s="114"/>
      <c r="R34" s="114"/>
      <c r="S34" s="114"/>
      <c r="T34" s="114"/>
      <c r="U34" s="114"/>
      <c r="V34" s="114"/>
    </row>
    <row r="35" spans="3:22">
      <c r="C35" s="114"/>
      <c r="D35" s="114"/>
      <c r="E35" s="114"/>
      <c r="F35" s="114"/>
      <c r="G35" s="114"/>
      <c r="H35" s="114"/>
      <c r="I35" s="114"/>
      <c r="J35" s="114"/>
      <c r="K35" s="114"/>
      <c r="L35" s="114"/>
      <c r="M35" s="114"/>
      <c r="N35" s="114"/>
      <c r="O35" s="114"/>
      <c r="P35" s="114"/>
      <c r="Q35" s="114"/>
      <c r="R35" s="114"/>
      <c r="S35" s="114"/>
      <c r="T35" s="114"/>
      <c r="U35" s="114"/>
      <c r="V35" s="114"/>
    </row>
    <row r="36" spans="3:22">
      <c r="C36" s="114"/>
      <c r="D36" s="114"/>
      <c r="E36" s="114"/>
      <c r="F36" s="114"/>
      <c r="G36" s="114"/>
      <c r="H36" s="114"/>
      <c r="I36" s="114"/>
      <c r="J36" s="114"/>
      <c r="K36" s="114"/>
      <c r="L36" s="114"/>
      <c r="M36" s="114"/>
      <c r="N36" s="114"/>
      <c r="O36" s="114"/>
      <c r="P36" s="114"/>
      <c r="Q36" s="114"/>
      <c r="R36" s="114"/>
      <c r="S36" s="114"/>
      <c r="T36" s="114"/>
      <c r="U36" s="114"/>
      <c r="V36" s="114"/>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zoomScaleNormal="100" workbookViewId="0">
      <pane xSplit="1" ySplit="7" topLeftCell="B8" activePane="bottomRight" state="frozen"/>
      <selection activeCell="B69" sqref="B69"/>
      <selection pane="topRight" activeCell="B69" sqref="B69"/>
      <selection pane="bottomLeft" activeCell="B69" sqref="B69"/>
      <selection pane="bottomRight" activeCell="M16" sqref="M16"/>
    </sheetView>
  </sheetViews>
  <sheetFormatPr defaultColWidth="9.140625" defaultRowHeight="12.75"/>
  <cols>
    <col min="1" max="1" width="10.5703125" style="4" bestFit="1" customWidth="1"/>
    <col min="2" max="2" width="101.85546875" style="4" customWidth="1"/>
    <col min="3" max="3" width="13.7109375" style="165" customWidth="1"/>
    <col min="4" max="4" width="14.85546875" style="165" bestFit="1" customWidth="1"/>
    <col min="5" max="5" width="17.7109375" style="165" customWidth="1"/>
    <col min="6" max="6" width="15.85546875" style="165" customWidth="1"/>
    <col min="7" max="7" width="17.42578125" style="165" customWidth="1"/>
    <col min="8" max="8" width="15.28515625" style="165" customWidth="1"/>
    <col min="9" max="16384" width="9.140625" style="16"/>
  </cols>
  <sheetData>
    <row r="1" spans="1:9">
      <c r="A1" s="2" t="s">
        <v>30</v>
      </c>
      <c r="B1" s="4" t="str">
        <f>'Info '!C2</f>
        <v xml:space="preserve">JSC "Bank of Georgia" </v>
      </c>
      <c r="C1" s="3"/>
    </row>
    <row r="2" spans="1:9">
      <c r="A2" s="2" t="s">
        <v>31</v>
      </c>
      <c r="B2" s="257">
        <f>'1. key ratios '!B2</f>
        <v>45838</v>
      </c>
      <c r="C2" s="257"/>
    </row>
    <row r="4" spans="1:9" ht="13.5" thickBot="1">
      <c r="A4" s="2" t="s">
        <v>150</v>
      </c>
      <c r="B4" s="90" t="s">
        <v>239</v>
      </c>
    </row>
    <row r="5" spans="1:9">
      <c r="A5" s="91"/>
      <c r="B5" s="106"/>
      <c r="C5" s="166" t="s">
        <v>0</v>
      </c>
      <c r="D5" s="166" t="s">
        <v>1</v>
      </c>
      <c r="E5" s="166" t="s">
        <v>2</v>
      </c>
      <c r="F5" s="166" t="s">
        <v>3</v>
      </c>
      <c r="G5" s="167" t="s">
        <v>4</v>
      </c>
      <c r="H5" s="168" t="s">
        <v>5</v>
      </c>
      <c r="I5" s="107"/>
    </row>
    <row r="6" spans="1:9" s="107" customFormat="1" ht="12.75" customHeight="1">
      <c r="A6" s="108"/>
      <c r="B6" s="852" t="s">
        <v>149</v>
      </c>
      <c r="C6" s="854" t="s">
        <v>232</v>
      </c>
      <c r="D6" s="856" t="s">
        <v>231</v>
      </c>
      <c r="E6" s="857"/>
      <c r="F6" s="854" t="s">
        <v>236</v>
      </c>
      <c r="G6" s="854" t="s">
        <v>237</v>
      </c>
      <c r="H6" s="850" t="s">
        <v>235</v>
      </c>
    </row>
    <row r="7" spans="1:9" ht="38.25">
      <c r="A7" s="110"/>
      <c r="B7" s="853"/>
      <c r="C7" s="855"/>
      <c r="D7" s="169" t="s">
        <v>234</v>
      </c>
      <c r="E7" s="169" t="s">
        <v>233</v>
      </c>
      <c r="F7" s="855"/>
      <c r="G7" s="855"/>
      <c r="H7" s="851"/>
      <c r="I7" s="107"/>
    </row>
    <row r="8" spans="1:9">
      <c r="A8" s="108">
        <v>1</v>
      </c>
      <c r="B8" s="1" t="s">
        <v>51</v>
      </c>
      <c r="C8" s="170">
        <v>7299212811.3582001</v>
      </c>
      <c r="D8" s="171"/>
      <c r="E8" s="170"/>
      <c r="F8" s="170">
        <v>2337886738.4371996</v>
      </c>
      <c r="G8" s="172">
        <v>2337886738.4371996</v>
      </c>
      <c r="H8" s="174">
        <f>G8/(C8+E8)</f>
        <v>0.3202929958144593</v>
      </c>
    </row>
    <row r="9" spans="1:9" ht="15" customHeight="1">
      <c r="A9" s="108">
        <v>2</v>
      </c>
      <c r="B9" s="1" t="s">
        <v>52</v>
      </c>
      <c r="C9" s="170">
        <v>0</v>
      </c>
      <c r="D9" s="171"/>
      <c r="E9" s="170"/>
      <c r="F9" s="170">
        <v>0</v>
      </c>
      <c r="G9" s="172">
        <v>0</v>
      </c>
      <c r="H9" s="174" t="e">
        <f t="shared" ref="H9:H21" si="0">G9/(C9+E9)</f>
        <v>#DIV/0!</v>
      </c>
    </row>
    <row r="10" spans="1:9">
      <c r="A10" s="108">
        <v>3</v>
      </c>
      <c r="B10" s="1" t="s">
        <v>153</v>
      </c>
      <c r="C10" s="170">
        <v>0</v>
      </c>
      <c r="D10" s="171"/>
      <c r="E10" s="170"/>
      <c r="F10" s="170">
        <v>0</v>
      </c>
      <c r="G10" s="172">
        <v>0</v>
      </c>
      <c r="H10" s="174" t="e">
        <f t="shared" si="0"/>
        <v>#DIV/0!</v>
      </c>
    </row>
    <row r="11" spans="1:9">
      <c r="A11" s="108">
        <v>4</v>
      </c>
      <c r="B11" s="1" t="s">
        <v>53</v>
      </c>
      <c r="C11" s="170">
        <v>2518516846.2059002</v>
      </c>
      <c r="D11" s="171"/>
      <c r="E11" s="170"/>
      <c r="F11" s="170">
        <v>0</v>
      </c>
      <c r="G11" s="172">
        <v>0</v>
      </c>
      <c r="H11" s="174">
        <f t="shared" si="0"/>
        <v>0</v>
      </c>
    </row>
    <row r="12" spans="1:9">
      <c r="A12" s="108">
        <v>5</v>
      </c>
      <c r="B12" s="1" t="s">
        <v>54</v>
      </c>
      <c r="C12" s="170">
        <v>0</v>
      </c>
      <c r="D12" s="171"/>
      <c r="E12" s="170"/>
      <c r="F12" s="170">
        <v>0</v>
      </c>
      <c r="G12" s="172">
        <v>0</v>
      </c>
      <c r="H12" s="174" t="e">
        <f t="shared" si="0"/>
        <v>#DIV/0!</v>
      </c>
    </row>
    <row r="13" spans="1:9">
      <c r="A13" s="108">
        <v>6</v>
      </c>
      <c r="B13" s="1" t="s">
        <v>55</v>
      </c>
      <c r="C13" s="170">
        <v>1224495951.7693</v>
      </c>
      <c r="D13" s="171"/>
      <c r="E13" s="170"/>
      <c r="F13" s="170">
        <v>302521804.86601967</v>
      </c>
      <c r="G13" s="172">
        <v>302521804.86601967</v>
      </c>
      <c r="H13" s="174">
        <f t="shared" si="0"/>
        <v>0.24705823194343726</v>
      </c>
    </row>
    <row r="14" spans="1:9">
      <c r="A14" s="108">
        <v>7</v>
      </c>
      <c r="B14" s="1" t="s">
        <v>56</v>
      </c>
      <c r="C14" s="170">
        <v>10973512498.782301</v>
      </c>
      <c r="D14" s="171">
        <v>2766342226.0560002</v>
      </c>
      <c r="E14" s="170">
        <v>1138112112.9064999</v>
      </c>
      <c r="F14" s="170">
        <v>12111624611.688801</v>
      </c>
      <c r="G14" s="172">
        <v>11753627721.286301</v>
      </c>
      <c r="H14" s="174">
        <f t="shared" si="0"/>
        <v>0.97044187696694284</v>
      </c>
    </row>
    <row r="15" spans="1:9">
      <c r="A15" s="108">
        <v>8</v>
      </c>
      <c r="B15" s="1" t="s">
        <v>57</v>
      </c>
      <c r="C15" s="170">
        <v>9925316324.8724003</v>
      </c>
      <c r="D15" s="171">
        <v>264629551.18520004</v>
      </c>
      <c r="E15" s="170">
        <v>132314775.59260002</v>
      </c>
      <c r="F15" s="170">
        <v>7543223325.3487501</v>
      </c>
      <c r="G15" s="172">
        <v>7436471359.3903503</v>
      </c>
      <c r="H15" s="174">
        <f t="shared" si="0"/>
        <v>0.73938597320859534</v>
      </c>
    </row>
    <row r="16" spans="1:9">
      <c r="A16" s="108">
        <v>9</v>
      </c>
      <c r="B16" s="1" t="s">
        <v>58</v>
      </c>
      <c r="C16" s="170">
        <v>3983841773.0427999</v>
      </c>
      <c r="D16" s="171"/>
      <c r="E16" s="170"/>
      <c r="F16" s="170">
        <v>1394344620.5649798</v>
      </c>
      <c r="G16" s="172">
        <v>1393603941.0547798</v>
      </c>
      <c r="H16" s="174">
        <f t="shared" si="0"/>
        <v>0.34981407908436218</v>
      </c>
    </row>
    <row r="17" spans="1:8">
      <c r="A17" s="108">
        <v>10</v>
      </c>
      <c r="B17" s="1" t="s">
        <v>59</v>
      </c>
      <c r="C17" s="170">
        <v>159785829.28560001</v>
      </c>
      <c r="D17" s="171"/>
      <c r="E17" s="170"/>
      <c r="F17" s="170">
        <v>183448645.09860003</v>
      </c>
      <c r="G17" s="172">
        <v>181932901.43310004</v>
      </c>
      <c r="H17" s="174">
        <f t="shared" si="0"/>
        <v>1.1386047326381774</v>
      </c>
    </row>
    <row r="18" spans="1:8">
      <c r="A18" s="108">
        <v>11</v>
      </c>
      <c r="B18" s="1" t="s">
        <v>60</v>
      </c>
      <c r="C18" s="170">
        <v>422974816.22899944</v>
      </c>
      <c r="D18" s="171"/>
      <c r="E18" s="170"/>
      <c r="F18" s="170">
        <v>557800964.25944853</v>
      </c>
      <c r="G18" s="172">
        <v>557481043.40734851</v>
      </c>
      <c r="H18" s="174">
        <f t="shared" si="0"/>
        <v>1.3180005570485953</v>
      </c>
    </row>
    <row r="19" spans="1:8">
      <c r="A19" s="108">
        <v>12</v>
      </c>
      <c r="B19" s="1" t="s">
        <v>61</v>
      </c>
      <c r="C19" s="170">
        <v>0</v>
      </c>
      <c r="D19" s="171"/>
      <c r="E19" s="170"/>
      <c r="F19" s="170">
        <v>0</v>
      </c>
      <c r="G19" s="172">
        <v>0</v>
      </c>
      <c r="H19" s="174" t="e">
        <f t="shared" si="0"/>
        <v>#DIV/0!</v>
      </c>
    </row>
    <row r="20" spans="1:8">
      <c r="A20" s="108">
        <v>13</v>
      </c>
      <c r="B20" s="1" t="s">
        <v>144</v>
      </c>
      <c r="C20" s="170">
        <v>0</v>
      </c>
      <c r="D20" s="171"/>
      <c r="E20" s="170"/>
      <c r="F20" s="170">
        <v>0</v>
      </c>
      <c r="G20" s="172">
        <v>0</v>
      </c>
      <c r="H20" s="174" t="e">
        <f t="shared" si="0"/>
        <v>#DIV/0!</v>
      </c>
    </row>
    <row r="21" spans="1:8">
      <c r="A21" s="108">
        <v>14</v>
      </c>
      <c r="B21" s="1" t="s">
        <v>63</v>
      </c>
      <c r="C21" s="170">
        <v>2745617674.7192926</v>
      </c>
      <c r="D21" s="171"/>
      <c r="E21" s="170"/>
      <c r="F21" s="170">
        <v>2296817043.0098424</v>
      </c>
      <c r="G21" s="172">
        <v>2296817043.0098424</v>
      </c>
      <c r="H21" s="174">
        <f t="shared" si="0"/>
        <v>0.83653928373136111</v>
      </c>
    </row>
    <row r="22" spans="1:8" ht="13.5" thickBot="1">
      <c r="A22" s="111"/>
      <c r="B22" s="112" t="s">
        <v>64</v>
      </c>
      <c r="C22" s="173">
        <f>SUM(C8:C21)</f>
        <v>39253274526.264786</v>
      </c>
      <c r="D22" s="173">
        <f>SUM(D8:D21)</f>
        <v>3030971777.2412004</v>
      </c>
      <c r="E22" s="173">
        <f>SUM(E8:E21)</f>
        <v>1270426888.4991</v>
      </c>
      <c r="F22" s="173">
        <f>SUM(F8:F21)</f>
        <v>26727667753.27364</v>
      </c>
      <c r="G22" s="173">
        <f>SUM(G8:G21)</f>
        <v>26260342552.884941</v>
      </c>
      <c r="H22" s="175">
        <f>G22/(C22+E22)</f>
        <v>0.6480242829772106</v>
      </c>
    </row>
    <row r="23" spans="1:8">
      <c r="C23" s="563"/>
      <c r="D23" s="563"/>
      <c r="E23" s="563"/>
      <c r="F23" s="563"/>
      <c r="G23" s="563"/>
      <c r="H23" s="563"/>
    </row>
    <row r="24" spans="1:8">
      <c r="C24" s="563"/>
      <c r="D24" s="563"/>
      <c r="E24" s="563"/>
      <c r="F24" s="563"/>
      <c r="G24" s="563"/>
      <c r="H24" s="563"/>
    </row>
    <row r="25" spans="1:8">
      <c r="C25" s="563"/>
      <c r="D25" s="563"/>
      <c r="E25" s="563"/>
      <c r="F25" s="563"/>
      <c r="G25" s="563"/>
      <c r="H25" s="563"/>
    </row>
    <row r="26" spans="1:8">
      <c r="C26" s="563"/>
      <c r="D26" s="563"/>
      <c r="E26" s="563"/>
      <c r="F26" s="563"/>
      <c r="G26" s="563"/>
      <c r="H26" s="563"/>
    </row>
    <row r="27" spans="1:8">
      <c r="C27" s="563"/>
      <c r="D27" s="563"/>
      <c r="E27" s="563"/>
      <c r="F27" s="563"/>
      <c r="G27" s="563"/>
      <c r="H27" s="563"/>
    </row>
    <row r="28" spans="1:8">
      <c r="C28" s="563"/>
      <c r="D28" s="563"/>
      <c r="E28" s="563"/>
      <c r="F28" s="563"/>
      <c r="G28" s="563"/>
      <c r="H28" s="563"/>
    </row>
    <row r="29" spans="1:8">
      <c r="C29" s="563"/>
      <c r="D29" s="563"/>
      <c r="E29" s="563"/>
      <c r="F29" s="563"/>
      <c r="G29" s="563"/>
      <c r="H29" s="563"/>
    </row>
    <row r="30" spans="1:8">
      <c r="C30" s="563"/>
      <c r="D30" s="563"/>
      <c r="E30" s="563"/>
      <c r="F30" s="563"/>
      <c r="G30" s="563"/>
      <c r="H30" s="563"/>
    </row>
    <row r="31" spans="1:8">
      <c r="C31" s="563"/>
      <c r="D31" s="563"/>
      <c r="E31" s="563"/>
      <c r="F31" s="563"/>
      <c r="G31" s="563"/>
      <c r="H31" s="563"/>
    </row>
    <row r="32" spans="1:8">
      <c r="C32" s="563"/>
      <c r="D32" s="563"/>
      <c r="E32" s="563"/>
      <c r="F32" s="563"/>
      <c r="G32" s="563"/>
      <c r="H32" s="563"/>
    </row>
    <row r="33" spans="3:8">
      <c r="C33" s="563"/>
      <c r="D33" s="563"/>
      <c r="E33" s="563"/>
      <c r="F33" s="563"/>
      <c r="G33" s="563"/>
      <c r="H33" s="563"/>
    </row>
    <row r="34" spans="3:8">
      <c r="C34" s="563"/>
      <c r="D34" s="563"/>
      <c r="E34" s="563"/>
      <c r="F34" s="563"/>
      <c r="G34" s="563"/>
      <c r="H34" s="563"/>
    </row>
    <row r="35" spans="3:8">
      <c r="C35" s="563"/>
      <c r="D35" s="563"/>
      <c r="E35" s="563"/>
      <c r="F35" s="563"/>
      <c r="G35" s="563"/>
      <c r="H35" s="563"/>
    </row>
  </sheetData>
  <mergeCells count="6">
    <mergeCell ref="H6:H7"/>
    <mergeCell ref="B6:B7"/>
    <mergeCell ref="C6:C7"/>
    <mergeCell ref="D6:E6"/>
    <mergeCell ref="F6:F7"/>
    <mergeCell ref="G6:G7"/>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zoomScale="90" zoomScaleNormal="90" workbookViewId="0">
      <pane xSplit="2" ySplit="6" topLeftCell="C7" activePane="bottomRight" state="frozen"/>
      <selection activeCell="B69" sqref="B69"/>
      <selection pane="topRight" activeCell="B69" sqref="B69"/>
      <selection pane="bottomLeft" activeCell="B69" sqref="B69"/>
      <selection pane="bottomRight" activeCell="K34" sqref="K34"/>
    </sheetView>
  </sheetViews>
  <sheetFormatPr defaultColWidth="9.140625" defaultRowHeight="12.75"/>
  <cols>
    <col min="1" max="1" width="10.5703125" style="165" bestFit="1" customWidth="1"/>
    <col min="2" max="2" width="104.140625" style="165" customWidth="1"/>
    <col min="3" max="5" width="14.5703125" style="165" bestFit="1" customWidth="1"/>
    <col min="6" max="11" width="13.5703125" style="165" bestFit="1" customWidth="1"/>
    <col min="12" max="16384" width="9.140625" style="165"/>
  </cols>
  <sheetData>
    <row r="1" spans="1:13">
      <c r="A1" s="165" t="s">
        <v>30</v>
      </c>
      <c r="B1" s="3" t="str">
        <f>'Info '!C2</f>
        <v xml:space="preserve">JSC "Bank of Georgia" </v>
      </c>
    </row>
    <row r="2" spans="1:13">
      <c r="A2" s="165" t="s">
        <v>31</v>
      </c>
      <c r="B2" s="257">
        <f>'1. key ratios '!B2</f>
        <v>45838</v>
      </c>
      <c r="C2" s="186"/>
      <c r="D2" s="186"/>
    </row>
    <row r="3" spans="1:13">
      <c r="B3" s="186"/>
      <c r="C3" s="186"/>
      <c r="D3" s="186"/>
    </row>
    <row r="4" spans="1:13" ht="13.5" thickBot="1">
      <c r="A4" s="165" t="s">
        <v>146</v>
      </c>
      <c r="B4" s="207" t="s">
        <v>240</v>
      </c>
      <c r="C4" s="186"/>
      <c r="D4" s="186"/>
    </row>
    <row r="5" spans="1:13" ht="30" customHeight="1">
      <c r="A5" s="858"/>
      <c r="B5" s="859"/>
      <c r="C5" s="860" t="s">
        <v>292</v>
      </c>
      <c r="D5" s="860"/>
      <c r="E5" s="860"/>
      <c r="F5" s="860" t="s">
        <v>293</v>
      </c>
      <c r="G5" s="860"/>
      <c r="H5" s="860"/>
      <c r="I5" s="860" t="s">
        <v>294</v>
      </c>
      <c r="J5" s="860"/>
      <c r="K5" s="861"/>
    </row>
    <row r="6" spans="1:13">
      <c r="A6" s="187"/>
      <c r="B6" s="188"/>
      <c r="C6" s="18" t="s">
        <v>32</v>
      </c>
      <c r="D6" s="18" t="s">
        <v>33</v>
      </c>
      <c r="E6" s="18" t="s">
        <v>34</v>
      </c>
      <c r="F6" s="18" t="s">
        <v>32</v>
      </c>
      <c r="G6" s="18" t="s">
        <v>33</v>
      </c>
      <c r="H6" s="18" t="s">
        <v>34</v>
      </c>
      <c r="I6" s="18" t="s">
        <v>32</v>
      </c>
      <c r="J6" s="18" t="s">
        <v>33</v>
      </c>
      <c r="K6" s="18" t="s">
        <v>34</v>
      </c>
    </row>
    <row r="7" spans="1:13">
      <c r="A7" s="189" t="s">
        <v>243</v>
      </c>
      <c r="B7" s="190"/>
      <c r="C7" s="190"/>
      <c r="D7" s="190"/>
      <c r="E7" s="190"/>
      <c r="F7" s="190"/>
      <c r="G7" s="190"/>
      <c r="H7" s="190"/>
      <c r="I7" s="190"/>
      <c r="J7" s="190"/>
      <c r="K7" s="191"/>
    </row>
    <row r="8" spans="1:13">
      <c r="A8" s="192">
        <v>1</v>
      </c>
      <c r="B8" s="193" t="s">
        <v>241</v>
      </c>
      <c r="C8" s="564"/>
      <c r="D8" s="564"/>
      <c r="E8" s="564"/>
      <c r="F8" s="565">
        <v>3095140606.9123273</v>
      </c>
      <c r="G8" s="565">
        <v>5493101231.1991196</v>
      </c>
      <c r="H8" s="565">
        <v>8588241838.1114435</v>
      </c>
      <c r="I8" s="565">
        <v>3051408090.7791743</v>
      </c>
      <c r="J8" s="565">
        <v>4771788337.2788916</v>
      </c>
      <c r="K8" s="566">
        <v>7823196428.0580587</v>
      </c>
      <c r="L8" s="518"/>
      <c r="M8" s="518"/>
    </row>
    <row r="9" spans="1:13">
      <c r="A9" s="189" t="s">
        <v>244</v>
      </c>
      <c r="B9" s="190"/>
      <c r="C9" s="567"/>
      <c r="D9" s="567"/>
      <c r="E9" s="567"/>
      <c r="F9" s="567"/>
      <c r="G9" s="567"/>
      <c r="H9" s="567"/>
      <c r="I9" s="567"/>
      <c r="J9" s="567"/>
      <c r="K9" s="568"/>
      <c r="L9" s="518"/>
      <c r="M9" s="518"/>
    </row>
    <row r="10" spans="1:13">
      <c r="A10" s="194">
        <v>2</v>
      </c>
      <c r="B10" s="195" t="s">
        <v>252</v>
      </c>
      <c r="C10" s="569">
        <v>4967013644.2819195</v>
      </c>
      <c r="D10" s="570">
        <v>8844632585.5320644</v>
      </c>
      <c r="E10" s="570">
        <v>13489259724.846785</v>
      </c>
      <c r="F10" s="570">
        <v>896136704.40106547</v>
      </c>
      <c r="G10" s="570">
        <v>2137074992.918247</v>
      </c>
      <c r="H10" s="570">
        <v>3033211697.3193126</v>
      </c>
      <c r="I10" s="570">
        <v>286683587.65621251</v>
      </c>
      <c r="J10" s="570">
        <v>607729949.87719035</v>
      </c>
      <c r="K10" s="571">
        <v>876031903.35997331</v>
      </c>
      <c r="L10" s="518"/>
      <c r="M10" s="518"/>
    </row>
    <row r="11" spans="1:13">
      <c r="A11" s="194">
        <v>3</v>
      </c>
      <c r="B11" s="195" t="s">
        <v>246</v>
      </c>
      <c r="C11" s="569">
        <v>9052728873.6893883</v>
      </c>
      <c r="D11" s="570">
        <v>12435615391.337124</v>
      </c>
      <c r="E11" s="570">
        <v>20884511237.940525</v>
      </c>
      <c r="F11" s="570">
        <v>2572823562.3041635</v>
      </c>
      <c r="G11" s="570">
        <v>3907874149.4749374</v>
      </c>
      <c r="H11" s="570">
        <v>6480697711.7790985</v>
      </c>
      <c r="I11" s="570">
        <v>1842751442.8338785</v>
      </c>
      <c r="J11" s="570">
        <v>2299468431.843905</v>
      </c>
      <c r="K11" s="571">
        <v>4142219874.677784</v>
      </c>
      <c r="L11" s="518"/>
      <c r="M11" s="518"/>
    </row>
    <row r="12" spans="1:13">
      <c r="A12" s="194">
        <v>4</v>
      </c>
      <c r="B12" s="195" t="s">
        <v>247</v>
      </c>
      <c r="C12" s="569">
        <v>3999028257.6194506</v>
      </c>
      <c r="D12" s="570">
        <v>121978021.97802198</v>
      </c>
      <c r="E12" s="570">
        <v>3877050235.6414285</v>
      </c>
      <c r="F12" s="570">
        <v>0</v>
      </c>
      <c r="G12" s="570">
        <v>0</v>
      </c>
      <c r="H12" s="570">
        <v>0</v>
      </c>
      <c r="I12" s="570">
        <v>0</v>
      </c>
      <c r="J12" s="570">
        <v>0</v>
      </c>
      <c r="K12" s="571">
        <v>0</v>
      </c>
      <c r="L12" s="518"/>
      <c r="M12" s="518"/>
    </row>
    <row r="13" spans="1:13">
      <c r="A13" s="194">
        <v>5</v>
      </c>
      <c r="B13" s="195" t="s">
        <v>255</v>
      </c>
      <c r="C13" s="569">
        <v>1693587082.7175434</v>
      </c>
      <c r="D13" s="570">
        <v>1383778471.3469501</v>
      </c>
      <c r="E13" s="570">
        <v>2969853620.5176811</v>
      </c>
      <c r="F13" s="570">
        <v>253381331.25784168</v>
      </c>
      <c r="G13" s="570">
        <v>223753085.74535525</v>
      </c>
      <c r="H13" s="570">
        <v>477134417.0031969</v>
      </c>
      <c r="I13" s="570">
        <v>102210333.82800531</v>
      </c>
      <c r="J13" s="570">
        <v>90485408.567953661</v>
      </c>
      <c r="K13" s="571">
        <v>192695742.39595908</v>
      </c>
      <c r="L13" s="518"/>
      <c r="M13" s="518"/>
    </row>
    <row r="14" spans="1:13">
      <c r="A14" s="194">
        <v>6</v>
      </c>
      <c r="B14" s="195" t="s">
        <v>287</v>
      </c>
      <c r="C14" s="569"/>
      <c r="D14" s="570"/>
      <c r="E14" s="570"/>
      <c r="F14" s="570"/>
      <c r="G14" s="570"/>
      <c r="H14" s="570"/>
      <c r="I14" s="570"/>
      <c r="J14" s="570"/>
      <c r="K14" s="571"/>
      <c r="L14" s="518"/>
      <c r="M14" s="518"/>
    </row>
    <row r="15" spans="1:13">
      <c r="A15" s="194">
        <v>7</v>
      </c>
      <c r="B15" s="195" t="s">
        <v>288</v>
      </c>
      <c r="C15" s="569">
        <v>287779999.14735818</v>
      </c>
      <c r="D15" s="570">
        <v>1722871956.0500512</v>
      </c>
      <c r="E15" s="570">
        <v>2003266066.6058505</v>
      </c>
      <c r="F15" s="570">
        <v>235285083.88625377</v>
      </c>
      <c r="G15" s="570">
        <v>1771673927.0153759</v>
      </c>
      <c r="H15" s="570">
        <v>2006959010.9016309</v>
      </c>
      <c r="I15" s="570">
        <v>235285083.88625377</v>
      </c>
      <c r="J15" s="570">
        <v>1771673927.0153759</v>
      </c>
      <c r="K15" s="571">
        <v>2006959010.9016309</v>
      </c>
      <c r="L15" s="518"/>
      <c r="M15" s="518"/>
    </row>
    <row r="16" spans="1:13">
      <c r="A16" s="194">
        <v>8</v>
      </c>
      <c r="B16" s="196" t="s">
        <v>248</v>
      </c>
      <c r="C16" s="569">
        <v>15033124213.17374</v>
      </c>
      <c r="D16" s="570">
        <v>15664243840.712147</v>
      </c>
      <c r="E16" s="570">
        <v>29734681160.705486</v>
      </c>
      <c r="F16" s="570">
        <v>3061489977.4482589</v>
      </c>
      <c r="G16" s="570">
        <v>5903301162.2356682</v>
      </c>
      <c r="H16" s="570">
        <v>8964791139.6839256</v>
      </c>
      <c r="I16" s="570">
        <v>2180246860.5481377</v>
      </c>
      <c r="J16" s="570">
        <v>4161627767.4272346</v>
      </c>
      <c r="K16" s="571">
        <v>6341874627.9753742</v>
      </c>
      <c r="L16" s="518"/>
      <c r="M16" s="518"/>
    </row>
    <row r="17" spans="1:13">
      <c r="A17" s="189" t="s">
        <v>245</v>
      </c>
      <c r="B17" s="190"/>
      <c r="C17" s="567"/>
      <c r="D17" s="567"/>
      <c r="E17" s="567"/>
      <c r="F17" s="567"/>
      <c r="G17" s="567"/>
      <c r="H17" s="567"/>
      <c r="I17" s="567"/>
      <c r="J17" s="567"/>
      <c r="K17" s="568"/>
      <c r="L17" s="518"/>
      <c r="M17" s="518"/>
    </row>
    <row r="18" spans="1:13">
      <c r="A18" s="194">
        <v>9</v>
      </c>
      <c r="B18" s="195" t="s">
        <v>251</v>
      </c>
      <c r="C18" s="569"/>
      <c r="D18" s="570"/>
      <c r="E18" s="570"/>
      <c r="F18" s="570"/>
      <c r="G18" s="570"/>
      <c r="H18" s="570"/>
      <c r="I18" s="570"/>
      <c r="J18" s="570"/>
      <c r="K18" s="571"/>
      <c r="L18" s="518"/>
      <c r="M18" s="518"/>
    </row>
    <row r="19" spans="1:13">
      <c r="A19" s="194">
        <v>10</v>
      </c>
      <c r="B19" s="195" t="s">
        <v>289</v>
      </c>
      <c r="C19" s="569">
        <v>580098273.35692978</v>
      </c>
      <c r="D19" s="570">
        <v>433628570.85223609</v>
      </c>
      <c r="E19" s="570">
        <v>975662517.19860554</v>
      </c>
      <c r="F19" s="570">
        <v>288468709.0619089</v>
      </c>
      <c r="G19" s="570">
        <v>213539312.94884565</v>
      </c>
      <c r="H19" s="570">
        <v>502008022.01075441</v>
      </c>
      <c r="I19" s="570">
        <v>332360932.18813866</v>
      </c>
      <c r="J19" s="570">
        <v>1013924251.2226987</v>
      </c>
      <c r="K19" s="571">
        <v>1346285183.4108367</v>
      </c>
      <c r="L19" s="518"/>
      <c r="M19" s="518"/>
    </row>
    <row r="20" spans="1:13">
      <c r="A20" s="194">
        <v>11</v>
      </c>
      <c r="B20" s="195" t="s">
        <v>250</v>
      </c>
      <c r="C20" s="569">
        <v>201616414.51382959</v>
      </c>
      <c r="D20" s="570">
        <v>1641771251.5180423</v>
      </c>
      <c r="E20" s="570">
        <v>1830376382.2165074</v>
      </c>
      <c r="F20" s="570">
        <v>155919552.05507904</v>
      </c>
      <c r="G20" s="570">
        <v>1680962472.0691106</v>
      </c>
      <c r="H20" s="570">
        <v>1836882024.1241899</v>
      </c>
      <c r="I20" s="570">
        <v>155919552.05507904</v>
      </c>
      <c r="J20" s="570">
        <v>1680962472.0691106</v>
      </c>
      <c r="K20" s="571">
        <v>1836882024.1241899</v>
      </c>
      <c r="L20" s="518"/>
      <c r="M20" s="518"/>
    </row>
    <row r="21" spans="1:13" ht="13.5" thickBot="1">
      <c r="A21" s="197">
        <v>12</v>
      </c>
      <c r="B21" s="198" t="s">
        <v>249</v>
      </c>
      <c r="C21" s="572">
        <v>781714687.87075937</v>
      </c>
      <c r="D21" s="573">
        <v>2075399822.3702784</v>
      </c>
      <c r="E21" s="572">
        <v>2806038899.415113</v>
      </c>
      <c r="F21" s="573">
        <v>444388261.11698794</v>
      </c>
      <c r="G21" s="573">
        <v>1894501785.0179563</v>
      </c>
      <c r="H21" s="573">
        <v>2338890046.1349444</v>
      </c>
      <c r="I21" s="573">
        <v>488280484.24321771</v>
      </c>
      <c r="J21" s="573">
        <v>2694886723.2918091</v>
      </c>
      <c r="K21" s="574">
        <v>3183167207.5350266</v>
      </c>
      <c r="L21" s="518"/>
      <c r="M21" s="518"/>
    </row>
    <row r="22" spans="1:13" ht="38.25" customHeight="1" thickBot="1">
      <c r="A22" s="199"/>
      <c r="B22" s="200"/>
      <c r="C22" s="282"/>
      <c r="D22" s="282"/>
      <c r="E22" s="282"/>
      <c r="F22" s="862" t="s">
        <v>291</v>
      </c>
      <c r="G22" s="863"/>
      <c r="H22" s="863"/>
      <c r="I22" s="862" t="s">
        <v>256</v>
      </c>
      <c r="J22" s="863"/>
      <c r="K22" s="864"/>
      <c r="L22" s="518"/>
      <c r="M22" s="518"/>
    </row>
    <row r="23" spans="1:13">
      <c r="A23" s="201">
        <v>13</v>
      </c>
      <c r="B23" s="202" t="s">
        <v>241</v>
      </c>
      <c r="C23" s="575"/>
      <c r="D23" s="575"/>
      <c r="E23" s="575"/>
      <c r="F23" s="576">
        <v>3095140606.9123273</v>
      </c>
      <c r="G23" s="576">
        <v>5493101231.1991196</v>
      </c>
      <c r="H23" s="576">
        <v>8588241838.1114435</v>
      </c>
      <c r="I23" s="576">
        <v>3051408090.7791743</v>
      </c>
      <c r="J23" s="576">
        <v>4771788337.2788916</v>
      </c>
      <c r="K23" s="577">
        <v>7823196428.0580587</v>
      </c>
      <c r="L23" s="518"/>
      <c r="M23" s="518"/>
    </row>
    <row r="24" spans="1:13" ht="13.5" thickBot="1">
      <c r="A24" s="203">
        <v>14</v>
      </c>
      <c r="B24" s="204" t="s">
        <v>253</v>
      </c>
      <c r="C24" s="578"/>
      <c r="D24" s="579"/>
      <c r="E24" s="580"/>
      <c r="F24" s="581">
        <v>2617101716.3312712</v>
      </c>
      <c r="G24" s="581">
        <v>4008799377.2177119</v>
      </c>
      <c r="H24" s="581">
        <v>6625901093.5489807</v>
      </c>
      <c r="I24" s="581">
        <v>1691966376.3049207</v>
      </c>
      <c r="J24" s="581">
        <v>1502343576.0729978</v>
      </c>
      <c r="K24" s="582">
        <v>3158707420.4403458</v>
      </c>
      <c r="L24" s="518"/>
      <c r="M24" s="518"/>
    </row>
    <row r="25" spans="1:13" ht="13.5" thickBot="1">
      <c r="A25" s="205">
        <v>15</v>
      </c>
      <c r="B25" s="206" t="s">
        <v>254</v>
      </c>
      <c r="C25" s="583"/>
      <c r="D25" s="583"/>
      <c r="E25" s="583"/>
      <c r="F25" s="752">
        <v>1.1826596526982469</v>
      </c>
      <c r="G25" s="752">
        <v>1.3702609470598104</v>
      </c>
      <c r="H25" s="752">
        <v>1.2961620943109173</v>
      </c>
      <c r="I25" s="752">
        <v>1.8034685165807689</v>
      </c>
      <c r="J25" s="752">
        <v>3.176229734181014</v>
      </c>
      <c r="K25" s="753">
        <v>2.4767081551881911</v>
      </c>
      <c r="L25" s="518"/>
      <c r="M25" s="518"/>
    </row>
    <row r="27" spans="1:13" ht="25.5">
      <c r="B27" s="185" t="s">
        <v>290</v>
      </c>
      <c r="C27" s="584"/>
      <c r="D27" s="584"/>
      <c r="E27" s="584"/>
      <c r="F27" s="584"/>
      <c r="G27" s="584"/>
      <c r="H27" s="584"/>
      <c r="I27" s="584"/>
      <c r="J27" s="584"/>
      <c r="K27" s="584"/>
    </row>
    <row r="28" spans="1:13">
      <c r="C28" s="584"/>
      <c r="D28" s="584"/>
      <c r="E28" s="584"/>
      <c r="F28" s="584"/>
      <c r="G28" s="584"/>
      <c r="H28" s="584"/>
      <c r="I28" s="584"/>
      <c r="J28" s="584"/>
      <c r="K28" s="584"/>
    </row>
    <row r="29" spans="1:13">
      <c r="C29" s="584"/>
      <c r="D29" s="584"/>
      <c r="E29" s="584"/>
      <c r="F29" s="584"/>
      <c r="G29" s="584"/>
      <c r="H29" s="584"/>
      <c r="I29" s="584"/>
      <c r="J29" s="584"/>
      <c r="K29" s="584"/>
    </row>
    <row r="30" spans="1:13">
      <c r="C30" s="584"/>
      <c r="D30" s="584"/>
      <c r="E30" s="584"/>
      <c r="F30" s="584"/>
      <c r="G30" s="584"/>
      <c r="H30" s="584"/>
      <c r="I30" s="584"/>
      <c r="J30" s="584"/>
      <c r="K30" s="584"/>
    </row>
    <row r="31" spans="1:13">
      <c r="C31" s="584"/>
      <c r="D31" s="584"/>
      <c r="E31" s="584"/>
      <c r="F31" s="584"/>
      <c r="G31" s="584"/>
      <c r="H31" s="584"/>
      <c r="I31" s="584"/>
      <c r="J31" s="584"/>
      <c r="K31" s="584"/>
    </row>
    <row r="32" spans="1:13">
      <c r="C32" s="584"/>
      <c r="D32" s="584"/>
      <c r="E32" s="584"/>
      <c r="F32" s="584"/>
      <c r="G32" s="584"/>
      <c r="H32" s="584"/>
      <c r="I32" s="584"/>
      <c r="J32" s="584"/>
      <c r="K32" s="584"/>
    </row>
    <row r="33" spans="3:11">
      <c r="C33" s="584"/>
      <c r="D33" s="584"/>
      <c r="E33" s="584"/>
      <c r="F33" s="584"/>
      <c r="G33" s="584"/>
      <c r="H33" s="584"/>
      <c r="I33" s="584"/>
      <c r="J33" s="584"/>
      <c r="K33" s="584"/>
    </row>
    <row r="34" spans="3:11">
      <c r="C34" s="584"/>
      <c r="D34" s="584"/>
      <c r="E34" s="584"/>
      <c r="F34" s="584"/>
      <c r="G34" s="584"/>
      <c r="H34" s="584"/>
      <c r="I34" s="584"/>
      <c r="J34" s="584"/>
      <c r="K34" s="584"/>
    </row>
    <row r="35" spans="3:11">
      <c r="C35" s="584"/>
      <c r="D35" s="584"/>
      <c r="E35" s="584"/>
      <c r="F35" s="584"/>
      <c r="G35" s="584"/>
      <c r="H35" s="584"/>
      <c r="I35" s="584"/>
      <c r="J35" s="584"/>
      <c r="K35" s="584"/>
    </row>
    <row r="36" spans="3:11">
      <c r="C36" s="584"/>
      <c r="D36" s="584"/>
      <c r="E36" s="584"/>
      <c r="F36" s="584"/>
      <c r="G36" s="584"/>
      <c r="H36" s="584"/>
      <c r="I36" s="584"/>
      <c r="J36" s="584"/>
      <c r="K36" s="584"/>
    </row>
    <row r="37" spans="3:11">
      <c r="C37" s="584"/>
      <c r="D37" s="584"/>
      <c r="E37" s="584"/>
      <c r="F37" s="584"/>
      <c r="G37" s="584"/>
      <c r="H37" s="584"/>
      <c r="I37" s="584"/>
      <c r="J37" s="584"/>
      <c r="K37" s="584"/>
    </row>
    <row r="38" spans="3:11">
      <c r="C38" s="584"/>
      <c r="D38" s="584"/>
      <c r="E38" s="584"/>
      <c r="F38" s="584"/>
      <c r="G38" s="584"/>
      <c r="H38" s="584"/>
      <c r="I38" s="584"/>
      <c r="J38" s="584"/>
      <c r="K38" s="584"/>
    </row>
    <row r="39" spans="3:11">
      <c r="C39" s="584"/>
      <c r="D39" s="584"/>
      <c r="E39" s="584"/>
      <c r="F39" s="584"/>
      <c r="G39" s="584"/>
      <c r="H39" s="584"/>
      <c r="I39" s="584"/>
      <c r="J39" s="584"/>
      <c r="K39" s="584"/>
    </row>
    <row r="40" spans="3:11">
      <c r="C40" s="584"/>
      <c r="D40" s="584"/>
      <c r="E40" s="584"/>
      <c r="F40" s="584"/>
      <c r="G40" s="584"/>
      <c r="H40" s="584"/>
      <c r="I40" s="584"/>
      <c r="J40" s="584"/>
      <c r="K40" s="584"/>
    </row>
    <row r="41" spans="3:11">
      <c r="C41" s="584"/>
      <c r="D41" s="584"/>
      <c r="E41" s="584"/>
      <c r="F41" s="584"/>
      <c r="G41" s="584"/>
      <c r="H41" s="584"/>
      <c r="I41" s="584"/>
      <c r="J41" s="584"/>
      <c r="K41" s="584"/>
    </row>
    <row r="42" spans="3:11">
      <c r="C42" s="584"/>
      <c r="D42" s="584"/>
      <c r="E42" s="584"/>
      <c r="F42" s="584"/>
      <c r="G42" s="584"/>
      <c r="H42" s="584"/>
      <c r="I42" s="584"/>
      <c r="J42" s="584"/>
      <c r="K42" s="584"/>
    </row>
    <row r="43" spans="3:11">
      <c r="C43" s="584"/>
      <c r="D43" s="584"/>
      <c r="E43" s="584"/>
      <c r="F43" s="584"/>
      <c r="G43" s="584"/>
      <c r="H43" s="584"/>
      <c r="I43" s="584"/>
      <c r="J43" s="584"/>
      <c r="K43" s="584"/>
    </row>
    <row r="44" spans="3:11">
      <c r="C44" s="584"/>
      <c r="D44" s="584"/>
      <c r="E44" s="584"/>
      <c r="F44" s="584"/>
      <c r="G44" s="584"/>
      <c r="H44" s="584"/>
      <c r="I44" s="584"/>
      <c r="J44" s="584"/>
      <c r="K44" s="584"/>
    </row>
    <row r="45" spans="3:11">
      <c r="C45" s="584"/>
      <c r="D45" s="584"/>
      <c r="E45" s="584"/>
      <c r="F45" s="584"/>
      <c r="G45" s="584"/>
      <c r="H45" s="584"/>
      <c r="I45" s="584"/>
      <c r="J45" s="584"/>
      <c r="K45" s="584"/>
    </row>
    <row r="46" spans="3:11">
      <c r="C46" s="584"/>
      <c r="D46" s="584"/>
      <c r="E46" s="584"/>
      <c r="F46" s="584"/>
      <c r="G46" s="584"/>
      <c r="H46" s="584"/>
      <c r="I46" s="584"/>
      <c r="J46" s="584"/>
      <c r="K46" s="584"/>
    </row>
  </sheetData>
  <mergeCells count="6">
    <mergeCell ref="A5:B5"/>
    <mergeCell ref="C5:E5"/>
    <mergeCell ref="F5:H5"/>
    <mergeCell ref="I5:K5"/>
    <mergeCell ref="F22:H22"/>
    <mergeCell ref="I22:K22"/>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02"/>
  <sheetViews>
    <sheetView workbookViewId="0">
      <pane xSplit="1" ySplit="5" topLeftCell="B18" activePane="bottomRight" state="frozen"/>
      <selection activeCell="B69" sqref="B69"/>
      <selection pane="topRight" activeCell="B69" sqref="B69"/>
      <selection pane="bottomLeft" activeCell="B69" sqref="B69"/>
      <selection pane="bottomRight" activeCell="C36" sqref="C36"/>
    </sheetView>
  </sheetViews>
  <sheetFormatPr defaultColWidth="9.140625" defaultRowHeight="12.75"/>
  <cols>
    <col min="1" max="1" width="10.5703125" style="4" bestFit="1" customWidth="1"/>
    <col min="2" max="2" width="95" style="4" customWidth="1"/>
    <col min="3" max="3" width="16.28515625" style="4" bestFit="1" customWidth="1"/>
    <col min="4" max="4" width="13" style="4" bestFit="1" customWidth="1"/>
    <col min="5" max="5" width="18.28515625" style="4" bestFit="1" customWidth="1"/>
    <col min="6" max="8" width="12.85546875" style="4" customWidth="1"/>
    <col min="9" max="9" width="13.42578125" style="4" bestFit="1" customWidth="1"/>
    <col min="10" max="13" width="12.85546875" style="4" customWidth="1"/>
    <col min="14" max="14" width="31.140625" style="4" bestFit="1" customWidth="1"/>
    <col min="15" max="16" width="13.85546875" style="16" bestFit="1" customWidth="1"/>
    <col min="17" max="17" width="44.140625" style="16" customWidth="1"/>
    <col min="18" max="16384" width="9.140625" style="16"/>
  </cols>
  <sheetData>
    <row r="1" spans="1:17" ht="15">
      <c r="A1" s="585" t="s">
        <v>719</v>
      </c>
      <c r="B1" s="586" t="s">
        <v>720</v>
      </c>
      <c r="C1" s="587"/>
      <c r="D1" s="587"/>
      <c r="E1" s="587"/>
      <c r="F1" s="587"/>
      <c r="G1" s="587"/>
      <c r="H1" s="587"/>
      <c r="I1" s="587"/>
      <c r="J1" s="587"/>
      <c r="K1" s="587"/>
      <c r="L1" s="587"/>
      <c r="M1" s="587"/>
      <c r="N1" s="587"/>
      <c r="O1" s="162"/>
      <c r="P1" s="162"/>
      <c r="Q1" s="162"/>
    </row>
    <row r="2" spans="1:17" ht="14.25" customHeight="1">
      <c r="A2" s="587" t="s">
        <v>721</v>
      </c>
      <c r="B2" s="588">
        <v>45747</v>
      </c>
      <c r="C2" s="587"/>
      <c r="D2" s="587"/>
      <c r="E2" s="587"/>
      <c r="F2" s="587"/>
      <c r="G2" s="587"/>
      <c r="H2" s="587"/>
      <c r="I2" s="587"/>
      <c r="J2" s="587"/>
      <c r="K2" s="587"/>
      <c r="L2" s="587"/>
      <c r="M2" s="587"/>
      <c r="N2" s="587"/>
      <c r="O2" s="162"/>
      <c r="P2" s="162"/>
      <c r="Q2" s="162"/>
    </row>
    <row r="3" spans="1:17" ht="14.25" customHeight="1">
      <c r="A3" s="587"/>
      <c r="B3" s="162"/>
      <c r="C3" s="162"/>
      <c r="D3" s="162"/>
      <c r="E3" s="162"/>
      <c r="F3" s="162"/>
      <c r="G3" s="162"/>
      <c r="H3" s="162"/>
      <c r="I3" s="162"/>
      <c r="J3" s="162"/>
      <c r="K3" s="162"/>
      <c r="L3" s="162"/>
      <c r="M3" s="162"/>
      <c r="N3" s="162"/>
      <c r="O3" s="162"/>
      <c r="P3" s="162"/>
      <c r="Q3" s="162"/>
    </row>
    <row r="4" spans="1:17" ht="15">
      <c r="A4" s="587"/>
      <c r="B4" s="589" t="s">
        <v>722</v>
      </c>
      <c r="C4" s="162"/>
      <c r="D4" s="162"/>
      <c r="E4" s="162"/>
      <c r="F4" s="162"/>
      <c r="G4" s="162"/>
      <c r="H4" s="162"/>
      <c r="I4" s="162"/>
      <c r="J4" s="162"/>
      <c r="K4" s="162"/>
      <c r="L4" s="162"/>
      <c r="M4" s="162"/>
      <c r="N4" s="162"/>
      <c r="O4" s="162"/>
      <c r="P4" s="162"/>
      <c r="Q4" s="162"/>
    </row>
    <row r="5" spans="1:17" ht="60">
      <c r="A5" s="587"/>
      <c r="B5" s="590" t="s">
        <v>723</v>
      </c>
      <c r="C5" s="591" t="s">
        <v>724</v>
      </c>
      <c r="D5" s="591" t="s">
        <v>725</v>
      </c>
      <c r="E5" s="591" t="s">
        <v>726</v>
      </c>
      <c r="F5" s="591" t="s">
        <v>727</v>
      </c>
      <c r="G5" s="591" t="s">
        <v>728</v>
      </c>
      <c r="H5" s="591" t="s">
        <v>729</v>
      </c>
      <c r="I5" s="592" t="s">
        <v>730</v>
      </c>
      <c r="J5" s="593">
        <v>0.02</v>
      </c>
      <c r="K5" s="593">
        <v>0.2</v>
      </c>
      <c r="L5" s="593">
        <v>0.35</v>
      </c>
      <c r="M5" s="593">
        <v>0.5</v>
      </c>
      <c r="N5" s="593">
        <v>0.75</v>
      </c>
      <c r="O5" s="593">
        <v>1</v>
      </c>
      <c r="P5" s="593">
        <v>1.5</v>
      </c>
      <c r="Q5" s="594" t="s">
        <v>731</v>
      </c>
    </row>
    <row r="6" spans="1:17" ht="15.75">
      <c r="A6" s="587"/>
      <c r="B6" s="595"/>
      <c r="C6" s="596">
        <f>IF(C7&gt;0,C7,IF(C8&gt;0,C8,IF(C9&gt;0,C9)))</f>
        <v>1981978342.7223337</v>
      </c>
      <c r="D6" s="596">
        <f>IF(D7&gt;0,D7,IF(D8&gt;0,D8,IF(D9&gt;0,D9,0)))</f>
        <v>0</v>
      </c>
      <c r="E6" s="596">
        <v>0</v>
      </c>
      <c r="F6" s="596">
        <f t="shared" ref="F6:G6" si="0">IF(F7&gt;0,F7,IF(F8&gt;0,F8,IF(F9&gt;0,F9)))</f>
        <v>19541147.539999999</v>
      </c>
      <c r="G6" s="596">
        <f t="shared" si="0"/>
        <v>14734902.378383115</v>
      </c>
      <c r="H6" s="596"/>
      <c r="I6" s="596">
        <f t="shared" ref="I6:Q6" si="1">IF(I7&gt;0,I7,IF(I8&gt;0,I8,IF(I9&gt;0,I9)))</f>
        <v>47986469.885736354</v>
      </c>
      <c r="J6" s="596">
        <v>0</v>
      </c>
      <c r="K6" s="596">
        <f t="shared" si="1"/>
        <v>35538273.699734181</v>
      </c>
      <c r="L6" s="596">
        <v>0</v>
      </c>
      <c r="M6" s="596">
        <f t="shared" si="1"/>
        <v>4915714.3854513625</v>
      </c>
      <c r="N6" s="596">
        <v>0</v>
      </c>
      <c r="O6" s="596">
        <f t="shared" si="1"/>
        <v>5752300.3105501775</v>
      </c>
      <c r="P6" s="596">
        <f t="shared" si="1"/>
        <v>1780181.4900006433</v>
      </c>
      <c r="Q6" s="596">
        <f t="shared" si="1"/>
        <v>17988084.478223659</v>
      </c>
    </row>
    <row r="7" spans="1:17" ht="15.75">
      <c r="A7" s="587"/>
      <c r="B7" s="597" t="s">
        <v>732</v>
      </c>
      <c r="C7" s="596">
        <f t="shared" ref="C7:D9" si="2">C11+C15+C19+C23+C27+C31</f>
        <v>1981978342.7223337</v>
      </c>
      <c r="D7" s="596">
        <f>D11+D15+D19+D23+D27+D31</f>
        <v>-12113533.369999999</v>
      </c>
      <c r="E7" s="596"/>
      <c r="F7" s="596">
        <f t="shared" ref="F7:G9" si="3">F11+F15+F19+F23+F27+F31</f>
        <v>19541147.539999999</v>
      </c>
      <c r="G7" s="596">
        <f t="shared" si="3"/>
        <v>14734902.378383115</v>
      </c>
      <c r="H7" s="606">
        <v>1.4</v>
      </c>
      <c r="I7" s="607">
        <f t="shared" ref="I7:I33" si="4">(F7+G7)*H7</f>
        <v>47986469.885736354</v>
      </c>
      <c r="J7" s="596">
        <f t="shared" ref="J7:Q9" si="5">J11+J15+J19+J23+J27+J31</f>
        <v>0</v>
      </c>
      <c r="K7" s="596">
        <f t="shared" si="5"/>
        <v>35538273.699734181</v>
      </c>
      <c r="L7" s="596">
        <f t="shared" si="5"/>
        <v>0</v>
      </c>
      <c r="M7" s="596">
        <f t="shared" si="5"/>
        <v>4915714.3854513625</v>
      </c>
      <c r="N7" s="596">
        <f t="shared" si="5"/>
        <v>0</v>
      </c>
      <c r="O7" s="596">
        <f t="shared" si="5"/>
        <v>5752300.3105501775</v>
      </c>
      <c r="P7" s="596">
        <f t="shared" si="5"/>
        <v>1780181.4900006433</v>
      </c>
      <c r="Q7" s="596">
        <f>Q11+Q15+Q19+Q23+Q27+Q31</f>
        <v>17988084.478223659</v>
      </c>
    </row>
    <row r="8" spans="1:17" ht="15.75">
      <c r="A8" s="587"/>
      <c r="B8" s="597" t="s">
        <v>733</v>
      </c>
      <c r="C8" s="596">
        <f t="shared" si="2"/>
        <v>1981978342.7223337</v>
      </c>
      <c r="D8" s="596">
        <f>D12+D16+D20+D24+D28+D32</f>
        <v>-12113533.369999999</v>
      </c>
      <c r="E8" s="596"/>
      <c r="F8" s="596">
        <f t="shared" si="3"/>
        <v>19412382.489999998</v>
      </c>
      <c r="G8" s="596">
        <f t="shared" si="3"/>
        <v>40444321.856869794</v>
      </c>
      <c r="H8" s="606">
        <v>1.4</v>
      </c>
      <c r="I8" s="607">
        <f t="shared" si="4"/>
        <v>83799386.085617706</v>
      </c>
      <c r="J8" s="596">
        <f t="shared" si="5"/>
        <v>0</v>
      </c>
      <c r="K8" s="596">
        <f t="shared" si="5"/>
        <v>49636293.42504295</v>
      </c>
      <c r="L8" s="596">
        <f t="shared" si="5"/>
        <v>0</v>
      </c>
      <c r="M8" s="596">
        <f t="shared" si="5"/>
        <v>12793354.276415998</v>
      </c>
      <c r="N8" s="596">
        <f t="shared" si="5"/>
        <v>0</v>
      </c>
      <c r="O8" s="596">
        <f t="shared" si="5"/>
        <v>12174969.58415875</v>
      </c>
      <c r="P8" s="596">
        <f t="shared" si="5"/>
        <v>9194768.8000000007</v>
      </c>
      <c r="Q8" s="596">
        <f>Q12+Q16+Q20+Q24+Q28+Q32</f>
        <v>42291058.607375346</v>
      </c>
    </row>
    <row r="9" spans="1:17" ht="15.75">
      <c r="A9" s="587"/>
      <c r="B9" s="597" t="s">
        <v>734</v>
      </c>
      <c r="C9" s="596">
        <f t="shared" si="2"/>
        <v>1981978342.7223337</v>
      </c>
      <c r="D9" s="596">
        <f t="shared" si="2"/>
        <v>-12113533.369999999</v>
      </c>
      <c r="E9" s="596"/>
      <c r="F9" s="596">
        <f t="shared" si="3"/>
        <v>5052416.0600000005</v>
      </c>
      <c r="G9" s="596">
        <f t="shared" si="3"/>
        <v>79291882.895917937</v>
      </c>
      <c r="H9" s="606">
        <v>1.4</v>
      </c>
      <c r="I9" s="607">
        <f t="shared" si="4"/>
        <v>118082018.53828511</v>
      </c>
      <c r="J9" s="596">
        <f t="shared" si="5"/>
        <v>0</v>
      </c>
      <c r="K9" s="596">
        <f t="shared" si="5"/>
        <v>80633794.196856797</v>
      </c>
      <c r="L9" s="596">
        <f t="shared" si="5"/>
        <v>0</v>
      </c>
      <c r="M9" s="596">
        <f t="shared" si="5"/>
        <v>13755746.042415999</v>
      </c>
      <c r="N9" s="596">
        <f t="shared" si="5"/>
        <v>0</v>
      </c>
      <c r="O9" s="596">
        <f t="shared" si="5"/>
        <v>14497709.499012318</v>
      </c>
      <c r="P9" s="596">
        <f t="shared" si="5"/>
        <v>9194768.8000000007</v>
      </c>
      <c r="Q9" s="596">
        <f t="shared" si="5"/>
        <v>51294494.559591681</v>
      </c>
    </row>
    <row r="10" spans="1:17" ht="15.75">
      <c r="A10" s="587"/>
      <c r="B10" s="598" t="s">
        <v>735</v>
      </c>
      <c r="C10" s="599">
        <v>0</v>
      </c>
      <c r="D10" s="599">
        <v>0</v>
      </c>
      <c r="E10" s="599"/>
      <c r="F10" s="599">
        <v>0</v>
      </c>
      <c r="G10" s="599">
        <v>0</v>
      </c>
      <c r="H10" s="606">
        <v>1.4</v>
      </c>
      <c r="I10" s="607">
        <f t="shared" si="4"/>
        <v>0</v>
      </c>
      <c r="J10" s="599">
        <v>0</v>
      </c>
      <c r="K10" s="599">
        <v>0</v>
      </c>
      <c r="L10" s="599">
        <v>0</v>
      </c>
      <c r="M10" s="599">
        <v>0</v>
      </c>
      <c r="N10" s="599">
        <v>0</v>
      </c>
      <c r="O10" s="599">
        <v>0</v>
      </c>
      <c r="P10" s="599">
        <v>0</v>
      </c>
      <c r="Q10" s="596">
        <f>SUM(Q11:Q13)</f>
        <v>0</v>
      </c>
    </row>
    <row r="11" spans="1:17" ht="15.75">
      <c r="A11" s="587"/>
      <c r="B11" s="600" t="s">
        <v>732</v>
      </c>
      <c r="C11" s="599">
        <v>0</v>
      </c>
      <c r="D11" s="599">
        <v>0</v>
      </c>
      <c r="E11" s="599"/>
      <c r="F11" s="599">
        <v>0</v>
      </c>
      <c r="G11" s="599">
        <v>0</v>
      </c>
      <c r="H11" s="606">
        <v>1.4</v>
      </c>
      <c r="I11" s="607">
        <f t="shared" si="4"/>
        <v>0</v>
      </c>
      <c r="J11" s="599">
        <v>0</v>
      </c>
      <c r="K11" s="599">
        <v>0</v>
      </c>
      <c r="L11" s="599">
        <v>0</v>
      </c>
      <c r="M11" s="599">
        <v>0</v>
      </c>
      <c r="N11" s="599">
        <v>0</v>
      </c>
      <c r="O11" s="599">
        <v>0</v>
      </c>
      <c r="P11" s="599">
        <v>0</v>
      </c>
      <c r="Q11" s="596">
        <f>SUMPRODUCT($J$5:$P$5,J11:P11)</f>
        <v>0</v>
      </c>
    </row>
    <row r="12" spans="1:17" ht="15.75">
      <c r="A12" s="587"/>
      <c r="B12" s="600" t="s">
        <v>733</v>
      </c>
      <c r="C12" s="599">
        <v>0</v>
      </c>
      <c r="D12" s="599">
        <v>0</v>
      </c>
      <c r="E12" s="599"/>
      <c r="F12" s="599">
        <v>0</v>
      </c>
      <c r="G12" s="599">
        <v>0</v>
      </c>
      <c r="H12" s="606">
        <v>1.4</v>
      </c>
      <c r="I12" s="607">
        <f t="shared" si="4"/>
        <v>0</v>
      </c>
      <c r="J12" s="599">
        <v>0</v>
      </c>
      <c r="K12" s="599">
        <v>0</v>
      </c>
      <c r="L12" s="599">
        <v>0</v>
      </c>
      <c r="M12" s="599">
        <v>0</v>
      </c>
      <c r="N12" s="599">
        <v>0</v>
      </c>
      <c r="O12" s="599">
        <v>0</v>
      </c>
      <c r="P12" s="599">
        <v>0</v>
      </c>
      <c r="Q12" s="596">
        <f t="shared" ref="Q12:Q13" si="6">SUMPRODUCT($J$5:$P$5,J12:P12)</f>
        <v>0</v>
      </c>
    </row>
    <row r="13" spans="1:17" ht="15.75">
      <c r="A13" s="587"/>
      <c r="B13" s="600" t="s">
        <v>734</v>
      </c>
      <c r="C13" s="599">
        <v>0</v>
      </c>
      <c r="D13" s="599">
        <v>0</v>
      </c>
      <c r="E13" s="599"/>
      <c r="F13" s="599">
        <v>0</v>
      </c>
      <c r="G13" s="599">
        <v>0</v>
      </c>
      <c r="H13" s="606">
        <v>1.4</v>
      </c>
      <c r="I13" s="607">
        <f t="shared" si="4"/>
        <v>0</v>
      </c>
      <c r="J13" s="599">
        <v>0</v>
      </c>
      <c r="K13" s="599">
        <v>0</v>
      </c>
      <c r="L13" s="599">
        <v>0</v>
      </c>
      <c r="M13" s="599">
        <v>0</v>
      </c>
      <c r="N13" s="599">
        <v>0</v>
      </c>
      <c r="O13" s="599">
        <v>0</v>
      </c>
      <c r="P13" s="599">
        <v>0</v>
      </c>
      <c r="Q13" s="596">
        <f t="shared" si="6"/>
        <v>0</v>
      </c>
    </row>
    <row r="14" spans="1:17" ht="15.75">
      <c r="A14" s="587"/>
      <c r="B14" s="598" t="s">
        <v>736</v>
      </c>
      <c r="C14" s="599">
        <v>0</v>
      </c>
      <c r="D14" s="599">
        <v>0</v>
      </c>
      <c r="E14" s="599"/>
      <c r="F14" s="599">
        <v>0</v>
      </c>
      <c r="G14" s="599">
        <v>0</v>
      </c>
      <c r="H14" s="606">
        <v>1.4</v>
      </c>
      <c r="I14" s="607">
        <f t="shared" si="4"/>
        <v>0</v>
      </c>
      <c r="J14" s="599">
        <v>0</v>
      </c>
      <c r="K14" s="599">
        <v>0</v>
      </c>
      <c r="L14" s="599">
        <v>0</v>
      </c>
      <c r="M14" s="599">
        <v>0</v>
      </c>
      <c r="N14" s="599">
        <v>0</v>
      </c>
      <c r="O14" s="599">
        <v>0</v>
      </c>
      <c r="P14" s="599">
        <v>0</v>
      </c>
      <c r="Q14" s="596">
        <f>SUM(Q15:Q17)</f>
        <v>0</v>
      </c>
    </row>
    <row r="15" spans="1:17" ht="15.75">
      <c r="A15" s="587"/>
      <c r="B15" s="600" t="s">
        <v>732</v>
      </c>
      <c r="C15" s="599">
        <v>0</v>
      </c>
      <c r="D15" s="599">
        <v>0</v>
      </c>
      <c r="E15" s="599"/>
      <c r="F15" s="599">
        <v>0</v>
      </c>
      <c r="G15" s="599">
        <v>0</v>
      </c>
      <c r="H15" s="606">
        <v>1.4</v>
      </c>
      <c r="I15" s="607">
        <f t="shared" si="4"/>
        <v>0</v>
      </c>
      <c r="J15" s="599">
        <v>0</v>
      </c>
      <c r="K15" s="599">
        <v>0</v>
      </c>
      <c r="L15" s="599">
        <v>0</v>
      </c>
      <c r="M15" s="599">
        <v>0</v>
      </c>
      <c r="N15" s="599">
        <v>0</v>
      </c>
      <c r="O15" s="599">
        <v>0</v>
      </c>
      <c r="P15" s="599">
        <v>0</v>
      </c>
      <c r="Q15" s="596">
        <f>SUMPRODUCT($J$5:$P$5,J15:P15)</f>
        <v>0</v>
      </c>
    </row>
    <row r="16" spans="1:17" ht="15.75">
      <c r="A16" s="587"/>
      <c r="B16" s="600" t="s">
        <v>733</v>
      </c>
      <c r="C16" s="599">
        <v>0</v>
      </c>
      <c r="D16" s="599">
        <v>0</v>
      </c>
      <c r="E16" s="599"/>
      <c r="F16" s="599">
        <v>0</v>
      </c>
      <c r="G16" s="599">
        <v>0</v>
      </c>
      <c r="H16" s="606">
        <v>1.4</v>
      </c>
      <c r="I16" s="607">
        <f t="shared" si="4"/>
        <v>0</v>
      </c>
      <c r="J16" s="599">
        <v>0</v>
      </c>
      <c r="K16" s="599">
        <v>0</v>
      </c>
      <c r="L16" s="599">
        <v>0</v>
      </c>
      <c r="M16" s="599">
        <v>0</v>
      </c>
      <c r="N16" s="599">
        <v>0</v>
      </c>
      <c r="O16" s="599">
        <v>0</v>
      </c>
      <c r="P16" s="599">
        <v>0</v>
      </c>
      <c r="Q16" s="596">
        <f t="shared" ref="Q16:Q17" si="7">SUMPRODUCT($J$5:$P$5,J16:P16)</f>
        <v>0</v>
      </c>
    </row>
    <row r="17" spans="1:17" ht="15.75">
      <c r="A17" s="587"/>
      <c r="B17" s="600" t="s">
        <v>734</v>
      </c>
      <c r="C17" s="599">
        <v>0</v>
      </c>
      <c r="D17" s="599">
        <v>0</v>
      </c>
      <c r="E17" s="599"/>
      <c r="F17" s="599">
        <v>0</v>
      </c>
      <c r="G17" s="599">
        <v>0</v>
      </c>
      <c r="H17" s="606">
        <v>1.4</v>
      </c>
      <c r="I17" s="607">
        <f t="shared" si="4"/>
        <v>0</v>
      </c>
      <c r="J17" s="599">
        <v>0</v>
      </c>
      <c r="K17" s="599">
        <v>0</v>
      </c>
      <c r="L17" s="599">
        <v>0</v>
      </c>
      <c r="M17" s="599">
        <v>0</v>
      </c>
      <c r="N17" s="599">
        <v>0</v>
      </c>
      <c r="O17" s="599">
        <v>0</v>
      </c>
      <c r="P17" s="599">
        <v>0</v>
      </c>
      <c r="Q17" s="596">
        <f t="shared" si="7"/>
        <v>0</v>
      </c>
    </row>
    <row r="18" spans="1:17" ht="15.75">
      <c r="A18" s="587"/>
      <c r="B18" s="598" t="s">
        <v>737</v>
      </c>
      <c r="C18" s="599">
        <v>0</v>
      </c>
      <c r="D18" s="599">
        <v>0</v>
      </c>
      <c r="E18" s="599"/>
      <c r="F18" s="599">
        <v>0</v>
      </c>
      <c r="G18" s="599">
        <v>0</v>
      </c>
      <c r="H18" s="606">
        <v>1.4</v>
      </c>
      <c r="I18" s="607">
        <f t="shared" si="4"/>
        <v>0</v>
      </c>
      <c r="J18" s="599">
        <v>0</v>
      </c>
      <c r="K18" s="599">
        <v>0</v>
      </c>
      <c r="L18" s="599">
        <v>0</v>
      </c>
      <c r="M18" s="599">
        <v>0</v>
      </c>
      <c r="N18" s="599">
        <v>0</v>
      </c>
      <c r="O18" s="599">
        <v>0</v>
      </c>
      <c r="P18" s="599">
        <v>0</v>
      </c>
      <c r="Q18" s="596">
        <f>SUM(Q19:Q21)</f>
        <v>85986730.647713065</v>
      </c>
    </row>
    <row r="19" spans="1:17" ht="15.75">
      <c r="A19" s="587"/>
      <c r="B19" s="600" t="s">
        <v>732</v>
      </c>
      <c r="C19" s="599">
        <v>1796715018.857316</v>
      </c>
      <c r="D19" s="599">
        <v>-11564889.619999999</v>
      </c>
      <c r="E19" s="599">
        <v>0</v>
      </c>
      <c r="F19" s="599">
        <v>18534953.32</v>
      </c>
      <c r="G19" s="599">
        <v>12993044.527347997</v>
      </c>
      <c r="H19" s="606">
        <v>1.4</v>
      </c>
      <c r="I19" s="607">
        <f t="shared" si="4"/>
        <v>44139196.986287192</v>
      </c>
      <c r="J19" s="599">
        <v>0</v>
      </c>
      <c r="K19" s="599">
        <v>35538273.699734181</v>
      </c>
      <c r="L19" s="599">
        <v>0</v>
      </c>
      <c r="M19" s="599">
        <v>4915714.3854513625</v>
      </c>
      <c r="N19" s="599">
        <v>0</v>
      </c>
      <c r="O19" s="599">
        <v>1905027.4111010106</v>
      </c>
      <c r="P19" s="599">
        <v>1780181.4900006433</v>
      </c>
      <c r="Q19" s="596">
        <f>SUMPRODUCT($J$5:$P$5,J19:P19)</f>
        <v>14140811.578774493</v>
      </c>
    </row>
    <row r="20" spans="1:17" ht="15.75">
      <c r="A20" s="587"/>
      <c r="B20" s="600" t="s">
        <v>733</v>
      </c>
      <c r="C20" s="599">
        <v>1796715018.857316</v>
      </c>
      <c r="D20" s="599">
        <v>-11564889.619999999</v>
      </c>
      <c r="E20" s="599">
        <v>0</v>
      </c>
      <c r="F20" s="599">
        <v>18406188.27</v>
      </c>
      <c r="G20" s="599">
        <v>34515911.011450194</v>
      </c>
      <c r="H20" s="606">
        <v>1.4</v>
      </c>
      <c r="I20" s="607">
        <f t="shared" si="4"/>
        <v>74090938.994030267</v>
      </c>
      <c r="J20" s="599">
        <v>0</v>
      </c>
      <c r="K20" s="599">
        <v>49636293.42504295</v>
      </c>
      <c r="L20" s="599">
        <v>0</v>
      </c>
      <c r="M20" s="599">
        <v>12793354.276415998</v>
      </c>
      <c r="N20" s="599">
        <v>0</v>
      </c>
      <c r="O20" s="599">
        <v>2466522.4925713115</v>
      </c>
      <c r="P20" s="599">
        <v>9194768.8000000007</v>
      </c>
      <c r="Q20" s="596">
        <f t="shared" ref="Q20:Q21" si="8">SUMPRODUCT($J$5:$P$5,J20:P20)</f>
        <v>32582611.515787907</v>
      </c>
    </row>
    <row r="21" spans="1:17" ht="15.75">
      <c r="A21" s="587"/>
      <c r="B21" s="600" t="s">
        <v>734</v>
      </c>
      <c r="C21" s="599">
        <v>1796715018.857316</v>
      </c>
      <c r="D21" s="599">
        <v>-11564889.619999999</v>
      </c>
      <c r="E21" s="599">
        <v>0</v>
      </c>
      <c r="F21" s="599">
        <v>3869244.01</v>
      </c>
      <c r="G21" s="599">
        <v>71881349.94131723</v>
      </c>
      <c r="H21" s="606">
        <v>1.4</v>
      </c>
      <c r="I21" s="607">
        <f t="shared" si="4"/>
        <v>106050831.53184412</v>
      </c>
      <c r="J21" s="599">
        <v>0</v>
      </c>
      <c r="K21" s="599">
        <v>80633794.196856797</v>
      </c>
      <c r="L21" s="599">
        <v>0</v>
      </c>
      <c r="M21" s="599">
        <v>13755746.042415999</v>
      </c>
      <c r="N21" s="599">
        <v>0</v>
      </c>
      <c r="O21" s="599">
        <v>2466522.4925713115</v>
      </c>
      <c r="P21" s="599">
        <v>9194768.8000000007</v>
      </c>
      <c r="Q21" s="596">
        <f t="shared" si="8"/>
        <v>39263307.553150676</v>
      </c>
    </row>
    <row r="22" spans="1:17" ht="15.75">
      <c r="A22" s="587"/>
      <c r="B22" s="598" t="s">
        <v>738</v>
      </c>
      <c r="C22" s="599">
        <v>0</v>
      </c>
      <c r="D22" s="599">
        <v>0</v>
      </c>
      <c r="E22" s="599"/>
      <c r="F22" s="599">
        <v>0</v>
      </c>
      <c r="G22" s="599">
        <v>0</v>
      </c>
      <c r="H22" s="606">
        <v>1.4</v>
      </c>
      <c r="I22" s="607">
        <f t="shared" si="4"/>
        <v>0</v>
      </c>
      <c r="J22" s="599">
        <v>0</v>
      </c>
      <c r="K22" s="599">
        <v>0</v>
      </c>
      <c r="L22" s="599">
        <v>0</v>
      </c>
      <c r="M22" s="599">
        <v>0</v>
      </c>
      <c r="N22" s="599">
        <v>0</v>
      </c>
      <c r="O22" s="599">
        <v>0</v>
      </c>
      <c r="P22" s="599">
        <v>0</v>
      </c>
      <c r="Q22" s="596">
        <f>SUM(Q23:Q25)</f>
        <v>10796170.782009859</v>
      </c>
    </row>
    <row r="23" spans="1:17" ht="15.75">
      <c r="A23" s="587"/>
      <c r="B23" s="600" t="s">
        <v>732</v>
      </c>
      <c r="C23" s="599">
        <v>80317056.567303985</v>
      </c>
      <c r="D23" s="599">
        <v>179149.25</v>
      </c>
      <c r="E23" s="599">
        <v>0</v>
      </c>
      <c r="F23" s="599">
        <v>191138.22</v>
      </c>
      <c r="G23" s="599">
        <v>680524.43319415161</v>
      </c>
      <c r="H23" s="606">
        <v>1.4</v>
      </c>
      <c r="I23" s="607">
        <f t="shared" si="4"/>
        <v>1220327.7144718121</v>
      </c>
      <c r="J23" s="599">
        <v>0</v>
      </c>
      <c r="K23" s="599">
        <v>0</v>
      </c>
      <c r="L23" s="599">
        <v>0</v>
      </c>
      <c r="M23" s="599">
        <v>0</v>
      </c>
      <c r="N23" s="599">
        <v>0</v>
      </c>
      <c r="O23" s="599">
        <v>1220327.7144718124</v>
      </c>
      <c r="P23" s="599">
        <v>0</v>
      </c>
      <c r="Q23" s="596">
        <f>SUMPRODUCT($J$5:$P$5,J23:P23)</f>
        <v>1220327.7144718124</v>
      </c>
    </row>
    <row r="24" spans="1:17" ht="15.75">
      <c r="A24" s="587"/>
      <c r="B24" s="600" t="s">
        <v>733</v>
      </c>
      <c r="C24" s="599">
        <v>80317056.567303985</v>
      </c>
      <c r="D24" s="599">
        <v>179149.25</v>
      </c>
      <c r="E24" s="599">
        <v>0</v>
      </c>
      <c r="F24" s="599">
        <v>191138.22</v>
      </c>
      <c r="G24" s="599">
        <v>3212682.2626921595</v>
      </c>
      <c r="H24" s="606">
        <v>1.4</v>
      </c>
      <c r="I24" s="607">
        <f t="shared" si="4"/>
        <v>4765348.6757690236</v>
      </c>
      <c r="J24" s="599">
        <v>0</v>
      </c>
      <c r="K24" s="599">
        <v>0</v>
      </c>
      <c r="L24" s="599">
        <v>0</v>
      </c>
      <c r="M24" s="599">
        <v>0</v>
      </c>
      <c r="N24" s="599">
        <v>0</v>
      </c>
      <c r="O24" s="599">
        <v>4765348.6757690236</v>
      </c>
      <c r="P24" s="599">
        <v>0</v>
      </c>
      <c r="Q24" s="596">
        <f t="shared" ref="Q24:Q25" si="9">SUMPRODUCT($J$5:$P$5,J24:P24)</f>
        <v>4765348.6757690236</v>
      </c>
    </row>
    <row r="25" spans="1:17" ht="15.75">
      <c r="A25" s="587"/>
      <c r="B25" s="600" t="s">
        <v>734</v>
      </c>
      <c r="C25" s="599">
        <v>80317056.567303985</v>
      </c>
      <c r="D25" s="599">
        <v>179149.25</v>
      </c>
      <c r="E25" s="599">
        <v>0</v>
      </c>
      <c r="F25" s="599">
        <v>223385.15999999997</v>
      </c>
      <c r="G25" s="599">
        <v>3212682.262692159</v>
      </c>
      <c r="H25" s="606">
        <v>1.4</v>
      </c>
      <c r="I25" s="607">
        <f t="shared" si="4"/>
        <v>4810494.3917690227</v>
      </c>
      <c r="J25" s="599">
        <v>0</v>
      </c>
      <c r="K25" s="599">
        <v>0</v>
      </c>
      <c r="L25" s="599">
        <v>0</v>
      </c>
      <c r="M25" s="599">
        <v>0</v>
      </c>
      <c r="N25" s="599">
        <v>0</v>
      </c>
      <c r="O25" s="599">
        <v>4810494.3917690236</v>
      </c>
      <c r="P25" s="599">
        <v>0</v>
      </c>
      <c r="Q25" s="596">
        <f t="shared" si="9"/>
        <v>4810494.3917690236</v>
      </c>
    </row>
    <row r="26" spans="1:17" ht="15.75">
      <c r="A26" s="587"/>
      <c r="B26" s="598" t="s">
        <v>739</v>
      </c>
      <c r="C26" s="599">
        <v>0</v>
      </c>
      <c r="D26" s="599">
        <v>0</v>
      </c>
      <c r="E26" s="599"/>
      <c r="F26" s="599">
        <v>0</v>
      </c>
      <c r="G26" s="599">
        <v>0</v>
      </c>
      <c r="H26" s="606">
        <v>1.4</v>
      </c>
      <c r="I26" s="607">
        <f t="shared" si="4"/>
        <v>0</v>
      </c>
      <c r="J26" s="599">
        <v>0</v>
      </c>
      <c r="K26" s="599">
        <v>0</v>
      </c>
      <c r="L26" s="599">
        <v>0</v>
      </c>
      <c r="M26" s="599">
        <v>0</v>
      </c>
      <c r="N26" s="599">
        <v>0</v>
      </c>
      <c r="O26" s="599">
        <v>0</v>
      </c>
      <c r="P26" s="599">
        <v>0</v>
      </c>
      <c r="Q26" s="596">
        <f>SUM(Q27:Q29)</f>
        <v>13473080.764449773</v>
      </c>
    </row>
    <row r="27" spans="1:17" ht="15.75">
      <c r="A27" s="587"/>
      <c r="B27" s="600" t="s">
        <v>732</v>
      </c>
      <c r="C27" s="599">
        <v>93528924.972401962</v>
      </c>
      <c r="D27" s="599">
        <v>6217.7800000001298</v>
      </c>
      <c r="E27" s="601">
        <v>0</v>
      </c>
      <c r="F27" s="599">
        <v>813030.77</v>
      </c>
      <c r="G27" s="599">
        <v>1039614.0288530842</v>
      </c>
      <c r="H27" s="606">
        <v>1.4</v>
      </c>
      <c r="I27" s="607">
        <f t="shared" si="4"/>
        <v>2593702.7183943177</v>
      </c>
      <c r="J27" s="599">
        <v>0</v>
      </c>
      <c r="K27" s="599">
        <v>0</v>
      </c>
      <c r="L27" s="599">
        <v>0</v>
      </c>
      <c r="M27" s="599">
        <v>0</v>
      </c>
      <c r="N27" s="599">
        <v>0</v>
      </c>
      <c r="O27" s="599">
        <v>2593702.7183943181</v>
      </c>
      <c r="P27" s="599">
        <v>0</v>
      </c>
      <c r="Q27" s="596">
        <f>SUMPRODUCT($J$5:$P$5,J27:P27)</f>
        <v>2593702.7183943181</v>
      </c>
    </row>
    <row r="28" spans="1:17" ht="15.75">
      <c r="A28" s="587"/>
      <c r="B28" s="600" t="s">
        <v>733</v>
      </c>
      <c r="C28" s="599">
        <v>93528924.972401962</v>
      </c>
      <c r="D28" s="599">
        <v>6217.7800000001298</v>
      </c>
      <c r="E28" s="601">
        <v>0</v>
      </c>
      <c r="F28" s="599">
        <v>813030.77</v>
      </c>
      <c r="G28" s="599">
        <v>2259034.8897149595</v>
      </c>
      <c r="H28" s="606">
        <v>1.4</v>
      </c>
      <c r="I28" s="607">
        <f t="shared" si="4"/>
        <v>4300891.9236009428</v>
      </c>
      <c r="J28" s="599">
        <v>0</v>
      </c>
      <c r="K28" s="599">
        <v>0</v>
      </c>
      <c r="L28" s="599">
        <v>0</v>
      </c>
      <c r="M28" s="599">
        <v>0</v>
      </c>
      <c r="N28" s="599">
        <v>0</v>
      </c>
      <c r="O28" s="599">
        <v>4300891.9236009438</v>
      </c>
      <c r="P28" s="599">
        <v>0</v>
      </c>
      <c r="Q28" s="596">
        <f t="shared" ref="Q28:Q29" si="10">SUMPRODUCT($J$5:$P$5,J28:P28)</f>
        <v>4300891.9236009438</v>
      </c>
    </row>
    <row r="29" spans="1:17" ht="15.75">
      <c r="A29" s="587"/>
      <c r="B29" s="600" t="s">
        <v>734</v>
      </c>
      <c r="C29" s="599">
        <v>93528924.972401962</v>
      </c>
      <c r="D29" s="599">
        <v>6217.7800000001298</v>
      </c>
      <c r="E29" s="601">
        <v>0</v>
      </c>
      <c r="F29" s="599">
        <v>957761.65999999992</v>
      </c>
      <c r="G29" s="599">
        <v>3741156.9988960805</v>
      </c>
      <c r="H29" s="606">
        <v>1.4</v>
      </c>
      <c r="I29" s="607">
        <f t="shared" si="4"/>
        <v>6578486.1224545119</v>
      </c>
      <c r="J29" s="599">
        <v>0</v>
      </c>
      <c r="K29" s="599">
        <v>0</v>
      </c>
      <c r="L29" s="599">
        <v>0</v>
      </c>
      <c r="M29" s="599">
        <v>0</v>
      </c>
      <c r="N29" s="599">
        <v>0</v>
      </c>
      <c r="O29" s="599">
        <v>6578486.122454511</v>
      </c>
      <c r="P29" s="599">
        <v>0</v>
      </c>
      <c r="Q29" s="596">
        <f t="shared" si="10"/>
        <v>6578486.122454511</v>
      </c>
    </row>
    <row r="30" spans="1:17" ht="15.75">
      <c r="A30" s="587"/>
      <c r="B30" s="602" t="s">
        <v>740</v>
      </c>
      <c r="C30" s="599">
        <v>0</v>
      </c>
      <c r="D30" s="599">
        <v>0</v>
      </c>
      <c r="E30" s="601">
        <v>0</v>
      </c>
      <c r="F30" s="599">
        <v>0</v>
      </c>
      <c r="G30" s="599">
        <v>0</v>
      </c>
      <c r="H30" s="606">
        <v>1.4</v>
      </c>
      <c r="I30" s="607">
        <f t="shared" si="4"/>
        <v>0</v>
      </c>
      <c r="J30" s="599">
        <v>0</v>
      </c>
      <c r="K30" s="599">
        <v>0</v>
      </c>
      <c r="L30" s="599">
        <v>0</v>
      </c>
      <c r="M30" s="599">
        <v>0</v>
      </c>
      <c r="N30" s="599">
        <v>0</v>
      </c>
      <c r="O30" s="599">
        <v>0</v>
      </c>
      <c r="P30" s="599">
        <v>0</v>
      </c>
      <c r="Q30" s="596">
        <f>SUM(Q31:Q33)</f>
        <v>1317655.4510179798</v>
      </c>
    </row>
    <row r="31" spans="1:17" ht="15.75">
      <c r="A31" s="587"/>
      <c r="B31" s="600" t="s">
        <v>732</v>
      </c>
      <c r="C31" s="599">
        <v>11417342.325312</v>
      </c>
      <c r="D31" s="599">
        <v>-734010.78</v>
      </c>
      <c r="E31" s="601">
        <v>0</v>
      </c>
      <c r="F31" s="599">
        <v>2025.23</v>
      </c>
      <c r="G31" s="599">
        <v>21719.388987882805</v>
      </c>
      <c r="H31" s="606">
        <v>1.4</v>
      </c>
      <c r="I31" s="607">
        <f t="shared" si="4"/>
        <v>33242.466583035923</v>
      </c>
      <c r="J31" s="599">
        <v>0</v>
      </c>
      <c r="K31" s="599">
        <v>0</v>
      </c>
      <c r="L31" s="599">
        <v>0</v>
      </c>
      <c r="M31" s="599">
        <v>0</v>
      </c>
      <c r="N31" s="599">
        <v>0</v>
      </c>
      <c r="O31" s="599">
        <v>33242.46658303593</v>
      </c>
      <c r="P31" s="599">
        <v>0</v>
      </c>
      <c r="Q31" s="596">
        <f>SUMPRODUCT($J$5:$P$5,J31:P31)</f>
        <v>33242.46658303593</v>
      </c>
    </row>
    <row r="32" spans="1:17" ht="15.75">
      <c r="A32" s="587"/>
      <c r="B32" s="600" t="s">
        <v>733</v>
      </c>
      <c r="C32" s="599">
        <v>11417342.325312</v>
      </c>
      <c r="D32" s="599">
        <v>-734010.78</v>
      </c>
      <c r="E32" s="601">
        <v>0</v>
      </c>
      <c r="F32" s="599">
        <v>2025.23</v>
      </c>
      <c r="G32" s="599">
        <v>456693.69301248004</v>
      </c>
      <c r="H32" s="606">
        <v>1.4</v>
      </c>
      <c r="I32" s="607">
        <f t="shared" si="4"/>
        <v>642206.49221747194</v>
      </c>
      <c r="J32" s="599">
        <v>0</v>
      </c>
      <c r="K32" s="599">
        <v>0</v>
      </c>
      <c r="L32" s="599">
        <v>0</v>
      </c>
      <c r="M32" s="599">
        <v>0</v>
      </c>
      <c r="N32" s="599">
        <v>0</v>
      </c>
      <c r="O32" s="599">
        <v>642206.49221747194</v>
      </c>
      <c r="P32" s="599">
        <v>0</v>
      </c>
      <c r="Q32" s="596">
        <f t="shared" ref="Q32:Q33" si="11">SUMPRODUCT($J$5:$P$5,J32:P32)</f>
        <v>642206.49221747194</v>
      </c>
    </row>
    <row r="33" spans="1:17" ht="15.75">
      <c r="A33" s="587"/>
      <c r="B33" s="600" t="s">
        <v>734</v>
      </c>
      <c r="C33" s="599">
        <v>11417342.325312</v>
      </c>
      <c r="D33" s="599">
        <v>-734010.78</v>
      </c>
      <c r="E33" s="601">
        <v>0</v>
      </c>
      <c r="F33" s="599">
        <v>2025.23</v>
      </c>
      <c r="G33" s="599">
        <v>456693.69301248004</v>
      </c>
      <c r="H33" s="606">
        <v>1.4</v>
      </c>
      <c r="I33" s="607">
        <f t="shared" si="4"/>
        <v>642206.49221747194</v>
      </c>
      <c r="J33" s="599">
        <v>0</v>
      </c>
      <c r="K33" s="599">
        <v>0</v>
      </c>
      <c r="L33" s="599">
        <v>0</v>
      </c>
      <c r="M33" s="599">
        <v>0</v>
      </c>
      <c r="N33" s="599">
        <v>0</v>
      </c>
      <c r="O33" s="599">
        <v>642206.49221747194</v>
      </c>
      <c r="P33" s="599">
        <v>0</v>
      </c>
      <c r="Q33" s="596">
        <f t="shared" si="11"/>
        <v>642206.49221747194</v>
      </c>
    </row>
    <row r="34" spans="1:17" ht="15.75">
      <c r="A34" s="587"/>
      <c r="B34" s="603" t="s">
        <v>64</v>
      </c>
      <c r="C34" s="604">
        <f>C6</f>
        <v>1981978342.7223337</v>
      </c>
      <c r="D34" s="604">
        <f>D6</f>
        <v>0</v>
      </c>
      <c r="E34" s="604">
        <f>E6</f>
        <v>0</v>
      </c>
      <c r="F34" s="604">
        <f>F6</f>
        <v>19541147.539999999</v>
      </c>
      <c r="G34" s="604">
        <f>G6</f>
        <v>14734902.378383115</v>
      </c>
      <c r="H34" s="606">
        <v>1.4</v>
      </c>
      <c r="I34" s="607">
        <f>(F34+G34)*H34</f>
        <v>47986469.885736354</v>
      </c>
      <c r="J34" s="604">
        <f t="shared" ref="J34:Q34" si="12">J6</f>
        <v>0</v>
      </c>
      <c r="K34" s="604">
        <f t="shared" si="12"/>
        <v>35538273.699734181</v>
      </c>
      <c r="L34" s="604">
        <f t="shared" si="12"/>
        <v>0</v>
      </c>
      <c r="M34" s="604">
        <f t="shared" si="12"/>
        <v>4915714.3854513625</v>
      </c>
      <c r="N34" s="604">
        <f t="shared" si="12"/>
        <v>0</v>
      </c>
      <c r="O34" s="604">
        <f t="shared" si="12"/>
        <v>5752300.3105501775</v>
      </c>
      <c r="P34" s="604">
        <f t="shared" si="12"/>
        <v>1780181.4900006433</v>
      </c>
      <c r="Q34" s="604">
        <f t="shared" si="12"/>
        <v>17988084.478223659</v>
      </c>
    </row>
    <row r="36" spans="1:17">
      <c r="C36" s="605"/>
      <c r="D36" s="605"/>
      <c r="E36" s="605"/>
      <c r="F36" s="605"/>
      <c r="G36" s="605"/>
      <c r="H36" s="605"/>
      <c r="I36" s="605"/>
      <c r="J36" s="605"/>
      <c r="K36" s="605"/>
      <c r="L36" s="605"/>
      <c r="M36" s="605"/>
      <c r="N36" s="605"/>
      <c r="O36" s="605"/>
      <c r="P36" s="605"/>
      <c r="Q36" s="605"/>
    </row>
    <row r="37" spans="1:17">
      <c r="C37" s="605"/>
      <c r="D37" s="605"/>
      <c r="E37" s="605"/>
      <c r="F37" s="605"/>
      <c r="G37" s="605"/>
      <c r="H37" s="605"/>
      <c r="I37" s="605"/>
      <c r="J37" s="605"/>
      <c r="K37" s="605"/>
      <c r="L37" s="605"/>
      <c r="M37" s="605"/>
      <c r="N37" s="605"/>
      <c r="O37" s="605"/>
      <c r="P37" s="605"/>
      <c r="Q37" s="605"/>
    </row>
    <row r="38" spans="1:17">
      <c r="C38" s="605"/>
      <c r="D38" s="605"/>
      <c r="E38" s="605"/>
      <c r="F38" s="605"/>
      <c r="G38" s="605"/>
      <c r="H38" s="605"/>
      <c r="I38" s="605"/>
      <c r="J38" s="605"/>
      <c r="K38" s="605"/>
      <c r="L38" s="605"/>
      <c r="M38" s="605"/>
      <c r="N38" s="605"/>
      <c r="O38" s="605"/>
      <c r="P38" s="605"/>
      <c r="Q38" s="605"/>
    </row>
    <row r="39" spans="1:17">
      <c r="C39" s="605"/>
      <c r="D39" s="605"/>
      <c r="E39" s="605"/>
      <c r="F39" s="605"/>
      <c r="G39" s="605"/>
      <c r="H39" s="605"/>
      <c r="I39" s="605"/>
      <c r="J39" s="605"/>
      <c r="K39" s="605"/>
      <c r="L39" s="605"/>
      <c r="M39" s="605"/>
      <c r="N39" s="605"/>
      <c r="O39" s="605"/>
      <c r="P39" s="605"/>
      <c r="Q39" s="605"/>
    </row>
    <row r="40" spans="1:17">
      <c r="C40" s="605"/>
      <c r="D40" s="605"/>
      <c r="E40" s="605"/>
      <c r="F40" s="605"/>
      <c r="G40" s="605"/>
      <c r="H40" s="605"/>
      <c r="I40" s="605"/>
      <c r="J40" s="605"/>
      <c r="K40" s="605"/>
      <c r="L40" s="605"/>
      <c r="M40" s="605"/>
      <c r="N40" s="605"/>
      <c r="O40" s="605"/>
      <c r="P40" s="605"/>
      <c r="Q40" s="605"/>
    </row>
    <row r="41" spans="1:17">
      <c r="C41" s="605"/>
      <c r="D41" s="605"/>
      <c r="E41" s="605"/>
      <c r="F41" s="605"/>
      <c r="G41" s="605"/>
      <c r="H41" s="605"/>
      <c r="I41" s="605"/>
      <c r="J41" s="605"/>
      <c r="K41" s="605"/>
      <c r="L41" s="605"/>
      <c r="M41" s="605"/>
      <c r="N41" s="605"/>
      <c r="O41" s="605"/>
      <c r="P41" s="605"/>
      <c r="Q41" s="605"/>
    </row>
    <row r="42" spans="1:17">
      <c r="C42" s="605"/>
      <c r="D42" s="605"/>
      <c r="E42" s="605"/>
      <c r="F42" s="605"/>
      <c r="G42" s="605"/>
      <c r="H42" s="605"/>
      <c r="I42" s="605"/>
      <c r="J42" s="605"/>
      <c r="K42" s="605"/>
      <c r="L42" s="605"/>
      <c r="M42" s="605"/>
      <c r="N42" s="605"/>
      <c r="O42" s="605"/>
      <c r="P42" s="605"/>
      <c r="Q42" s="605"/>
    </row>
    <row r="43" spans="1:17">
      <c r="C43" s="605"/>
      <c r="D43" s="605"/>
      <c r="E43" s="605"/>
      <c r="F43" s="605"/>
      <c r="G43" s="605"/>
      <c r="H43" s="605"/>
      <c r="I43" s="605"/>
      <c r="J43" s="605"/>
      <c r="K43" s="605"/>
      <c r="L43" s="605"/>
      <c r="M43" s="605"/>
      <c r="N43" s="605"/>
      <c r="O43" s="605"/>
      <c r="P43" s="605"/>
      <c r="Q43" s="605"/>
    </row>
    <row r="44" spans="1:17">
      <c r="C44" s="605"/>
      <c r="D44" s="605"/>
      <c r="E44" s="605"/>
      <c r="F44" s="605"/>
      <c r="G44" s="605"/>
      <c r="H44" s="605"/>
      <c r="I44" s="605"/>
      <c r="J44" s="605"/>
      <c r="K44" s="605"/>
      <c r="L44" s="605"/>
      <c r="M44" s="605"/>
      <c r="N44" s="605"/>
      <c r="O44" s="605"/>
      <c r="P44" s="605"/>
      <c r="Q44" s="605"/>
    </row>
    <row r="45" spans="1:17">
      <c r="C45" s="605"/>
      <c r="D45" s="605"/>
      <c r="E45" s="605"/>
      <c r="F45" s="605"/>
      <c r="G45" s="605"/>
      <c r="H45" s="605"/>
      <c r="I45" s="605"/>
      <c r="J45" s="605"/>
      <c r="K45" s="605"/>
      <c r="L45" s="605"/>
      <c r="M45" s="605"/>
      <c r="N45" s="605"/>
      <c r="O45" s="605"/>
      <c r="P45" s="605"/>
      <c r="Q45" s="605"/>
    </row>
    <row r="46" spans="1:17">
      <c r="C46" s="605"/>
      <c r="D46" s="605"/>
      <c r="E46" s="605"/>
      <c r="F46" s="605"/>
      <c r="G46" s="605"/>
      <c r="H46" s="605"/>
      <c r="I46" s="605"/>
      <c r="J46" s="605"/>
      <c r="K46" s="605"/>
      <c r="L46" s="605"/>
      <c r="M46" s="605"/>
      <c r="N46" s="605"/>
      <c r="O46" s="605"/>
      <c r="P46" s="605"/>
      <c r="Q46" s="605"/>
    </row>
    <row r="47" spans="1:17">
      <c r="C47" s="605"/>
      <c r="D47" s="605"/>
      <c r="E47" s="605"/>
      <c r="F47" s="605"/>
      <c r="G47" s="605"/>
      <c r="H47" s="605"/>
      <c r="I47" s="605"/>
      <c r="J47" s="605"/>
      <c r="K47" s="605"/>
      <c r="L47" s="605"/>
      <c r="M47" s="605"/>
      <c r="N47" s="605"/>
      <c r="O47" s="605"/>
      <c r="P47" s="605"/>
      <c r="Q47" s="605"/>
    </row>
    <row r="48" spans="1:17">
      <c r="C48" s="605"/>
      <c r="D48" s="605"/>
      <c r="E48" s="605"/>
      <c r="F48" s="605"/>
      <c r="G48" s="605"/>
      <c r="H48" s="605"/>
      <c r="I48" s="605"/>
      <c r="J48" s="605"/>
      <c r="K48" s="605"/>
      <c r="L48" s="605"/>
      <c r="M48" s="605"/>
      <c r="N48" s="605"/>
      <c r="O48" s="605"/>
      <c r="P48" s="605"/>
      <c r="Q48" s="605"/>
    </row>
    <row r="49" spans="3:17">
      <c r="C49" s="605"/>
      <c r="D49" s="605"/>
      <c r="E49" s="605"/>
      <c r="F49" s="605"/>
      <c r="G49" s="605"/>
      <c r="H49" s="605"/>
      <c r="I49" s="605"/>
      <c r="J49" s="605"/>
      <c r="K49" s="605"/>
      <c r="L49" s="605"/>
      <c r="M49" s="605"/>
      <c r="N49" s="605"/>
      <c r="O49" s="605"/>
      <c r="P49" s="605"/>
      <c r="Q49" s="605"/>
    </row>
    <row r="50" spans="3:17">
      <c r="C50" s="605"/>
      <c r="D50" s="605"/>
      <c r="E50" s="605"/>
      <c r="F50" s="605"/>
      <c r="G50" s="605"/>
      <c r="H50" s="605"/>
      <c r="I50" s="605"/>
      <c r="J50" s="605"/>
      <c r="K50" s="605"/>
      <c r="L50" s="605"/>
      <c r="M50" s="605"/>
      <c r="N50" s="605"/>
      <c r="O50" s="605"/>
      <c r="P50" s="605"/>
      <c r="Q50" s="605"/>
    </row>
    <row r="51" spans="3:17">
      <c r="C51" s="605"/>
      <c r="D51" s="605"/>
      <c r="E51" s="605"/>
      <c r="F51" s="605"/>
      <c r="G51" s="605"/>
      <c r="H51" s="605"/>
      <c r="I51" s="605"/>
      <c r="J51" s="605"/>
      <c r="K51" s="605"/>
      <c r="L51" s="605"/>
      <c r="M51" s="605"/>
      <c r="N51" s="605"/>
      <c r="O51" s="605"/>
      <c r="P51" s="605"/>
      <c r="Q51" s="605"/>
    </row>
    <row r="52" spans="3:17">
      <c r="C52" s="605"/>
      <c r="D52" s="605"/>
      <c r="E52" s="605"/>
      <c r="F52" s="605"/>
      <c r="G52" s="605"/>
      <c r="H52" s="605"/>
      <c r="I52" s="605"/>
      <c r="J52" s="605"/>
      <c r="K52" s="605"/>
      <c r="L52" s="605"/>
      <c r="M52" s="605"/>
      <c r="N52" s="605"/>
      <c r="O52" s="605"/>
      <c r="P52" s="605"/>
      <c r="Q52" s="605"/>
    </row>
    <row r="53" spans="3:17">
      <c r="C53" s="605"/>
      <c r="D53" s="605"/>
      <c r="E53" s="605"/>
      <c r="F53" s="605"/>
      <c r="G53" s="605"/>
      <c r="H53" s="605"/>
      <c r="I53" s="605"/>
      <c r="J53" s="605"/>
      <c r="K53" s="605"/>
      <c r="L53" s="605"/>
      <c r="M53" s="605"/>
      <c r="N53" s="605"/>
      <c r="O53" s="605"/>
      <c r="P53" s="605"/>
      <c r="Q53" s="605"/>
    </row>
    <row r="54" spans="3:17">
      <c r="C54" s="605"/>
      <c r="D54" s="605"/>
      <c r="E54" s="605"/>
      <c r="F54" s="605"/>
      <c r="G54" s="605"/>
      <c r="H54" s="605"/>
      <c r="I54" s="605"/>
      <c r="J54" s="605"/>
      <c r="K54" s="605"/>
      <c r="L54" s="605"/>
      <c r="M54" s="605"/>
      <c r="N54" s="605"/>
      <c r="O54" s="605"/>
      <c r="P54" s="605"/>
      <c r="Q54" s="605"/>
    </row>
    <row r="55" spans="3:17">
      <c r="C55" s="605"/>
      <c r="D55" s="605"/>
      <c r="E55" s="605"/>
      <c r="F55" s="605"/>
      <c r="G55" s="605"/>
      <c r="H55" s="605"/>
      <c r="I55" s="605"/>
      <c r="J55" s="605"/>
      <c r="K55" s="605"/>
      <c r="L55" s="605"/>
      <c r="M55" s="605"/>
      <c r="N55" s="605"/>
      <c r="O55" s="605"/>
      <c r="P55" s="605"/>
      <c r="Q55" s="605"/>
    </row>
    <row r="56" spans="3:17">
      <c r="C56" s="605"/>
      <c r="D56" s="605"/>
      <c r="E56" s="605"/>
      <c r="F56" s="605"/>
      <c r="G56" s="605"/>
      <c r="H56" s="605"/>
      <c r="I56" s="605"/>
      <c r="J56" s="605"/>
      <c r="K56" s="605"/>
      <c r="L56" s="605"/>
      <c r="M56" s="605"/>
      <c r="N56" s="605"/>
      <c r="O56" s="605"/>
      <c r="P56" s="605"/>
      <c r="Q56" s="605"/>
    </row>
    <row r="57" spans="3:17">
      <c r="C57" s="605"/>
      <c r="D57" s="605"/>
      <c r="E57" s="605"/>
      <c r="F57" s="605"/>
      <c r="G57" s="605"/>
      <c r="H57" s="605"/>
      <c r="I57" s="605"/>
      <c r="J57" s="605"/>
      <c r="K57" s="605"/>
      <c r="L57" s="605"/>
      <c r="M57" s="605"/>
      <c r="N57" s="605"/>
      <c r="O57" s="605"/>
      <c r="P57" s="605"/>
      <c r="Q57" s="605"/>
    </row>
    <row r="58" spans="3:17">
      <c r="C58" s="605"/>
      <c r="D58" s="605"/>
      <c r="E58" s="605"/>
      <c r="F58" s="605"/>
      <c r="G58" s="605"/>
      <c r="H58" s="605"/>
      <c r="I58" s="605"/>
      <c r="J58" s="605"/>
      <c r="K58" s="605"/>
      <c r="L58" s="605"/>
      <c r="M58" s="605"/>
      <c r="N58" s="605"/>
      <c r="O58" s="605"/>
      <c r="P58" s="605"/>
      <c r="Q58" s="605"/>
    </row>
    <row r="59" spans="3:17">
      <c r="C59" s="605"/>
      <c r="D59" s="605"/>
      <c r="E59" s="605"/>
      <c r="F59" s="605"/>
      <c r="G59" s="605"/>
      <c r="H59" s="605"/>
      <c r="I59" s="605"/>
      <c r="J59" s="605"/>
      <c r="K59" s="605"/>
      <c r="L59" s="605"/>
      <c r="M59" s="605"/>
      <c r="N59" s="605"/>
      <c r="O59" s="605"/>
      <c r="P59" s="605"/>
      <c r="Q59" s="605"/>
    </row>
    <row r="60" spans="3:17">
      <c r="C60" s="605"/>
      <c r="D60" s="605"/>
      <c r="E60" s="605"/>
      <c r="F60" s="605"/>
      <c r="G60" s="605"/>
      <c r="H60" s="605"/>
      <c r="I60" s="605"/>
      <c r="J60" s="605"/>
      <c r="K60" s="605"/>
      <c r="L60" s="605"/>
      <c r="M60" s="605"/>
      <c r="N60" s="605"/>
      <c r="O60" s="605"/>
      <c r="P60" s="605"/>
      <c r="Q60" s="605"/>
    </row>
    <row r="61" spans="3:17">
      <c r="C61" s="605"/>
      <c r="D61" s="605"/>
      <c r="E61" s="605"/>
      <c r="F61" s="605"/>
      <c r="G61" s="605"/>
      <c r="H61" s="605"/>
      <c r="I61" s="605"/>
      <c r="J61" s="605"/>
      <c r="K61" s="605"/>
      <c r="L61" s="605"/>
      <c r="M61" s="605"/>
      <c r="N61" s="605"/>
      <c r="O61" s="605"/>
      <c r="P61" s="605"/>
      <c r="Q61" s="605"/>
    </row>
    <row r="62" spans="3:17">
      <c r="C62" s="605"/>
      <c r="D62" s="605"/>
      <c r="E62" s="605"/>
      <c r="F62" s="605"/>
      <c r="G62" s="605"/>
      <c r="H62" s="605"/>
      <c r="I62" s="605"/>
      <c r="J62" s="605"/>
      <c r="K62" s="605"/>
      <c r="L62" s="605"/>
      <c r="M62" s="605"/>
      <c r="N62" s="605"/>
      <c r="O62" s="605"/>
      <c r="P62" s="605"/>
      <c r="Q62" s="605"/>
    </row>
    <row r="63" spans="3:17">
      <c r="C63" s="605"/>
      <c r="D63" s="605"/>
      <c r="E63" s="605"/>
      <c r="F63" s="605"/>
      <c r="G63" s="605"/>
      <c r="H63" s="605"/>
      <c r="I63" s="605"/>
      <c r="J63" s="605"/>
      <c r="K63" s="605"/>
      <c r="L63" s="605"/>
      <c r="M63" s="605"/>
      <c r="N63" s="605"/>
      <c r="O63" s="605"/>
      <c r="P63" s="605"/>
      <c r="Q63" s="605"/>
    </row>
    <row r="64" spans="3:17">
      <c r="C64" s="605"/>
      <c r="D64" s="605"/>
      <c r="E64" s="605"/>
      <c r="F64" s="605"/>
      <c r="G64" s="605"/>
      <c r="H64" s="605"/>
      <c r="I64" s="605"/>
      <c r="J64" s="605"/>
      <c r="K64" s="605"/>
      <c r="L64" s="605"/>
      <c r="M64" s="605"/>
      <c r="N64" s="605"/>
      <c r="O64" s="605"/>
      <c r="P64" s="605"/>
      <c r="Q64" s="605"/>
    </row>
    <row r="65" spans="3:17">
      <c r="C65" s="605"/>
      <c r="D65" s="605"/>
      <c r="E65" s="605"/>
      <c r="F65" s="605"/>
      <c r="G65" s="605"/>
      <c r="H65" s="605"/>
      <c r="I65" s="605"/>
      <c r="J65" s="605"/>
      <c r="K65" s="605"/>
      <c r="L65" s="605"/>
      <c r="M65" s="605"/>
      <c r="N65" s="605"/>
      <c r="O65" s="605"/>
      <c r="P65" s="605"/>
      <c r="Q65" s="605"/>
    </row>
    <row r="66" spans="3:17">
      <c r="C66" s="605"/>
      <c r="D66" s="605"/>
      <c r="E66" s="605"/>
      <c r="F66" s="605"/>
      <c r="G66" s="605"/>
      <c r="H66" s="605"/>
      <c r="I66" s="605"/>
      <c r="J66" s="605"/>
      <c r="K66" s="605"/>
      <c r="L66" s="605"/>
      <c r="M66" s="605"/>
      <c r="N66" s="605"/>
      <c r="O66" s="605"/>
      <c r="P66" s="605"/>
      <c r="Q66" s="605"/>
    </row>
    <row r="67" spans="3:17">
      <c r="C67" s="605"/>
      <c r="D67" s="605"/>
      <c r="E67" s="605"/>
      <c r="F67" s="605"/>
      <c r="G67" s="605"/>
      <c r="H67" s="605"/>
      <c r="I67" s="605"/>
      <c r="J67" s="605"/>
      <c r="K67" s="605"/>
      <c r="L67" s="605"/>
      <c r="M67" s="605"/>
      <c r="N67" s="605"/>
      <c r="O67" s="605"/>
      <c r="P67" s="605"/>
      <c r="Q67" s="605"/>
    </row>
    <row r="68" spans="3:17">
      <c r="C68" s="605"/>
      <c r="D68" s="605"/>
      <c r="E68" s="605"/>
      <c r="F68" s="605"/>
      <c r="G68" s="605"/>
      <c r="H68" s="605"/>
      <c r="I68" s="605"/>
      <c r="J68" s="605"/>
      <c r="K68" s="605"/>
      <c r="L68" s="605"/>
      <c r="M68" s="605"/>
      <c r="N68" s="605"/>
      <c r="O68" s="605"/>
      <c r="P68" s="605"/>
      <c r="Q68" s="605"/>
    </row>
    <row r="69" spans="3:17">
      <c r="C69" s="605"/>
      <c r="D69" s="605"/>
      <c r="E69" s="605"/>
      <c r="F69" s="605"/>
      <c r="G69" s="605"/>
      <c r="H69" s="605"/>
      <c r="I69" s="605"/>
      <c r="J69" s="605"/>
      <c r="K69" s="605"/>
      <c r="L69" s="605"/>
      <c r="M69" s="605"/>
      <c r="N69" s="605"/>
      <c r="O69" s="605"/>
      <c r="P69" s="605"/>
      <c r="Q69" s="605"/>
    </row>
    <row r="70" spans="3:17">
      <c r="C70" s="605"/>
      <c r="D70" s="605"/>
      <c r="E70" s="605"/>
      <c r="F70" s="605"/>
      <c r="G70" s="605"/>
      <c r="H70" s="605"/>
      <c r="I70" s="605"/>
      <c r="J70" s="605"/>
      <c r="K70" s="605"/>
      <c r="L70" s="605"/>
      <c r="M70" s="605"/>
      <c r="N70" s="605"/>
      <c r="O70" s="605"/>
      <c r="P70" s="605"/>
      <c r="Q70" s="605"/>
    </row>
    <row r="71" spans="3:17">
      <c r="C71" s="605"/>
      <c r="D71" s="605"/>
      <c r="E71" s="605"/>
      <c r="F71" s="605"/>
      <c r="G71" s="605"/>
      <c r="H71" s="605"/>
      <c r="I71" s="605"/>
      <c r="J71" s="605"/>
      <c r="K71" s="605"/>
      <c r="L71" s="605"/>
      <c r="M71" s="605"/>
      <c r="N71" s="605"/>
      <c r="O71" s="605"/>
      <c r="P71" s="605"/>
      <c r="Q71" s="605"/>
    </row>
    <row r="72" spans="3:17">
      <c r="C72" s="605"/>
      <c r="D72" s="605"/>
      <c r="E72" s="605"/>
      <c r="F72" s="605"/>
      <c r="G72" s="605"/>
      <c r="H72" s="605"/>
      <c r="I72" s="605"/>
      <c r="J72" s="605"/>
      <c r="K72" s="605"/>
      <c r="L72" s="605"/>
      <c r="M72" s="605"/>
      <c r="N72" s="605"/>
      <c r="O72" s="605"/>
      <c r="P72" s="605"/>
      <c r="Q72" s="605"/>
    </row>
    <row r="73" spans="3:17">
      <c r="C73" s="605"/>
      <c r="D73" s="605"/>
      <c r="E73" s="605"/>
      <c r="F73" s="605"/>
      <c r="G73" s="605"/>
      <c r="H73" s="605"/>
      <c r="I73" s="605"/>
      <c r="J73" s="605"/>
      <c r="K73" s="605"/>
      <c r="L73" s="605"/>
      <c r="M73" s="605"/>
      <c r="N73" s="605"/>
      <c r="O73" s="605"/>
      <c r="P73" s="605"/>
      <c r="Q73" s="605"/>
    </row>
    <row r="74" spans="3:17">
      <c r="C74" s="605"/>
      <c r="D74" s="605"/>
      <c r="E74" s="605"/>
      <c r="F74" s="605"/>
      <c r="G74" s="605"/>
      <c r="H74" s="605"/>
      <c r="I74" s="605"/>
      <c r="J74" s="605"/>
      <c r="K74" s="605"/>
      <c r="L74" s="605"/>
      <c r="M74" s="605"/>
      <c r="N74" s="605"/>
      <c r="O74" s="605"/>
      <c r="P74" s="605"/>
      <c r="Q74" s="605"/>
    </row>
    <row r="75" spans="3:17">
      <c r="C75" s="605"/>
      <c r="D75" s="605"/>
      <c r="E75" s="605"/>
      <c r="F75" s="605"/>
      <c r="G75" s="605"/>
      <c r="H75" s="605"/>
      <c r="I75" s="605"/>
      <c r="J75" s="605"/>
      <c r="K75" s="605"/>
      <c r="L75" s="605"/>
      <c r="M75" s="605"/>
      <c r="N75" s="605"/>
      <c r="O75" s="605"/>
      <c r="P75" s="605"/>
      <c r="Q75" s="605"/>
    </row>
    <row r="76" spans="3:17">
      <c r="C76" s="605"/>
      <c r="D76" s="605"/>
      <c r="E76" s="605"/>
      <c r="F76" s="605"/>
      <c r="G76" s="605"/>
      <c r="H76" s="605"/>
      <c r="I76" s="605"/>
      <c r="J76" s="605"/>
      <c r="K76" s="605"/>
      <c r="L76" s="605"/>
      <c r="M76" s="605"/>
      <c r="N76" s="605"/>
      <c r="O76" s="605"/>
      <c r="P76" s="605"/>
      <c r="Q76" s="605"/>
    </row>
    <row r="77" spans="3:17">
      <c r="C77" s="605"/>
      <c r="D77" s="605"/>
      <c r="E77" s="605"/>
      <c r="F77" s="605"/>
      <c r="G77" s="605"/>
      <c r="H77" s="605"/>
      <c r="I77" s="605"/>
      <c r="J77" s="605"/>
      <c r="K77" s="605"/>
      <c r="L77" s="605"/>
      <c r="M77" s="605"/>
      <c r="N77" s="605"/>
      <c r="O77" s="605"/>
      <c r="P77" s="605"/>
      <c r="Q77" s="605"/>
    </row>
    <row r="78" spans="3:17">
      <c r="C78" s="605"/>
      <c r="D78" s="605"/>
      <c r="E78" s="605"/>
      <c r="F78" s="605"/>
      <c r="G78" s="605"/>
      <c r="H78" s="605"/>
      <c r="I78" s="605"/>
      <c r="J78" s="605"/>
      <c r="K78" s="605"/>
      <c r="L78" s="605"/>
      <c r="M78" s="605"/>
      <c r="N78" s="605"/>
      <c r="O78" s="605"/>
      <c r="P78" s="605"/>
      <c r="Q78" s="605"/>
    </row>
    <row r="79" spans="3:17">
      <c r="C79" s="605"/>
      <c r="D79" s="605"/>
      <c r="E79" s="605"/>
      <c r="F79" s="605"/>
      <c r="G79" s="605"/>
      <c r="H79" s="605"/>
      <c r="I79" s="605"/>
      <c r="J79" s="605"/>
      <c r="K79" s="605"/>
      <c r="L79" s="605"/>
      <c r="M79" s="605"/>
      <c r="N79" s="605"/>
      <c r="O79" s="605"/>
      <c r="P79" s="605"/>
      <c r="Q79" s="605"/>
    </row>
    <row r="80" spans="3:17">
      <c r="C80" s="605"/>
      <c r="D80" s="605"/>
      <c r="E80" s="605"/>
      <c r="F80" s="605"/>
      <c r="G80" s="605"/>
      <c r="H80" s="605"/>
      <c r="I80" s="605"/>
      <c r="J80" s="605"/>
      <c r="K80" s="605"/>
      <c r="L80" s="605"/>
      <c r="M80" s="605"/>
      <c r="N80" s="605"/>
      <c r="O80" s="605"/>
      <c r="P80" s="605"/>
      <c r="Q80" s="605"/>
    </row>
    <row r="81" spans="3:17">
      <c r="C81" s="605"/>
      <c r="D81" s="605"/>
      <c r="E81" s="605"/>
      <c r="F81" s="605"/>
      <c r="G81" s="605"/>
      <c r="H81" s="605"/>
      <c r="I81" s="605"/>
      <c r="J81" s="605"/>
      <c r="K81" s="605"/>
      <c r="L81" s="605"/>
      <c r="M81" s="605"/>
      <c r="N81" s="605"/>
      <c r="O81" s="605"/>
      <c r="P81" s="605"/>
      <c r="Q81" s="605"/>
    </row>
    <row r="82" spans="3:17">
      <c r="C82" s="605"/>
      <c r="D82" s="605"/>
      <c r="E82" s="605"/>
      <c r="F82" s="605"/>
      <c r="G82" s="605"/>
      <c r="H82" s="605"/>
      <c r="I82" s="605"/>
      <c r="J82" s="605"/>
      <c r="K82" s="605"/>
      <c r="L82" s="605"/>
      <c r="M82" s="605"/>
      <c r="N82" s="605"/>
      <c r="O82" s="605"/>
      <c r="P82" s="605"/>
      <c r="Q82" s="605"/>
    </row>
    <row r="83" spans="3:17">
      <c r="C83" s="605"/>
      <c r="D83" s="605"/>
      <c r="E83" s="605"/>
      <c r="F83" s="605"/>
      <c r="G83" s="605"/>
      <c r="H83" s="605"/>
      <c r="I83" s="605"/>
      <c r="J83" s="605"/>
      <c r="K83" s="605"/>
      <c r="L83" s="605"/>
      <c r="M83" s="605"/>
      <c r="N83" s="605"/>
      <c r="O83" s="605"/>
      <c r="P83" s="605"/>
      <c r="Q83" s="605"/>
    </row>
    <row r="84" spans="3:17">
      <c r="C84" s="605"/>
      <c r="D84" s="605"/>
      <c r="E84" s="605"/>
      <c r="F84" s="605"/>
      <c r="G84" s="605"/>
      <c r="H84" s="605"/>
      <c r="I84" s="605"/>
      <c r="J84" s="605"/>
      <c r="K84" s="605"/>
      <c r="L84" s="605"/>
      <c r="M84" s="605"/>
      <c r="N84" s="605"/>
      <c r="O84" s="605"/>
      <c r="P84" s="605"/>
      <c r="Q84" s="605"/>
    </row>
    <row r="85" spans="3:17">
      <c r="C85" s="605"/>
      <c r="D85" s="605"/>
      <c r="E85" s="605"/>
      <c r="F85" s="605"/>
      <c r="G85" s="605"/>
      <c r="H85" s="605"/>
      <c r="I85" s="605"/>
      <c r="J85" s="605"/>
      <c r="K85" s="605"/>
      <c r="L85" s="605"/>
      <c r="M85" s="605"/>
      <c r="N85" s="605"/>
      <c r="O85" s="605"/>
      <c r="P85" s="605"/>
      <c r="Q85" s="605"/>
    </row>
    <row r="86" spans="3:17">
      <c r="C86" s="605"/>
      <c r="D86" s="605"/>
      <c r="E86" s="605"/>
      <c r="F86" s="605"/>
      <c r="G86" s="605"/>
      <c r="H86" s="605"/>
      <c r="I86" s="605"/>
      <c r="J86" s="605"/>
      <c r="K86" s="605"/>
      <c r="L86" s="605"/>
      <c r="M86" s="605"/>
      <c r="N86" s="605"/>
      <c r="O86" s="605"/>
      <c r="P86" s="605"/>
      <c r="Q86" s="605"/>
    </row>
    <row r="87" spans="3:17">
      <c r="C87" s="605"/>
      <c r="D87" s="605"/>
      <c r="E87" s="605"/>
      <c r="F87" s="605"/>
      <c r="G87" s="605"/>
      <c r="H87" s="605"/>
      <c r="I87" s="605"/>
      <c r="J87" s="605"/>
      <c r="K87" s="605"/>
      <c r="L87" s="605"/>
      <c r="M87" s="605"/>
      <c r="N87" s="605"/>
      <c r="O87" s="605"/>
      <c r="P87" s="605"/>
      <c r="Q87" s="605"/>
    </row>
    <row r="88" spans="3:17">
      <c r="C88" s="605"/>
      <c r="D88" s="605"/>
      <c r="E88" s="605"/>
      <c r="F88" s="605"/>
      <c r="G88" s="605"/>
      <c r="H88" s="605"/>
      <c r="I88" s="605"/>
      <c r="J88" s="605"/>
      <c r="K88" s="605"/>
      <c r="L88" s="605"/>
      <c r="M88" s="605"/>
      <c r="N88" s="605"/>
      <c r="O88" s="605"/>
      <c r="P88" s="605"/>
      <c r="Q88" s="605"/>
    </row>
    <row r="89" spans="3:17">
      <c r="C89" s="605"/>
      <c r="D89" s="605"/>
      <c r="E89" s="605"/>
      <c r="F89" s="605"/>
      <c r="G89" s="605"/>
      <c r="H89" s="605"/>
      <c r="I89" s="605"/>
      <c r="J89" s="605"/>
      <c r="K89" s="605"/>
      <c r="L89" s="605"/>
      <c r="M89" s="605"/>
      <c r="N89" s="605"/>
      <c r="O89" s="605"/>
      <c r="P89" s="605"/>
      <c r="Q89" s="605"/>
    </row>
    <row r="90" spans="3:17">
      <c r="C90" s="605"/>
      <c r="D90" s="605"/>
      <c r="E90" s="605"/>
      <c r="F90" s="605"/>
      <c r="G90" s="605"/>
      <c r="H90" s="605"/>
      <c r="I90" s="605"/>
      <c r="J90" s="605"/>
      <c r="K90" s="605"/>
      <c r="L90" s="605"/>
      <c r="M90" s="605"/>
      <c r="N90" s="605"/>
      <c r="O90" s="605"/>
      <c r="P90" s="605"/>
      <c r="Q90" s="605"/>
    </row>
    <row r="91" spans="3:17">
      <c r="C91" s="605"/>
      <c r="D91" s="605"/>
      <c r="E91" s="605"/>
      <c r="F91" s="605"/>
      <c r="G91" s="605"/>
      <c r="H91" s="605"/>
      <c r="I91" s="605"/>
      <c r="J91" s="605"/>
      <c r="K91" s="605"/>
      <c r="L91" s="605"/>
      <c r="M91" s="605"/>
      <c r="N91" s="605"/>
      <c r="O91" s="605"/>
      <c r="P91" s="605"/>
      <c r="Q91" s="605"/>
    </row>
    <row r="92" spans="3:17">
      <c r="C92" s="605"/>
      <c r="D92" s="605"/>
      <c r="E92" s="605"/>
      <c r="F92" s="605"/>
      <c r="G92" s="605"/>
      <c r="H92" s="605"/>
      <c r="I92" s="605"/>
      <c r="J92" s="605"/>
      <c r="K92" s="605"/>
      <c r="L92" s="605"/>
      <c r="M92" s="605"/>
      <c r="N92" s="605"/>
      <c r="O92" s="605"/>
      <c r="P92" s="605"/>
      <c r="Q92" s="605"/>
    </row>
    <row r="93" spans="3:17">
      <c r="C93" s="605"/>
      <c r="D93" s="605"/>
      <c r="E93" s="605"/>
      <c r="F93" s="605"/>
      <c r="G93" s="605"/>
      <c r="H93" s="605"/>
      <c r="I93" s="605"/>
      <c r="J93" s="605"/>
      <c r="K93" s="605"/>
      <c r="L93" s="605"/>
      <c r="M93" s="605"/>
      <c r="N93" s="605"/>
      <c r="O93" s="605"/>
      <c r="P93" s="605"/>
      <c r="Q93" s="605"/>
    </row>
    <row r="94" spans="3:17">
      <c r="C94" s="605"/>
      <c r="D94" s="605"/>
      <c r="E94" s="605"/>
      <c r="F94" s="605"/>
      <c r="G94" s="605"/>
      <c r="H94" s="605"/>
      <c r="I94" s="605"/>
      <c r="J94" s="605"/>
      <c r="K94" s="605"/>
      <c r="L94" s="605"/>
      <c r="M94" s="605"/>
      <c r="N94" s="605"/>
      <c r="O94" s="605"/>
      <c r="P94" s="605"/>
      <c r="Q94" s="605"/>
    </row>
    <row r="95" spans="3:17">
      <c r="C95" s="605"/>
      <c r="D95" s="605"/>
      <c r="E95" s="605"/>
      <c r="F95" s="605"/>
      <c r="G95" s="605"/>
      <c r="H95" s="605"/>
      <c r="I95" s="605"/>
      <c r="J95" s="605"/>
      <c r="K95" s="605"/>
      <c r="L95" s="605"/>
      <c r="M95" s="605"/>
      <c r="N95" s="605"/>
      <c r="O95" s="605"/>
      <c r="P95" s="605"/>
      <c r="Q95" s="605"/>
    </row>
    <row r="96" spans="3:17">
      <c r="C96" s="605"/>
      <c r="D96" s="605"/>
      <c r="E96" s="605"/>
      <c r="F96" s="605"/>
      <c r="G96" s="605"/>
      <c r="H96" s="605"/>
      <c r="I96" s="605"/>
      <c r="J96" s="605"/>
      <c r="K96" s="605"/>
      <c r="L96" s="605"/>
      <c r="M96" s="605"/>
      <c r="N96" s="605"/>
      <c r="O96" s="605"/>
      <c r="P96" s="605"/>
      <c r="Q96" s="605"/>
    </row>
    <row r="97" spans="3:17">
      <c r="C97" s="605"/>
      <c r="D97" s="605"/>
      <c r="E97" s="605"/>
      <c r="F97" s="605"/>
      <c r="G97" s="605"/>
      <c r="H97" s="605"/>
      <c r="I97" s="605"/>
      <c r="J97" s="605"/>
      <c r="K97" s="605"/>
      <c r="L97" s="605"/>
      <c r="M97" s="605"/>
      <c r="N97" s="605"/>
      <c r="O97" s="605"/>
      <c r="P97" s="605"/>
      <c r="Q97" s="605"/>
    </row>
    <row r="98" spans="3:17">
      <c r="C98" s="605"/>
      <c r="D98" s="605"/>
      <c r="E98" s="605"/>
      <c r="F98" s="605"/>
      <c r="G98" s="605"/>
      <c r="H98" s="605"/>
      <c r="I98" s="605"/>
      <c r="J98" s="605"/>
      <c r="K98" s="605"/>
      <c r="L98" s="605"/>
      <c r="M98" s="605"/>
      <c r="N98" s="605"/>
      <c r="O98" s="605"/>
      <c r="P98" s="605"/>
      <c r="Q98" s="605"/>
    </row>
    <row r="99" spans="3:17">
      <c r="C99" s="605"/>
      <c r="D99" s="605"/>
      <c r="E99" s="605"/>
      <c r="F99" s="605"/>
      <c r="G99" s="605"/>
      <c r="H99" s="605"/>
      <c r="I99" s="605"/>
      <c r="J99" s="605"/>
      <c r="K99" s="605"/>
      <c r="L99" s="605"/>
      <c r="M99" s="605"/>
      <c r="N99" s="605"/>
      <c r="O99" s="605"/>
      <c r="P99" s="605"/>
      <c r="Q99" s="605"/>
    </row>
    <row r="100" spans="3:17">
      <c r="C100" s="605"/>
      <c r="D100" s="605"/>
      <c r="E100" s="605"/>
      <c r="F100" s="605"/>
      <c r="G100" s="605"/>
      <c r="H100" s="605"/>
      <c r="I100" s="605"/>
      <c r="J100" s="605"/>
      <c r="K100" s="605"/>
      <c r="L100" s="605"/>
      <c r="M100" s="605"/>
      <c r="N100" s="605"/>
      <c r="O100" s="605"/>
      <c r="P100" s="605"/>
      <c r="Q100" s="605"/>
    </row>
    <row r="101" spans="3:17">
      <c r="C101" s="605"/>
      <c r="D101" s="605"/>
      <c r="E101" s="605"/>
      <c r="F101" s="605"/>
      <c r="G101" s="605"/>
      <c r="H101" s="605"/>
      <c r="I101" s="605"/>
      <c r="J101" s="605"/>
      <c r="K101" s="605"/>
      <c r="L101" s="605"/>
      <c r="M101" s="605"/>
      <c r="N101" s="605"/>
      <c r="O101" s="605"/>
      <c r="P101" s="605"/>
      <c r="Q101" s="605"/>
    </row>
    <row r="102" spans="3:17">
      <c r="C102" s="605"/>
      <c r="D102" s="605"/>
      <c r="E102" s="605"/>
      <c r="F102" s="605"/>
      <c r="G102" s="605"/>
      <c r="H102" s="605"/>
      <c r="I102" s="605"/>
      <c r="J102" s="605"/>
      <c r="K102" s="605"/>
      <c r="L102" s="605"/>
      <c r="M102" s="605"/>
      <c r="N102" s="605"/>
      <c r="O102" s="605"/>
      <c r="P102" s="605"/>
      <c r="Q102" s="605"/>
    </row>
  </sheetData>
  <conditionalFormatting sqref="I7:I34">
    <cfRule type="expression" dxfId="18" priority="1">
      <formula>(C7*#REF!)&lt;&gt;SUM(#REF!)</formula>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5"/>
  <sheetViews>
    <sheetView zoomScale="80" zoomScaleNormal="80" workbookViewId="0">
      <pane xSplit="1" ySplit="5" topLeftCell="B6" activePane="bottomRight" state="frozen"/>
      <selection activeCell="B69" sqref="B69"/>
      <selection pane="topRight" activeCell="B69" sqref="B69"/>
      <selection pane="bottomLeft" activeCell="B69" sqref="B69"/>
      <selection pane="bottomRight" activeCell="I37" sqref="I37"/>
    </sheetView>
  </sheetViews>
  <sheetFormatPr defaultColWidth="9.140625" defaultRowHeight="12.75"/>
  <cols>
    <col min="1" max="1" width="9.5703125" style="3" bestFit="1" customWidth="1"/>
    <col min="2" max="2" width="86" style="3" customWidth="1"/>
    <col min="3" max="3" width="15.28515625" style="3" bestFit="1" customWidth="1"/>
    <col min="4" max="7" width="15.28515625" style="4" bestFit="1" customWidth="1"/>
    <col min="8" max="8" width="9.140625" style="4" customWidth="1"/>
    <col min="9" max="12" width="22.140625" style="4" bestFit="1" customWidth="1"/>
    <col min="13" max="13" width="6.85546875" style="4" customWidth="1"/>
    <col min="14" max="16384" width="9.140625" style="4"/>
  </cols>
  <sheetData>
    <row r="1" spans="1:18">
      <c r="A1" s="2" t="s">
        <v>30</v>
      </c>
      <c r="B1" s="690" t="s">
        <v>720</v>
      </c>
    </row>
    <row r="2" spans="1:18">
      <c r="A2" s="2" t="s">
        <v>31</v>
      </c>
      <c r="B2" s="691">
        <v>45838</v>
      </c>
      <c r="C2" s="6"/>
      <c r="D2" s="7"/>
      <c r="E2" s="7"/>
      <c r="F2" s="7"/>
      <c r="G2" s="7"/>
      <c r="H2" s="7"/>
    </row>
    <row r="3" spans="1:18" ht="13.5" thickBot="1">
      <c r="A3" s="2"/>
      <c r="B3" s="6"/>
      <c r="C3" s="6"/>
      <c r="D3" s="7"/>
      <c r="E3" s="7"/>
      <c r="F3" s="7"/>
      <c r="G3" s="7"/>
      <c r="H3" s="7"/>
    </row>
    <row r="4" spans="1:18" ht="15" customHeight="1" thickBot="1">
      <c r="A4" s="9" t="s">
        <v>93</v>
      </c>
      <c r="B4" s="10" t="s">
        <v>92</v>
      </c>
      <c r="C4" s="10"/>
      <c r="D4" s="798" t="s">
        <v>670</v>
      </c>
      <c r="E4" s="799"/>
      <c r="F4" s="799"/>
      <c r="G4" s="800"/>
      <c r="H4" s="7"/>
    </row>
    <row r="5" spans="1:18">
      <c r="A5" s="11" t="s">
        <v>6</v>
      </c>
      <c r="B5" s="12"/>
      <c r="C5" s="255" t="s">
        <v>680</v>
      </c>
      <c r="D5" s="255" t="s">
        <v>681</v>
      </c>
      <c r="E5" s="255" t="s">
        <v>682</v>
      </c>
      <c r="F5" s="255" t="s">
        <v>683</v>
      </c>
      <c r="G5" s="255" t="s">
        <v>684</v>
      </c>
    </row>
    <row r="6" spans="1:18">
      <c r="B6" s="692" t="s">
        <v>91</v>
      </c>
      <c r="C6" s="258"/>
      <c r="D6" s="258"/>
      <c r="E6" s="258"/>
      <c r="F6" s="258"/>
      <c r="G6" s="259"/>
    </row>
    <row r="7" spans="1:18">
      <c r="A7" s="13"/>
      <c r="B7" s="693" t="s">
        <v>89</v>
      </c>
      <c r="C7" s="258"/>
      <c r="D7" s="258"/>
      <c r="E7" s="258"/>
      <c r="F7" s="258"/>
      <c r="G7" s="259"/>
    </row>
    <row r="8" spans="1:18">
      <c r="A8" s="260">
        <v>1</v>
      </c>
      <c r="B8" s="694" t="s">
        <v>333</v>
      </c>
      <c r="C8" s="713">
        <v>5289820784.8398075</v>
      </c>
      <c r="D8" s="472">
        <v>4891504883.1489754</v>
      </c>
      <c r="E8" s="472">
        <v>4975025347.2131252</v>
      </c>
      <c r="F8" s="472">
        <v>4582217105.3316364</v>
      </c>
      <c r="G8" s="473">
        <v>4387531525.3529444</v>
      </c>
      <c r="H8" s="506"/>
      <c r="I8" s="506"/>
      <c r="J8" s="506"/>
      <c r="K8" s="506"/>
      <c r="L8" s="506"/>
      <c r="M8" s="506"/>
      <c r="O8" s="114"/>
      <c r="P8" s="114"/>
      <c r="Q8" s="114"/>
      <c r="R8" s="114"/>
    </row>
    <row r="9" spans="1:18">
      <c r="A9" s="260">
        <v>2</v>
      </c>
      <c r="B9" s="694" t="s">
        <v>334</v>
      </c>
      <c r="C9" s="713">
        <v>6243080784.8398075</v>
      </c>
      <c r="D9" s="472">
        <v>5860059883.1489754</v>
      </c>
      <c r="E9" s="472">
        <v>5957405347.2131252</v>
      </c>
      <c r="F9" s="472">
        <v>5537612105.3316364</v>
      </c>
      <c r="G9" s="473">
        <v>5371066525.3529444</v>
      </c>
      <c r="H9" s="506"/>
      <c r="I9" s="506"/>
      <c r="J9" s="506"/>
      <c r="K9" s="506"/>
      <c r="L9" s="506"/>
      <c r="M9" s="506"/>
      <c r="O9" s="114"/>
      <c r="P9" s="114"/>
      <c r="Q9" s="114"/>
      <c r="R9" s="114"/>
    </row>
    <row r="10" spans="1:18">
      <c r="A10" s="260">
        <v>3</v>
      </c>
      <c r="B10" s="694" t="s">
        <v>142</v>
      </c>
      <c r="C10" s="713">
        <v>6684539392.8398075</v>
      </c>
      <c r="D10" s="472">
        <v>6328558626.6489754</v>
      </c>
      <c r="E10" s="472">
        <v>6419832853.2131252</v>
      </c>
      <c r="F10" s="472">
        <v>6195915320.3316364</v>
      </c>
      <c r="G10" s="473">
        <v>6027809222.3529444</v>
      </c>
      <c r="H10" s="506"/>
      <c r="I10" s="506"/>
      <c r="J10" s="506"/>
      <c r="K10" s="506"/>
      <c r="L10" s="506"/>
      <c r="M10" s="506"/>
      <c r="O10" s="114"/>
      <c r="P10" s="114"/>
      <c r="Q10" s="114"/>
      <c r="R10" s="114"/>
    </row>
    <row r="11" spans="1:18">
      <c r="A11" s="260">
        <v>4</v>
      </c>
      <c r="B11" s="694" t="s">
        <v>336</v>
      </c>
      <c r="C11" s="713">
        <v>4623818487.7319736</v>
      </c>
      <c r="D11" s="472">
        <v>4534292259.6214457</v>
      </c>
      <c r="E11" s="472">
        <v>4330424349.8569574</v>
      </c>
      <c r="F11" s="472">
        <v>3994758080.8677411</v>
      </c>
      <c r="G11" s="473">
        <v>3727537074.4673333</v>
      </c>
      <c r="H11" s="506"/>
      <c r="I11" s="506"/>
      <c r="J11" s="506"/>
      <c r="K11" s="506"/>
      <c r="L11" s="506"/>
      <c r="M11" s="506"/>
      <c r="O11" s="114"/>
      <c r="P11" s="114"/>
      <c r="Q11" s="114"/>
      <c r="R11" s="114"/>
    </row>
    <row r="12" spans="1:18">
      <c r="A12" s="260">
        <v>5</v>
      </c>
      <c r="B12" s="694" t="s">
        <v>337</v>
      </c>
      <c r="C12" s="713">
        <v>5282793032.0438137</v>
      </c>
      <c r="D12" s="472">
        <v>5176013356.3253851</v>
      </c>
      <c r="E12" s="472">
        <v>4957942086.5116634</v>
      </c>
      <c r="F12" s="472">
        <v>4577859437.8704376</v>
      </c>
      <c r="G12" s="473">
        <v>4293494027.0608454</v>
      </c>
      <c r="H12" s="506"/>
      <c r="I12" s="506"/>
      <c r="J12" s="506"/>
      <c r="K12" s="506"/>
      <c r="L12" s="506"/>
      <c r="M12" s="506"/>
      <c r="O12" s="114"/>
      <c r="P12" s="114"/>
      <c r="Q12" s="114"/>
      <c r="R12" s="114"/>
    </row>
    <row r="13" spans="1:18">
      <c r="A13" s="260">
        <v>6</v>
      </c>
      <c r="B13" s="694" t="s">
        <v>335</v>
      </c>
      <c r="C13" s="713">
        <v>6157922502.4900856</v>
      </c>
      <c r="D13" s="472">
        <v>6028243163.8468781</v>
      </c>
      <c r="E13" s="472">
        <v>5791276106.6639395</v>
      </c>
      <c r="F13" s="472">
        <v>5352107361.1257763</v>
      </c>
      <c r="G13" s="473">
        <v>5044963810.3073301</v>
      </c>
      <c r="H13" s="506"/>
      <c r="I13" s="506"/>
      <c r="J13" s="506"/>
      <c r="K13" s="506"/>
      <c r="L13" s="506"/>
      <c r="M13" s="506"/>
      <c r="O13" s="114"/>
      <c r="P13" s="114"/>
      <c r="Q13" s="114"/>
      <c r="R13" s="114"/>
    </row>
    <row r="14" spans="1:18">
      <c r="A14" s="13"/>
      <c r="B14" s="692" t="s">
        <v>339</v>
      </c>
      <c r="C14" s="258"/>
      <c r="D14" s="258"/>
      <c r="E14" s="258"/>
      <c r="F14" s="258"/>
      <c r="G14" s="259"/>
      <c r="H14" s="506"/>
      <c r="I14" s="506"/>
      <c r="J14" s="506"/>
      <c r="K14" s="506"/>
      <c r="L14" s="506"/>
      <c r="M14" s="506"/>
      <c r="O14" s="114"/>
      <c r="P14" s="114"/>
      <c r="Q14" s="114"/>
      <c r="R14" s="114"/>
    </row>
    <row r="15" spans="1:18" ht="15" customHeight="1">
      <c r="A15" s="260">
        <v>7</v>
      </c>
      <c r="B15" s="694" t="s">
        <v>338</v>
      </c>
      <c r="C15" s="714">
        <v>30619266136.631405</v>
      </c>
      <c r="D15" s="472">
        <v>29867785061.9799</v>
      </c>
      <c r="E15" s="472">
        <v>29080593305.113583</v>
      </c>
      <c r="F15" s="472">
        <v>26635323356.804691</v>
      </c>
      <c r="G15" s="473">
        <v>25800413369.080631</v>
      </c>
      <c r="H15" s="506"/>
      <c r="I15" s="506"/>
      <c r="J15" s="506"/>
      <c r="K15" s="506"/>
      <c r="L15" s="506"/>
      <c r="M15" s="506"/>
      <c r="O15" s="114"/>
      <c r="P15" s="114"/>
      <c r="Q15" s="114"/>
      <c r="R15" s="114"/>
    </row>
    <row r="16" spans="1:18">
      <c r="A16" s="13"/>
      <c r="B16" s="692" t="s">
        <v>340</v>
      </c>
      <c r="C16" s="258"/>
      <c r="D16" s="258"/>
      <c r="E16" s="258"/>
      <c r="F16" s="258"/>
      <c r="G16" s="259"/>
      <c r="H16" s="506"/>
      <c r="I16" s="506"/>
      <c r="J16" s="506"/>
      <c r="K16" s="506"/>
      <c r="L16" s="506"/>
      <c r="M16" s="506"/>
      <c r="O16" s="114"/>
      <c r="P16" s="114"/>
      <c r="Q16" s="114"/>
      <c r="R16" s="114"/>
    </row>
    <row r="17" spans="1:18" s="50" customFormat="1">
      <c r="A17" s="260"/>
      <c r="B17" s="693" t="s">
        <v>747</v>
      </c>
      <c r="C17" s="695"/>
      <c r="D17" s="696"/>
      <c r="E17" s="696"/>
      <c r="F17" s="696"/>
      <c r="G17" s="697"/>
      <c r="H17" s="506"/>
      <c r="I17" s="506"/>
      <c r="J17" s="506"/>
      <c r="K17" s="506"/>
      <c r="L17" s="506"/>
      <c r="M17" s="506"/>
      <c r="O17" s="114"/>
      <c r="P17" s="114"/>
      <c r="Q17" s="114"/>
      <c r="R17" s="114"/>
    </row>
    <row r="18" spans="1:18">
      <c r="A18" s="11">
        <v>8</v>
      </c>
      <c r="B18" s="694" t="s">
        <v>333</v>
      </c>
      <c r="C18" s="715">
        <f>C8/C15</f>
        <v>0.17276118771871291</v>
      </c>
      <c r="D18" s="698">
        <v>0.16377193263572801</v>
      </c>
      <c r="E18" s="698">
        <v>0.17107716115057076</v>
      </c>
      <c r="F18" s="698">
        <v>0.1720353473449005</v>
      </c>
      <c r="G18" s="699">
        <v>0.17005663679059455</v>
      </c>
      <c r="H18" s="506"/>
      <c r="I18" s="506"/>
      <c r="J18" s="506"/>
      <c r="K18" s="506"/>
      <c r="L18" s="506"/>
      <c r="M18" s="506"/>
      <c r="O18" s="114"/>
      <c r="P18" s="114"/>
      <c r="Q18" s="114"/>
      <c r="R18" s="114"/>
    </row>
    <row r="19" spans="1:18" ht="15" customHeight="1">
      <c r="A19" s="11">
        <v>9</v>
      </c>
      <c r="B19" s="694" t="s">
        <v>334</v>
      </c>
      <c r="C19" s="715">
        <f>C9/C15</f>
        <v>0.20389387377808146</v>
      </c>
      <c r="D19" s="698">
        <v>0.19620001519993926</v>
      </c>
      <c r="E19" s="698">
        <v>0.20485845267006861</v>
      </c>
      <c r="F19" s="698">
        <v>0.2079048198946272</v>
      </c>
      <c r="G19" s="699">
        <v>0.20817753764324035</v>
      </c>
      <c r="H19" s="506"/>
      <c r="I19" s="506"/>
      <c r="J19" s="506"/>
      <c r="K19" s="506"/>
      <c r="L19" s="506"/>
      <c r="M19" s="506"/>
      <c r="O19" s="114"/>
      <c r="P19" s="114"/>
      <c r="Q19" s="114"/>
      <c r="R19" s="114"/>
    </row>
    <row r="20" spans="1:18">
      <c r="A20" s="11">
        <v>10</v>
      </c>
      <c r="B20" s="694" t="s">
        <v>142</v>
      </c>
      <c r="C20" s="715">
        <f>C10/C15</f>
        <v>0.21831154812827955</v>
      </c>
      <c r="D20" s="698">
        <v>0.21188576968517472</v>
      </c>
      <c r="E20" s="698">
        <v>0.22076003697229418</v>
      </c>
      <c r="F20" s="698">
        <v>0.23262024032265888</v>
      </c>
      <c r="G20" s="699">
        <v>0.23363227310058166</v>
      </c>
      <c r="H20" s="506"/>
      <c r="I20" s="506"/>
      <c r="J20" s="506"/>
      <c r="K20" s="506"/>
      <c r="L20" s="506"/>
      <c r="M20" s="506"/>
      <c r="O20" s="114"/>
      <c r="P20" s="114"/>
      <c r="Q20" s="114"/>
      <c r="R20" s="114"/>
    </row>
    <row r="21" spans="1:18">
      <c r="A21" s="11">
        <v>11</v>
      </c>
      <c r="B21" s="694" t="s">
        <v>336</v>
      </c>
      <c r="C21" s="715">
        <f>C11/C15</f>
        <v>0.15101010151906488</v>
      </c>
      <c r="D21" s="698">
        <v>0.15181213639418339</v>
      </c>
      <c r="E21" s="698">
        <v>0.1489111416820883</v>
      </c>
      <c r="F21" s="698">
        <v>0.1499797103025286</v>
      </c>
      <c r="G21" s="699">
        <v>0.14447586638028195</v>
      </c>
      <c r="H21" s="506"/>
      <c r="I21" s="506"/>
      <c r="J21" s="506"/>
      <c r="K21" s="506"/>
      <c r="L21" s="506"/>
      <c r="M21" s="506"/>
      <c r="O21" s="114"/>
      <c r="P21" s="114"/>
      <c r="Q21" s="114"/>
      <c r="R21" s="114"/>
    </row>
    <row r="22" spans="1:18">
      <c r="A22" s="11">
        <v>12</v>
      </c>
      <c r="B22" s="694" t="s">
        <v>337</v>
      </c>
      <c r="C22" s="715">
        <f>C12/C15</f>
        <v>0.17253166710366505</v>
      </c>
      <c r="D22" s="698">
        <v>0.17329752928060857</v>
      </c>
      <c r="E22" s="698">
        <v>0.17048971575280242</v>
      </c>
      <c r="F22" s="698">
        <v>0.1718717425182264</v>
      </c>
      <c r="G22" s="699">
        <v>0.16641183091299591</v>
      </c>
      <c r="H22" s="506"/>
      <c r="I22" s="506"/>
      <c r="J22" s="506"/>
      <c r="K22" s="506"/>
      <c r="L22" s="506"/>
      <c r="M22" s="506"/>
      <c r="O22" s="114"/>
      <c r="P22" s="114"/>
      <c r="Q22" s="114"/>
      <c r="R22" s="114"/>
    </row>
    <row r="23" spans="1:18">
      <c r="A23" s="11">
        <v>13</v>
      </c>
      <c r="B23" s="694" t="s">
        <v>335</v>
      </c>
      <c r="C23" s="715">
        <f>C13/C15</f>
        <v>0.20111267445182318</v>
      </c>
      <c r="D23" s="698">
        <v>0.20183094097327325</v>
      </c>
      <c r="E23" s="698">
        <v>0.19914573426689997</v>
      </c>
      <c r="F23" s="698">
        <v>0.20094020595993403</v>
      </c>
      <c r="G23" s="699">
        <v>0.195538100034988</v>
      </c>
      <c r="H23" s="506"/>
      <c r="I23" s="506"/>
      <c r="J23" s="506"/>
      <c r="K23" s="506"/>
      <c r="L23" s="506"/>
      <c r="M23" s="506"/>
      <c r="O23" s="114"/>
      <c r="P23" s="114"/>
      <c r="Q23" s="114"/>
      <c r="R23" s="114"/>
    </row>
    <row r="24" spans="1:18">
      <c r="A24" s="13"/>
      <c r="B24" s="692" t="s">
        <v>748</v>
      </c>
      <c r="C24" s="700"/>
      <c r="D24" s="700"/>
      <c r="E24" s="700"/>
      <c r="F24" s="700"/>
      <c r="G24" s="701"/>
      <c r="H24" s="506"/>
      <c r="I24" s="506"/>
      <c r="J24" s="506"/>
      <c r="K24" s="506"/>
      <c r="L24" s="506"/>
      <c r="M24" s="506"/>
      <c r="O24" s="114"/>
      <c r="P24" s="114"/>
      <c r="Q24" s="114"/>
      <c r="R24" s="114"/>
    </row>
    <row r="25" spans="1:18" ht="25.5">
      <c r="A25" s="11">
        <v>14</v>
      </c>
      <c r="B25" s="694" t="s">
        <v>749</v>
      </c>
      <c r="C25" s="703">
        <v>0.18719861029284804</v>
      </c>
      <c r="D25" s="698">
        <v>0.18455517334983762</v>
      </c>
      <c r="E25" s="698">
        <v>0.19195613803284833</v>
      </c>
      <c r="F25" s="698">
        <v>0.1779117834414394</v>
      </c>
      <c r="G25" s="699">
        <v>0.1778192289313259</v>
      </c>
      <c r="H25" s="506"/>
      <c r="I25" s="506"/>
      <c r="J25" s="506"/>
      <c r="K25" s="506"/>
      <c r="L25" s="506"/>
      <c r="M25" s="506"/>
      <c r="O25" s="114"/>
      <c r="P25" s="114"/>
      <c r="Q25" s="114"/>
      <c r="R25" s="114"/>
    </row>
    <row r="26" spans="1:18">
      <c r="A26" s="13"/>
      <c r="B26" s="692" t="s">
        <v>88</v>
      </c>
      <c r="C26" s="700"/>
      <c r="D26" s="700"/>
      <c r="E26" s="700"/>
      <c r="F26" s="700"/>
      <c r="G26" s="701"/>
      <c r="H26" s="506"/>
      <c r="I26" s="506"/>
      <c r="J26" s="506"/>
      <c r="K26" s="506"/>
      <c r="L26" s="506"/>
      <c r="M26" s="506"/>
      <c r="O26" s="114"/>
      <c r="P26" s="114"/>
      <c r="Q26" s="114"/>
      <c r="R26" s="114"/>
    </row>
    <row r="27" spans="1:18">
      <c r="A27" s="261">
        <v>15</v>
      </c>
      <c r="B27" s="694" t="s">
        <v>87</v>
      </c>
      <c r="C27" s="716">
        <v>9.6436948009636592E-2</v>
      </c>
      <c r="D27" s="716">
        <v>9.4979069455310483E-2</v>
      </c>
      <c r="E27" s="716">
        <v>9.7175486478640563E-2</v>
      </c>
      <c r="F27" s="716">
        <v>9.7698375381007715E-2</v>
      </c>
      <c r="G27" s="716">
        <v>9.7435553239839781E-2</v>
      </c>
      <c r="H27" s="506"/>
      <c r="I27" s="506"/>
      <c r="J27" s="506"/>
      <c r="K27" s="506"/>
      <c r="L27" s="506"/>
      <c r="M27" s="506"/>
      <c r="O27" s="114"/>
      <c r="P27" s="114"/>
      <c r="Q27" s="114"/>
      <c r="R27" s="114"/>
    </row>
    <row r="28" spans="1:18">
      <c r="A28" s="261">
        <v>16</v>
      </c>
      <c r="B28" s="694" t="s">
        <v>86</v>
      </c>
      <c r="C28" s="716">
        <v>4.485958297305203E-2</v>
      </c>
      <c r="D28" s="716">
        <v>4.4653694725339983E-2</v>
      </c>
      <c r="E28" s="716">
        <v>4.3784412185429798E-2</v>
      </c>
      <c r="F28" s="716">
        <v>4.3480543963820922E-2</v>
      </c>
      <c r="G28" s="716">
        <v>4.3419556848826292E-2</v>
      </c>
      <c r="H28" s="506"/>
      <c r="I28" s="506"/>
      <c r="J28" s="506"/>
      <c r="K28" s="506"/>
      <c r="L28" s="506"/>
      <c r="M28" s="506"/>
      <c r="O28" s="114"/>
      <c r="P28" s="114"/>
      <c r="Q28" s="114"/>
      <c r="R28" s="114"/>
    </row>
    <row r="29" spans="1:18">
      <c r="A29" s="261">
        <v>17</v>
      </c>
      <c r="B29" s="694" t="s">
        <v>85</v>
      </c>
      <c r="C29" s="715">
        <v>5.0923485062577913E-2</v>
      </c>
      <c r="D29" s="715">
        <v>4.999173562299266E-2</v>
      </c>
      <c r="E29" s="715">
        <v>5.5031436968666428E-2</v>
      </c>
      <c r="F29" s="715">
        <v>5.5513416523969357E-2</v>
      </c>
      <c r="G29" s="715">
        <v>5.5799162796528468E-2</v>
      </c>
      <c r="H29" s="506"/>
      <c r="I29" s="506"/>
      <c r="J29" s="506"/>
      <c r="K29" s="506"/>
      <c r="L29" s="506"/>
      <c r="M29" s="506"/>
      <c r="O29" s="114"/>
      <c r="P29" s="114"/>
      <c r="Q29" s="114"/>
      <c r="R29" s="114"/>
    </row>
    <row r="30" spans="1:18">
      <c r="A30" s="261">
        <v>18</v>
      </c>
      <c r="B30" s="694" t="s">
        <v>84</v>
      </c>
      <c r="C30" s="716">
        <v>5.1577365036584555E-2</v>
      </c>
      <c r="D30" s="716">
        <v>5.03253747299705E-2</v>
      </c>
      <c r="E30" s="716">
        <v>5.3391074293210765E-2</v>
      </c>
      <c r="F30" s="716">
        <v>5.4217831417186786E-2</v>
      </c>
      <c r="G30" s="716">
        <v>5.4015996391013503E-2</v>
      </c>
      <c r="H30" s="506"/>
      <c r="I30" s="506"/>
      <c r="J30" s="506"/>
      <c r="K30" s="506"/>
      <c r="L30" s="506"/>
      <c r="M30" s="506"/>
      <c r="O30" s="114"/>
      <c r="P30" s="114"/>
      <c r="Q30" s="114"/>
      <c r="R30" s="114"/>
    </row>
    <row r="31" spans="1:18">
      <c r="A31" s="261">
        <v>19</v>
      </c>
      <c r="B31" s="694" t="s">
        <v>154</v>
      </c>
      <c r="C31" s="716">
        <v>4.0889462708903562E-2</v>
      </c>
      <c r="D31" s="716">
        <v>4.0588720321575664E-2</v>
      </c>
      <c r="E31" s="716">
        <v>4.4912639727327064E-2</v>
      </c>
      <c r="F31" s="716">
        <v>4.6097725800497008E-2</v>
      </c>
      <c r="G31" s="716">
        <v>4.56991148370859E-2</v>
      </c>
      <c r="H31" s="506"/>
      <c r="I31" s="506"/>
      <c r="J31" s="506"/>
      <c r="K31" s="506"/>
      <c r="L31" s="506"/>
      <c r="M31" s="506"/>
      <c r="O31" s="114"/>
      <c r="P31" s="114"/>
      <c r="Q31" s="114"/>
      <c r="R31" s="114"/>
    </row>
    <row r="32" spans="1:18">
      <c r="A32" s="261">
        <v>20</v>
      </c>
      <c r="B32" s="694" t="s">
        <v>155</v>
      </c>
      <c r="C32" s="716">
        <v>0.29962793916578778</v>
      </c>
      <c r="D32" s="716">
        <v>0.30030126464416929</v>
      </c>
      <c r="E32" s="716">
        <v>0.32142906218308953</v>
      </c>
      <c r="F32" s="716">
        <v>0.32896900580466903</v>
      </c>
      <c r="G32" s="716">
        <v>0.32421110220350985</v>
      </c>
      <c r="H32" s="506"/>
      <c r="I32" s="506"/>
      <c r="J32" s="506"/>
      <c r="K32" s="506"/>
      <c r="L32" s="506"/>
      <c r="M32" s="506"/>
      <c r="O32" s="114"/>
      <c r="P32" s="114"/>
      <c r="Q32" s="114"/>
      <c r="R32" s="114"/>
    </row>
    <row r="33" spans="1:18" ht="15" customHeight="1">
      <c r="A33" s="13"/>
      <c r="B33" s="692" t="s">
        <v>216</v>
      </c>
      <c r="C33" s="700"/>
      <c r="D33" s="700"/>
      <c r="E33" s="700"/>
      <c r="F33" s="700"/>
      <c r="G33" s="701"/>
      <c r="H33" s="506"/>
      <c r="I33" s="506"/>
      <c r="J33" s="506"/>
      <c r="K33" s="506"/>
      <c r="L33" s="506"/>
      <c r="M33" s="506"/>
      <c r="O33" s="114"/>
      <c r="P33" s="114"/>
      <c r="Q33" s="114"/>
      <c r="R33" s="114"/>
    </row>
    <row r="34" spans="1:18">
      <c r="A34" s="261">
        <v>21</v>
      </c>
      <c r="B34" s="694" t="s">
        <v>83</v>
      </c>
      <c r="C34" s="716">
        <v>2.4008734912317357E-2</v>
      </c>
      <c r="D34" s="716">
        <v>2.439371006417709E-2</v>
      </c>
      <c r="E34" s="716">
        <v>2.3958756630856216E-2</v>
      </c>
      <c r="F34" s="716">
        <v>2.1115699111857077E-2</v>
      </c>
      <c r="G34" s="716">
        <v>2.3289663341062146E-2</v>
      </c>
      <c r="H34" s="506"/>
      <c r="I34" s="506"/>
      <c r="J34" s="506"/>
      <c r="K34" s="506"/>
      <c r="L34" s="506"/>
      <c r="M34" s="506"/>
      <c r="O34" s="114"/>
      <c r="P34" s="114"/>
      <c r="Q34" s="114"/>
      <c r="R34" s="114"/>
    </row>
    <row r="35" spans="1:18" ht="15" customHeight="1">
      <c r="A35" s="261">
        <v>22</v>
      </c>
      <c r="B35" s="694" t="s">
        <v>679</v>
      </c>
      <c r="C35" s="716">
        <v>1.4082754190853348E-2</v>
      </c>
      <c r="D35" s="716">
        <v>1.3688517082281543E-2</v>
      </c>
      <c r="E35" s="716">
        <v>1.3974929552962609E-2</v>
      </c>
      <c r="F35" s="716">
        <v>1.3815720495923202E-2</v>
      </c>
      <c r="G35" s="716">
        <v>1.4407103031909518E-2</v>
      </c>
      <c r="H35" s="506"/>
      <c r="I35" s="506"/>
      <c r="J35" s="506"/>
      <c r="K35" s="506"/>
      <c r="L35" s="506"/>
      <c r="M35" s="506"/>
      <c r="O35" s="114"/>
      <c r="P35" s="114"/>
      <c r="Q35" s="114"/>
      <c r="R35" s="114"/>
    </row>
    <row r="36" spans="1:18">
      <c r="A36" s="261">
        <v>23</v>
      </c>
      <c r="B36" s="694" t="s">
        <v>82</v>
      </c>
      <c r="C36" s="716">
        <v>0.42287234102206095</v>
      </c>
      <c r="D36" s="716">
        <v>0.4182997906649068</v>
      </c>
      <c r="E36" s="716">
        <v>0.42294113060405991</v>
      </c>
      <c r="F36" s="716">
        <v>0.42837546171296792</v>
      </c>
      <c r="G36" s="716">
        <v>0.44293098429548095</v>
      </c>
      <c r="H36" s="506"/>
      <c r="I36" s="506"/>
      <c r="J36" s="506"/>
      <c r="K36" s="506"/>
      <c r="L36" s="506"/>
      <c r="M36" s="506"/>
      <c r="O36" s="114"/>
      <c r="P36" s="114"/>
      <c r="Q36" s="114"/>
      <c r="R36" s="114"/>
    </row>
    <row r="37" spans="1:18" ht="15" customHeight="1">
      <c r="A37" s="261">
        <v>24</v>
      </c>
      <c r="B37" s="694" t="s">
        <v>81</v>
      </c>
      <c r="C37" s="716">
        <f>'[5]2. SOFP'!D38/'[5]2. SOFP'!E38</f>
        <v>1.5623801601326313E-2</v>
      </c>
      <c r="D37" s="716">
        <v>0.13574344670068439</v>
      </c>
      <c r="E37" s="716">
        <v>0.43622566980831368</v>
      </c>
      <c r="F37" s="716">
        <v>0.45406069795487525</v>
      </c>
      <c r="G37" s="716">
        <v>0.46843141062244603</v>
      </c>
      <c r="H37" s="506"/>
      <c r="I37" s="506"/>
      <c r="J37" s="506"/>
      <c r="K37" s="506"/>
      <c r="L37" s="506"/>
      <c r="M37" s="506"/>
      <c r="O37" s="114"/>
      <c r="P37" s="114"/>
      <c r="Q37" s="114"/>
      <c r="R37" s="114"/>
    </row>
    <row r="38" spans="1:18" ht="15" customHeight="1">
      <c r="A38" s="261">
        <v>25</v>
      </c>
      <c r="B38" s="694" t="s">
        <v>80</v>
      </c>
      <c r="C38" s="716">
        <v>7.6467677481648191E-2</v>
      </c>
      <c r="D38" s="716">
        <v>2.3197719502720048E-2</v>
      </c>
      <c r="E38" s="716">
        <v>0.20438647254704284</v>
      </c>
      <c r="F38" s="716">
        <v>0.14807479119641515</v>
      </c>
      <c r="G38" s="716">
        <v>0.10841928891271792</v>
      </c>
      <c r="H38" s="506"/>
      <c r="I38" s="506"/>
      <c r="J38" s="506"/>
      <c r="K38" s="506"/>
      <c r="L38" s="506"/>
      <c r="M38" s="506"/>
      <c r="O38" s="114"/>
      <c r="P38" s="114"/>
      <c r="Q38" s="114"/>
      <c r="R38" s="114"/>
    </row>
    <row r="39" spans="1:18" ht="15" customHeight="1">
      <c r="A39" s="13"/>
      <c r="B39" s="692" t="s">
        <v>217</v>
      </c>
      <c r="C39" s="700"/>
      <c r="D39" s="700"/>
      <c r="E39" s="700"/>
      <c r="F39" s="700"/>
      <c r="G39" s="701"/>
      <c r="H39" s="506"/>
      <c r="I39" s="506"/>
      <c r="J39" s="506"/>
      <c r="K39" s="506"/>
      <c r="L39" s="506"/>
      <c r="M39" s="506"/>
      <c r="O39" s="114"/>
      <c r="P39" s="114"/>
      <c r="Q39" s="114"/>
      <c r="R39" s="114"/>
    </row>
    <row r="40" spans="1:18" ht="15" customHeight="1">
      <c r="A40" s="261">
        <v>26</v>
      </c>
      <c r="B40" s="694" t="s">
        <v>79</v>
      </c>
      <c r="C40" s="716">
        <v>0.20313300103387141</v>
      </c>
      <c r="D40" s="716">
        <v>0.21586390652588555</v>
      </c>
      <c r="E40" s="716">
        <v>0.22608656825517939</v>
      </c>
      <c r="F40" s="716">
        <v>0.21254574210357208</v>
      </c>
      <c r="G40" s="716">
        <v>0.22233047043759602</v>
      </c>
      <c r="H40" s="506"/>
      <c r="I40" s="506"/>
      <c r="J40" s="506"/>
      <c r="K40" s="506"/>
      <c r="L40" s="506"/>
      <c r="M40" s="506"/>
      <c r="O40" s="114"/>
      <c r="P40" s="114"/>
      <c r="Q40" s="114"/>
      <c r="R40" s="114"/>
    </row>
    <row r="41" spans="1:18" ht="15" customHeight="1">
      <c r="A41" s="261">
        <v>27</v>
      </c>
      <c r="B41" s="694" t="s">
        <v>78</v>
      </c>
      <c r="C41" s="716">
        <f>'[5]2. SOFP'!D53/'[5]2. SOFP'!E53</f>
        <v>0.48143128382215827</v>
      </c>
      <c r="D41" s="716">
        <v>0.50382049916020377</v>
      </c>
      <c r="E41" s="716">
        <v>0.52079170018940035</v>
      </c>
      <c r="F41" s="716">
        <v>0.5207289872286569</v>
      </c>
      <c r="G41" s="716">
        <v>0.53021521633194302</v>
      </c>
      <c r="H41" s="506"/>
      <c r="I41" s="506"/>
      <c r="J41" s="506"/>
      <c r="K41" s="506"/>
      <c r="L41" s="506"/>
      <c r="M41" s="506"/>
      <c r="O41" s="114"/>
      <c r="P41" s="114"/>
      <c r="Q41" s="114"/>
      <c r="R41" s="114"/>
    </row>
    <row r="42" spans="1:18">
      <c r="A42" s="261">
        <v>28</v>
      </c>
      <c r="B42" s="694" t="s">
        <v>77</v>
      </c>
      <c r="C42" s="702">
        <v>0.32929746112384867</v>
      </c>
      <c r="D42" s="702">
        <v>0.33358935380651522</v>
      </c>
      <c r="E42" s="702">
        <v>0.34784187502090558</v>
      </c>
      <c r="F42" s="702">
        <v>0.3649614994834659</v>
      </c>
      <c r="G42" s="702">
        <v>0.35581745483424015</v>
      </c>
      <c r="H42" s="506"/>
      <c r="I42" s="506"/>
      <c r="J42" s="506"/>
      <c r="K42" s="506"/>
      <c r="L42" s="506"/>
      <c r="M42" s="506"/>
      <c r="O42" s="114"/>
      <c r="P42" s="114"/>
      <c r="Q42" s="114"/>
      <c r="R42" s="114"/>
    </row>
    <row r="43" spans="1:18" ht="15" customHeight="1">
      <c r="A43" s="262"/>
      <c r="B43" s="692" t="s">
        <v>258</v>
      </c>
      <c r="C43" s="258"/>
      <c r="D43" s="258"/>
      <c r="E43" s="258"/>
      <c r="F43" s="258"/>
      <c r="G43" s="259"/>
      <c r="H43" s="506"/>
      <c r="I43" s="506"/>
      <c r="J43" s="506"/>
      <c r="K43" s="506"/>
      <c r="L43" s="506"/>
      <c r="M43" s="506"/>
      <c r="O43" s="114"/>
      <c r="P43" s="114"/>
      <c r="Q43" s="114"/>
      <c r="R43" s="114"/>
    </row>
    <row r="44" spans="1:18" ht="15" customHeight="1">
      <c r="A44" s="261">
        <v>29</v>
      </c>
      <c r="B44" s="694" t="s">
        <v>241</v>
      </c>
      <c r="C44" s="704">
        <v>8588241838.1114435</v>
      </c>
      <c r="D44" s="474">
        <v>9428122947.4123173</v>
      </c>
      <c r="E44" s="474">
        <v>8532733850.2434149</v>
      </c>
      <c r="F44" s="474">
        <v>8445145438.5074844</v>
      </c>
      <c r="G44" s="475">
        <v>8188371920.2195292</v>
      </c>
      <c r="H44" s="506"/>
      <c r="I44" s="506"/>
      <c r="J44" s="506"/>
      <c r="K44" s="506"/>
      <c r="L44" s="506"/>
      <c r="M44" s="506"/>
      <c r="O44" s="114"/>
      <c r="P44" s="114"/>
      <c r="Q44" s="114"/>
      <c r="R44" s="114"/>
    </row>
    <row r="45" spans="1:18" ht="15" customHeight="1">
      <c r="A45" s="261">
        <v>30</v>
      </c>
      <c r="B45" s="694" t="s">
        <v>253</v>
      </c>
      <c r="C45" s="704">
        <v>6625901093.5489807</v>
      </c>
      <c r="D45" s="474">
        <v>6696661716.5489407</v>
      </c>
      <c r="E45" s="474">
        <v>6624664495.2067242</v>
      </c>
      <c r="F45" s="474">
        <v>6569160044.7125044</v>
      </c>
      <c r="G45" s="475">
        <v>6231205124.7231121</v>
      </c>
      <c r="H45" s="506"/>
      <c r="I45" s="506"/>
      <c r="J45" s="506"/>
      <c r="K45" s="506"/>
      <c r="L45" s="506"/>
      <c r="M45" s="506"/>
      <c r="O45" s="114"/>
      <c r="P45" s="114"/>
      <c r="Q45" s="114"/>
      <c r="R45" s="114"/>
    </row>
    <row r="46" spans="1:18" ht="15" customHeight="1">
      <c r="A46" s="290">
        <v>31</v>
      </c>
      <c r="B46" s="705" t="s">
        <v>242</v>
      </c>
      <c r="C46" s="706">
        <v>1.2961620943109173</v>
      </c>
      <c r="D46" s="707">
        <v>1.40788400944807</v>
      </c>
      <c r="E46" s="707">
        <v>1.2880250549167092</v>
      </c>
      <c r="F46" s="707">
        <v>1.2855746215690018</v>
      </c>
      <c r="G46" s="708">
        <v>1.3140912161166232</v>
      </c>
      <c r="H46" s="506"/>
      <c r="I46" s="506"/>
      <c r="J46" s="506"/>
      <c r="K46" s="506"/>
      <c r="L46" s="506"/>
      <c r="M46" s="506"/>
      <c r="O46" s="114"/>
      <c r="P46" s="114"/>
      <c r="Q46" s="114"/>
      <c r="R46" s="114"/>
    </row>
    <row r="47" spans="1:18" ht="15" customHeight="1">
      <c r="A47" s="290"/>
      <c r="B47" s="692" t="s">
        <v>343</v>
      </c>
      <c r="C47" s="709"/>
      <c r="D47" s="476"/>
      <c r="E47" s="476"/>
      <c r="F47" s="476"/>
      <c r="G47" s="291"/>
      <c r="H47" s="506"/>
      <c r="I47" s="506"/>
      <c r="J47" s="506"/>
      <c r="K47" s="506"/>
      <c r="L47" s="506"/>
      <c r="M47" s="506"/>
      <c r="O47" s="114"/>
      <c r="P47" s="114"/>
      <c r="Q47" s="114"/>
      <c r="R47" s="114"/>
    </row>
    <row r="48" spans="1:18">
      <c r="A48" s="290">
        <v>32</v>
      </c>
      <c r="B48" s="705" t="s">
        <v>350</v>
      </c>
      <c r="C48" s="709">
        <v>25567773952.310776</v>
      </c>
      <c r="D48" s="476">
        <v>25277870375.554546</v>
      </c>
      <c r="E48" s="476">
        <v>24654454834.449188</v>
      </c>
      <c r="F48" s="476">
        <v>22794197742.690502</v>
      </c>
      <c r="G48" s="291">
        <v>22355957400.679855</v>
      </c>
      <c r="H48" s="506"/>
      <c r="I48" s="506"/>
      <c r="J48" s="506"/>
      <c r="K48" s="506"/>
      <c r="L48" s="506"/>
      <c r="M48" s="506"/>
      <c r="O48" s="114"/>
      <c r="P48" s="114"/>
      <c r="Q48" s="114"/>
      <c r="R48" s="114"/>
    </row>
    <row r="49" spans="1:18" ht="15" customHeight="1">
      <c r="A49" s="290">
        <v>33</v>
      </c>
      <c r="B49" s="705" t="s">
        <v>365</v>
      </c>
      <c r="C49" s="713">
        <v>20072583364.781254</v>
      </c>
      <c r="D49" s="476">
        <v>19230637144.774754</v>
      </c>
      <c r="E49" s="476">
        <v>18867493348.474846</v>
      </c>
      <c r="F49" s="476">
        <v>18250511634.995316</v>
      </c>
      <c r="G49" s="291">
        <v>17622208000.496971</v>
      </c>
      <c r="H49" s="506"/>
      <c r="I49" s="506"/>
      <c r="J49" s="506"/>
      <c r="K49" s="506"/>
      <c r="L49" s="506"/>
      <c r="M49" s="506"/>
      <c r="O49" s="114"/>
      <c r="P49" s="114"/>
      <c r="Q49" s="114"/>
      <c r="R49" s="114"/>
    </row>
    <row r="50" spans="1:18" ht="13.5" thickBot="1">
      <c r="A50" s="263">
        <v>34</v>
      </c>
      <c r="B50" s="121" t="s">
        <v>383</v>
      </c>
      <c r="C50" s="717">
        <v>1.2737659865531417</v>
      </c>
      <c r="D50" s="717">
        <v>1.3144582878484041</v>
      </c>
      <c r="E50" s="717">
        <v>1.3067159679927558</v>
      </c>
      <c r="F50" s="717">
        <v>1.2489621221896421</v>
      </c>
      <c r="G50" s="717">
        <v>1.2686240793463217</v>
      </c>
      <c r="H50" s="506"/>
      <c r="I50" s="506"/>
      <c r="J50" s="506"/>
      <c r="K50" s="506"/>
      <c r="L50" s="506"/>
      <c r="M50" s="506"/>
      <c r="O50" s="114"/>
      <c r="P50" s="114"/>
      <c r="Q50" s="114"/>
      <c r="R50" s="114"/>
    </row>
    <row r="51" spans="1:18">
      <c r="A51" s="15"/>
      <c r="H51" s="506"/>
      <c r="I51" s="506"/>
      <c r="J51" s="506"/>
      <c r="K51" s="506"/>
      <c r="L51" s="506"/>
      <c r="M51" s="506"/>
    </row>
    <row r="52" spans="1:18">
      <c r="B52" s="185"/>
    </row>
    <row r="53" spans="1:18" ht="51">
      <c r="B53" s="185" t="s">
        <v>257</v>
      </c>
    </row>
    <row r="55" spans="1:18">
      <c r="B55" s="185"/>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zoomScale="90" zoomScaleNormal="90" workbookViewId="0"/>
  </sheetViews>
  <sheetFormatPr defaultColWidth="8.7109375" defaultRowHeight="15"/>
  <cols>
    <col min="1" max="1" width="11.42578125" style="587" customWidth="1"/>
    <col min="2" max="2" width="76.85546875" style="630" customWidth="1"/>
    <col min="3" max="3" width="22.85546875" style="587" customWidth="1"/>
    <col min="4" max="16384" width="8.7109375" style="587"/>
  </cols>
  <sheetData>
    <row r="1" spans="1:4">
      <c r="A1" s="210" t="s">
        <v>30</v>
      </c>
      <c r="B1" s="608" t="s">
        <v>720</v>
      </c>
    </row>
    <row r="2" spans="1:4">
      <c r="A2" s="210" t="s">
        <v>31</v>
      </c>
      <c r="B2" s="609">
        <v>45838</v>
      </c>
    </row>
    <row r="3" spans="1:4">
      <c r="B3" s="587"/>
    </row>
    <row r="4" spans="1:4">
      <c r="A4" s="587" t="s">
        <v>295</v>
      </c>
      <c r="B4" s="587" t="s">
        <v>296</v>
      </c>
    </row>
    <row r="5" spans="1:4">
      <c r="A5" s="610" t="s">
        <v>297</v>
      </c>
      <c r="B5" s="611"/>
      <c r="C5" s="612"/>
    </row>
    <row r="6" spans="1:4">
      <c r="A6" s="613">
        <v>1</v>
      </c>
      <c r="B6" s="614" t="s">
        <v>741</v>
      </c>
      <c r="C6" s="631">
        <v>39253274526.264786</v>
      </c>
      <c r="D6" s="616"/>
    </row>
    <row r="7" spans="1:4">
      <c r="A7" s="613">
        <v>2</v>
      </c>
      <c r="B7" s="614" t="s">
        <v>298</v>
      </c>
      <c r="C7" s="631">
        <v>-221190813.6031</v>
      </c>
      <c r="D7" s="616"/>
    </row>
    <row r="8" spans="1:4" ht="30">
      <c r="A8" s="617">
        <v>3</v>
      </c>
      <c r="B8" s="618" t="s">
        <v>299</v>
      </c>
      <c r="C8" s="631">
        <f>C6+C7</f>
        <v>39032083712.661682</v>
      </c>
      <c r="D8" s="616"/>
    </row>
    <row r="9" spans="1:4">
      <c r="A9" s="610" t="s">
        <v>300</v>
      </c>
      <c r="B9" s="611"/>
      <c r="C9" s="619"/>
      <c r="D9" s="616"/>
    </row>
    <row r="10" spans="1:4">
      <c r="A10" s="613">
        <v>4</v>
      </c>
      <c r="B10" s="620" t="s">
        <v>742</v>
      </c>
      <c r="C10" s="632">
        <v>19541147.539999999</v>
      </c>
      <c r="D10" s="616"/>
    </row>
    <row r="11" spans="1:4">
      <c r="A11" s="613">
        <v>5</v>
      </c>
      <c r="B11" s="621" t="s">
        <v>743</v>
      </c>
      <c r="C11" s="632">
        <v>14734902.378383115</v>
      </c>
      <c r="D11" s="616"/>
    </row>
    <row r="12" spans="1:4">
      <c r="A12" s="613">
        <v>6</v>
      </c>
      <c r="B12" s="621" t="s">
        <v>744</v>
      </c>
      <c r="C12" s="633">
        <v>47986469.885736354</v>
      </c>
      <c r="D12" s="616"/>
    </row>
    <row r="13" spans="1:4">
      <c r="A13" s="622">
        <v>7</v>
      </c>
      <c r="B13" s="620" t="s">
        <v>745</v>
      </c>
      <c r="C13" s="632">
        <v>0</v>
      </c>
      <c r="D13" s="616"/>
    </row>
    <row r="14" spans="1:4">
      <c r="A14" s="617">
        <v>8</v>
      </c>
      <c r="B14" s="623" t="s">
        <v>301</v>
      </c>
      <c r="C14" s="633">
        <f>C12</f>
        <v>47986469.885736354</v>
      </c>
      <c r="D14" s="616"/>
    </row>
    <row r="15" spans="1:4">
      <c r="A15" s="610" t="s">
        <v>302</v>
      </c>
      <c r="B15" s="611"/>
      <c r="C15" s="619"/>
      <c r="D15" s="616"/>
    </row>
    <row r="16" spans="1:4">
      <c r="A16" s="622">
        <v>9</v>
      </c>
      <c r="B16" s="620" t="s">
        <v>303</v>
      </c>
      <c r="C16" s="615"/>
      <c r="D16" s="616"/>
    </row>
    <row r="17" spans="1:4">
      <c r="A17" s="622">
        <v>10</v>
      </c>
      <c r="B17" s="620" t="s">
        <v>304</v>
      </c>
      <c r="C17" s="615"/>
      <c r="D17" s="616"/>
    </row>
    <row r="18" spans="1:4">
      <c r="A18" s="622">
        <v>11</v>
      </c>
      <c r="B18" s="620" t="s">
        <v>305</v>
      </c>
      <c r="C18" s="615">
        <v>0</v>
      </c>
      <c r="D18" s="616"/>
    </row>
    <row r="19" spans="1:4" ht="30">
      <c r="A19" s="622">
        <v>12</v>
      </c>
      <c r="B19" s="620" t="s">
        <v>306</v>
      </c>
      <c r="C19" s="615"/>
      <c r="D19" s="616"/>
    </row>
    <row r="20" spans="1:4">
      <c r="A20" s="622">
        <v>14</v>
      </c>
      <c r="B20" s="620" t="s">
        <v>307</v>
      </c>
      <c r="C20" s="615"/>
      <c r="D20" s="616"/>
    </row>
    <row r="21" spans="1:4">
      <c r="A21" s="622">
        <v>14</v>
      </c>
      <c r="B21" s="620" t="s">
        <v>308</v>
      </c>
      <c r="C21" s="615"/>
      <c r="D21" s="616"/>
    </row>
    <row r="22" spans="1:4">
      <c r="A22" s="617">
        <v>15</v>
      </c>
      <c r="B22" s="623" t="s">
        <v>309</v>
      </c>
      <c r="C22" s="624">
        <v>0</v>
      </c>
      <c r="D22" s="616"/>
    </row>
    <row r="23" spans="1:4">
      <c r="A23" s="610" t="s">
        <v>310</v>
      </c>
      <c r="B23" s="611"/>
      <c r="C23" s="619"/>
      <c r="D23" s="616"/>
    </row>
    <row r="24" spans="1:4">
      <c r="A24" s="625">
        <v>16</v>
      </c>
      <c r="B24" s="621" t="s">
        <v>311</v>
      </c>
      <c r="C24" s="634">
        <v>3030971777.2412004</v>
      </c>
      <c r="D24" s="616"/>
    </row>
    <row r="25" spans="1:4">
      <c r="A25" s="625">
        <v>17</v>
      </c>
      <c r="B25" s="621" t="s">
        <v>312</v>
      </c>
      <c r="C25" s="634">
        <v>-1692122382.7339406</v>
      </c>
      <c r="D25" s="616"/>
    </row>
    <row r="26" spans="1:4">
      <c r="A26" s="626">
        <v>18</v>
      </c>
      <c r="B26" s="623" t="s">
        <v>313</v>
      </c>
      <c r="C26" s="624">
        <f>SUM(C24:C25)</f>
        <v>1338849394.5072598</v>
      </c>
      <c r="D26" s="616"/>
    </row>
    <row r="27" spans="1:4">
      <c r="A27" s="610" t="s">
        <v>314</v>
      </c>
      <c r="B27" s="611"/>
      <c r="C27" s="619"/>
      <c r="D27" s="616"/>
    </row>
    <row r="28" spans="1:4" ht="30">
      <c r="A28" s="625">
        <v>19</v>
      </c>
      <c r="B28" s="620" t="s">
        <v>315</v>
      </c>
      <c r="C28" s="627"/>
      <c r="D28" s="616"/>
    </row>
    <row r="29" spans="1:4">
      <c r="A29" s="625">
        <v>20</v>
      </c>
      <c r="B29" s="621" t="s">
        <v>316</v>
      </c>
      <c r="C29" s="627"/>
      <c r="D29" s="616"/>
    </row>
    <row r="30" spans="1:4">
      <c r="A30" s="610" t="s">
        <v>746</v>
      </c>
      <c r="B30" s="611"/>
      <c r="C30" s="619"/>
      <c r="D30" s="616"/>
    </row>
    <row r="31" spans="1:4">
      <c r="A31" s="626">
        <v>21</v>
      </c>
      <c r="B31" s="628" t="s">
        <v>317</v>
      </c>
      <c r="C31" s="631">
        <v>6243080784.8398075</v>
      </c>
      <c r="D31" s="616"/>
    </row>
    <row r="32" spans="1:4">
      <c r="A32" s="626">
        <v>22</v>
      </c>
      <c r="B32" s="623" t="s">
        <v>318</v>
      </c>
      <c r="C32" s="635">
        <f>C8+C14+C22+C26</f>
        <v>40418919577.05468</v>
      </c>
      <c r="D32" s="616"/>
    </row>
    <row r="33" spans="1:4">
      <c r="A33" s="610" t="s">
        <v>319</v>
      </c>
      <c r="B33" s="611"/>
      <c r="C33" s="619"/>
      <c r="D33" s="616"/>
    </row>
    <row r="34" spans="1:4">
      <c r="A34" s="617">
        <v>23</v>
      </c>
      <c r="B34" s="623" t="s">
        <v>319</v>
      </c>
      <c r="C34" s="636">
        <f>IFERROR(C31/C32,0)</f>
        <v>0.15445936829008974</v>
      </c>
      <c r="D34" s="616"/>
    </row>
    <row r="35" spans="1:4">
      <c r="A35" s="610" t="s">
        <v>320</v>
      </c>
      <c r="B35" s="611"/>
      <c r="C35" s="619"/>
      <c r="D35" s="616"/>
    </row>
    <row r="36" spans="1:4">
      <c r="A36" s="629" t="s">
        <v>321</v>
      </c>
      <c r="B36" s="620" t="s">
        <v>322</v>
      </c>
      <c r="C36" s="627"/>
    </row>
    <row r="37" spans="1:4" ht="30">
      <c r="A37" s="629" t="s">
        <v>323</v>
      </c>
      <c r="B37" s="614" t="s">
        <v>324</v>
      </c>
      <c r="C37" s="627"/>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F9"/>
  <sheetViews>
    <sheetView zoomScale="80" zoomScaleNormal="80" workbookViewId="0">
      <selection activeCell="D22" sqref="D22"/>
    </sheetView>
  </sheetViews>
  <sheetFormatPr defaultColWidth="8.85546875" defaultRowHeight="15"/>
  <cols>
    <col min="1" max="1" width="11.42578125" customWidth="1"/>
    <col min="2" max="2" width="76.85546875" style="788" customWidth="1"/>
    <col min="3" max="6" width="25.42578125" customWidth="1"/>
  </cols>
  <sheetData>
    <row r="1" spans="1:6">
      <c r="A1" s="2" t="s">
        <v>30</v>
      </c>
      <c r="B1" s="3" t="str">
        <f>'15.1 LR'!B1</f>
        <v xml:space="preserve">JSC "Bank of Georgia" </v>
      </c>
    </row>
    <row r="2" spans="1:6">
      <c r="A2" s="2" t="s">
        <v>31</v>
      </c>
      <c r="B2" s="257">
        <f>'15.1 LR'!B2</f>
        <v>45838</v>
      </c>
    </row>
    <row r="3" spans="1:6">
      <c r="A3" s="4"/>
      <c r="B3"/>
    </row>
    <row r="4" spans="1:6">
      <c r="A4" s="787" t="s">
        <v>784</v>
      </c>
    </row>
    <row r="5" spans="1:6" ht="60">
      <c r="B5" s="789"/>
      <c r="C5" s="790" t="s">
        <v>785</v>
      </c>
      <c r="D5" s="790" t="s">
        <v>786</v>
      </c>
      <c r="E5" s="790" t="s">
        <v>787</v>
      </c>
      <c r="F5" s="790" t="s">
        <v>788</v>
      </c>
    </row>
    <row r="6" spans="1:6">
      <c r="B6" s="791" t="s">
        <v>789</v>
      </c>
      <c r="C6" s="596">
        <f>IF(C7&gt;0,C7,IF(C8&gt;0,C8,IF(C9&gt;0,C9)))</f>
        <v>1715767.7092117912</v>
      </c>
      <c r="D6" s="596">
        <v>0</v>
      </c>
      <c r="E6" s="596">
        <v>0</v>
      </c>
      <c r="F6" s="596">
        <f>IF(F7&gt;0,F7,IF(F8&gt;0,F8,IF(F9&gt;0,F9)))</f>
        <v>1715767.7092117912</v>
      </c>
    </row>
    <row r="7" spans="1:6">
      <c r="B7" s="597" t="s">
        <v>732</v>
      </c>
      <c r="C7" s="792">
        <v>1715767.7092117912</v>
      </c>
      <c r="D7" s="792">
        <v>0</v>
      </c>
      <c r="E7" s="792">
        <v>0</v>
      </c>
      <c r="F7" s="792">
        <v>1715767.7092117912</v>
      </c>
    </row>
    <row r="8" spans="1:6">
      <c r="B8" s="597" t="s">
        <v>733</v>
      </c>
      <c r="C8" s="792">
        <v>2498726.5155895655</v>
      </c>
      <c r="D8" s="792">
        <v>0</v>
      </c>
      <c r="E8" s="792">
        <v>0</v>
      </c>
      <c r="F8" s="792">
        <v>2498726.5155895655</v>
      </c>
    </row>
    <row r="9" spans="1:6">
      <c r="B9" s="597" t="s">
        <v>734</v>
      </c>
      <c r="C9" s="792">
        <v>3450150.232029282</v>
      </c>
      <c r="D9" s="792">
        <v>0</v>
      </c>
      <c r="E9" s="792">
        <v>0</v>
      </c>
      <c r="F9" s="792">
        <v>3450150.232029282</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4"/>
  <sheetViews>
    <sheetView zoomScale="90" zoomScaleNormal="90" workbookViewId="0">
      <pane xSplit="2" ySplit="6" topLeftCell="C7" activePane="bottomRight" state="frozen"/>
      <selection activeCell="B69" sqref="B69"/>
      <selection pane="topRight" activeCell="B69" sqref="B69"/>
      <selection pane="bottomLeft" activeCell="B69" sqref="B69"/>
      <selection pane="bottomRight" activeCell="G14" sqref="G14"/>
    </sheetView>
  </sheetViews>
  <sheetFormatPr defaultRowHeight="15"/>
  <cols>
    <col min="1" max="1" width="8.7109375" style="165"/>
    <col min="2" max="2" width="82.5703125" style="264" customWidth="1"/>
    <col min="3" max="4" width="13.42578125" style="737" bestFit="1" customWidth="1"/>
    <col min="5" max="5" width="14.140625" style="737" bestFit="1" customWidth="1"/>
    <col min="6" max="6" width="13.42578125" style="737" bestFit="1" customWidth="1"/>
    <col min="7" max="7" width="17.5703125" style="165" customWidth="1"/>
  </cols>
  <sheetData>
    <row r="1" spans="1:7">
      <c r="A1" s="165" t="s">
        <v>30</v>
      </c>
      <c r="B1" s="3" t="str">
        <f>'Info '!C2</f>
        <v xml:space="preserve">JSC "Bank of Georgia" </v>
      </c>
    </row>
    <row r="2" spans="1:7">
      <c r="A2" s="165" t="s">
        <v>31</v>
      </c>
      <c r="B2" s="257">
        <f>'1. key ratios '!B2</f>
        <v>45838</v>
      </c>
    </row>
    <row r="4" spans="1:7" ht="15.75" thickBot="1">
      <c r="A4" s="165" t="s">
        <v>382</v>
      </c>
      <c r="B4" s="265" t="s">
        <v>343</v>
      </c>
    </row>
    <row r="5" spans="1:7">
      <c r="A5" s="266"/>
      <c r="B5" s="267"/>
      <c r="C5" s="865" t="s">
        <v>344</v>
      </c>
      <c r="D5" s="865"/>
      <c r="E5" s="865"/>
      <c r="F5" s="865"/>
      <c r="G5" s="866" t="s">
        <v>345</v>
      </c>
    </row>
    <row r="6" spans="1:7">
      <c r="A6" s="268"/>
      <c r="B6" s="269"/>
      <c r="C6" s="738" t="s">
        <v>346</v>
      </c>
      <c r="D6" s="739" t="s">
        <v>347</v>
      </c>
      <c r="E6" s="739" t="s">
        <v>348</v>
      </c>
      <c r="F6" s="739" t="s">
        <v>349</v>
      </c>
      <c r="G6" s="867"/>
    </row>
    <row r="7" spans="1:7">
      <c r="A7" s="270"/>
      <c r="B7" s="271" t="s">
        <v>350</v>
      </c>
      <c r="C7" s="740"/>
      <c r="D7" s="740"/>
      <c r="E7" s="740"/>
      <c r="F7" s="740"/>
      <c r="G7" s="272"/>
    </row>
    <row r="8" spans="1:7">
      <c r="A8" s="273">
        <v>1</v>
      </c>
      <c r="B8" s="274" t="s">
        <v>351</v>
      </c>
      <c r="C8" s="741">
        <v>6243080784.8398075</v>
      </c>
      <c r="D8" s="741">
        <v>0</v>
      </c>
      <c r="E8" s="741">
        <v>0</v>
      </c>
      <c r="F8" s="741">
        <v>3892424766.0814962</v>
      </c>
      <c r="G8" s="275">
        <v>10135505550.921303</v>
      </c>
    </row>
    <row r="9" spans="1:7">
      <c r="A9" s="273">
        <v>2</v>
      </c>
      <c r="B9" s="276" t="s">
        <v>352</v>
      </c>
      <c r="C9" s="741">
        <v>6243080784.8398075</v>
      </c>
      <c r="D9" s="741"/>
      <c r="E9" s="741"/>
      <c r="F9" s="741">
        <v>441458608</v>
      </c>
      <c r="G9" s="275">
        <v>6684539392.8398075</v>
      </c>
    </row>
    <row r="10" spans="1:7">
      <c r="A10" s="273">
        <v>3</v>
      </c>
      <c r="B10" s="276" t="s">
        <v>353</v>
      </c>
      <c r="C10" s="742"/>
      <c r="D10" s="742"/>
      <c r="E10" s="742"/>
      <c r="F10" s="741">
        <v>3450966158.0814962</v>
      </c>
      <c r="G10" s="275">
        <v>3450966158.0814962</v>
      </c>
    </row>
    <row r="11" spans="1:7" ht="14.45" customHeight="1">
      <c r="A11" s="273">
        <v>4</v>
      </c>
      <c r="B11" s="274" t="s">
        <v>354</v>
      </c>
      <c r="C11" s="741">
        <v>6433225475.3605003</v>
      </c>
      <c r="D11" s="741">
        <v>5858445960.6500006</v>
      </c>
      <c r="E11" s="741">
        <v>1852011853.1400001</v>
      </c>
      <c r="F11" s="741">
        <v>478474064.85000002</v>
      </c>
      <c r="G11" s="275">
        <v>11808019415.544476</v>
      </c>
    </row>
    <row r="12" spans="1:7">
      <c r="A12" s="273">
        <v>5</v>
      </c>
      <c r="B12" s="276" t="s">
        <v>355</v>
      </c>
      <c r="C12" s="741">
        <v>3846224835.9604998</v>
      </c>
      <c r="D12" s="743">
        <v>4390366595.0100002</v>
      </c>
      <c r="E12" s="741">
        <v>1368590883.1900001</v>
      </c>
      <c r="F12" s="741">
        <v>388019184.75999999</v>
      </c>
      <c r="G12" s="275">
        <v>9493541488.0044746</v>
      </c>
    </row>
    <row r="13" spans="1:7">
      <c r="A13" s="273">
        <v>6</v>
      </c>
      <c r="B13" s="276" t="s">
        <v>356</v>
      </c>
      <c r="C13" s="741">
        <v>2587000639.4000001</v>
      </c>
      <c r="D13" s="743">
        <v>1468079365.6400001</v>
      </c>
      <c r="E13" s="741">
        <v>483420969.94999999</v>
      </c>
      <c r="F13" s="741">
        <v>90454880.090000004</v>
      </c>
      <c r="G13" s="275">
        <v>2314477927.5400004</v>
      </c>
    </row>
    <row r="14" spans="1:7">
      <c r="A14" s="273">
        <v>7</v>
      </c>
      <c r="B14" s="274" t="s">
        <v>357</v>
      </c>
      <c r="C14" s="741">
        <v>6790209951.7164974</v>
      </c>
      <c r="D14" s="741">
        <v>6135414483.0875177</v>
      </c>
      <c r="E14" s="741">
        <v>216563707.99000001</v>
      </c>
      <c r="F14" s="741">
        <v>16375495.57</v>
      </c>
      <c r="G14" s="275">
        <v>3624248985.8449993</v>
      </c>
    </row>
    <row r="15" spans="1:7" ht="39">
      <c r="A15" s="273">
        <v>8</v>
      </c>
      <c r="B15" s="276" t="s">
        <v>358</v>
      </c>
      <c r="C15" s="741">
        <v>6283220709.2099972</v>
      </c>
      <c r="D15" s="743">
        <v>732338056.5</v>
      </c>
      <c r="E15" s="741">
        <v>60403090.240000002</v>
      </c>
      <c r="F15" s="741">
        <v>16375495.57</v>
      </c>
      <c r="G15" s="275">
        <v>3546168676.9699993</v>
      </c>
    </row>
    <row r="16" spans="1:7" ht="26.25">
      <c r="A16" s="273">
        <v>9</v>
      </c>
      <c r="B16" s="276" t="s">
        <v>359</v>
      </c>
      <c r="C16" s="741">
        <v>506989242.50649995</v>
      </c>
      <c r="D16" s="743">
        <v>5403076426.5875177</v>
      </c>
      <c r="E16" s="741">
        <v>156160617.75</v>
      </c>
      <c r="F16" s="741">
        <v>0</v>
      </c>
      <c r="G16" s="275">
        <v>78080308.875</v>
      </c>
    </row>
    <row r="17" spans="1:7">
      <c r="A17" s="273">
        <v>10</v>
      </c>
      <c r="B17" s="274" t="s">
        <v>360</v>
      </c>
      <c r="C17" s="741"/>
      <c r="D17" s="743"/>
      <c r="E17" s="741"/>
      <c r="F17" s="741"/>
      <c r="G17" s="275"/>
    </row>
    <row r="18" spans="1:7">
      <c r="A18" s="273">
        <v>11</v>
      </c>
      <c r="B18" s="274" t="s">
        <v>361</v>
      </c>
      <c r="C18" s="741">
        <v>0</v>
      </c>
      <c r="D18" s="743">
        <v>1112187209.8018806</v>
      </c>
      <c r="E18" s="741">
        <v>0</v>
      </c>
      <c r="F18" s="741">
        <v>551201.81000000006</v>
      </c>
      <c r="G18" s="275">
        <v>0</v>
      </c>
    </row>
    <row r="19" spans="1:7">
      <c r="A19" s="273">
        <v>12</v>
      </c>
      <c r="B19" s="276" t="s">
        <v>362</v>
      </c>
      <c r="C19" s="742"/>
      <c r="D19" s="743">
        <v>16881175.210000001</v>
      </c>
      <c r="E19" s="741">
        <v>0</v>
      </c>
      <c r="F19" s="741">
        <v>551201.81000000006</v>
      </c>
      <c r="G19" s="275">
        <v>0</v>
      </c>
    </row>
    <row r="20" spans="1:7">
      <c r="A20" s="273">
        <v>13</v>
      </c>
      <c r="B20" s="276" t="s">
        <v>363</v>
      </c>
      <c r="C20" s="741"/>
      <c r="D20" s="741">
        <v>1095306034.5918806</v>
      </c>
      <c r="E20" s="741">
        <v>0</v>
      </c>
      <c r="F20" s="741">
        <v>0</v>
      </c>
      <c r="G20" s="275">
        <v>0</v>
      </c>
    </row>
    <row r="21" spans="1:7">
      <c r="A21" s="277">
        <v>14</v>
      </c>
      <c r="B21" s="278" t="s">
        <v>364</v>
      </c>
      <c r="C21" s="742"/>
      <c r="D21" s="742"/>
      <c r="E21" s="742"/>
      <c r="F21" s="742"/>
      <c r="G21" s="279">
        <v>25567773952.310776</v>
      </c>
    </row>
    <row r="22" spans="1:7">
      <c r="A22" s="280"/>
      <c r="B22" s="281" t="s">
        <v>365</v>
      </c>
      <c r="C22" s="744"/>
      <c r="D22" s="745"/>
      <c r="E22" s="744"/>
      <c r="F22" s="744"/>
      <c r="G22" s="283"/>
    </row>
    <row r="23" spans="1:7">
      <c r="A23" s="273">
        <v>15</v>
      </c>
      <c r="B23" s="274" t="s">
        <v>366</v>
      </c>
      <c r="C23" s="746">
        <v>4790609873.0700006</v>
      </c>
      <c r="D23" s="747">
        <v>8053593083.1999998</v>
      </c>
      <c r="E23" s="746"/>
      <c r="F23" s="746"/>
      <c r="G23" s="275">
        <v>429316462.16000003</v>
      </c>
    </row>
    <row r="24" spans="1:7">
      <c r="A24" s="273">
        <v>16</v>
      </c>
      <c r="B24" s="274" t="s">
        <v>367</v>
      </c>
      <c r="C24" s="741">
        <v>0</v>
      </c>
      <c r="D24" s="743">
        <v>4401808006.4248743</v>
      </c>
      <c r="E24" s="741">
        <v>3265852326.7701969</v>
      </c>
      <c r="F24" s="741">
        <v>15490576502.670315</v>
      </c>
      <c r="G24" s="275">
        <v>16452171822.790812</v>
      </c>
    </row>
    <row r="25" spans="1:7">
      <c r="A25" s="273">
        <v>17</v>
      </c>
      <c r="B25" s="276" t="s">
        <v>368</v>
      </c>
      <c r="C25" s="741"/>
      <c r="D25" s="743"/>
      <c r="E25" s="741"/>
      <c r="F25" s="741"/>
      <c r="G25" s="275"/>
    </row>
    <row r="26" spans="1:7" ht="26.25">
      <c r="A26" s="273">
        <v>18</v>
      </c>
      <c r="B26" s="276" t="s">
        <v>369</v>
      </c>
      <c r="C26" s="741"/>
      <c r="D26" s="743">
        <v>238042140.4499996</v>
      </c>
      <c r="E26" s="741">
        <v>74637714.99000001</v>
      </c>
      <c r="F26" s="741">
        <v>108691419.08000003</v>
      </c>
      <c r="G26" s="275">
        <v>179279097.64249998</v>
      </c>
    </row>
    <row r="27" spans="1:7">
      <c r="A27" s="273">
        <v>19</v>
      </c>
      <c r="B27" s="276" t="s">
        <v>370</v>
      </c>
      <c r="C27" s="741"/>
      <c r="D27" s="743">
        <v>3582038970.4739213</v>
      </c>
      <c r="E27" s="741">
        <v>2794638729.0784564</v>
      </c>
      <c r="F27" s="741">
        <v>10581067382.276945</v>
      </c>
      <c r="G27" s="275">
        <v>12184501595.926069</v>
      </c>
    </row>
    <row r="28" spans="1:7">
      <c r="A28" s="273">
        <v>20</v>
      </c>
      <c r="B28" s="284" t="s">
        <v>371</v>
      </c>
      <c r="C28" s="741"/>
      <c r="D28" s="743"/>
      <c r="E28" s="741"/>
      <c r="F28" s="741"/>
      <c r="G28" s="275"/>
    </row>
    <row r="29" spans="1:7">
      <c r="A29" s="273">
        <v>21</v>
      </c>
      <c r="B29" s="276" t="s">
        <v>372</v>
      </c>
      <c r="C29" s="741"/>
      <c r="D29" s="743">
        <v>370562729.41235292</v>
      </c>
      <c r="E29" s="741">
        <v>319660019.12034059</v>
      </c>
      <c r="F29" s="741">
        <v>4567177913.3133688</v>
      </c>
      <c r="G29" s="275">
        <v>3745757294.5872421</v>
      </c>
    </row>
    <row r="30" spans="1:7">
      <c r="A30" s="273">
        <v>22</v>
      </c>
      <c r="B30" s="284" t="s">
        <v>371</v>
      </c>
      <c r="C30" s="741"/>
      <c r="D30" s="743">
        <v>216413626.89600042</v>
      </c>
      <c r="E30" s="741">
        <v>188022744.16736892</v>
      </c>
      <c r="F30" s="741">
        <v>2406134744.0672894</v>
      </c>
      <c r="G30" s="275">
        <v>1766205769.1754205</v>
      </c>
    </row>
    <row r="31" spans="1:7">
      <c r="A31" s="273">
        <v>23</v>
      </c>
      <c r="B31" s="276" t="s">
        <v>373</v>
      </c>
      <c r="C31" s="741"/>
      <c r="D31" s="743">
        <v>211164166.08859998</v>
      </c>
      <c r="E31" s="741">
        <v>76915863.581400007</v>
      </c>
      <c r="F31" s="741">
        <v>233639788</v>
      </c>
      <c r="G31" s="275">
        <v>342633834.63499999</v>
      </c>
    </row>
    <row r="32" spans="1:7">
      <c r="A32" s="273">
        <v>24</v>
      </c>
      <c r="B32" s="274" t="s">
        <v>374</v>
      </c>
      <c r="C32" s="741"/>
      <c r="D32" s="743"/>
      <c r="E32" s="741"/>
      <c r="F32" s="741"/>
      <c r="G32" s="275"/>
    </row>
    <row r="33" spans="1:7">
      <c r="A33" s="273">
        <v>25</v>
      </c>
      <c r="B33" s="274" t="s">
        <v>375</v>
      </c>
      <c r="C33" s="741">
        <v>460577553.90999997</v>
      </c>
      <c r="D33" s="741">
        <v>1557392070.8945916</v>
      </c>
      <c r="E33" s="741">
        <v>144932535.40952155</v>
      </c>
      <c r="F33" s="741">
        <v>911849704.99394941</v>
      </c>
      <c r="G33" s="275">
        <v>2898142520.0842695</v>
      </c>
    </row>
    <row r="34" spans="1:7">
      <c r="A34" s="273">
        <v>26</v>
      </c>
      <c r="B34" s="276" t="s">
        <v>376</v>
      </c>
      <c r="C34" s="742"/>
      <c r="D34" s="743">
        <v>5357379.22</v>
      </c>
      <c r="E34" s="741">
        <v>0</v>
      </c>
      <c r="F34" s="741">
        <v>0</v>
      </c>
      <c r="G34" s="275">
        <v>5357379.22</v>
      </c>
    </row>
    <row r="35" spans="1:7">
      <c r="A35" s="273">
        <v>27</v>
      </c>
      <c r="B35" s="276" t="s">
        <v>377</v>
      </c>
      <c r="C35" s="741">
        <v>460577553.90999997</v>
      </c>
      <c r="D35" s="743">
        <v>1552034691.6745915</v>
      </c>
      <c r="E35" s="741">
        <v>144932535.40952155</v>
      </c>
      <c r="F35" s="741">
        <v>911849704.99394941</v>
      </c>
      <c r="G35" s="275">
        <v>2892785140.8642697</v>
      </c>
    </row>
    <row r="36" spans="1:7">
      <c r="A36" s="273">
        <v>28</v>
      </c>
      <c r="B36" s="274" t="s">
        <v>378</v>
      </c>
      <c r="C36" s="741">
        <v>1004385043.9554999</v>
      </c>
      <c r="D36" s="743">
        <v>690319603.43600011</v>
      </c>
      <c r="E36" s="741">
        <v>534774445.45309997</v>
      </c>
      <c r="F36" s="741">
        <v>801492684.39660001</v>
      </c>
      <c r="G36" s="275">
        <v>292952559.74617499</v>
      </c>
    </row>
    <row r="37" spans="1:7">
      <c r="A37" s="277">
        <v>29</v>
      </c>
      <c r="B37" s="278" t="s">
        <v>379</v>
      </c>
      <c r="C37" s="742"/>
      <c r="D37" s="742"/>
      <c r="E37" s="742"/>
      <c r="F37" s="742"/>
      <c r="G37" s="279">
        <v>20072583364.781254</v>
      </c>
    </row>
    <row r="38" spans="1:7">
      <c r="A38" s="270"/>
      <c r="B38" s="285"/>
      <c r="C38" s="748"/>
      <c r="D38" s="748"/>
      <c r="E38" s="748"/>
      <c r="F38" s="748"/>
      <c r="G38" s="286"/>
    </row>
    <row r="39" spans="1:7" ht="15.75" thickBot="1">
      <c r="A39" s="287">
        <v>30</v>
      </c>
      <c r="B39" s="288" t="s">
        <v>380</v>
      </c>
      <c r="C39" s="749"/>
      <c r="D39" s="750"/>
      <c r="E39" s="750"/>
      <c r="F39" s="751"/>
      <c r="G39" s="289">
        <v>1.2737659865531417</v>
      </c>
    </row>
    <row r="41" spans="1:7">
      <c r="G41" s="737"/>
    </row>
    <row r="42" spans="1:7" ht="39">
      <c r="B42" s="264" t="s">
        <v>381</v>
      </c>
      <c r="G42" s="737"/>
    </row>
    <row r="43" spans="1:7">
      <c r="G43" s="737"/>
    </row>
    <row r="44" spans="1:7">
      <c r="G44" s="737"/>
    </row>
    <row r="45" spans="1:7">
      <c r="G45" s="737"/>
    </row>
    <row r="46" spans="1:7">
      <c r="G46" s="737"/>
    </row>
    <row r="47" spans="1:7">
      <c r="G47" s="737"/>
    </row>
    <row r="48" spans="1:7">
      <c r="G48" s="737"/>
    </row>
    <row r="49" spans="7:7">
      <c r="G49" s="737"/>
    </row>
    <row r="50" spans="7:7">
      <c r="G50" s="737"/>
    </row>
    <row r="51" spans="7:7">
      <c r="G51" s="737"/>
    </row>
    <row r="52" spans="7:7">
      <c r="G52" s="737"/>
    </row>
    <row r="53" spans="7:7">
      <c r="G53" s="737"/>
    </row>
    <row r="54" spans="7:7">
      <c r="G54" s="737"/>
    </row>
    <row r="55" spans="7:7">
      <c r="G55" s="737"/>
    </row>
    <row r="56" spans="7:7">
      <c r="G56" s="737"/>
    </row>
    <row r="57" spans="7:7">
      <c r="G57" s="737"/>
    </row>
    <row r="58" spans="7:7">
      <c r="G58" s="737"/>
    </row>
    <row r="59" spans="7:7">
      <c r="G59" s="737"/>
    </row>
    <row r="60" spans="7:7">
      <c r="G60" s="737"/>
    </row>
    <row r="61" spans="7:7">
      <c r="G61" s="737"/>
    </row>
    <row r="62" spans="7:7">
      <c r="G62" s="737"/>
    </row>
    <row r="63" spans="7:7">
      <c r="G63" s="737"/>
    </row>
    <row r="64" spans="7:7">
      <c r="G64" s="737"/>
    </row>
    <row r="65" spans="7:7">
      <c r="G65" s="737"/>
    </row>
    <row r="66" spans="7:7">
      <c r="G66" s="737"/>
    </row>
    <row r="67" spans="7:7">
      <c r="G67" s="737"/>
    </row>
    <row r="68" spans="7:7">
      <c r="G68" s="737"/>
    </row>
    <row r="69" spans="7:7">
      <c r="G69" s="737"/>
    </row>
    <row r="70" spans="7:7">
      <c r="G70" s="737"/>
    </row>
    <row r="71" spans="7:7">
      <c r="G71" s="737"/>
    </row>
    <row r="72" spans="7:7">
      <c r="G72" s="737"/>
    </row>
    <row r="73" spans="7:7">
      <c r="G73" s="737"/>
    </row>
    <row r="74" spans="7:7">
      <c r="G74" s="737"/>
    </row>
    <row r="75" spans="7:7">
      <c r="G75" s="737"/>
    </row>
    <row r="76" spans="7:7">
      <c r="G76" s="737"/>
    </row>
    <row r="77" spans="7:7">
      <c r="G77" s="737"/>
    </row>
    <row r="78" spans="7:7">
      <c r="G78" s="737"/>
    </row>
    <row r="79" spans="7:7">
      <c r="G79" s="737"/>
    </row>
    <row r="80" spans="7:7">
      <c r="G80" s="737"/>
    </row>
    <row r="81" spans="7:7">
      <c r="G81" s="737"/>
    </row>
    <row r="82" spans="7:7">
      <c r="G82" s="737"/>
    </row>
    <row r="83" spans="7:7">
      <c r="G83" s="737"/>
    </row>
    <row r="84" spans="7:7">
      <c r="G84" s="737"/>
    </row>
    <row r="85" spans="7:7">
      <c r="G85" s="737"/>
    </row>
    <row r="86" spans="7:7">
      <c r="G86" s="737"/>
    </row>
    <row r="87" spans="7:7">
      <c r="G87" s="737"/>
    </row>
    <row r="88" spans="7:7">
      <c r="G88" s="737"/>
    </row>
    <row r="89" spans="7:7">
      <c r="G89" s="737"/>
    </row>
    <row r="90" spans="7:7">
      <c r="G90" s="737"/>
    </row>
    <row r="91" spans="7:7">
      <c r="G91" s="737"/>
    </row>
    <row r="92" spans="7:7">
      <c r="G92" s="737"/>
    </row>
    <row r="93" spans="7:7">
      <c r="G93" s="737"/>
    </row>
    <row r="94" spans="7:7">
      <c r="G94" s="737"/>
    </row>
    <row r="95" spans="7:7">
      <c r="G95" s="737"/>
    </row>
    <row r="96" spans="7:7">
      <c r="G96" s="737"/>
    </row>
    <row r="97" spans="7:7">
      <c r="G97" s="737"/>
    </row>
    <row r="98" spans="7:7">
      <c r="G98" s="737"/>
    </row>
    <row r="99" spans="7:7">
      <c r="G99" s="737"/>
    </row>
    <row r="100" spans="7:7">
      <c r="G100" s="737"/>
    </row>
    <row r="101" spans="7:7">
      <c r="G101" s="737"/>
    </row>
    <row r="102" spans="7:7">
      <c r="G102" s="737"/>
    </row>
    <row r="103" spans="7:7">
      <c r="G103" s="737"/>
    </row>
    <row r="104" spans="7:7">
      <c r="G104" s="737"/>
    </row>
    <row r="105" spans="7:7">
      <c r="G105" s="737"/>
    </row>
    <row r="106" spans="7:7">
      <c r="G106" s="737"/>
    </row>
    <row r="107" spans="7:7">
      <c r="G107" s="737"/>
    </row>
    <row r="108" spans="7:7">
      <c r="G108" s="737"/>
    </row>
    <row r="109" spans="7:7">
      <c r="G109" s="737"/>
    </row>
    <row r="110" spans="7:7">
      <c r="G110" s="737"/>
    </row>
    <row r="111" spans="7:7">
      <c r="G111" s="737"/>
    </row>
    <row r="112" spans="7:7">
      <c r="G112" s="737"/>
    </row>
    <row r="113" spans="7:7">
      <c r="G113" s="737"/>
    </row>
    <row r="114" spans="7:7">
      <c r="G114" s="737"/>
    </row>
    <row r="115" spans="7:7">
      <c r="G115" s="737"/>
    </row>
    <row r="116" spans="7:7">
      <c r="G116" s="737"/>
    </row>
    <row r="117" spans="7:7">
      <c r="G117" s="737"/>
    </row>
    <row r="118" spans="7:7">
      <c r="G118" s="737"/>
    </row>
    <row r="119" spans="7:7">
      <c r="G119" s="737"/>
    </row>
    <row r="120" spans="7:7">
      <c r="G120" s="737"/>
    </row>
    <row r="121" spans="7:7">
      <c r="G121" s="737"/>
    </row>
    <row r="122" spans="7:7">
      <c r="G122" s="737"/>
    </row>
    <row r="123" spans="7:7">
      <c r="G123" s="737"/>
    </row>
    <row r="124" spans="7:7">
      <c r="G124" s="737"/>
    </row>
    <row r="125" spans="7:7">
      <c r="G125" s="737"/>
    </row>
    <row r="126" spans="7:7">
      <c r="G126" s="737"/>
    </row>
    <row r="127" spans="7:7">
      <c r="G127" s="737"/>
    </row>
    <row r="128" spans="7:7">
      <c r="G128" s="737"/>
    </row>
    <row r="129" spans="7:7">
      <c r="G129" s="737"/>
    </row>
    <row r="130" spans="7:7">
      <c r="G130" s="737"/>
    </row>
    <row r="131" spans="7:7">
      <c r="G131" s="737"/>
    </row>
    <row r="132" spans="7:7">
      <c r="G132" s="737"/>
    </row>
    <row r="133" spans="7:7">
      <c r="G133" s="737"/>
    </row>
    <row r="134" spans="7:7">
      <c r="G134" s="737"/>
    </row>
  </sheetData>
  <mergeCells count="2">
    <mergeCell ref="C5:F5"/>
    <mergeCell ref="G5:G6"/>
  </mergeCells>
  <pageMargins left="0.7" right="0.7" top="0.75" bottom="0.75" header="0.3" footer="0.3"/>
  <pageSetup paperSize="9" orientation="portrait"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showGridLines="0" zoomScaleNormal="100" workbookViewId="0">
      <selection activeCell="D40" sqref="D40"/>
    </sheetView>
  </sheetViews>
  <sheetFormatPr defaultColWidth="9.140625" defaultRowHeight="12.75"/>
  <cols>
    <col min="1" max="1" width="11.85546875" style="369" bestFit="1" customWidth="1"/>
    <col min="2" max="2" width="105.140625" style="369" bestFit="1" customWidth="1"/>
    <col min="3" max="4" width="16.85546875" style="369" bestFit="1" customWidth="1"/>
    <col min="5" max="6" width="18" style="369" bestFit="1" customWidth="1"/>
    <col min="7" max="7" width="30.42578125" style="369" customWidth="1"/>
    <col min="8" max="8" width="18" style="369" bestFit="1" customWidth="1"/>
    <col min="9" max="16384" width="9.140625" style="369"/>
  </cols>
  <sheetData>
    <row r="1" spans="1:9" ht="13.5">
      <c r="A1" s="292" t="s">
        <v>30</v>
      </c>
      <c r="B1" s="379" t="str">
        <f>'Info '!C2</f>
        <v xml:space="preserve">JSC "Bank of Georgia" </v>
      </c>
    </row>
    <row r="2" spans="1:9">
      <c r="A2" s="293" t="s">
        <v>31</v>
      </c>
      <c r="B2" s="378">
        <f>'1. key ratios '!B2</f>
        <v>45838</v>
      </c>
    </row>
    <row r="3" spans="1:9">
      <c r="A3" s="294" t="s">
        <v>386</v>
      </c>
    </row>
    <row r="5" spans="1:9" ht="12" customHeight="1">
      <c r="A5" s="868" t="s">
        <v>387</v>
      </c>
      <c r="B5" s="869"/>
      <c r="C5" s="874" t="s">
        <v>388</v>
      </c>
      <c r="D5" s="875"/>
      <c r="E5" s="875"/>
      <c r="F5" s="875"/>
      <c r="G5" s="875"/>
      <c r="H5" s="876"/>
    </row>
    <row r="6" spans="1:9">
      <c r="A6" s="870"/>
      <c r="B6" s="871"/>
      <c r="C6" s="877"/>
      <c r="D6" s="878"/>
      <c r="E6" s="878"/>
      <c r="F6" s="878"/>
      <c r="G6" s="878"/>
      <c r="H6" s="879"/>
    </row>
    <row r="7" spans="1:9">
      <c r="A7" s="872"/>
      <c r="B7" s="873"/>
      <c r="C7" s="377" t="s">
        <v>389</v>
      </c>
      <c r="D7" s="377" t="s">
        <v>390</v>
      </c>
      <c r="E7" s="377" t="s">
        <v>391</v>
      </c>
      <c r="F7" s="377" t="s">
        <v>392</v>
      </c>
      <c r="G7" s="377" t="s">
        <v>393</v>
      </c>
      <c r="H7" s="377" t="s">
        <v>64</v>
      </c>
    </row>
    <row r="8" spans="1:9">
      <c r="A8" s="373">
        <v>1</v>
      </c>
      <c r="B8" s="372" t="s">
        <v>51</v>
      </c>
      <c r="C8" s="645">
        <v>2371375082.9399996</v>
      </c>
      <c r="D8" s="645">
        <v>1000854268.7578005</v>
      </c>
      <c r="E8" s="645">
        <v>2947314645.2693</v>
      </c>
      <c r="F8" s="645">
        <v>979668814.39110005</v>
      </c>
      <c r="G8" s="645"/>
      <c r="H8" s="645">
        <f t="shared" ref="H8:H21" si="0">SUM(C8:G8)</f>
        <v>7299212811.3582001</v>
      </c>
      <c r="I8" s="638"/>
    </row>
    <row r="9" spans="1:9">
      <c r="A9" s="373">
        <v>2</v>
      </c>
      <c r="B9" s="372" t="s">
        <v>52</v>
      </c>
      <c r="C9" s="645"/>
      <c r="D9" s="645"/>
      <c r="E9" s="645"/>
      <c r="F9" s="645"/>
      <c r="G9" s="645"/>
      <c r="H9" s="645">
        <f t="shared" si="0"/>
        <v>0</v>
      </c>
      <c r="I9" s="638"/>
    </row>
    <row r="10" spans="1:9">
      <c r="A10" s="373">
        <v>3</v>
      </c>
      <c r="B10" s="372" t="s">
        <v>152</v>
      </c>
      <c r="C10" s="645"/>
      <c r="D10" s="645"/>
      <c r="E10" s="645"/>
      <c r="F10" s="645"/>
      <c r="G10" s="645"/>
      <c r="H10" s="645">
        <f t="shared" si="0"/>
        <v>0</v>
      </c>
      <c r="I10" s="638"/>
    </row>
    <row r="11" spans="1:9">
      <c r="A11" s="373">
        <v>4</v>
      </c>
      <c r="B11" s="372" t="s">
        <v>53</v>
      </c>
      <c r="C11" s="645"/>
      <c r="D11" s="645">
        <v>1622534908.8959</v>
      </c>
      <c r="E11" s="645">
        <v>895981937.30999994</v>
      </c>
      <c r="F11" s="645">
        <v>0</v>
      </c>
      <c r="G11" s="645"/>
      <c r="H11" s="645">
        <f t="shared" si="0"/>
        <v>2518516846.2059002</v>
      </c>
      <c r="I11" s="638"/>
    </row>
    <row r="12" spans="1:9">
      <c r="A12" s="373">
        <v>5</v>
      </c>
      <c r="B12" s="372" t="s">
        <v>54</v>
      </c>
      <c r="C12" s="645"/>
      <c r="D12" s="645"/>
      <c r="E12" s="645"/>
      <c r="F12" s="645"/>
      <c r="G12" s="645"/>
      <c r="H12" s="645">
        <f t="shared" si="0"/>
        <v>0</v>
      </c>
      <c r="I12" s="638"/>
    </row>
    <row r="13" spans="1:9">
      <c r="A13" s="373">
        <v>6</v>
      </c>
      <c r="B13" s="372" t="s">
        <v>55</v>
      </c>
      <c r="C13" s="645">
        <v>700637822.17999995</v>
      </c>
      <c r="D13" s="645">
        <v>516362387.80930007</v>
      </c>
      <c r="E13" s="645">
        <v>7495741.7800000003</v>
      </c>
      <c r="F13" s="645">
        <v>0</v>
      </c>
      <c r="G13" s="645"/>
      <c r="H13" s="645">
        <f t="shared" si="0"/>
        <v>1224495951.7693</v>
      </c>
      <c r="I13" s="638"/>
    </row>
    <row r="14" spans="1:9">
      <c r="A14" s="373">
        <v>7</v>
      </c>
      <c r="B14" s="372" t="s">
        <v>56</v>
      </c>
      <c r="C14" s="645"/>
      <c r="D14" s="645">
        <v>2956555847.6178002</v>
      </c>
      <c r="E14" s="645">
        <v>3663584497.3755999</v>
      </c>
      <c r="F14" s="645">
        <v>4365740175.5195999</v>
      </c>
      <c r="G14" s="645">
        <v>39324066.310999997</v>
      </c>
      <c r="H14" s="645">
        <f t="shared" si="0"/>
        <v>11025204586.824001</v>
      </c>
      <c r="I14" s="638"/>
    </row>
    <row r="15" spans="1:9">
      <c r="A15" s="373">
        <v>8</v>
      </c>
      <c r="B15" s="374" t="s">
        <v>57</v>
      </c>
      <c r="C15" s="645"/>
      <c r="D15" s="645">
        <v>1033187822.3308001</v>
      </c>
      <c r="E15" s="645">
        <v>4680664811.5683002</v>
      </c>
      <c r="F15" s="645">
        <v>4264667572.1637998</v>
      </c>
      <c r="G15" s="645">
        <v>31610057.968199998</v>
      </c>
      <c r="H15" s="645">
        <f t="shared" si="0"/>
        <v>10010130264.031101</v>
      </c>
      <c r="I15" s="638"/>
    </row>
    <row r="16" spans="1:9">
      <c r="A16" s="373">
        <v>9</v>
      </c>
      <c r="B16" s="372" t="s">
        <v>58</v>
      </c>
      <c r="C16" s="645"/>
      <c r="D16" s="645">
        <v>100841498.2638</v>
      </c>
      <c r="E16" s="645">
        <v>1022260397.3571</v>
      </c>
      <c r="F16" s="645">
        <v>2877958263.2326002</v>
      </c>
      <c r="G16" s="645">
        <v>6061416.2745000003</v>
      </c>
      <c r="H16" s="645">
        <f t="shared" si="0"/>
        <v>4007121575.1280003</v>
      </c>
      <c r="I16" s="638"/>
    </row>
    <row r="17" spans="1:9">
      <c r="A17" s="373">
        <v>10</v>
      </c>
      <c r="B17" s="376" t="s">
        <v>401</v>
      </c>
      <c r="C17" s="645"/>
      <c r="D17" s="645">
        <v>8144265.8431000188</v>
      </c>
      <c r="E17" s="645">
        <v>47287563.227799997</v>
      </c>
      <c r="F17" s="645">
        <v>56515997.502099998</v>
      </c>
      <c r="G17" s="645">
        <v>47838002.7126</v>
      </c>
      <c r="H17" s="645">
        <f t="shared" si="0"/>
        <v>159785829.28560001</v>
      </c>
      <c r="I17" s="638"/>
    </row>
    <row r="18" spans="1:9">
      <c r="A18" s="373">
        <v>11</v>
      </c>
      <c r="B18" s="372" t="s">
        <v>60</v>
      </c>
      <c r="C18" s="645"/>
      <c r="D18" s="645">
        <v>2417477.8465999998</v>
      </c>
      <c r="E18" s="645">
        <v>62869688.776799999</v>
      </c>
      <c r="F18" s="645">
        <v>276350768.4878</v>
      </c>
      <c r="G18" s="645">
        <v>81336881.117799446</v>
      </c>
      <c r="H18" s="645">
        <f t="shared" si="0"/>
        <v>422974816.22899944</v>
      </c>
      <c r="I18" s="638"/>
    </row>
    <row r="19" spans="1:9">
      <c r="A19" s="373">
        <v>12</v>
      </c>
      <c r="B19" s="372" t="s">
        <v>61</v>
      </c>
      <c r="C19" s="645"/>
      <c r="D19" s="645"/>
      <c r="E19" s="645"/>
      <c r="F19" s="645"/>
      <c r="G19" s="645"/>
      <c r="H19" s="645">
        <f t="shared" si="0"/>
        <v>0</v>
      </c>
      <c r="I19" s="638"/>
    </row>
    <row r="20" spans="1:9">
      <c r="A20" s="375">
        <v>13</v>
      </c>
      <c r="B20" s="374" t="s">
        <v>144</v>
      </c>
      <c r="C20" s="645"/>
      <c r="D20" s="645"/>
      <c r="E20" s="645"/>
      <c r="F20" s="645"/>
      <c r="G20" s="645"/>
      <c r="H20" s="645">
        <f t="shared" si="0"/>
        <v>0</v>
      </c>
      <c r="I20" s="638"/>
    </row>
    <row r="21" spans="1:9">
      <c r="A21" s="373">
        <v>14</v>
      </c>
      <c r="B21" s="372" t="s">
        <v>63</v>
      </c>
      <c r="C21" s="645">
        <v>815696533.81000006</v>
      </c>
      <c r="D21" s="645">
        <v>242254843.44929254</v>
      </c>
      <c r="E21" s="645"/>
      <c r="F21" s="645"/>
      <c r="G21" s="645">
        <v>1479468489.23</v>
      </c>
      <c r="H21" s="645">
        <f t="shared" si="0"/>
        <v>2537419866.4892926</v>
      </c>
      <c r="I21" s="638"/>
    </row>
    <row r="22" spans="1:9">
      <c r="A22" s="371">
        <v>15</v>
      </c>
      <c r="B22" s="370" t="s">
        <v>64</v>
      </c>
      <c r="C22" s="637">
        <f>SUM(C18:C21)+SUM(C8:C16)</f>
        <v>3887709438.9299994</v>
      </c>
      <c r="D22" s="637">
        <f t="shared" ref="D22:H22" si="1">SUM(D18:D21)+SUM(D8:D16)</f>
        <v>7475009054.9712934</v>
      </c>
      <c r="E22" s="637">
        <f t="shared" si="1"/>
        <v>13280171719.437099</v>
      </c>
      <c r="F22" s="637">
        <f t="shared" si="1"/>
        <v>12764385593.794899</v>
      </c>
      <c r="G22" s="637">
        <f t="shared" si="1"/>
        <v>1637800910.9014995</v>
      </c>
      <c r="H22" s="637">
        <f t="shared" si="1"/>
        <v>39045076718.034798</v>
      </c>
      <c r="I22" s="638"/>
    </row>
    <row r="23" spans="1:9">
      <c r="C23" s="638"/>
      <c r="D23" s="638"/>
      <c r="E23" s="638"/>
      <c r="F23" s="638"/>
      <c r="G23" s="638"/>
      <c r="H23" s="638"/>
      <c r="I23" s="638"/>
    </row>
    <row r="24" spans="1:9">
      <c r="C24" s="638"/>
      <c r="D24" s="638"/>
      <c r="E24" s="638"/>
      <c r="F24" s="638"/>
      <c r="G24" s="638"/>
      <c r="H24" s="638"/>
      <c r="I24" s="638"/>
    </row>
    <row r="25" spans="1:9">
      <c r="C25" s="638"/>
      <c r="D25" s="638"/>
      <c r="E25" s="638"/>
      <c r="F25" s="638"/>
      <c r="G25" s="638"/>
      <c r="H25" s="638"/>
      <c r="I25" s="638"/>
    </row>
    <row r="26" spans="1:9" ht="25.5">
      <c r="B26" s="298" t="s">
        <v>488</v>
      </c>
      <c r="C26" s="638"/>
      <c r="D26" s="638"/>
      <c r="E26" s="638"/>
      <c r="F26" s="638"/>
      <c r="G26" s="638"/>
      <c r="H26" s="638"/>
    </row>
    <row r="27" spans="1:9">
      <c r="C27" s="638"/>
      <c r="D27" s="638"/>
      <c r="E27" s="638"/>
      <c r="F27" s="638"/>
      <c r="G27" s="638"/>
      <c r="H27" s="638"/>
    </row>
    <row r="28" spans="1:9">
      <c r="C28" s="638"/>
      <c r="D28" s="638"/>
      <c r="E28" s="638"/>
      <c r="F28" s="638"/>
      <c r="G28" s="638"/>
      <c r="H28" s="638"/>
    </row>
    <row r="29" spans="1:9">
      <c r="C29" s="638"/>
      <c r="D29" s="638"/>
      <c r="E29" s="638"/>
      <c r="F29" s="638"/>
      <c r="G29" s="638"/>
      <c r="H29" s="638"/>
    </row>
    <row r="30" spans="1:9">
      <c r="C30" s="638"/>
      <c r="D30" s="638"/>
      <c r="E30" s="638"/>
      <c r="F30" s="638"/>
      <c r="G30" s="638"/>
      <c r="H30" s="638"/>
    </row>
    <row r="31" spans="1:9">
      <c r="C31" s="638"/>
      <c r="D31" s="638"/>
      <c r="E31" s="638"/>
      <c r="F31" s="638"/>
      <c r="G31" s="638"/>
      <c r="H31" s="638"/>
    </row>
    <row r="32" spans="1:9">
      <c r="C32" s="638"/>
      <c r="D32" s="638"/>
      <c r="E32" s="638"/>
      <c r="F32" s="638"/>
      <c r="G32" s="638"/>
      <c r="H32" s="638"/>
    </row>
    <row r="33" spans="3:8">
      <c r="C33" s="638"/>
      <c r="D33" s="638"/>
      <c r="E33" s="638"/>
      <c r="F33" s="638"/>
      <c r="G33" s="638"/>
      <c r="H33" s="638"/>
    </row>
    <row r="34" spans="3:8">
      <c r="C34" s="638"/>
      <c r="D34" s="638"/>
      <c r="E34" s="638"/>
      <c r="F34" s="638"/>
      <c r="G34" s="638"/>
      <c r="H34" s="638"/>
    </row>
    <row r="35" spans="3:8">
      <c r="C35" s="638"/>
      <c r="D35" s="638"/>
      <c r="E35" s="638"/>
      <c r="F35" s="638"/>
      <c r="G35" s="638"/>
      <c r="H35" s="638"/>
    </row>
    <row r="36" spans="3:8">
      <c r="C36" s="638"/>
      <c r="D36" s="638"/>
      <c r="E36" s="638"/>
      <c r="F36" s="638"/>
      <c r="G36" s="638"/>
      <c r="H36" s="638"/>
    </row>
    <row r="37" spans="3:8">
      <c r="C37" s="638"/>
      <c r="D37" s="638"/>
      <c r="E37" s="638"/>
      <c r="F37" s="638"/>
      <c r="G37" s="638"/>
      <c r="H37" s="638"/>
    </row>
    <row r="38" spans="3:8">
      <c r="C38" s="638"/>
      <c r="D38" s="638"/>
      <c r="E38" s="638"/>
      <c r="F38" s="638"/>
      <c r="G38" s="638"/>
      <c r="H38" s="638"/>
    </row>
    <row r="39" spans="3:8">
      <c r="C39" s="638"/>
      <c r="D39" s="638"/>
      <c r="E39" s="638"/>
      <c r="F39" s="638"/>
      <c r="G39" s="638"/>
      <c r="H39" s="638"/>
    </row>
  </sheetData>
  <mergeCells count="2">
    <mergeCell ref="A5:B7"/>
    <mergeCell ref="C5:H6"/>
  </mergeCells>
  <conditionalFormatting sqref="A5">
    <cfRule type="duplicateValues" dxfId="17" priority="1"/>
    <cfRule type="duplicateValues" dxfId="16" priority="2"/>
  </conditionalFormatting>
  <conditionalFormatting sqref="A5">
    <cfRule type="duplicateValues" dxfId="15" priority="3"/>
  </conditionalFormatting>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showGridLines="0" zoomScaleNormal="100" workbookViewId="0">
      <selection activeCell="B9" sqref="B9"/>
    </sheetView>
  </sheetViews>
  <sheetFormatPr defaultColWidth="9.140625" defaultRowHeight="12.75"/>
  <cols>
    <col min="1" max="1" width="11.85546875" style="380" bestFit="1" customWidth="1"/>
    <col min="2" max="2" width="86.85546875" style="369" customWidth="1"/>
    <col min="3" max="4" width="31.5703125" style="369" customWidth="1"/>
    <col min="5" max="5" width="15.140625" style="295" bestFit="1" customWidth="1"/>
    <col min="6" max="6" width="11.85546875" style="295" bestFit="1" customWidth="1"/>
    <col min="7" max="7" width="21.5703125" style="369" bestFit="1" customWidth="1"/>
    <col min="8" max="8" width="41.42578125" style="369" customWidth="1"/>
    <col min="9" max="16384" width="9.140625" style="369"/>
  </cols>
  <sheetData>
    <row r="1" spans="1:8" ht="13.5">
      <c r="A1" s="292" t="s">
        <v>30</v>
      </c>
      <c r="B1" s="379" t="str">
        <f>'Info '!C2</f>
        <v xml:space="preserve">JSC "Bank of Georgia" </v>
      </c>
      <c r="C1" s="393"/>
      <c r="D1" s="393"/>
      <c r="E1" s="393"/>
      <c r="F1" s="393"/>
      <c r="G1" s="393"/>
      <c r="H1" s="393"/>
    </row>
    <row r="2" spans="1:8">
      <c r="A2" s="293" t="s">
        <v>31</v>
      </c>
      <c r="B2" s="378">
        <f>'1. key ratios '!B2</f>
        <v>45838</v>
      </c>
      <c r="C2" s="393"/>
      <c r="D2" s="393"/>
      <c r="E2" s="393"/>
      <c r="F2" s="393"/>
      <c r="G2" s="393"/>
      <c r="H2" s="393"/>
    </row>
    <row r="3" spans="1:8">
      <c r="A3" s="294" t="s">
        <v>394</v>
      </c>
      <c r="B3" s="393"/>
      <c r="C3" s="393"/>
      <c r="D3" s="393"/>
      <c r="E3" s="393"/>
      <c r="F3" s="393"/>
      <c r="G3" s="393"/>
      <c r="H3" s="393"/>
    </row>
    <row r="4" spans="1:8">
      <c r="A4" s="394"/>
      <c r="B4" s="393"/>
      <c r="C4" s="392" t="s">
        <v>0</v>
      </c>
      <c r="D4" s="392" t="s">
        <v>1</v>
      </c>
      <c r="E4" s="392" t="s">
        <v>2</v>
      </c>
      <c r="F4" s="392" t="s">
        <v>3</v>
      </c>
      <c r="G4" s="392" t="s">
        <v>4</v>
      </c>
      <c r="H4" s="392" t="s">
        <v>5</v>
      </c>
    </row>
    <row r="5" spans="1:8" ht="33.950000000000003" customHeight="1">
      <c r="A5" s="868" t="s">
        <v>395</v>
      </c>
      <c r="B5" s="869"/>
      <c r="C5" s="882" t="s">
        <v>396</v>
      </c>
      <c r="D5" s="882"/>
      <c r="E5" s="882" t="s">
        <v>633</v>
      </c>
      <c r="F5" s="880" t="s">
        <v>397</v>
      </c>
      <c r="G5" s="880" t="s">
        <v>398</v>
      </c>
      <c r="H5" s="390" t="s">
        <v>632</v>
      </c>
    </row>
    <row r="6" spans="1:8" ht="25.5">
      <c r="A6" s="872"/>
      <c r="B6" s="873"/>
      <c r="C6" s="391" t="s">
        <v>399</v>
      </c>
      <c r="D6" s="391" t="s">
        <v>400</v>
      </c>
      <c r="E6" s="882"/>
      <c r="F6" s="881"/>
      <c r="G6" s="881"/>
      <c r="H6" s="390" t="s">
        <v>631</v>
      </c>
    </row>
    <row r="7" spans="1:8">
      <c r="A7" s="388">
        <v>1</v>
      </c>
      <c r="B7" s="372" t="s">
        <v>51</v>
      </c>
      <c r="C7" s="639"/>
      <c r="D7" s="639">
        <v>7308005083.1982002</v>
      </c>
      <c r="E7" s="640">
        <v>8792271.8399999999</v>
      </c>
      <c r="F7" s="640"/>
      <c r="G7" s="639"/>
      <c r="H7" s="641">
        <v>7299212811.3582001</v>
      </c>
    </row>
    <row r="8" spans="1:8">
      <c r="A8" s="388">
        <v>2</v>
      </c>
      <c r="B8" s="372" t="s">
        <v>52</v>
      </c>
      <c r="C8" s="639"/>
      <c r="D8" s="639"/>
      <c r="E8" s="640"/>
      <c r="F8" s="640"/>
      <c r="G8" s="639"/>
      <c r="H8" s="641">
        <v>0</v>
      </c>
    </row>
    <row r="9" spans="1:8">
      <c r="A9" s="388">
        <v>3</v>
      </c>
      <c r="B9" s="372" t="s">
        <v>152</v>
      </c>
      <c r="C9" s="639"/>
      <c r="D9" s="639"/>
      <c r="E9" s="640"/>
      <c r="F9" s="640"/>
      <c r="G9" s="639"/>
      <c r="H9" s="641">
        <v>0</v>
      </c>
    </row>
    <row r="10" spans="1:8">
      <c r="A10" s="388">
        <v>4</v>
      </c>
      <c r="B10" s="372" t="s">
        <v>53</v>
      </c>
      <c r="C10" s="639"/>
      <c r="D10" s="639">
        <v>2518516846.2059002</v>
      </c>
      <c r="E10" s="640">
        <v>0</v>
      </c>
      <c r="F10" s="640"/>
      <c r="G10" s="639"/>
      <c r="H10" s="641">
        <v>2518516846.2059002</v>
      </c>
    </row>
    <row r="11" spans="1:8">
      <c r="A11" s="388">
        <v>5</v>
      </c>
      <c r="B11" s="372" t="s">
        <v>54</v>
      </c>
      <c r="C11" s="639"/>
      <c r="D11" s="639"/>
      <c r="E11" s="640"/>
      <c r="F11" s="640"/>
      <c r="G11" s="639"/>
      <c r="H11" s="641">
        <v>0</v>
      </c>
    </row>
    <row r="12" spans="1:8">
      <c r="A12" s="388">
        <v>6</v>
      </c>
      <c r="B12" s="372" t="s">
        <v>55</v>
      </c>
      <c r="C12" s="639"/>
      <c r="D12" s="639">
        <v>1224709084.1492999</v>
      </c>
      <c r="E12" s="640">
        <v>213132.38</v>
      </c>
      <c r="F12" s="640"/>
      <c r="G12" s="639"/>
      <c r="H12" s="641">
        <v>1224495951.7692997</v>
      </c>
    </row>
    <row r="13" spans="1:8">
      <c r="A13" s="388">
        <v>7</v>
      </c>
      <c r="B13" s="372" t="s">
        <v>56</v>
      </c>
      <c r="C13" s="639">
        <v>269614407.60440004</v>
      </c>
      <c r="D13" s="639">
        <v>10911983070.357401</v>
      </c>
      <c r="E13" s="640">
        <v>156392891.13429999</v>
      </c>
      <c r="F13" s="640"/>
      <c r="G13" s="639">
        <v>12017.93</v>
      </c>
      <c r="H13" s="641">
        <v>11025204586.827501</v>
      </c>
    </row>
    <row r="14" spans="1:8">
      <c r="A14" s="388">
        <v>8</v>
      </c>
      <c r="B14" s="374" t="s">
        <v>57</v>
      </c>
      <c r="C14" s="639">
        <v>275318628.07999998</v>
      </c>
      <c r="D14" s="639">
        <v>9927433174.3299999</v>
      </c>
      <c r="E14" s="640">
        <v>192621538.37200001</v>
      </c>
      <c r="F14" s="640"/>
      <c r="G14" s="639">
        <v>26018079.185055993</v>
      </c>
      <c r="H14" s="641">
        <v>10010130264.038</v>
      </c>
    </row>
    <row r="15" spans="1:8">
      <c r="A15" s="388">
        <v>9</v>
      </c>
      <c r="B15" s="372" t="s">
        <v>58</v>
      </c>
      <c r="C15" s="639">
        <v>73538763.530000001</v>
      </c>
      <c r="D15" s="639">
        <v>3947507570.5599999</v>
      </c>
      <c r="E15" s="640">
        <v>13924758.9647</v>
      </c>
      <c r="F15" s="640"/>
      <c r="G15" s="639">
        <v>218011.47</v>
      </c>
      <c r="H15" s="641">
        <v>4007121575.1252999</v>
      </c>
    </row>
    <row r="16" spans="1:8">
      <c r="A16" s="388">
        <v>10</v>
      </c>
      <c r="B16" s="376" t="s">
        <v>401</v>
      </c>
      <c r="C16" s="639">
        <v>286933370.89999998</v>
      </c>
      <c r="D16" s="639">
        <v>1987191.2026000251</v>
      </c>
      <c r="E16" s="640">
        <v>129134732.817</v>
      </c>
      <c r="F16" s="640"/>
      <c r="G16" s="639">
        <v>26257112.875055991</v>
      </c>
      <c r="H16" s="641">
        <v>159785829.28559998</v>
      </c>
    </row>
    <row r="17" spans="1:8">
      <c r="A17" s="388">
        <v>11</v>
      </c>
      <c r="B17" s="372" t="s">
        <v>60</v>
      </c>
      <c r="C17" s="639">
        <v>1079039.4099999999</v>
      </c>
      <c r="D17" s="639">
        <v>422527037.47779948</v>
      </c>
      <c r="E17" s="640">
        <v>631260.64679999999</v>
      </c>
      <c r="F17" s="640"/>
      <c r="G17" s="639">
        <v>9004.2900000000009</v>
      </c>
      <c r="H17" s="641">
        <v>422974816.24099952</v>
      </c>
    </row>
    <row r="18" spans="1:8">
      <c r="A18" s="388">
        <v>12</v>
      </c>
      <c r="B18" s="372" t="s">
        <v>61</v>
      </c>
      <c r="C18" s="639"/>
      <c r="D18" s="639"/>
      <c r="E18" s="640"/>
      <c r="F18" s="640"/>
      <c r="G18" s="639"/>
      <c r="H18" s="641">
        <v>0</v>
      </c>
    </row>
    <row r="19" spans="1:8">
      <c r="A19" s="389">
        <v>13</v>
      </c>
      <c r="B19" s="374" t="s">
        <v>144</v>
      </c>
      <c r="C19" s="639"/>
      <c r="D19" s="639"/>
      <c r="E19" s="640"/>
      <c r="F19" s="640"/>
      <c r="G19" s="639"/>
      <c r="H19" s="641">
        <v>0</v>
      </c>
    </row>
    <row r="20" spans="1:8">
      <c r="A20" s="388">
        <v>14</v>
      </c>
      <c r="B20" s="372" t="s">
        <v>63</v>
      </c>
      <c r="C20" s="639">
        <v>17263182.909560002</v>
      </c>
      <c r="D20" s="639">
        <v>2747645553.6449394</v>
      </c>
      <c r="E20" s="640">
        <v>19291061.835207198</v>
      </c>
      <c r="F20" s="640"/>
      <c r="G20" s="639">
        <v>798755.7100000002</v>
      </c>
      <c r="H20" s="641">
        <v>2745617674.7192926</v>
      </c>
    </row>
    <row r="21" spans="1:8" s="385" customFormat="1">
      <c r="A21" s="387">
        <v>15</v>
      </c>
      <c r="B21" s="386" t="s">
        <v>64</v>
      </c>
      <c r="C21" s="642">
        <v>636814021.5339601</v>
      </c>
      <c r="D21" s="642">
        <v>39008327419.923538</v>
      </c>
      <c r="E21" s="642">
        <v>391866915.17300719</v>
      </c>
      <c r="F21" s="642">
        <v>0</v>
      </c>
      <c r="G21" s="642">
        <v>27055868.585055992</v>
      </c>
      <c r="H21" s="641">
        <v>39253274526.284492</v>
      </c>
    </row>
    <row r="22" spans="1:8">
      <c r="A22" s="384">
        <v>16</v>
      </c>
      <c r="B22" s="383" t="s">
        <v>402</v>
      </c>
      <c r="C22" s="639">
        <v>616893683.01789999</v>
      </c>
      <c r="D22" s="639">
        <v>25077658123.683544</v>
      </c>
      <c r="E22" s="640">
        <v>362985051.97228003</v>
      </c>
      <c r="F22" s="640"/>
      <c r="G22" s="639">
        <v>26257112.875055991</v>
      </c>
      <c r="H22" s="641">
        <v>25331566754.729164</v>
      </c>
    </row>
    <row r="23" spans="1:8">
      <c r="A23" s="384">
        <v>17</v>
      </c>
      <c r="B23" s="383" t="s">
        <v>403</v>
      </c>
      <c r="C23" s="639">
        <v>0</v>
      </c>
      <c r="D23" s="639">
        <v>7529122937.3307009</v>
      </c>
      <c r="E23" s="640">
        <v>8436878.6500000004</v>
      </c>
      <c r="F23" s="640"/>
      <c r="G23" s="639"/>
      <c r="H23" s="641">
        <v>7520686058.6807013</v>
      </c>
    </row>
    <row r="24" spans="1:8">
      <c r="C24" s="638"/>
      <c r="D24" s="638"/>
      <c r="E24" s="643"/>
      <c r="F24" s="643"/>
      <c r="G24" s="638"/>
      <c r="H24" s="638"/>
    </row>
    <row r="25" spans="1:8">
      <c r="C25" s="638"/>
      <c r="D25" s="638"/>
      <c r="E25" s="638"/>
      <c r="F25" s="638"/>
      <c r="G25" s="638"/>
      <c r="H25" s="638"/>
    </row>
    <row r="26" spans="1:8" ht="42.6" customHeight="1">
      <c r="B26" s="298" t="s">
        <v>488</v>
      </c>
      <c r="C26" s="638"/>
      <c r="D26" s="638"/>
      <c r="E26" s="638"/>
      <c r="F26" s="638"/>
      <c r="G26" s="638"/>
      <c r="H26" s="638"/>
    </row>
    <row r="27" spans="1:8">
      <c r="C27" s="638"/>
      <c r="D27" s="638"/>
      <c r="E27" s="638"/>
      <c r="F27" s="638"/>
      <c r="G27" s="638"/>
      <c r="H27" s="638"/>
    </row>
    <row r="28" spans="1:8">
      <c r="C28" s="638"/>
      <c r="D28" s="638"/>
      <c r="E28" s="638"/>
      <c r="F28" s="638"/>
      <c r="G28" s="638"/>
      <c r="H28" s="638"/>
    </row>
    <row r="29" spans="1:8">
      <c r="C29" s="638"/>
      <c r="D29" s="638"/>
      <c r="E29" s="638"/>
      <c r="F29" s="638"/>
      <c r="G29" s="638"/>
      <c r="H29" s="638"/>
    </row>
    <row r="30" spans="1:8">
      <c r="C30" s="638"/>
      <c r="D30" s="638"/>
      <c r="E30" s="638"/>
      <c r="F30" s="638"/>
      <c r="G30" s="638"/>
      <c r="H30" s="638"/>
    </row>
    <row r="31" spans="1:8">
      <c r="C31" s="638"/>
      <c r="D31" s="638"/>
      <c r="E31" s="638"/>
      <c r="F31" s="638"/>
      <c r="G31" s="638"/>
      <c r="H31" s="638"/>
    </row>
    <row r="32" spans="1:8">
      <c r="C32" s="638"/>
      <c r="D32" s="638"/>
      <c r="E32" s="638"/>
      <c r="F32" s="638"/>
      <c r="G32" s="638"/>
      <c r="H32" s="638"/>
    </row>
    <row r="33" spans="3:8">
      <c r="C33" s="638"/>
      <c r="D33" s="638"/>
      <c r="E33" s="638"/>
      <c r="F33" s="638"/>
      <c r="G33" s="638"/>
      <c r="H33" s="638"/>
    </row>
    <row r="34" spans="3:8">
      <c r="C34" s="638"/>
      <c r="D34" s="638"/>
      <c r="E34" s="638"/>
      <c r="F34" s="638"/>
      <c r="G34" s="638"/>
      <c r="H34" s="638"/>
    </row>
    <row r="35" spans="3:8">
      <c r="C35" s="638"/>
      <c r="D35" s="638"/>
      <c r="E35" s="638"/>
      <c r="F35" s="638"/>
      <c r="G35" s="638"/>
      <c r="H35" s="638"/>
    </row>
    <row r="36" spans="3:8">
      <c r="C36" s="638"/>
      <c r="D36" s="638"/>
      <c r="E36" s="638"/>
      <c r="F36" s="638"/>
      <c r="G36" s="638"/>
      <c r="H36" s="638"/>
    </row>
    <row r="37" spans="3:8">
      <c r="C37" s="638"/>
      <c r="D37" s="638"/>
      <c r="E37" s="638"/>
      <c r="F37" s="638"/>
      <c r="G37" s="638"/>
      <c r="H37" s="638"/>
    </row>
    <row r="38" spans="3:8">
      <c r="C38" s="638"/>
      <c r="D38" s="638"/>
      <c r="E38" s="638"/>
      <c r="F38" s="638"/>
      <c r="G38" s="638"/>
      <c r="H38" s="638"/>
    </row>
    <row r="39" spans="3:8">
      <c r="C39" s="638"/>
    </row>
  </sheetData>
  <mergeCells count="5">
    <mergeCell ref="G5:G6"/>
    <mergeCell ref="A5:B6"/>
    <mergeCell ref="C5:D5"/>
    <mergeCell ref="E5:E6"/>
    <mergeCell ref="F5:F6"/>
  </mergeCells>
  <conditionalFormatting sqref="A5">
    <cfRule type="duplicateValues" dxfId="14" priority="1"/>
    <cfRule type="duplicateValues" dxfId="13" priority="2"/>
  </conditionalFormatting>
  <conditionalFormatting sqref="A5">
    <cfRule type="duplicateValues" dxfId="12" priority="3"/>
  </conditionalFormatting>
  <pageMargins left="0.7" right="0.7" top="0.75" bottom="0.75" header="0.3" footer="0.3"/>
  <pageSetup orientation="portrait" horizontalDpi="90" verticalDpi="9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3"/>
  <sheetViews>
    <sheetView showGridLines="0" zoomScaleNormal="100" workbookViewId="0">
      <selection activeCell="C36" sqref="C36"/>
    </sheetView>
  </sheetViews>
  <sheetFormatPr defaultColWidth="9.140625" defaultRowHeight="12.75"/>
  <cols>
    <col min="1" max="1" width="11" style="369" bestFit="1" customWidth="1"/>
    <col min="2" max="2" width="93.42578125" style="369" customWidth="1"/>
    <col min="3" max="4" width="35" style="369" customWidth="1"/>
    <col min="5" max="5" width="15.140625" style="369" bestFit="1" customWidth="1"/>
    <col min="6" max="6" width="11.85546875" style="369" bestFit="1" customWidth="1"/>
    <col min="7" max="7" width="22" style="369" customWidth="1"/>
    <col min="8" max="8" width="19.85546875" style="369" customWidth="1"/>
    <col min="9" max="16384" width="9.140625" style="369"/>
  </cols>
  <sheetData>
    <row r="1" spans="1:10" ht="13.5">
      <c r="A1" s="292" t="s">
        <v>30</v>
      </c>
      <c r="B1" s="379" t="str">
        <f>'Info '!C2</f>
        <v xml:space="preserve">JSC "Bank of Georgia" </v>
      </c>
      <c r="C1" s="393"/>
      <c r="D1" s="393"/>
      <c r="E1" s="393"/>
      <c r="F1" s="393"/>
      <c r="G1" s="393"/>
      <c r="H1" s="393"/>
    </row>
    <row r="2" spans="1:10">
      <c r="A2" s="293" t="s">
        <v>31</v>
      </c>
      <c r="B2" s="378">
        <f>'1. key ratios '!B2</f>
        <v>45838</v>
      </c>
      <c r="C2" s="393"/>
      <c r="D2" s="393"/>
      <c r="E2" s="393"/>
      <c r="F2" s="393"/>
      <c r="G2" s="393"/>
      <c r="H2" s="393"/>
    </row>
    <row r="3" spans="1:10">
      <c r="A3" s="294" t="s">
        <v>404</v>
      </c>
      <c r="B3" s="393"/>
      <c r="C3" s="393"/>
      <c r="D3" s="393"/>
      <c r="E3" s="393"/>
      <c r="F3" s="393"/>
      <c r="G3" s="393"/>
      <c r="H3" s="393"/>
    </row>
    <row r="4" spans="1:10">
      <c r="A4" s="394"/>
      <c r="B4" s="393"/>
      <c r="C4" s="392" t="s">
        <v>0</v>
      </c>
      <c r="D4" s="392" t="s">
        <v>1</v>
      </c>
      <c r="E4" s="392" t="s">
        <v>2</v>
      </c>
      <c r="F4" s="392" t="s">
        <v>3</v>
      </c>
      <c r="G4" s="392" t="s">
        <v>4</v>
      </c>
      <c r="H4" s="392" t="s">
        <v>5</v>
      </c>
    </row>
    <row r="5" spans="1:10" ht="41.45" customHeight="1">
      <c r="A5" s="868" t="s">
        <v>395</v>
      </c>
      <c r="B5" s="869"/>
      <c r="C5" s="882" t="s">
        <v>396</v>
      </c>
      <c r="D5" s="882"/>
      <c r="E5" s="882" t="s">
        <v>633</v>
      </c>
      <c r="F5" s="880" t="s">
        <v>397</v>
      </c>
      <c r="G5" s="880" t="s">
        <v>398</v>
      </c>
      <c r="H5" s="390" t="s">
        <v>632</v>
      </c>
    </row>
    <row r="6" spans="1:10" ht="25.5">
      <c r="A6" s="872"/>
      <c r="B6" s="873"/>
      <c r="C6" s="391" t="s">
        <v>399</v>
      </c>
      <c r="D6" s="391" t="s">
        <v>400</v>
      </c>
      <c r="E6" s="882"/>
      <c r="F6" s="881"/>
      <c r="G6" s="881"/>
      <c r="H6" s="390" t="s">
        <v>631</v>
      </c>
    </row>
    <row r="7" spans="1:10">
      <c r="A7" s="381">
        <v>1</v>
      </c>
      <c r="B7" s="399" t="s">
        <v>492</v>
      </c>
      <c r="C7" s="639">
        <v>7965109.3904999997</v>
      </c>
      <c r="D7" s="639">
        <v>8102950987.7824001</v>
      </c>
      <c r="E7" s="639">
        <v>16809607.019699998</v>
      </c>
      <c r="F7" s="639"/>
      <c r="G7" s="639">
        <v>802032.89</v>
      </c>
      <c r="H7" s="641">
        <v>8094106490.1532001</v>
      </c>
      <c r="I7" s="638"/>
      <c r="J7" s="638"/>
    </row>
    <row r="8" spans="1:10">
      <c r="A8" s="381">
        <v>2</v>
      </c>
      <c r="B8" s="399" t="s">
        <v>405</v>
      </c>
      <c r="C8" s="639">
        <v>8244945.1041000001</v>
      </c>
      <c r="D8" s="639">
        <v>5078392136.6597996</v>
      </c>
      <c r="E8" s="639">
        <v>4790641.4918999998</v>
      </c>
      <c r="F8" s="639"/>
      <c r="G8" s="639">
        <v>342027.69</v>
      </c>
      <c r="H8" s="641">
        <v>5081846440.2719994</v>
      </c>
      <c r="I8" s="638"/>
      <c r="J8" s="638"/>
    </row>
    <row r="9" spans="1:10">
      <c r="A9" s="381">
        <v>3</v>
      </c>
      <c r="B9" s="399" t="s">
        <v>406</v>
      </c>
      <c r="C9" s="639">
        <v>0</v>
      </c>
      <c r="D9" s="639">
        <v>4893422.63</v>
      </c>
      <c r="E9" s="639">
        <v>0</v>
      </c>
      <c r="F9" s="639"/>
      <c r="G9" s="639">
        <v>0</v>
      </c>
      <c r="H9" s="641">
        <v>4893422.63</v>
      </c>
      <c r="I9" s="638"/>
      <c r="J9" s="638"/>
    </row>
    <row r="10" spans="1:10">
      <c r="A10" s="381">
        <v>4</v>
      </c>
      <c r="B10" s="399" t="s">
        <v>493</v>
      </c>
      <c r="C10" s="639">
        <v>45316817.913999997</v>
      </c>
      <c r="D10" s="639">
        <v>1616322189.984</v>
      </c>
      <c r="E10" s="639">
        <v>12519473.2885</v>
      </c>
      <c r="F10" s="639"/>
      <c r="G10" s="639">
        <v>82922.16</v>
      </c>
      <c r="H10" s="641">
        <v>1649119534.6094999</v>
      </c>
      <c r="I10" s="638"/>
      <c r="J10" s="638"/>
    </row>
    <row r="11" spans="1:10">
      <c r="A11" s="381">
        <v>5</v>
      </c>
      <c r="B11" s="399" t="s">
        <v>407</v>
      </c>
      <c r="C11" s="639">
        <v>30045622.545400001</v>
      </c>
      <c r="D11" s="639">
        <v>1483634504.0241001</v>
      </c>
      <c r="E11" s="639">
        <v>14007948.372500001</v>
      </c>
      <c r="F11" s="639"/>
      <c r="G11" s="639">
        <v>83633.97</v>
      </c>
      <c r="H11" s="641">
        <v>1499672178.197</v>
      </c>
      <c r="I11" s="638"/>
      <c r="J11" s="638"/>
    </row>
    <row r="12" spans="1:10">
      <c r="A12" s="381">
        <v>6</v>
      </c>
      <c r="B12" s="399" t="s">
        <v>408</v>
      </c>
      <c r="C12" s="639">
        <v>21276259.717900001</v>
      </c>
      <c r="D12" s="639">
        <v>906615211.66219997</v>
      </c>
      <c r="E12" s="639">
        <v>13442017.668199999</v>
      </c>
      <c r="F12" s="639"/>
      <c r="G12" s="639">
        <v>2424216.92</v>
      </c>
      <c r="H12" s="641">
        <v>914449453.7119</v>
      </c>
      <c r="I12" s="638"/>
      <c r="J12" s="638"/>
    </row>
    <row r="13" spans="1:10">
      <c r="A13" s="381">
        <v>7</v>
      </c>
      <c r="B13" s="399" t="s">
        <v>409</v>
      </c>
      <c r="C13" s="639">
        <v>19749321.6336</v>
      </c>
      <c r="D13" s="639">
        <v>1036902139.8537</v>
      </c>
      <c r="E13" s="639">
        <v>14065486.179099999</v>
      </c>
      <c r="F13" s="639"/>
      <c r="G13" s="639">
        <v>508975.68</v>
      </c>
      <c r="H13" s="641">
        <v>1042585975.3082</v>
      </c>
      <c r="I13" s="638"/>
      <c r="J13" s="638"/>
    </row>
    <row r="14" spans="1:10">
      <c r="A14" s="381">
        <v>8</v>
      </c>
      <c r="B14" s="399" t="s">
        <v>410</v>
      </c>
      <c r="C14" s="639">
        <v>17283924.814300001</v>
      </c>
      <c r="D14" s="639">
        <v>1226807729.0934</v>
      </c>
      <c r="E14" s="639">
        <v>13184940.836200001</v>
      </c>
      <c r="F14" s="639"/>
      <c r="G14" s="639">
        <v>1495448.26</v>
      </c>
      <c r="H14" s="641">
        <v>1230906713.0715001</v>
      </c>
      <c r="I14" s="638"/>
      <c r="J14" s="638"/>
    </row>
    <row r="15" spans="1:10">
      <c r="A15" s="381">
        <v>9</v>
      </c>
      <c r="B15" s="399" t="s">
        <v>411</v>
      </c>
      <c r="C15" s="639">
        <v>103992309.02590001</v>
      </c>
      <c r="D15" s="639">
        <v>870520944.5007</v>
      </c>
      <c r="E15" s="639">
        <v>70851591.935399994</v>
      </c>
      <c r="F15" s="639"/>
      <c r="G15" s="639">
        <v>668748.69999999995</v>
      </c>
      <c r="H15" s="641">
        <v>903661661.59119999</v>
      </c>
      <c r="I15" s="638"/>
      <c r="J15" s="638"/>
    </row>
    <row r="16" spans="1:10">
      <c r="A16" s="381">
        <v>10</v>
      </c>
      <c r="B16" s="399" t="s">
        <v>412</v>
      </c>
      <c r="C16" s="639">
        <v>8497909.9540999997</v>
      </c>
      <c r="D16" s="639">
        <v>488816573.70169997</v>
      </c>
      <c r="E16" s="639">
        <v>5540091.0431000004</v>
      </c>
      <c r="F16" s="639"/>
      <c r="G16" s="639">
        <v>432407.36</v>
      </c>
      <c r="H16" s="641">
        <v>491774392.61269999</v>
      </c>
      <c r="I16" s="638"/>
      <c r="J16" s="638"/>
    </row>
    <row r="17" spans="1:10">
      <c r="A17" s="381">
        <v>11</v>
      </c>
      <c r="B17" s="399" t="s">
        <v>413</v>
      </c>
      <c r="C17" s="639">
        <v>4018173.6368999998</v>
      </c>
      <c r="D17" s="639">
        <v>530191886.1652</v>
      </c>
      <c r="E17" s="639">
        <v>3830015.9501999998</v>
      </c>
      <c r="F17" s="639"/>
      <c r="G17" s="639">
        <v>256265.63</v>
      </c>
      <c r="H17" s="641">
        <v>530380043.85189998</v>
      </c>
      <c r="I17" s="638"/>
      <c r="J17" s="638"/>
    </row>
    <row r="18" spans="1:10">
      <c r="A18" s="381">
        <v>12</v>
      </c>
      <c r="B18" s="399" t="s">
        <v>414</v>
      </c>
      <c r="C18" s="639">
        <v>15425844.294199999</v>
      </c>
      <c r="D18" s="639">
        <v>994086791.09899998</v>
      </c>
      <c r="E18" s="639">
        <v>8816498.0517999995</v>
      </c>
      <c r="F18" s="639"/>
      <c r="G18" s="639">
        <v>1491186.26</v>
      </c>
      <c r="H18" s="641">
        <v>1000696137.3413999</v>
      </c>
      <c r="I18" s="638"/>
      <c r="J18" s="638"/>
    </row>
    <row r="19" spans="1:10">
      <c r="A19" s="381">
        <v>13</v>
      </c>
      <c r="B19" s="399" t="s">
        <v>415</v>
      </c>
      <c r="C19" s="639">
        <v>3812297.2288000002</v>
      </c>
      <c r="D19" s="639">
        <v>372841438.31080002</v>
      </c>
      <c r="E19" s="639">
        <v>3899330.3722999999</v>
      </c>
      <c r="F19" s="639"/>
      <c r="G19" s="639">
        <v>148870.82999999999</v>
      </c>
      <c r="H19" s="641">
        <v>372754405.16729999</v>
      </c>
      <c r="I19" s="638"/>
      <c r="J19" s="638"/>
    </row>
    <row r="20" spans="1:10">
      <c r="A20" s="381">
        <v>14</v>
      </c>
      <c r="B20" s="399" t="s">
        <v>416</v>
      </c>
      <c r="C20" s="639">
        <v>35959451.458899997</v>
      </c>
      <c r="D20" s="639">
        <v>1318925227.1129</v>
      </c>
      <c r="E20" s="639">
        <v>9316802.8568999991</v>
      </c>
      <c r="F20" s="639"/>
      <c r="G20" s="639">
        <v>453654.02</v>
      </c>
      <c r="H20" s="641">
        <v>1345567875.7149</v>
      </c>
      <c r="I20" s="638"/>
      <c r="J20" s="638"/>
    </row>
    <row r="21" spans="1:10">
      <c r="A21" s="381">
        <v>15</v>
      </c>
      <c r="B21" s="399" t="s">
        <v>417</v>
      </c>
      <c r="C21" s="639">
        <v>6931015.3020000001</v>
      </c>
      <c r="D21" s="639">
        <v>451630648.59420002</v>
      </c>
      <c r="E21" s="639">
        <v>4522527.1248000003</v>
      </c>
      <c r="F21" s="639"/>
      <c r="G21" s="639">
        <v>570692.72</v>
      </c>
      <c r="H21" s="641">
        <v>454039136.77139997</v>
      </c>
      <c r="I21" s="638"/>
      <c r="J21" s="638"/>
    </row>
    <row r="22" spans="1:10">
      <c r="A22" s="381">
        <v>16</v>
      </c>
      <c r="B22" s="399" t="s">
        <v>418</v>
      </c>
      <c r="C22" s="639">
        <v>28575134.7159</v>
      </c>
      <c r="D22" s="639">
        <v>465787990.76130003</v>
      </c>
      <c r="E22" s="639">
        <v>19770865.3422</v>
      </c>
      <c r="F22" s="639"/>
      <c r="G22" s="639">
        <v>670048.87</v>
      </c>
      <c r="H22" s="641">
        <v>474592260.13500005</v>
      </c>
      <c r="I22" s="638"/>
      <c r="J22" s="638"/>
    </row>
    <row r="23" spans="1:10">
      <c r="A23" s="381">
        <v>17</v>
      </c>
      <c r="B23" s="399" t="s">
        <v>496</v>
      </c>
      <c r="C23" s="639">
        <v>4891103.1864</v>
      </c>
      <c r="D23" s="639">
        <v>231977807.17950001</v>
      </c>
      <c r="E23" s="639">
        <v>3983535.2102000001</v>
      </c>
      <c r="F23" s="639"/>
      <c r="G23" s="639">
        <v>157827.01999999999</v>
      </c>
      <c r="H23" s="641">
        <v>232885375.1557</v>
      </c>
      <c r="I23" s="638"/>
      <c r="J23" s="638"/>
    </row>
    <row r="24" spans="1:10">
      <c r="A24" s="381">
        <v>18</v>
      </c>
      <c r="B24" s="399" t="s">
        <v>419</v>
      </c>
      <c r="C24" s="639">
        <v>1660610.4691999999</v>
      </c>
      <c r="D24" s="639">
        <v>1133530213.7260001</v>
      </c>
      <c r="E24" s="639">
        <v>2890075.8396000001</v>
      </c>
      <c r="F24" s="639"/>
      <c r="G24" s="639">
        <v>232876.09</v>
      </c>
      <c r="H24" s="641">
        <v>1132300748.3555999</v>
      </c>
      <c r="I24" s="638"/>
      <c r="J24" s="638"/>
    </row>
    <row r="25" spans="1:10">
      <c r="A25" s="381">
        <v>19</v>
      </c>
      <c r="B25" s="399" t="s">
        <v>420</v>
      </c>
      <c r="C25" s="639">
        <v>1039043.6518</v>
      </c>
      <c r="D25" s="639">
        <v>183974990.68130001</v>
      </c>
      <c r="E25" s="639">
        <v>1039062.87</v>
      </c>
      <c r="F25" s="639"/>
      <c r="G25" s="639">
        <v>73390.61</v>
      </c>
      <c r="H25" s="641">
        <v>183974971.46310002</v>
      </c>
      <c r="I25" s="638"/>
      <c r="J25" s="638"/>
    </row>
    <row r="26" spans="1:10">
      <c r="A26" s="381">
        <v>20</v>
      </c>
      <c r="B26" s="399" t="s">
        <v>495</v>
      </c>
      <c r="C26" s="639">
        <v>31485064.422699999</v>
      </c>
      <c r="D26" s="639">
        <v>820473567.81040001</v>
      </c>
      <c r="E26" s="639">
        <v>20209832.9958</v>
      </c>
      <c r="F26" s="639"/>
      <c r="G26" s="639">
        <v>207093.83</v>
      </c>
      <c r="H26" s="641">
        <v>831748799.23730004</v>
      </c>
      <c r="I26" s="644"/>
      <c r="J26" s="638"/>
    </row>
    <row r="27" spans="1:10">
      <c r="A27" s="381">
        <v>21</v>
      </c>
      <c r="B27" s="399" t="s">
        <v>421</v>
      </c>
      <c r="C27" s="639">
        <v>1290340.4153</v>
      </c>
      <c r="D27" s="639">
        <v>139604839.53799999</v>
      </c>
      <c r="E27" s="639">
        <v>1019084.9582</v>
      </c>
      <c r="F27" s="639"/>
      <c r="G27" s="639">
        <v>50815.78</v>
      </c>
      <c r="H27" s="641">
        <v>139876094.99509999</v>
      </c>
      <c r="I27" s="644"/>
      <c r="J27" s="638"/>
    </row>
    <row r="28" spans="1:10">
      <c r="A28" s="381">
        <v>22</v>
      </c>
      <c r="B28" s="399" t="s">
        <v>422</v>
      </c>
      <c r="C28" s="639">
        <v>3241699.0403999998</v>
      </c>
      <c r="D28" s="639">
        <v>376622835.21810001</v>
      </c>
      <c r="E28" s="639">
        <v>2073735.0416000001</v>
      </c>
      <c r="F28" s="639"/>
      <c r="G28" s="639">
        <v>223844.95</v>
      </c>
      <c r="H28" s="641">
        <v>377790799.21690005</v>
      </c>
      <c r="I28" s="644"/>
      <c r="J28" s="638"/>
    </row>
    <row r="29" spans="1:10">
      <c r="A29" s="381">
        <v>23</v>
      </c>
      <c r="B29" s="399" t="s">
        <v>423</v>
      </c>
      <c r="C29" s="639">
        <v>66051695.840400003</v>
      </c>
      <c r="D29" s="639">
        <v>4254589455.6882</v>
      </c>
      <c r="E29" s="639">
        <v>46976109.000600003</v>
      </c>
      <c r="F29" s="639"/>
      <c r="G29" s="639">
        <v>4879762.09</v>
      </c>
      <c r="H29" s="641">
        <v>4273665042.5279999</v>
      </c>
      <c r="I29" s="644"/>
      <c r="J29" s="638"/>
    </row>
    <row r="30" spans="1:10">
      <c r="A30" s="381">
        <v>24</v>
      </c>
      <c r="B30" s="399" t="s">
        <v>494</v>
      </c>
      <c r="C30" s="639">
        <v>50190711.199199997</v>
      </c>
      <c r="D30" s="639">
        <v>1222437493.7009001</v>
      </c>
      <c r="E30" s="639">
        <v>31823037.7269</v>
      </c>
      <c r="F30" s="639"/>
      <c r="G30" s="639">
        <v>1841942.56</v>
      </c>
      <c r="H30" s="641">
        <v>1240805167.1731999</v>
      </c>
      <c r="I30" s="644"/>
      <c r="J30" s="638"/>
    </row>
    <row r="31" spans="1:10">
      <c r="A31" s="381">
        <v>25</v>
      </c>
      <c r="B31" s="399" t="s">
        <v>424</v>
      </c>
      <c r="C31" s="639">
        <v>95496329.385100245</v>
      </c>
      <c r="D31" s="639">
        <v>3224370884.7076998</v>
      </c>
      <c r="E31" s="639">
        <v>41673765.529707178</v>
      </c>
      <c r="F31" s="639"/>
      <c r="G31" s="639">
        <v>8158427.9850559952</v>
      </c>
      <c r="H31" s="641">
        <v>3278193448.5630932</v>
      </c>
      <c r="I31" s="644"/>
      <c r="J31" s="638"/>
    </row>
    <row r="32" spans="1:10">
      <c r="A32" s="381">
        <v>26</v>
      </c>
      <c r="B32" s="399" t="s">
        <v>491</v>
      </c>
      <c r="C32" s="639">
        <v>4452948.693</v>
      </c>
      <c r="D32" s="639">
        <v>29220950.0625</v>
      </c>
      <c r="E32" s="639">
        <v>4890499.9736000001</v>
      </c>
      <c r="F32" s="639"/>
      <c r="G32" s="639">
        <v>0</v>
      </c>
      <c r="H32" s="641">
        <v>28783398.781900004</v>
      </c>
      <c r="I32" s="644"/>
      <c r="J32" s="638"/>
    </row>
    <row r="33" spans="1:10">
      <c r="A33" s="381">
        <v>27</v>
      </c>
      <c r="B33" s="382" t="s">
        <v>425</v>
      </c>
      <c r="C33" s="639">
        <v>19920338.493960001</v>
      </c>
      <c r="D33" s="639">
        <v>2442204559.6755528</v>
      </c>
      <c r="E33" s="639">
        <v>19920338.494000003</v>
      </c>
      <c r="F33" s="639"/>
      <c r="G33" s="639">
        <v>798755.7100000002</v>
      </c>
      <c r="H33" s="641">
        <v>2442204559.6755128</v>
      </c>
      <c r="I33" s="644"/>
      <c r="J33" s="638"/>
    </row>
    <row r="34" spans="1:10">
      <c r="A34" s="381">
        <v>28</v>
      </c>
      <c r="B34" s="398" t="s">
        <v>64</v>
      </c>
      <c r="C34" s="642">
        <f>SUM(C7:C33)</f>
        <v>636814021.5339601</v>
      </c>
      <c r="D34" s="642">
        <f>SUM(D7:D33)</f>
        <v>39008327419.923538</v>
      </c>
      <c r="E34" s="642">
        <f>SUM(E7:E33)</f>
        <v>391866915.17300719</v>
      </c>
      <c r="F34" s="642">
        <f>SUM(F7:F33)</f>
        <v>0</v>
      </c>
      <c r="G34" s="642">
        <f>SUM(G7:G33)</f>
        <v>27055868.585055992</v>
      </c>
      <c r="H34" s="641">
        <f t="shared" ref="H34" si="0">C34+D34-E34-F34</f>
        <v>39253274526.284492</v>
      </c>
      <c r="I34" s="644"/>
      <c r="J34" s="638"/>
    </row>
    <row r="35" spans="1:10">
      <c r="A35" s="396"/>
      <c r="B35" s="396"/>
      <c r="C35" s="644"/>
      <c r="D35" s="644"/>
      <c r="E35" s="644"/>
      <c r="F35" s="644"/>
      <c r="G35" s="644"/>
      <c r="H35" s="644"/>
      <c r="I35" s="644"/>
      <c r="J35" s="638"/>
    </row>
    <row r="36" spans="1:10">
      <c r="A36" s="396"/>
      <c r="B36" s="397"/>
      <c r="C36" s="644"/>
      <c r="D36" s="644"/>
      <c r="E36" s="644"/>
      <c r="F36" s="644"/>
      <c r="G36" s="644"/>
      <c r="H36" s="644"/>
      <c r="I36" s="644"/>
      <c r="J36" s="638"/>
    </row>
    <row r="37" spans="1:10">
      <c r="C37" s="644"/>
      <c r="D37" s="644"/>
      <c r="E37" s="644"/>
      <c r="F37" s="644"/>
      <c r="G37" s="644"/>
      <c r="H37" s="644"/>
      <c r="I37" s="638"/>
      <c r="J37" s="638"/>
    </row>
    <row r="38" spans="1:10">
      <c r="C38" s="644"/>
      <c r="D38" s="644"/>
      <c r="E38" s="644"/>
      <c r="F38" s="644"/>
      <c r="G38" s="644"/>
      <c r="H38" s="644"/>
    </row>
    <row r="39" spans="1:10">
      <c r="C39" s="644"/>
      <c r="D39" s="644"/>
      <c r="E39" s="644"/>
      <c r="F39" s="644"/>
      <c r="G39" s="644"/>
      <c r="H39" s="644"/>
    </row>
    <row r="40" spans="1:10">
      <c r="C40" s="644"/>
      <c r="D40" s="644"/>
      <c r="E40" s="644"/>
      <c r="F40" s="644"/>
      <c r="G40" s="644"/>
      <c r="H40" s="644"/>
    </row>
    <row r="41" spans="1:10">
      <c r="C41" s="644"/>
      <c r="D41" s="644"/>
      <c r="E41" s="644"/>
      <c r="F41" s="644"/>
      <c r="G41" s="644"/>
      <c r="H41" s="644"/>
    </row>
    <row r="42" spans="1:10">
      <c r="C42" s="644"/>
      <c r="D42" s="644"/>
      <c r="E42" s="644"/>
      <c r="F42" s="644"/>
      <c r="G42" s="644"/>
      <c r="H42" s="644"/>
    </row>
    <row r="43" spans="1:10">
      <c r="C43" s="644"/>
      <c r="D43" s="644"/>
      <c r="E43" s="644"/>
      <c r="F43" s="644"/>
      <c r="G43" s="644"/>
      <c r="H43" s="644"/>
    </row>
    <row r="44" spans="1:10">
      <c r="C44" s="644"/>
      <c r="D44" s="644"/>
      <c r="E44" s="644"/>
      <c r="F44" s="644"/>
      <c r="G44" s="644"/>
      <c r="H44" s="644"/>
    </row>
    <row r="45" spans="1:10">
      <c r="C45" s="644"/>
      <c r="D45" s="644"/>
      <c r="E45" s="644"/>
      <c r="F45" s="644"/>
      <c r="G45" s="644"/>
      <c r="H45" s="644"/>
    </row>
    <row r="46" spans="1:10">
      <c r="C46" s="644"/>
      <c r="D46" s="644"/>
      <c r="E46" s="644"/>
      <c r="F46" s="644"/>
      <c r="G46" s="644"/>
      <c r="H46" s="644"/>
    </row>
    <row r="47" spans="1:10">
      <c r="C47" s="644"/>
      <c r="D47" s="644"/>
      <c r="E47" s="644"/>
      <c r="F47" s="644"/>
      <c r="G47" s="644"/>
      <c r="H47" s="644"/>
    </row>
    <row r="48" spans="1:10">
      <c r="C48" s="644"/>
      <c r="D48" s="644"/>
      <c r="E48" s="644"/>
      <c r="F48" s="644"/>
      <c r="G48" s="644"/>
      <c r="H48" s="644"/>
    </row>
    <row r="49" spans="3:8">
      <c r="C49" s="644"/>
      <c r="D49" s="644"/>
      <c r="E49" s="644"/>
      <c r="F49" s="644"/>
      <c r="G49" s="644"/>
      <c r="H49" s="644"/>
    </row>
    <row r="50" spans="3:8">
      <c r="C50" s="644"/>
      <c r="D50" s="644"/>
      <c r="E50" s="644"/>
      <c r="F50" s="644"/>
      <c r="G50" s="644"/>
      <c r="H50" s="644"/>
    </row>
    <row r="51" spans="3:8">
      <c r="C51" s="644"/>
      <c r="D51" s="644"/>
      <c r="E51" s="644"/>
      <c r="F51" s="644"/>
      <c r="G51" s="644"/>
      <c r="H51" s="644"/>
    </row>
    <row r="52" spans="3:8">
      <c r="C52" s="644"/>
      <c r="D52" s="644"/>
      <c r="E52" s="644"/>
      <c r="F52" s="644"/>
      <c r="G52" s="644"/>
      <c r="H52" s="644"/>
    </row>
    <row r="53" spans="3:8">
      <c r="C53" s="644"/>
      <c r="D53" s="644"/>
      <c r="E53" s="644"/>
      <c r="F53" s="644"/>
      <c r="G53" s="644"/>
      <c r="H53" s="644"/>
    </row>
    <row r="54" spans="3:8">
      <c r="C54" s="644"/>
      <c r="D54" s="644"/>
      <c r="E54" s="644"/>
      <c r="F54" s="644"/>
      <c r="G54" s="644"/>
      <c r="H54" s="644"/>
    </row>
    <row r="55" spans="3:8">
      <c r="C55" s="644"/>
      <c r="D55" s="644"/>
      <c r="E55" s="644"/>
      <c r="F55" s="644"/>
      <c r="G55" s="644"/>
      <c r="H55" s="644"/>
    </row>
    <row r="56" spans="3:8">
      <c r="C56" s="644"/>
      <c r="D56" s="644"/>
      <c r="E56" s="644"/>
      <c r="F56" s="644"/>
      <c r="G56" s="644"/>
      <c r="H56" s="644"/>
    </row>
    <row r="57" spans="3:8">
      <c r="C57" s="644"/>
      <c r="D57" s="644"/>
      <c r="E57" s="644"/>
      <c r="F57" s="644"/>
      <c r="G57" s="644"/>
      <c r="H57" s="644"/>
    </row>
    <row r="58" spans="3:8">
      <c r="C58" s="644"/>
      <c r="D58" s="644"/>
      <c r="E58" s="644"/>
      <c r="F58" s="644"/>
      <c r="G58" s="644"/>
      <c r="H58" s="644"/>
    </row>
    <row r="59" spans="3:8">
      <c r="C59" s="644"/>
      <c r="D59" s="644"/>
      <c r="E59" s="644"/>
      <c r="F59" s="644"/>
      <c r="G59" s="644"/>
      <c r="H59" s="644"/>
    </row>
    <row r="60" spans="3:8">
      <c r="C60" s="644"/>
      <c r="D60" s="644"/>
      <c r="E60" s="644"/>
      <c r="F60" s="644"/>
      <c r="G60" s="644"/>
      <c r="H60" s="644"/>
    </row>
    <row r="61" spans="3:8">
      <c r="C61" s="644"/>
      <c r="D61" s="644"/>
      <c r="E61" s="644"/>
      <c r="F61" s="644"/>
      <c r="G61" s="644"/>
      <c r="H61" s="644"/>
    </row>
    <row r="62" spans="3:8">
      <c r="C62" s="644"/>
      <c r="D62" s="644"/>
      <c r="E62" s="644"/>
      <c r="F62" s="644"/>
      <c r="G62" s="644"/>
      <c r="H62" s="644"/>
    </row>
    <row r="63" spans="3:8">
      <c r="C63" s="644"/>
      <c r="D63" s="644"/>
      <c r="E63" s="644"/>
      <c r="F63" s="644"/>
      <c r="G63" s="644"/>
      <c r="H63" s="644"/>
    </row>
    <row r="64" spans="3:8">
      <c r="C64" s="644"/>
      <c r="D64" s="644"/>
      <c r="E64" s="644"/>
      <c r="F64" s="644"/>
      <c r="G64" s="644"/>
      <c r="H64" s="644"/>
    </row>
    <row r="65" spans="3:8">
      <c r="C65" s="644"/>
      <c r="D65" s="644"/>
      <c r="E65" s="644"/>
      <c r="F65" s="644"/>
      <c r="G65" s="644"/>
      <c r="H65" s="644"/>
    </row>
    <row r="66" spans="3:8">
      <c r="C66" s="644"/>
      <c r="D66" s="644"/>
      <c r="E66" s="644"/>
      <c r="F66" s="644"/>
      <c r="G66" s="644"/>
      <c r="H66" s="644"/>
    </row>
    <row r="67" spans="3:8">
      <c r="C67" s="644"/>
      <c r="D67" s="644"/>
      <c r="E67" s="644"/>
      <c r="F67" s="644"/>
      <c r="G67" s="644"/>
      <c r="H67" s="644"/>
    </row>
    <row r="68" spans="3:8">
      <c r="C68" s="644"/>
      <c r="D68" s="644"/>
      <c r="E68" s="644"/>
      <c r="F68" s="644"/>
      <c r="G68" s="644"/>
      <c r="H68" s="644"/>
    </row>
    <row r="69" spans="3:8">
      <c r="C69" s="644"/>
      <c r="D69" s="644"/>
      <c r="E69" s="644"/>
      <c r="F69" s="644"/>
      <c r="G69" s="644"/>
      <c r="H69" s="644"/>
    </row>
    <row r="70" spans="3:8">
      <c r="C70" s="644"/>
      <c r="D70" s="644"/>
      <c r="E70" s="644"/>
      <c r="F70" s="644"/>
      <c r="G70" s="644"/>
      <c r="H70" s="644"/>
    </row>
    <row r="71" spans="3:8">
      <c r="C71" s="644"/>
      <c r="D71" s="644"/>
      <c r="E71" s="644"/>
      <c r="F71" s="644"/>
      <c r="G71" s="644"/>
      <c r="H71" s="644"/>
    </row>
    <row r="72" spans="3:8">
      <c r="C72" s="644"/>
      <c r="D72" s="644"/>
      <c r="E72" s="644"/>
      <c r="F72" s="644"/>
      <c r="G72" s="644"/>
      <c r="H72" s="644"/>
    </row>
    <row r="73" spans="3:8">
      <c r="C73" s="644"/>
      <c r="D73" s="644"/>
      <c r="E73" s="644"/>
      <c r="F73" s="644"/>
      <c r="G73" s="644"/>
      <c r="H73" s="644"/>
    </row>
    <row r="74" spans="3:8">
      <c r="C74" s="644"/>
      <c r="D74" s="644"/>
      <c r="E74" s="644"/>
      <c r="F74" s="644"/>
      <c r="G74" s="644"/>
      <c r="H74" s="644"/>
    </row>
    <row r="75" spans="3:8">
      <c r="C75" s="644"/>
      <c r="D75" s="644"/>
      <c r="E75" s="644"/>
      <c r="F75" s="644"/>
      <c r="G75" s="644"/>
      <c r="H75" s="644"/>
    </row>
    <row r="76" spans="3:8">
      <c r="C76" s="644"/>
      <c r="D76" s="644"/>
      <c r="E76" s="644"/>
      <c r="F76" s="644"/>
      <c r="G76" s="644"/>
      <c r="H76" s="644"/>
    </row>
    <row r="77" spans="3:8">
      <c r="C77" s="644"/>
      <c r="D77" s="644"/>
      <c r="E77" s="644"/>
      <c r="F77" s="644"/>
      <c r="G77" s="644"/>
      <c r="H77" s="644"/>
    </row>
    <row r="78" spans="3:8">
      <c r="C78" s="644"/>
      <c r="D78" s="644"/>
      <c r="E78" s="644"/>
      <c r="F78" s="644"/>
      <c r="G78" s="644"/>
      <c r="H78" s="644"/>
    </row>
    <row r="79" spans="3:8">
      <c r="C79" s="644"/>
      <c r="D79" s="644"/>
      <c r="E79" s="644"/>
      <c r="F79" s="644"/>
      <c r="G79" s="644"/>
      <c r="H79" s="644"/>
    </row>
    <row r="80" spans="3:8">
      <c r="C80" s="644"/>
      <c r="D80" s="644"/>
      <c r="E80" s="644"/>
      <c r="F80" s="644"/>
      <c r="G80" s="644"/>
      <c r="H80" s="644"/>
    </row>
    <row r="81" spans="3:8">
      <c r="C81" s="644"/>
      <c r="D81" s="644"/>
      <c r="E81" s="644"/>
      <c r="F81" s="644"/>
      <c r="G81" s="644"/>
      <c r="H81" s="644"/>
    </row>
    <row r="82" spans="3:8">
      <c r="C82" s="644"/>
      <c r="D82" s="644"/>
      <c r="E82" s="644"/>
      <c r="F82" s="644"/>
      <c r="G82" s="644"/>
      <c r="H82" s="644"/>
    </row>
    <row r="83" spans="3:8">
      <c r="C83" s="644"/>
      <c r="D83" s="644"/>
      <c r="E83" s="644"/>
      <c r="F83" s="644"/>
      <c r="G83" s="644"/>
      <c r="H83" s="644"/>
    </row>
    <row r="84" spans="3:8">
      <c r="C84" s="644"/>
      <c r="D84" s="644"/>
      <c r="E84" s="644"/>
      <c r="F84" s="644"/>
      <c r="G84" s="644"/>
      <c r="H84" s="644"/>
    </row>
    <row r="85" spans="3:8">
      <c r="C85" s="644"/>
      <c r="D85" s="644"/>
      <c r="E85" s="644"/>
      <c r="F85" s="644"/>
      <c r="G85" s="644"/>
      <c r="H85" s="644"/>
    </row>
    <row r="86" spans="3:8">
      <c r="C86" s="644"/>
      <c r="D86" s="644"/>
      <c r="E86" s="644"/>
      <c r="F86" s="644"/>
      <c r="G86" s="644"/>
      <c r="H86" s="644"/>
    </row>
    <row r="87" spans="3:8">
      <c r="C87" s="644"/>
      <c r="D87" s="644"/>
      <c r="E87" s="644"/>
      <c r="F87" s="644"/>
      <c r="G87" s="644"/>
      <c r="H87" s="644"/>
    </row>
    <row r="88" spans="3:8">
      <c r="C88" s="644"/>
      <c r="D88" s="644"/>
      <c r="E88" s="644"/>
      <c r="F88" s="644"/>
      <c r="G88" s="644"/>
      <c r="H88" s="644"/>
    </row>
    <row r="89" spans="3:8">
      <c r="C89" s="644"/>
      <c r="D89" s="644"/>
      <c r="E89" s="644"/>
      <c r="F89" s="644"/>
      <c r="G89" s="644"/>
      <c r="H89" s="644"/>
    </row>
    <row r="90" spans="3:8">
      <c r="C90" s="644"/>
      <c r="D90" s="644"/>
      <c r="E90" s="644"/>
      <c r="F90" s="644"/>
      <c r="G90" s="644"/>
      <c r="H90" s="644"/>
    </row>
    <row r="91" spans="3:8">
      <c r="C91" s="644"/>
      <c r="D91" s="644"/>
      <c r="E91" s="644"/>
      <c r="F91" s="644"/>
      <c r="G91" s="644"/>
      <c r="H91" s="644"/>
    </row>
    <row r="92" spans="3:8">
      <c r="C92" s="644"/>
      <c r="D92" s="644"/>
      <c r="E92" s="644"/>
      <c r="F92" s="644"/>
      <c r="G92" s="644"/>
      <c r="H92" s="644"/>
    </row>
    <row r="93" spans="3:8">
      <c r="C93" s="644"/>
      <c r="D93" s="644"/>
      <c r="E93" s="644"/>
      <c r="F93" s="644"/>
      <c r="G93" s="644"/>
      <c r="H93" s="644"/>
    </row>
  </sheetData>
  <mergeCells count="5">
    <mergeCell ref="G5:G6"/>
    <mergeCell ref="A5:B6"/>
    <mergeCell ref="C5:D5"/>
    <mergeCell ref="E5:E6"/>
    <mergeCell ref="F5:F6"/>
  </mergeCells>
  <conditionalFormatting sqref="A5">
    <cfRule type="duplicateValues" dxfId="11" priority="1"/>
    <cfRule type="duplicateValues" dxfId="10" priority="2"/>
  </conditionalFormatting>
  <conditionalFormatting sqref="A5">
    <cfRule type="duplicateValues" dxfId="9" priority="3"/>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showGridLines="0" zoomScaleNormal="100" workbookViewId="0">
      <selection activeCell="D14" sqref="D14"/>
    </sheetView>
  </sheetViews>
  <sheetFormatPr defaultColWidth="9.140625" defaultRowHeight="12.75"/>
  <cols>
    <col min="1" max="1" width="11.85546875" style="369" bestFit="1" customWidth="1"/>
    <col min="2" max="2" width="108" style="369" bestFit="1" customWidth="1"/>
    <col min="3" max="3" width="35.5703125" style="369" customWidth="1"/>
    <col min="4" max="4" width="38.42578125" style="295" customWidth="1"/>
    <col min="5" max="16384" width="9.140625" style="369"/>
  </cols>
  <sheetData>
    <row r="1" spans="1:4" ht="13.5">
      <c r="A1" s="292" t="s">
        <v>30</v>
      </c>
      <c r="B1" s="379" t="str">
        <f>'Info '!C2</f>
        <v xml:space="preserve">JSC "Bank of Georgia" </v>
      </c>
      <c r="D1" s="369"/>
    </row>
    <row r="2" spans="1:4">
      <c r="A2" s="293" t="s">
        <v>31</v>
      </c>
      <c r="B2" s="378">
        <f>'1. key ratios '!B2</f>
        <v>45838</v>
      </c>
      <c r="D2" s="369"/>
    </row>
    <row r="3" spans="1:4">
      <c r="A3" s="294" t="s">
        <v>426</v>
      </c>
      <c r="D3" s="369"/>
    </row>
    <row r="5" spans="1:4">
      <c r="A5" s="883" t="s">
        <v>640</v>
      </c>
      <c r="B5" s="883"/>
      <c r="C5" s="377" t="s">
        <v>443</v>
      </c>
      <c r="D5" s="377" t="s">
        <v>484</v>
      </c>
    </row>
    <row r="6" spans="1:4">
      <c r="A6" s="406">
        <v>1</v>
      </c>
      <c r="B6" s="400" t="s">
        <v>639</v>
      </c>
      <c r="C6" s="645">
        <v>335571083</v>
      </c>
      <c r="D6" s="645">
        <v>110890.24000000002</v>
      </c>
    </row>
    <row r="7" spans="1:4">
      <c r="A7" s="403">
        <v>2</v>
      </c>
      <c r="B7" s="400" t="s">
        <v>638</v>
      </c>
      <c r="C7" s="645">
        <v>163040732.72615594</v>
      </c>
      <c r="D7" s="645">
        <v>89.239999999999952</v>
      </c>
    </row>
    <row r="8" spans="1:4">
      <c r="A8" s="405">
        <v>2.1</v>
      </c>
      <c r="B8" s="404" t="s">
        <v>499</v>
      </c>
      <c r="C8" s="645">
        <v>35575647.760000005</v>
      </c>
      <c r="D8" s="645">
        <v>0</v>
      </c>
    </row>
    <row r="9" spans="1:4">
      <c r="A9" s="405">
        <v>2.2000000000000002</v>
      </c>
      <c r="B9" s="404" t="s">
        <v>497</v>
      </c>
      <c r="C9" s="645">
        <v>127465084.96615595</v>
      </c>
      <c r="D9" s="645">
        <v>89.239999999999952</v>
      </c>
    </row>
    <row r="10" spans="1:4">
      <c r="A10" s="406">
        <v>3</v>
      </c>
      <c r="B10" s="400" t="s">
        <v>637</v>
      </c>
      <c r="C10" s="645">
        <v>138041772.91303968</v>
      </c>
      <c r="D10" s="645">
        <v>29926.079999999998</v>
      </c>
    </row>
    <row r="11" spans="1:4">
      <c r="A11" s="405">
        <v>3.1</v>
      </c>
      <c r="B11" s="404" t="s">
        <v>428</v>
      </c>
      <c r="C11" s="645">
        <v>26257112.876155999</v>
      </c>
      <c r="D11" s="645">
        <v>0</v>
      </c>
    </row>
    <row r="12" spans="1:4">
      <c r="A12" s="405">
        <v>3.2</v>
      </c>
      <c r="B12" s="404" t="s">
        <v>636</v>
      </c>
      <c r="C12" s="645">
        <v>51573617.036883749</v>
      </c>
      <c r="D12" s="645">
        <v>0</v>
      </c>
    </row>
    <row r="13" spans="1:4">
      <c r="A13" s="405">
        <v>3.3</v>
      </c>
      <c r="B13" s="404" t="s">
        <v>498</v>
      </c>
      <c r="C13" s="645">
        <v>60211042.999999955</v>
      </c>
      <c r="D13" s="645">
        <v>29926.079999999998</v>
      </c>
    </row>
    <row r="14" spans="1:4">
      <c r="A14" s="403">
        <v>4</v>
      </c>
      <c r="B14" s="402" t="s">
        <v>635</v>
      </c>
      <c r="C14" s="645">
        <v>2415009.1768837571</v>
      </c>
      <c r="D14" s="645">
        <v>-50.349999999999454</v>
      </c>
    </row>
    <row r="15" spans="1:4">
      <c r="A15" s="401">
        <v>5</v>
      </c>
      <c r="B15" s="400" t="s">
        <v>634</v>
      </c>
      <c r="C15" s="637">
        <v>362985051.99000001</v>
      </c>
      <c r="D15" s="637">
        <v>81003.050000000017</v>
      </c>
    </row>
    <row r="16" spans="1:4">
      <c r="C16" s="638"/>
      <c r="D16" s="643"/>
    </row>
    <row r="17" spans="3:4">
      <c r="C17" s="646"/>
      <c r="D17" s="646"/>
    </row>
    <row r="18" spans="3:4">
      <c r="C18" s="646"/>
      <c r="D18" s="646"/>
    </row>
    <row r="19" spans="3:4">
      <c r="C19" s="646"/>
      <c r="D19" s="646"/>
    </row>
    <row r="20" spans="3:4">
      <c r="C20" s="646"/>
      <c r="D20" s="646"/>
    </row>
    <row r="21" spans="3:4">
      <c r="C21" s="646"/>
      <c r="D21" s="646"/>
    </row>
    <row r="22" spans="3:4">
      <c r="C22" s="646"/>
      <c r="D22" s="646"/>
    </row>
    <row r="23" spans="3:4">
      <c r="C23" s="646"/>
      <c r="D23" s="646"/>
    </row>
    <row r="24" spans="3:4">
      <c r="C24" s="646"/>
      <c r="D24" s="646"/>
    </row>
    <row r="25" spans="3:4">
      <c r="C25" s="646"/>
      <c r="D25" s="646"/>
    </row>
    <row r="26" spans="3:4">
      <c r="C26" s="646"/>
      <c r="D26" s="646"/>
    </row>
    <row r="27" spans="3:4">
      <c r="C27" s="646"/>
      <c r="D27" s="646"/>
    </row>
    <row r="28" spans="3:4">
      <c r="C28" s="646"/>
      <c r="D28" s="646"/>
    </row>
    <row r="29" spans="3:4">
      <c r="C29" s="646"/>
      <c r="D29" s="646"/>
    </row>
  </sheetData>
  <mergeCells count="1">
    <mergeCell ref="A5:B5"/>
  </mergeCells>
  <pageMargins left="0.7" right="0.7" top="0.75" bottom="0.75" header="0.3" footer="0.3"/>
  <pageSetup orientation="portrait" horizontalDpi="4294967292"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showGridLines="0" zoomScaleNormal="100" workbookViewId="0">
      <selection activeCell="C20" sqref="C20"/>
    </sheetView>
  </sheetViews>
  <sheetFormatPr defaultColWidth="9.140625" defaultRowHeight="12.75"/>
  <cols>
    <col min="1" max="1" width="11.85546875" style="369" bestFit="1" customWidth="1"/>
    <col min="2" max="2" width="128.85546875" style="369" bestFit="1" customWidth="1"/>
    <col min="3" max="3" width="37" style="369" customWidth="1"/>
    <col min="4" max="4" width="50.5703125" style="369" customWidth="1"/>
    <col min="5" max="16384" width="9.140625" style="369"/>
  </cols>
  <sheetData>
    <row r="1" spans="1:4" ht="13.5">
      <c r="A1" s="292" t="s">
        <v>30</v>
      </c>
      <c r="B1" s="379" t="str">
        <f>'Info '!C2</f>
        <v xml:space="preserve">JSC "Bank of Georgia" </v>
      </c>
    </row>
    <row r="2" spans="1:4">
      <c r="A2" s="293" t="s">
        <v>31</v>
      </c>
      <c r="B2" s="378">
        <f>'1. key ratios '!B2</f>
        <v>45838</v>
      </c>
    </row>
    <row r="3" spans="1:4">
      <c r="A3" s="294" t="s">
        <v>430</v>
      </c>
    </row>
    <row r="4" spans="1:4">
      <c r="A4" s="294"/>
    </row>
    <row r="5" spans="1:4" ht="15" customHeight="1">
      <c r="A5" s="884" t="s">
        <v>500</v>
      </c>
      <c r="B5" s="885"/>
      <c r="C5" s="888" t="s">
        <v>431</v>
      </c>
      <c r="D5" s="888" t="s">
        <v>432</v>
      </c>
    </row>
    <row r="6" spans="1:4">
      <c r="A6" s="886"/>
      <c r="B6" s="887"/>
      <c r="C6" s="888"/>
      <c r="D6" s="888"/>
    </row>
    <row r="7" spans="1:4">
      <c r="A7" s="409">
        <v>1</v>
      </c>
      <c r="B7" s="370" t="s">
        <v>427</v>
      </c>
      <c r="C7" s="645">
        <v>595800292.73829985</v>
      </c>
      <c r="D7" s="407"/>
    </row>
    <row r="8" spans="1:4">
      <c r="A8" s="411">
        <v>2</v>
      </c>
      <c r="B8" s="411" t="s">
        <v>433</v>
      </c>
      <c r="C8" s="645">
        <v>110308700.88</v>
      </c>
      <c r="D8" s="407"/>
    </row>
    <row r="9" spans="1:4">
      <c r="A9" s="411">
        <v>3</v>
      </c>
      <c r="B9" s="412" t="s">
        <v>643</v>
      </c>
      <c r="C9" s="645">
        <v>6915723.3099999996</v>
      </c>
      <c r="D9" s="407"/>
    </row>
    <row r="10" spans="1:4">
      <c r="A10" s="411">
        <v>4</v>
      </c>
      <c r="B10" s="411" t="s">
        <v>434</v>
      </c>
      <c r="C10" s="645">
        <f>SUM(C11:C17)</f>
        <v>96131033.910399824</v>
      </c>
      <c r="D10" s="407"/>
    </row>
    <row r="11" spans="1:4">
      <c r="A11" s="411">
        <v>5</v>
      </c>
      <c r="B11" s="410" t="s">
        <v>642</v>
      </c>
      <c r="C11" s="645">
        <v>11107263.8825</v>
      </c>
      <c r="D11" s="407"/>
    </row>
    <row r="12" spans="1:4">
      <c r="A12" s="411">
        <v>6</v>
      </c>
      <c r="B12" s="410" t="s">
        <v>435</v>
      </c>
      <c r="C12" s="645">
        <v>53548639.866899818</v>
      </c>
      <c r="D12" s="407"/>
    </row>
    <row r="13" spans="1:4">
      <c r="A13" s="411">
        <v>7</v>
      </c>
      <c r="B13" s="410" t="s">
        <v>438</v>
      </c>
      <c r="C13" s="645">
        <v>19197223.479600001</v>
      </c>
      <c r="D13" s="407"/>
    </row>
    <row r="14" spans="1:4">
      <c r="A14" s="411">
        <v>8</v>
      </c>
      <c r="B14" s="410" t="s">
        <v>436</v>
      </c>
      <c r="C14" s="645">
        <v>9038895.1214000005</v>
      </c>
      <c r="D14" s="411"/>
    </row>
    <row r="15" spans="1:4">
      <c r="A15" s="411">
        <v>9</v>
      </c>
      <c r="B15" s="410" t="s">
        <v>437</v>
      </c>
      <c r="C15" s="645">
        <v>0</v>
      </c>
      <c r="D15" s="411"/>
    </row>
    <row r="16" spans="1:4">
      <c r="A16" s="411">
        <v>10</v>
      </c>
      <c r="B16" s="410" t="s">
        <v>439</v>
      </c>
      <c r="C16" s="645"/>
      <c r="D16" s="411"/>
    </row>
    <row r="17" spans="1:4">
      <c r="A17" s="411">
        <v>11</v>
      </c>
      <c r="B17" s="410" t="s">
        <v>641</v>
      </c>
      <c r="C17" s="645">
        <v>3239011.56</v>
      </c>
      <c r="D17" s="407"/>
    </row>
    <row r="18" spans="1:4">
      <c r="A18" s="409">
        <v>12</v>
      </c>
      <c r="B18" s="408" t="s">
        <v>429</v>
      </c>
      <c r="C18" s="637">
        <v>616893683.01789999</v>
      </c>
      <c r="D18" s="407"/>
    </row>
    <row r="19" spans="1:4">
      <c r="C19" s="638"/>
    </row>
    <row r="20" spans="1:4">
      <c r="C20" s="638"/>
    </row>
    <row r="21" spans="1:4">
      <c r="B21" s="292"/>
      <c r="C21" s="638"/>
    </row>
    <row r="22" spans="1:4">
      <c r="B22" s="293"/>
      <c r="C22" s="638"/>
    </row>
    <row r="23" spans="1:4">
      <c r="B23" s="294"/>
      <c r="C23" s="638"/>
    </row>
    <row r="24" spans="1:4">
      <c r="C24" s="638"/>
    </row>
    <row r="25" spans="1:4">
      <c r="C25" s="638"/>
    </row>
    <row r="26" spans="1:4">
      <c r="C26" s="638"/>
    </row>
    <row r="27" spans="1:4">
      <c r="C27" s="638"/>
    </row>
    <row r="28" spans="1:4">
      <c r="C28" s="638"/>
    </row>
    <row r="29" spans="1:4">
      <c r="C29" s="638"/>
    </row>
    <row r="30" spans="1:4">
      <c r="C30" s="638"/>
    </row>
    <row r="31" spans="1:4">
      <c r="C31" s="638"/>
    </row>
  </sheetData>
  <mergeCells count="3">
    <mergeCell ref="A5:B6"/>
    <mergeCell ref="C5:C6"/>
    <mergeCell ref="D5:D6"/>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38"/>
  <sheetViews>
    <sheetView showGridLines="0" zoomScaleNormal="100" workbookViewId="0"/>
  </sheetViews>
  <sheetFormatPr defaultColWidth="9.140625" defaultRowHeight="12.75"/>
  <cols>
    <col min="1" max="1" width="11.85546875" style="393" bestFit="1" customWidth="1"/>
    <col min="2" max="2" width="63.85546875" style="393" customWidth="1"/>
    <col min="3" max="3" width="15.5703125" style="393" customWidth="1"/>
    <col min="4" max="18" width="22.28515625" style="393" customWidth="1"/>
    <col min="19" max="19" width="23.28515625" style="393" bestFit="1" customWidth="1"/>
    <col min="20" max="26" width="22.28515625" style="393" customWidth="1"/>
    <col min="27" max="27" width="23.28515625" style="393" bestFit="1" customWidth="1"/>
    <col min="28" max="28" width="20" style="393" customWidth="1"/>
    <col min="29" max="16384" width="9.140625" style="393"/>
  </cols>
  <sheetData>
    <row r="1" spans="1:28" ht="13.5">
      <c r="A1" s="292" t="s">
        <v>30</v>
      </c>
      <c r="B1" s="379" t="str">
        <f>'Info '!C2</f>
        <v xml:space="preserve">JSC "Bank of Georgia" </v>
      </c>
    </row>
    <row r="2" spans="1:28">
      <c r="A2" s="293" t="s">
        <v>31</v>
      </c>
      <c r="B2" s="378">
        <f>'1. key ratios '!B2</f>
        <v>45838</v>
      </c>
      <c r="C2" s="394"/>
    </row>
    <row r="3" spans="1:28">
      <c r="A3" s="294" t="s">
        <v>440</v>
      </c>
    </row>
    <row r="5" spans="1:28" ht="15" customHeight="1">
      <c r="A5" s="890" t="s">
        <v>655</v>
      </c>
      <c r="B5" s="891"/>
      <c r="C5" s="896" t="s">
        <v>441</v>
      </c>
      <c r="D5" s="897"/>
      <c r="E5" s="897"/>
      <c r="F5" s="897"/>
      <c r="G5" s="897"/>
      <c r="H5" s="897"/>
      <c r="I5" s="897"/>
      <c r="J5" s="897"/>
      <c r="K5" s="897"/>
      <c r="L5" s="897"/>
      <c r="M5" s="897"/>
      <c r="N5" s="897"/>
      <c r="O5" s="897"/>
      <c r="P5" s="897"/>
      <c r="Q5" s="897"/>
      <c r="R5" s="897"/>
      <c r="S5" s="897"/>
      <c r="T5" s="424"/>
      <c r="U5" s="424"/>
      <c r="V5" s="424"/>
      <c r="W5" s="424"/>
      <c r="X5" s="424"/>
      <c r="Y5" s="424"/>
      <c r="Z5" s="424"/>
      <c r="AA5" s="423"/>
      <c r="AB5" s="416"/>
    </row>
    <row r="6" spans="1:28" ht="12" customHeight="1">
      <c r="A6" s="892"/>
      <c r="B6" s="893"/>
      <c r="C6" s="898" t="s">
        <v>64</v>
      </c>
      <c r="D6" s="900" t="s">
        <v>654</v>
      </c>
      <c r="E6" s="900"/>
      <c r="F6" s="900"/>
      <c r="G6" s="900"/>
      <c r="H6" s="900" t="s">
        <v>653</v>
      </c>
      <c r="I6" s="900"/>
      <c r="J6" s="900"/>
      <c r="K6" s="900"/>
      <c r="L6" s="422"/>
      <c r="M6" s="901" t="s">
        <v>652</v>
      </c>
      <c r="N6" s="901"/>
      <c r="O6" s="901"/>
      <c r="P6" s="901"/>
      <c r="Q6" s="901"/>
      <c r="R6" s="901"/>
      <c r="S6" s="881"/>
      <c r="T6" s="421"/>
      <c r="U6" s="889" t="s">
        <v>651</v>
      </c>
      <c r="V6" s="889"/>
      <c r="W6" s="889"/>
      <c r="X6" s="889"/>
      <c r="Y6" s="889"/>
      <c r="Z6" s="889"/>
      <c r="AA6" s="882"/>
      <c r="AB6" s="420"/>
    </row>
    <row r="7" spans="1:28">
      <c r="A7" s="894"/>
      <c r="B7" s="895"/>
      <c r="C7" s="899"/>
      <c r="D7" s="419"/>
      <c r="E7" s="417" t="s">
        <v>442</v>
      </c>
      <c r="F7" s="390" t="s">
        <v>649</v>
      </c>
      <c r="G7" s="392" t="s">
        <v>650</v>
      </c>
      <c r="H7" s="394"/>
      <c r="I7" s="417" t="s">
        <v>442</v>
      </c>
      <c r="J7" s="390" t="s">
        <v>649</v>
      </c>
      <c r="K7" s="392" t="s">
        <v>650</v>
      </c>
      <c r="L7" s="418"/>
      <c r="M7" s="417" t="s">
        <v>442</v>
      </c>
      <c r="N7" s="417" t="s">
        <v>649</v>
      </c>
      <c r="O7" s="417" t="s">
        <v>648</v>
      </c>
      <c r="P7" s="417" t="s">
        <v>647</v>
      </c>
      <c r="Q7" s="417" t="s">
        <v>646</v>
      </c>
      <c r="R7" s="390" t="s">
        <v>645</v>
      </c>
      <c r="S7" s="417" t="s">
        <v>644</v>
      </c>
      <c r="T7" s="418"/>
      <c r="U7" s="417" t="s">
        <v>442</v>
      </c>
      <c r="V7" s="417" t="s">
        <v>649</v>
      </c>
      <c r="W7" s="417" t="s">
        <v>648</v>
      </c>
      <c r="X7" s="417" t="s">
        <v>647</v>
      </c>
      <c r="Y7" s="417" t="s">
        <v>646</v>
      </c>
      <c r="Z7" s="390" t="s">
        <v>645</v>
      </c>
      <c r="AA7" s="417" t="s">
        <v>644</v>
      </c>
      <c r="AB7" s="416"/>
    </row>
    <row r="8" spans="1:28" s="648" customFormat="1">
      <c r="A8" s="415">
        <v>1</v>
      </c>
      <c r="B8" s="386" t="s">
        <v>443</v>
      </c>
      <c r="C8" s="642">
        <v>25694551806.714905</v>
      </c>
      <c r="D8" s="639">
        <v>24118100055.509102</v>
      </c>
      <c r="E8" s="639">
        <v>187827952.37630001</v>
      </c>
      <c r="F8" s="639">
        <v>32496.644899999999</v>
      </c>
      <c r="G8" s="639">
        <v>0</v>
      </c>
      <c r="H8" s="639">
        <v>959497984.24119997</v>
      </c>
      <c r="I8" s="639">
        <v>122022182.4781</v>
      </c>
      <c r="J8" s="639">
        <v>97077393.886099994</v>
      </c>
      <c r="K8" s="639">
        <v>2146559.6145000001</v>
      </c>
      <c r="L8" s="639">
        <v>499781415.7033</v>
      </c>
      <c r="M8" s="639">
        <v>33128194.743900001</v>
      </c>
      <c r="N8" s="639">
        <v>22517087.323800001</v>
      </c>
      <c r="O8" s="639">
        <v>61191892.1272</v>
      </c>
      <c r="P8" s="639">
        <v>29880076.445299998</v>
      </c>
      <c r="Q8" s="639">
        <v>59383074.917500004</v>
      </c>
      <c r="R8" s="639">
        <v>93043064.399899989</v>
      </c>
      <c r="S8" s="639">
        <v>4957535.0925000003</v>
      </c>
      <c r="T8" s="639">
        <v>117172351.2613</v>
      </c>
      <c r="U8" s="653">
        <f t="shared" ref="U8:AA8" si="0">SUM(U9:U14)</f>
        <v>15337963.524700001</v>
      </c>
      <c r="V8" s="653">
        <f t="shared" si="0"/>
        <v>4213659.3570999997</v>
      </c>
      <c r="W8" s="653">
        <f t="shared" si="0"/>
        <v>2530519.0266000004</v>
      </c>
      <c r="X8" s="653">
        <f t="shared" si="0"/>
        <v>16799362.7788</v>
      </c>
      <c r="Y8" s="653">
        <f t="shared" si="0"/>
        <v>4833119.2722999994</v>
      </c>
      <c r="Z8" s="653">
        <f t="shared" si="0"/>
        <v>2660854.2369000004</v>
      </c>
      <c r="AA8" s="653">
        <f t="shared" si="0"/>
        <v>0</v>
      </c>
      <c r="AB8" s="647"/>
    </row>
    <row r="9" spans="1:28" s="648" customFormat="1">
      <c r="A9" s="381">
        <v>1.1000000000000001</v>
      </c>
      <c r="B9" s="414" t="s">
        <v>444</v>
      </c>
      <c r="C9" s="649">
        <v>0</v>
      </c>
      <c r="D9" s="639"/>
      <c r="E9" s="639"/>
      <c r="F9" s="639"/>
      <c r="G9" s="639"/>
      <c r="H9" s="639"/>
      <c r="I9" s="639"/>
      <c r="J9" s="639"/>
      <c r="K9" s="639"/>
      <c r="L9" s="639"/>
      <c r="M9" s="639"/>
      <c r="N9" s="639"/>
      <c r="O9" s="639"/>
      <c r="P9" s="639"/>
      <c r="Q9" s="639"/>
      <c r="R9" s="639"/>
      <c r="S9" s="639"/>
      <c r="T9" s="639"/>
      <c r="U9" s="652"/>
      <c r="V9" s="652"/>
      <c r="W9" s="652"/>
      <c r="X9" s="652"/>
      <c r="Y9" s="652"/>
      <c r="Z9" s="652"/>
      <c r="AA9" s="652"/>
      <c r="AB9" s="647"/>
    </row>
    <row r="10" spans="1:28" s="648" customFormat="1">
      <c r="A10" s="381">
        <v>1.2</v>
      </c>
      <c r="B10" s="414" t="s">
        <v>445</v>
      </c>
      <c r="C10" s="649">
        <v>0</v>
      </c>
      <c r="D10" s="639"/>
      <c r="E10" s="639"/>
      <c r="F10" s="639"/>
      <c r="G10" s="639"/>
      <c r="H10" s="639"/>
      <c r="I10" s="639"/>
      <c r="J10" s="639"/>
      <c r="K10" s="639"/>
      <c r="L10" s="639"/>
      <c r="M10" s="639"/>
      <c r="N10" s="639"/>
      <c r="O10" s="639"/>
      <c r="P10" s="639"/>
      <c r="Q10" s="639"/>
      <c r="R10" s="639"/>
      <c r="S10" s="639"/>
      <c r="T10" s="639"/>
      <c r="U10" s="652"/>
      <c r="V10" s="652"/>
      <c r="W10" s="652"/>
      <c r="X10" s="652"/>
      <c r="Y10" s="652"/>
      <c r="Z10" s="652"/>
      <c r="AA10" s="652"/>
      <c r="AB10" s="647"/>
    </row>
    <row r="11" spans="1:28" s="648" customFormat="1">
      <c r="A11" s="381">
        <v>1.3</v>
      </c>
      <c r="B11" s="414" t="s">
        <v>446</v>
      </c>
      <c r="C11" s="649">
        <v>26443082.18</v>
      </c>
      <c r="D11" s="639">
        <v>26443082.18</v>
      </c>
      <c r="E11" s="639"/>
      <c r="F11" s="639"/>
      <c r="G11" s="639"/>
      <c r="H11" s="639"/>
      <c r="I11" s="639"/>
      <c r="J11" s="639"/>
      <c r="K11" s="639"/>
      <c r="L11" s="639"/>
      <c r="M11" s="639"/>
      <c r="N11" s="639"/>
      <c r="O11" s="639"/>
      <c r="P11" s="639"/>
      <c r="Q11" s="639"/>
      <c r="R11" s="639"/>
      <c r="S11" s="639"/>
      <c r="T11" s="639"/>
      <c r="U11" s="652"/>
      <c r="V11" s="652"/>
      <c r="W11" s="652"/>
      <c r="X11" s="652"/>
      <c r="Y11" s="652"/>
      <c r="Z11" s="652"/>
      <c r="AA11" s="652"/>
      <c r="AB11" s="647"/>
    </row>
    <row r="12" spans="1:28" s="648" customFormat="1">
      <c r="A12" s="381">
        <v>1.4</v>
      </c>
      <c r="B12" s="414" t="s">
        <v>447</v>
      </c>
      <c r="C12" s="649">
        <v>379253226.75519997</v>
      </c>
      <c r="D12" s="639">
        <v>378761073.4289</v>
      </c>
      <c r="E12" s="639">
        <v>0</v>
      </c>
      <c r="F12" s="639">
        <v>0</v>
      </c>
      <c r="G12" s="639">
        <v>0</v>
      </c>
      <c r="H12" s="639">
        <v>197479.92199999999</v>
      </c>
      <c r="I12" s="639">
        <v>0</v>
      </c>
      <c r="J12" s="639">
        <v>0</v>
      </c>
      <c r="K12" s="639">
        <v>0</v>
      </c>
      <c r="L12" s="639">
        <v>0</v>
      </c>
      <c r="M12" s="639">
        <v>0</v>
      </c>
      <c r="N12" s="639">
        <v>0</v>
      </c>
      <c r="O12" s="639">
        <v>0</v>
      </c>
      <c r="P12" s="639">
        <v>0</v>
      </c>
      <c r="Q12" s="639">
        <v>0</v>
      </c>
      <c r="R12" s="639">
        <v>0</v>
      </c>
      <c r="S12" s="639">
        <v>0</v>
      </c>
      <c r="T12" s="639">
        <v>294673.40429999999</v>
      </c>
      <c r="U12" s="652">
        <v>0</v>
      </c>
      <c r="V12" s="652">
        <v>0</v>
      </c>
      <c r="W12" s="652">
        <v>0</v>
      </c>
      <c r="X12" s="652">
        <v>0</v>
      </c>
      <c r="Y12" s="652">
        <v>0</v>
      </c>
      <c r="Z12" s="652">
        <v>0</v>
      </c>
      <c r="AA12" s="652">
        <v>0</v>
      </c>
      <c r="AB12" s="647"/>
    </row>
    <row r="13" spans="1:28" s="648" customFormat="1">
      <c r="A13" s="381">
        <v>1.5</v>
      </c>
      <c r="B13" s="414" t="s">
        <v>448</v>
      </c>
      <c r="C13" s="649">
        <v>12153655866.364002</v>
      </c>
      <c r="D13" s="639">
        <v>11331825507.594101</v>
      </c>
      <c r="E13" s="639">
        <v>69301545.500200003</v>
      </c>
      <c r="F13" s="639">
        <v>0</v>
      </c>
      <c r="G13" s="639">
        <v>0</v>
      </c>
      <c r="H13" s="639">
        <v>479820731.06510001</v>
      </c>
      <c r="I13" s="639">
        <v>35688336.482199997</v>
      </c>
      <c r="J13" s="639">
        <v>45610901.901699997</v>
      </c>
      <c r="K13" s="639">
        <v>741430.85990000004</v>
      </c>
      <c r="L13" s="639">
        <v>298571370.42040002</v>
      </c>
      <c r="M13" s="639">
        <v>12930401.9878</v>
      </c>
      <c r="N13" s="639">
        <v>13565707.086300001</v>
      </c>
      <c r="O13" s="639">
        <v>25480462.988600001</v>
      </c>
      <c r="P13" s="639">
        <v>15141456.228499999</v>
      </c>
      <c r="Q13" s="639">
        <v>35229619.627700001</v>
      </c>
      <c r="R13" s="639">
        <v>62873503.080799997</v>
      </c>
      <c r="S13" s="639">
        <v>1119007.4034</v>
      </c>
      <c r="T13" s="639">
        <v>43438257.284400001</v>
      </c>
      <c r="U13" s="652">
        <v>4428995.1529000001</v>
      </c>
      <c r="V13" s="652">
        <v>0</v>
      </c>
      <c r="W13" s="652">
        <v>167855.45600000001</v>
      </c>
      <c r="X13" s="652">
        <v>14536966.3901</v>
      </c>
      <c r="Y13" s="652">
        <v>3363811.7037999998</v>
      </c>
      <c r="Z13" s="652">
        <v>383004.09610000002</v>
      </c>
      <c r="AA13" s="652">
        <v>0</v>
      </c>
      <c r="AB13" s="647"/>
    </row>
    <row r="14" spans="1:28" s="648" customFormat="1">
      <c r="A14" s="381">
        <v>1.6</v>
      </c>
      <c r="B14" s="414" t="s">
        <v>449</v>
      </c>
      <c r="C14" s="649">
        <v>13135199631.415701</v>
      </c>
      <c r="D14" s="639">
        <v>12381070392.306101</v>
      </c>
      <c r="E14" s="639">
        <v>118526406.8761</v>
      </c>
      <c r="F14" s="639">
        <v>32496.644899999999</v>
      </c>
      <c r="G14" s="639">
        <v>0</v>
      </c>
      <c r="H14" s="639">
        <v>479479773.25410002</v>
      </c>
      <c r="I14" s="639">
        <v>86333845.995900005</v>
      </c>
      <c r="J14" s="639">
        <v>51466491.984399997</v>
      </c>
      <c r="K14" s="639">
        <v>1405128.7546000001</v>
      </c>
      <c r="L14" s="639">
        <v>201210045.28290001</v>
      </c>
      <c r="M14" s="639">
        <v>20197792.756099999</v>
      </c>
      <c r="N14" s="639">
        <v>8951380.2375000007</v>
      </c>
      <c r="O14" s="639">
        <v>35711429.138599999</v>
      </c>
      <c r="P14" s="639">
        <v>14738620.216800001</v>
      </c>
      <c r="Q14" s="639">
        <v>24153455.289799999</v>
      </c>
      <c r="R14" s="639">
        <v>30169561.3191</v>
      </c>
      <c r="S14" s="639">
        <v>3838527.6891000001</v>
      </c>
      <c r="T14" s="639">
        <v>73439420.572600007</v>
      </c>
      <c r="U14" s="652">
        <v>10908968.3718</v>
      </c>
      <c r="V14" s="652">
        <v>4213659.3570999997</v>
      </c>
      <c r="W14" s="652">
        <v>2362663.5706000002</v>
      </c>
      <c r="X14" s="652">
        <v>2262396.3887</v>
      </c>
      <c r="Y14" s="652">
        <v>1469307.5685000001</v>
      </c>
      <c r="Z14" s="652">
        <v>2277850.1408000002</v>
      </c>
      <c r="AA14" s="652">
        <v>0</v>
      </c>
      <c r="AB14" s="647"/>
    </row>
    <row r="15" spans="1:28" s="648" customFormat="1" ht="15">
      <c r="A15" s="415">
        <v>2</v>
      </c>
      <c r="B15" s="398" t="s">
        <v>450</v>
      </c>
      <c r="C15" s="642">
        <v>7529122937.3306999</v>
      </c>
      <c r="D15" s="639">
        <v>7529122937.3306999</v>
      </c>
      <c r="E15" s="639">
        <v>0</v>
      </c>
      <c r="F15" s="639">
        <v>0</v>
      </c>
      <c r="G15" s="639">
        <v>0</v>
      </c>
      <c r="H15" s="639">
        <v>0</v>
      </c>
      <c r="I15" s="639">
        <v>0</v>
      </c>
      <c r="J15" s="639">
        <v>0</v>
      </c>
      <c r="K15" s="639">
        <v>0</v>
      </c>
      <c r="L15" s="639">
        <v>0</v>
      </c>
      <c r="M15" s="639">
        <v>0</v>
      </c>
      <c r="N15" s="639">
        <v>0</v>
      </c>
      <c r="O15" s="639">
        <v>0</v>
      </c>
      <c r="P15" s="639">
        <v>0</v>
      </c>
      <c r="Q15" s="639">
        <v>0</v>
      </c>
      <c r="R15" s="639">
        <v>0</v>
      </c>
      <c r="S15" s="639">
        <v>0</v>
      </c>
      <c r="T15" s="639">
        <v>0</v>
      </c>
      <c r="U15" s="654">
        <f t="shared" ref="U15:AA15" ca="1" si="1">SUM(U16:U21)</f>
        <v>0</v>
      </c>
      <c r="V15" s="654">
        <f t="shared" ca="1" si="1"/>
        <v>0</v>
      </c>
      <c r="W15" s="654">
        <f t="shared" ca="1" si="1"/>
        <v>0</v>
      </c>
      <c r="X15" s="654">
        <f t="shared" ca="1" si="1"/>
        <v>0</v>
      </c>
      <c r="Y15" s="654">
        <f t="shared" ca="1" si="1"/>
        <v>0</v>
      </c>
      <c r="Z15" s="654">
        <f t="shared" ca="1" si="1"/>
        <v>0</v>
      </c>
      <c r="AA15" s="654">
        <f t="shared" ca="1" si="1"/>
        <v>0</v>
      </c>
      <c r="AB15" s="647"/>
    </row>
    <row r="16" spans="1:28" s="648" customFormat="1">
      <c r="A16" s="381">
        <v>2.1</v>
      </c>
      <c r="B16" s="414" t="s">
        <v>444</v>
      </c>
      <c r="C16" s="649">
        <v>0</v>
      </c>
      <c r="D16" s="639">
        <v>0</v>
      </c>
      <c r="E16" s="639">
        <v>0</v>
      </c>
      <c r="F16" s="639">
        <v>0</v>
      </c>
      <c r="G16" s="639">
        <v>0</v>
      </c>
      <c r="H16" s="639">
        <v>0</v>
      </c>
      <c r="I16" s="639">
        <v>0</v>
      </c>
      <c r="J16" s="639">
        <v>0</v>
      </c>
      <c r="K16" s="639">
        <v>0</v>
      </c>
      <c r="L16" s="639">
        <v>0</v>
      </c>
      <c r="M16" s="639">
        <v>0</v>
      </c>
      <c r="N16" s="639">
        <v>0</v>
      </c>
      <c r="O16" s="639">
        <v>0</v>
      </c>
      <c r="P16" s="639">
        <v>0</v>
      </c>
      <c r="Q16" s="639">
        <v>0</v>
      </c>
      <c r="R16" s="639">
        <v>0</v>
      </c>
      <c r="S16" s="639">
        <v>0</v>
      </c>
      <c r="T16" s="639">
        <v>0</v>
      </c>
      <c r="U16" s="652">
        <f ca="1">'22. Quality'!U16</f>
        <v>0</v>
      </c>
      <c r="V16" s="652">
        <f ca="1">'22. Quality'!V16</f>
        <v>0</v>
      </c>
      <c r="W16" s="652">
        <f ca="1">'22. Quality'!W16</f>
        <v>0</v>
      </c>
      <c r="X16" s="652">
        <f ca="1">'22. Quality'!X16</f>
        <v>0</v>
      </c>
      <c r="Y16" s="652">
        <f ca="1">'22. Quality'!Y16</f>
        <v>0</v>
      </c>
      <c r="Z16" s="652">
        <f ca="1">'22. Quality'!Z16</f>
        <v>0</v>
      </c>
      <c r="AA16" s="652">
        <f ca="1">'22. Quality'!AA16</f>
        <v>0</v>
      </c>
      <c r="AB16" s="647"/>
    </row>
    <row r="17" spans="1:28" s="648" customFormat="1">
      <c r="A17" s="381">
        <v>2.2000000000000002</v>
      </c>
      <c r="B17" s="414" t="s">
        <v>445</v>
      </c>
      <c r="C17" s="649">
        <v>4936181068.3881998</v>
      </c>
      <c r="D17" s="639">
        <v>4936181068.3881998</v>
      </c>
      <c r="E17" s="639">
        <v>0</v>
      </c>
      <c r="F17" s="639">
        <v>0</v>
      </c>
      <c r="G17" s="639">
        <v>0</v>
      </c>
      <c r="H17" s="639">
        <v>0</v>
      </c>
      <c r="I17" s="639">
        <v>0</v>
      </c>
      <c r="J17" s="639">
        <v>0</v>
      </c>
      <c r="K17" s="639">
        <v>0</v>
      </c>
      <c r="L17" s="639">
        <v>0</v>
      </c>
      <c r="M17" s="639">
        <v>0</v>
      </c>
      <c r="N17" s="639">
        <v>0</v>
      </c>
      <c r="O17" s="639">
        <v>0</v>
      </c>
      <c r="P17" s="639">
        <v>0</v>
      </c>
      <c r="Q17" s="639">
        <v>0</v>
      </c>
      <c r="R17" s="639">
        <v>0</v>
      </c>
      <c r="S17" s="639">
        <v>0</v>
      </c>
      <c r="T17" s="639">
        <v>0</v>
      </c>
      <c r="U17" s="652">
        <f ca="1">'22. Quality'!U17</f>
        <v>0</v>
      </c>
      <c r="V17" s="652">
        <f ca="1">'22. Quality'!V17</f>
        <v>0</v>
      </c>
      <c r="W17" s="652">
        <f ca="1">'22. Quality'!W17</f>
        <v>0</v>
      </c>
      <c r="X17" s="652">
        <f ca="1">'22. Quality'!X17</f>
        <v>0</v>
      </c>
      <c r="Y17" s="652">
        <f ca="1">'22. Quality'!Y17</f>
        <v>0</v>
      </c>
      <c r="Z17" s="652">
        <f ca="1">'22. Quality'!Z17</f>
        <v>0</v>
      </c>
      <c r="AA17" s="652">
        <f ca="1">'22. Quality'!AA17</f>
        <v>0</v>
      </c>
      <c r="AB17" s="647"/>
    </row>
    <row r="18" spans="1:28" s="648" customFormat="1">
      <c r="A18" s="381">
        <v>2.2999999999999998</v>
      </c>
      <c r="B18" s="414" t="s">
        <v>446</v>
      </c>
      <c r="C18" s="649">
        <v>2515831025.4151001</v>
      </c>
      <c r="D18" s="639">
        <v>2515831025.4151001</v>
      </c>
      <c r="E18" s="639">
        <v>0</v>
      </c>
      <c r="F18" s="639">
        <v>0</v>
      </c>
      <c r="G18" s="639">
        <v>0</v>
      </c>
      <c r="H18" s="639">
        <v>0</v>
      </c>
      <c r="I18" s="639">
        <v>0</v>
      </c>
      <c r="J18" s="639">
        <v>0</v>
      </c>
      <c r="K18" s="639">
        <v>0</v>
      </c>
      <c r="L18" s="639">
        <v>0</v>
      </c>
      <c r="M18" s="639">
        <v>0</v>
      </c>
      <c r="N18" s="639">
        <v>0</v>
      </c>
      <c r="O18" s="639">
        <v>0</v>
      </c>
      <c r="P18" s="639">
        <v>0</v>
      </c>
      <c r="Q18" s="639">
        <v>0</v>
      </c>
      <c r="R18" s="639">
        <v>0</v>
      </c>
      <c r="S18" s="639">
        <v>0</v>
      </c>
      <c r="T18" s="639">
        <v>0</v>
      </c>
      <c r="U18" s="652">
        <f ca="1">'22. Quality'!U18</f>
        <v>0</v>
      </c>
      <c r="V18" s="652">
        <f ca="1">'22. Quality'!V18</f>
        <v>0</v>
      </c>
      <c r="W18" s="652">
        <f ca="1">'22. Quality'!W18</f>
        <v>0</v>
      </c>
      <c r="X18" s="652">
        <f ca="1">'22. Quality'!X18</f>
        <v>0</v>
      </c>
      <c r="Y18" s="652">
        <f ca="1">'22. Quality'!Y18</f>
        <v>0</v>
      </c>
      <c r="Z18" s="652">
        <f ca="1">'22. Quality'!Z18</f>
        <v>0</v>
      </c>
      <c r="AA18" s="652">
        <f ca="1">'22. Quality'!AA18</f>
        <v>0</v>
      </c>
      <c r="AB18" s="647"/>
    </row>
    <row r="19" spans="1:28" s="648" customFormat="1">
      <c r="A19" s="381">
        <v>2.4</v>
      </c>
      <c r="B19" s="414" t="s">
        <v>447</v>
      </c>
      <c r="C19" s="649">
        <v>0</v>
      </c>
      <c r="D19" s="639">
        <v>0</v>
      </c>
      <c r="E19" s="639">
        <v>0</v>
      </c>
      <c r="F19" s="639">
        <v>0</v>
      </c>
      <c r="G19" s="639">
        <v>0</v>
      </c>
      <c r="H19" s="639">
        <v>0</v>
      </c>
      <c r="I19" s="639">
        <v>0</v>
      </c>
      <c r="J19" s="639">
        <v>0</v>
      </c>
      <c r="K19" s="639">
        <v>0</v>
      </c>
      <c r="L19" s="639">
        <v>0</v>
      </c>
      <c r="M19" s="639">
        <v>0</v>
      </c>
      <c r="N19" s="639">
        <v>0</v>
      </c>
      <c r="O19" s="639">
        <v>0</v>
      </c>
      <c r="P19" s="639">
        <v>0</v>
      </c>
      <c r="Q19" s="639">
        <v>0</v>
      </c>
      <c r="R19" s="639">
        <v>0</v>
      </c>
      <c r="S19" s="639">
        <v>0</v>
      </c>
      <c r="T19" s="639">
        <v>0</v>
      </c>
      <c r="U19" s="652">
        <f ca="1">'22. Quality'!U19</f>
        <v>0</v>
      </c>
      <c r="V19" s="652">
        <f ca="1">'22. Quality'!V19</f>
        <v>0</v>
      </c>
      <c r="W19" s="652">
        <f ca="1">'22. Quality'!W19</f>
        <v>0</v>
      </c>
      <c r="X19" s="652">
        <f ca="1">'22. Quality'!X19</f>
        <v>0</v>
      </c>
      <c r="Y19" s="652">
        <f ca="1">'22. Quality'!Y19</f>
        <v>0</v>
      </c>
      <c r="Z19" s="652">
        <f ca="1">'22. Quality'!Z19</f>
        <v>0</v>
      </c>
      <c r="AA19" s="652">
        <f ca="1">'22. Quality'!AA19</f>
        <v>0</v>
      </c>
      <c r="AB19" s="647"/>
    </row>
    <row r="20" spans="1:28" s="648" customFormat="1">
      <c r="A20" s="381">
        <v>2.5</v>
      </c>
      <c r="B20" s="414" t="s">
        <v>448</v>
      </c>
      <c r="C20" s="649">
        <v>77110843.527400002</v>
      </c>
      <c r="D20" s="639">
        <v>77110843.527400002</v>
      </c>
      <c r="E20" s="639">
        <v>0</v>
      </c>
      <c r="F20" s="639">
        <v>0</v>
      </c>
      <c r="G20" s="639">
        <v>0</v>
      </c>
      <c r="H20" s="639">
        <v>0</v>
      </c>
      <c r="I20" s="639">
        <v>0</v>
      </c>
      <c r="J20" s="639">
        <v>0</v>
      </c>
      <c r="K20" s="639">
        <v>0</v>
      </c>
      <c r="L20" s="639">
        <v>0</v>
      </c>
      <c r="M20" s="639">
        <v>0</v>
      </c>
      <c r="N20" s="639">
        <v>0</v>
      </c>
      <c r="O20" s="639">
        <v>0</v>
      </c>
      <c r="P20" s="639">
        <v>0</v>
      </c>
      <c r="Q20" s="639">
        <v>0</v>
      </c>
      <c r="R20" s="639">
        <v>0</v>
      </c>
      <c r="S20" s="639">
        <v>0</v>
      </c>
      <c r="T20" s="639">
        <v>0</v>
      </c>
      <c r="U20" s="652">
        <f ca="1">'22. Quality'!U20</f>
        <v>0</v>
      </c>
      <c r="V20" s="652">
        <f ca="1">'22. Quality'!V20</f>
        <v>0</v>
      </c>
      <c r="W20" s="652">
        <f ca="1">'22. Quality'!W20</f>
        <v>0</v>
      </c>
      <c r="X20" s="652">
        <f ca="1">'22. Quality'!X20</f>
        <v>0</v>
      </c>
      <c r="Y20" s="652">
        <f ca="1">'22. Quality'!Y20</f>
        <v>0</v>
      </c>
      <c r="Z20" s="652">
        <f ca="1">'22. Quality'!Z20</f>
        <v>0</v>
      </c>
      <c r="AA20" s="652">
        <f ca="1">'22. Quality'!AA20</f>
        <v>0</v>
      </c>
      <c r="AB20" s="647"/>
    </row>
    <row r="21" spans="1:28" s="648" customFormat="1">
      <c r="A21" s="381">
        <v>2.6</v>
      </c>
      <c r="B21" s="414" t="s">
        <v>449</v>
      </c>
      <c r="C21" s="649">
        <v>0</v>
      </c>
      <c r="D21" s="639">
        <v>0</v>
      </c>
      <c r="E21" s="639">
        <v>0</v>
      </c>
      <c r="F21" s="639">
        <v>0</v>
      </c>
      <c r="G21" s="639">
        <v>0</v>
      </c>
      <c r="H21" s="639">
        <v>0</v>
      </c>
      <c r="I21" s="639">
        <v>0</v>
      </c>
      <c r="J21" s="639">
        <v>0</v>
      </c>
      <c r="K21" s="639">
        <v>0</v>
      </c>
      <c r="L21" s="639">
        <v>0</v>
      </c>
      <c r="M21" s="639">
        <v>0</v>
      </c>
      <c r="N21" s="639">
        <v>0</v>
      </c>
      <c r="O21" s="639">
        <v>0</v>
      </c>
      <c r="P21" s="639">
        <v>0</v>
      </c>
      <c r="Q21" s="639">
        <v>0</v>
      </c>
      <c r="R21" s="639">
        <v>0</v>
      </c>
      <c r="S21" s="639">
        <v>0</v>
      </c>
      <c r="T21" s="639">
        <v>0</v>
      </c>
      <c r="U21" s="652">
        <f ca="1">'22. Quality'!U21</f>
        <v>0</v>
      </c>
      <c r="V21" s="652">
        <f ca="1">'22. Quality'!V21</f>
        <v>0</v>
      </c>
      <c r="W21" s="652">
        <f ca="1">'22. Quality'!W21</f>
        <v>0</v>
      </c>
      <c r="X21" s="652">
        <f ca="1">'22. Quality'!X21</f>
        <v>0</v>
      </c>
      <c r="Y21" s="652">
        <f ca="1">'22. Quality'!Y21</f>
        <v>0</v>
      </c>
      <c r="Z21" s="652">
        <f ca="1">'22. Quality'!Z21</f>
        <v>0</v>
      </c>
      <c r="AA21" s="652">
        <f ca="1">'22. Quality'!AA21</f>
        <v>0</v>
      </c>
      <c r="AB21" s="647"/>
    </row>
    <row r="22" spans="1:28" s="648" customFormat="1">
      <c r="A22" s="415">
        <v>3</v>
      </c>
      <c r="B22" s="386" t="s">
        <v>490</v>
      </c>
      <c r="C22" s="642">
        <v>3032437676.9612198</v>
      </c>
      <c r="D22" s="642">
        <v>2984018641.3010759</v>
      </c>
      <c r="E22" s="650"/>
      <c r="F22" s="650"/>
      <c r="G22" s="650"/>
      <c r="H22" s="642">
        <v>42909669.289360002</v>
      </c>
      <c r="I22" s="650"/>
      <c r="J22" s="650"/>
      <c r="K22" s="650"/>
      <c r="L22" s="642">
        <v>5501092.4807839999</v>
      </c>
      <c r="M22" s="650"/>
      <c r="N22" s="650"/>
      <c r="O22" s="650"/>
      <c r="P22" s="650"/>
      <c r="Q22" s="650"/>
      <c r="R22" s="650"/>
      <c r="S22" s="650"/>
      <c r="T22" s="642">
        <v>8273.89</v>
      </c>
      <c r="U22" s="650"/>
      <c r="V22" s="650"/>
      <c r="W22" s="650"/>
      <c r="X22" s="650"/>
      <c r="Y22" s="650"/>
      <c r="Z22" s="650"/>
      <c r="AA22" s="650"/>
      <c r="AB22" s="647"/>
    </row>
    <row r="23" spans="1:28" s="648" customFormat="1">
      <c r="A23" s="381">
        <v>3.1</v>
      </c>
      <c r="B23" s="414" t="s">
        <v>444</v>
      </c>
      <c r="C23" s="649">
        <v>0</v>
      </c>
      <c r="D23" s="642"/>
      <c r="E23" s="650"/>
      <c r="F23" s="650"/>
      <c r="G23" s="650"/>
      <c r="H23" s="642"/>
      <c r="I23" s="650"/>
      <c r="J23" s="650"/>
      <c r="K23" s="650"/>
      <c r="L23" s="642"/>
      <c r="M23" s="650"/>
      <c r="N23" s="650"/>
      <c r="O23" s="650"/>
      <c r="P23" s="650"/>
      <c r="Q23" s="650"/>
      <c r="R23" s="650"/>
      <c r="S23" s="650"/>
      <c r="T23" s="642"/>
      <c r="U23" s="650"/>
      <c r="V23" s="650"/>
      <c r="W23" s="650"/>
      <c r="X23" s="650"/>
      <c r="Y23" s="650"/>
      <c r="Z23" s="650"/>
      <c r="AA23" s="650"/>
      <c r="AB23" s="647"/>
    </row>
    <row r="24" spans="1:28" s="648" customFormat="1">
      <c r="A24" s="381">
        <v>3.2</v>
      </c>
      <c r="B24" s="414" t="s">
        <v>445</v>
      </c>
      <c r="C24" s="649">
        <v>2088905.8200000003</v>
      </c>
      <c r="D24" s="642">
        <v>2088905.8200000003</v>
      </c>
      <c r="E24" s="650"/>
      <c r="F24" s="650"/>
      <c r="G24" s="650"/>
      <c r="H24" s="642">
        <v>0</v>
      </c>
      <c r="I24" s="650"/>
      <c r="J24" s="650"/>
      <c r="K24" s="650"/>
      <c r="L24" s="642">
        <v>0</v>
      </c>
      <c r="M24" s="650"/>
      <c r="N24" s="650"/>
      <c r="O24" s="650"/>
      <c r="P24" s="650"/>
      <c r="Q24" s="650"/>
      <c r="R24" s="650"/>
      <c r="S24" s="650"/>
      <c r="T24" s="642">
        <v>0</v>
      </c>
      <c r="U24" s="650"/>
      <c r="V24" s="650"/>
      <c r="W24" s="650"/>
      <c r="X24" s="650"/>
      <c r="Y24" s="650"/>
      <c r="Z24" s="650"/>
      <c r="AA24" s="650"/>
      <c r="AB24" s="647"/>
    </row>
    <row r="25" spans="1:28" s="648" customFormat="1">
      <c r="A25" s="381">
        <v>3.3</v>
      </c>
      <c r="B25" s="414" t="s">
        <v>446</v>
      </c>
      <c r="C25" s="649">
        <v>0</v>
      </c>
      <c r="D25" s="642">
        <v>0</v>
      </c>
      <c r="E25" s="650"/>
      <c r="F25" s="650"/>
      <c r="G25" s="650"/>
      <c r="H25" s="642"/>
      <c r="I25" s="650"/>
      <c r="J25" s="650"/>
      <c r="K25" s="650"/>
      <c r="L25" s="642"/>
      <c r="M25" s="650"/>
      <c r="N25" s="650"/>
      <c r="O25" s="650"/>
      <c r="P25" s="650"/>
      <c r="Q25" s="650"/>
      <c r="R25" s="650"/>
      <c r="S25" s="650"/>
      <c r="T25" s="642"/>
      <c r="U25" s="650"/>
      <c r="V25" s="650"/>
      <c r="W25" s="650"/>
      <c r="X25" s="650"/>
      <c r="Y25" s="650"/>
      <c r="Z25" s="650"/>
      <c r="AA25" s="650"/>
      <c r="AB25" s="647"/>
    </row>
    <row r="26" spans="1:28" s="648" customFormat="1">
      <c r="A26" s="381">
        <v>3.4</v>
      </c>
      <c r="B26" s="414" t="s">
        <v>447</v>
      </c>
      <c r="C26" s="649">
        <v>8775659.5127999987</v>
      </c>
      <c r="D26" s="642">
        <v>8775659.5127999987</v>
      </c>
      <c r="E26" s="650"/>
      <c r="F26" s="650"/>
      <c r="G26" s="650"/>
      <c r="H26" s="642">
        <v>0</v>
      </c>
      <c r="I26" s="650"/>
      <c r="J26" s="650"/>
      <c r="K26" s="650"/>
      <c r="L26" s="642">
        <v>0</v>
      </c>
      <c r="M26" s="650"/>
      <c r="N26" s="650"/>
      <c r="O26" s="650"/>
      <c r="P26" s="650"/>
      <c r="Q26" s="650"/>
      <c r="R26" s="650"/>
      <c r="S26" s="650"/>
      <c r="T26" s="642">
        <v>0</v>
      </c>
      <c r="U26" s="650"/>
      <c r="V26" s="650"/>
      <c r="W26" s="650"/>
      <c r="X26" s="650"/>
      <c r="Y26" s="650"/>
      <c r="Z26" s="650"/>
      <c r="AA26" s="650"/>
      <c r="AB26" s="647"/>
    </row>
    <row r="27" spans="1:28" s="648" customFormat="1">
      <c r="A27" s="381">
        <v>3.5</v>
      </c>
      <c r="B27" s="414" t="s">
        <v>448</v>
      </c>
      <c r="C27" s="649">
        <v>2737463581.503016</v>
      </c>
      <c r="D27" s="642">
        <v>2693725165.899992</v>
      </c>
      <c r="E27" s="650"/>
      <c r="F27" s="650"/>
      <c r="G27" s="650"/>
      <c r="H27" s="642">
        <v>38600941.270259999</v>
      </c>
      <c r="I27" s="650"/>
      <c r="J27" s="650"/>
      <c r="K27" s="650"/>
      <c r="L27" s="642">
        <v>5137474.3327639997</v>
      </c>
      <c r="M27" s="650"/>
      <c r="N27" s="650"/>
      <c r="O27" s="650"/>
      <c r="P27" s="650"/>
      <c r="Q27" s="650"/>
      <c r="R27" s="650"/>
      <c r="S27" s="650"/>
      <c r="T27" s="642">
        <v>0</v>
      </c>
      <c r="U27" s="650"/>
      <c r="V27" s="650"/>
      <c r="W27" s="650"/>
      <c r="X27" s="650"/>
      <c r="Y27" s="650"/>
      <c r="Z27" s="650"/>
      <c r="AA27" s="650"/>
      <c r="AB27" s="647"/>
    </row>
    <row r="28" spans="1:28" s="648" customFormat="1">
      <c r="A28" s="381">
        <v>3.6</v>
      </c>
      <c r="B28" s="414" t="s">
        <v>449</v>
      </c>
      <c r="C28" s="649">
        <v>284109530.125404</v>
      </c>
      <c r="D28" s="642">
        <v>279428910.06828398</v>
      </c>
      <c r="E28" s="650"/>
      <c r="F28" s="650"/>
      <c r="G28" s="650"/>
      <c r="H28" s="642">
        <v>4308728.0191000002</v>
      </c>
      <c r="I28" s="650"/>
      <c r="J28" s="650"/>
      <c r="K28" s="650"/>
      <c r="L28" s="642">
        <v>363618.14801999996</v>
      </c>
      <c r="M28" s="650"/>
      <c r="N28" s="650"/>
      <c r="O28" s="650"/>
      <c r="P28" s="650"/>
      <c r="Q28" s="650"/>
      <c r="R28" s="650"/>
      <c r="S28" s="650"/>
      <c r="T28" s="642">
        <v>8273.89</v>
      </c>
      <c r="U28" s="650"/>
      <c r="V28" s="650"/>
      <c r="W28" s="650"/>
      <c r="X28" s="650"/>
      <c r="Y28" s="650"/>
      <c r="Z28" s="650"/>
      <c r="AA28" s="650"/>
      <c r="AB28" s="647"/>
    </row>
    <row r="30" spans="1:28">
      <c r="C30" s="651"/>
      <c r="D30" s="651"/>
      <c r="E30" s="651"/>
      <c r="F30" s="651"/>
      <c r="G30" s="651"/>
      <c r="H30" s="651"/>
      <c r="I30" s="651"/>
      <c r="J30" s="651"/>
      <c r="K30" s="651"/>
      <c r="L30" s="651"/>
      <c r="M30" s="651"/>
      <c r="N30" s="651"/>
      <c r="O30" s="651"/>
      <c r="P30" s="651"/>
      <c r="Q30" s="651"/>
      <c r="R30" s="651"/>
      <c r="S30" s="651"/>
      <c r="T30" s="651"/>
      <c r="U30" s="651"/>
      <c r="V30" s="651"/>
      <c r="W30" s="651"/>
      <c r="X30" s="651"/>
      <c r="Y30" s="651"/>
      <c r="Z30" s="651"/>
      <c r="AA30" s="651"/>
    </row>
    <row r="31" spans="1:28">
      <c r="C31" s="651"/>
      <c r="D31" s="651"/>
      <c r="E31" s="651"/>
      <c r="F31" s="651"/>
      <c r="G31" s="651"/>
      <c r="H31" s="651"/>
      <c r="I31" s="651"/>
      <c r="J31" s="651"/>
      <c r="K31" s="651"/>
      <c r="L31" s="651"/>
      <c r="M31" s="651"/>
      <c r="N31" s="651"/>
      <c r="O31" s="651"/>
      <c r="P31" s="651"/>
      <c r="Q31" s="651"/>
      <c r="R31" s="651"/>
      <c r="S31" s="651"/>
      <c r="T31" s="651"/>
      <c r="U31" s="651"/>
      <c r="V31" s="651"/>
      <c r="W31" s="651"/>
      <c r="X31" s="651"/>
      <c r="Y31" s="651"/>
      <c r="Z31" s="651"/>
      <c r="AA31" s="651"/>
    </row>
    <row r="32" spans="1:28">
      <c r="C32" s="651"/>
      <c r="D32" s="651"/>
      <c r="E32" s="651"/>
      <c r="F32" s="651"/>
      <c r="G32" s="651"/>
      <c r="H32" s="651"/>
      <c r="I32" s="651"/>
      <c r="J32" s="651"/>
      <c r="K32" s="651"/>
      <c r="L32" s="651"/>
      <c r="M32" s="651"/>
      <c r="N32" s="651"/>
      <c r="O32" s="651"/>
      <c r="P32" s="651"/>
      <c r="Q32" s="651"/>
      <c r="R32" s="651"/>
      <c r="S32" s="651"/>
      <c r="T32" s="651"/>
      <c r="U32" s="651"/>
      <c r="V32" s="651"/>
      <c r="W32" s="651"/>
      <c r="X32" s="651"/>
      <c r="Y32" s="651"/>
      <c r="Z32" s="651"/>
      <c r="AA32" s="651"/>
    </row>
    <row r="33" spans="3:27">
      <c r="C33" s="651"/>
      <c r="D33" s="651"/>
      <c r="E33" s="651"/>
      <c r="F33" s="651"/>
      <c r="G33" s="651"/>
      <c r="H33" s="651"/>
      <c r="I33" s="651"/>
      <c r="J33" s="651"/>
      <c r="K33" s="651"/>
      <c r="L33" s="651"/>
      <c r="M33" s="651"/>
      <c r="N33" s="651"/>
      <c r="O33" s="651"/>
      <c r="P33" s="651"/>
      <c r="Q33" s="651"/>
      <c r="R33" s="651"/>
      <c r="S33" s="651"/>
      <c r="T33" s="651"/>
      <c r="U33" s="651"/>
      <c r="V33" s="651"/>
      <c r="W33" s="651"/>
      <c r="X33" s="651"/>
      <c r="Y33" s="651"/>
      <c r="Z33" s="651"/>
      <c r="AA33" s="651"/>
    </row>
    <row r="34" spans="3:27">
      <c r="C34" s="651"/>
      <c r="D34" s="651"/>
      <c r="E34" s="651"/>
      <c r="F34" s="651"/>
      <c r="G34" s="651"/>
      <c r="H34" s="651"/>
      <c r="I34" s="651"/>
      <c r="J34" s="651"/>
      <c r="K34" s="651"/>
      <c r="L34" s="651"/>
      <c r="M34" s="651"/>
      <c r="N34" s="651"/>
      <c r="O34" s="651"/>
      <c r="P34" s="651"/>
      <c r="Q34" s="651"/>
      <c r="R34" s="651"/>
      <c r="S34" s="651"/>
      <c r="T34" s="651"/>
      <c r="U34" s="651"/>
      <c r="V34" s="651"/>
      <c r="W34" s="651"/>
      <c r="X34" s="651"/>
      <c r="Y34" s="651"/>
      <c r="Z34" s="651"/>
      <c r="AA34" s="651"/>
    </row>
    <row r="35" spans="3:27">
      <c r="C35" s="651"/>
      <c r="D35" s="651"/>
      <c r="E35" s="651"/>
      <c r="F35" s="651"/>
      <c r="G35" s="651"/>
      <c r="H35" s="651"/>
      <c r="I35" s="651"/>
      <c r="J35" s="651"/>
      <c r="K35" s="651"/>
      <c r="L35" s="651"/>
      <c r="M35" s="651"/>
      <c r="N35" s="651"/>
      <c r="O35" s="651"/>
      <c r="P35" s="651"/>
      <c r="Q35" s="651"/>
      <c r="R35" s="651"/>
      <c r="S35" s="651"/>
      <c r="T35" s="651"/>
      <c r="U35" s="651"/>
      <c r="V35" s="651"/>
      <c r="W35" s="651"/>
      <c r="X35" s="651"/>
      <c r="Y35" s="651"/>
      <c r="Z35" s="651"/>
      <c r="AA35" s="651"/>
    </row>
    <row r="36" spans="3:27">
      <c r="C36" s="651"/>
      <c r="D36" s="651"/>
      <c r="E36" s="651"/>
      <c r="F36" s="651"/>
      <c r="G36" s="651"/>
      <c r="H36" s="651"/>
      <c r="I36" s="651"/>
      <c r="J36" s="651"/>
      <c r="K36" s="651"/>
      <c r="L36" s="651"/>
      <c r="M36" s="651"/>
      <c r="N36" s="651"/>
      <c r="O36" s="651"/>
      <c r="P36" s="651"/>
      <c r="Q36" s="651"/>
      <c r="R36" s="651"/>
      <c r="S36" s="651"/>
      <c r="T36" s="651"/>
      <c r="U36" s="651"/>
      <c r="V36" s="651"/>
      <c r="W36" s="651"/>
      <c r="X36" s="651"/>
      <c r="Y36" s="651"/>
      <c r="Z36" s="651"/>
      <c r="AA36" s="651"/>
    </row>
    <row r="37" spans="3:27">
      <c r="C37" s="651"/>
      <c r="D37" s="651"/>
      <c r="E37" s="651"/>
      <c r="F37" s="651"/>
      <c r="G37" s="651"/>
      <c r="H37" s="651"/>
      <c r="I37" s="651"/>
      <c r="J37" s="651"/>
      <c r="K37" s="651"/>
      <c r="L37" s="651"/>
      <c r="M37" s="651"/>
      <c r="N37" s="651"/>
      <c r="O37" s="651"/>
      <c r="P37" s="651"/>
      <c r="Q37" s="651"/>
      <c r="R37" s="651"/>
      <c r="S37" s="651"/>
      <c r="T37" s="651"/>
      <c r="U37" s="651"/>
      <c r="V37" s="651"/>
      <c r="W37" s="651"/>
      <c r="X37" s="651"/>
      <c r="Y37" s="651"/>
      <c r="Z37" s="651"/>
      <c r="AA37" s="651"/>
    </row>
    <row r="38" spans="3:27">
      <c r="C38" s="651"/>
      <c r="D38" s="651"/>
      <c r="E38" s="651"/>
      <c r="F38" s="651"/>
      <c r="G38" s="651"/>
      <c r="H38" s="651"/>
      <c r="I38" s="651"/>
      <c r="J38" s="651"/>
      <c r="K38" s="651"/>
      <c r="L38" s="651"/>
      <c r="M38" s="651"/>
      <c r="N38" s="651"/>
      <c r="O38" s="651"/>
      <c r="P38" s="651"/>
      <c r="Q38" s="651"/>
      <c r="R38" s="651"/>
      <c r="S38" s="651"/>
      <c r="T38" s="651"/>
      <c r="U38" s="651"/>
      <c r="V38" s="651"/>
      <c r="W38" s="651"/>
      <c r="X38" s="651"/>
      <c r="Y38" s="651"/>
      <c r="Z38" s="651"/>
      <c r="AA38" s="651"/>
    </row>
    <row r="39" spans="3:27">
      <c r="C39" s="651"/>
      <c r="D39" s="651"/>
      <c r="E39" s="651"/>
      <c r="F39" s="651"/>
      <c r="G39" s="651"/>
      <c r="H39" s="651"/>
      <c r="I39" s="651"/>
      <c r="J39" s="651"/>
      <c r="K39" s="651"/>
      <c r="L39" s="651"/>
      <c r="M39" s="651"/>
      <c r="N39" s="651"/>
      <c r="O39" s="651"/>
      <c r="P39" s="651"/>
      <c r="Q39" s="651"/>
      <c r="R39" s="651"/>
      <c r="S39" s="651"/>
      <c r="T39" s="651"/>
      <c r="U39" s="651"/>
      <c r="V39" s="651"/>
      <c r="W39" s="651"/>
      <c r="X39" s="651"/>
      <c r="Y39" s="651"/>
      <c r="Z39" s="651"/>
      <c r="AA39" s="651"/>
    </row>
    <row r="40" spans="3:27">
      <c r="C40" s="651"/>
      <c r="D40" s="651"/>
      <c r="E40" s="651"/>
      <c r="F40" s="651"/>
      <c r="G40" s="651"/>
      <c r="H40" s="651"/>
      <c r="I40" s="651"/>
      <c r="J40" s="651"/>
      <c r="K40" s="651"/>
      <c r="L40" s="651"/>
      <c r="M40" s="651"/>
      <c r="N40" s="651"/>
      <c r="O40" s="651"/>
      <c r="P40" s="651"/>
      <c r="Q40" s="651"/>
      <c r="R40" s="651"/>
      <c r="S40" s="651"/>
      <c r="T40" s="651"/>
      <c r="U40" s="651"/>
      <c r="V40" s="651"/>
      <c r="W40" s="651"/>
      <c r="X40" s="651"/>
      <c r="Y40" s="651"/>
      <c r="Z40" s="651"/>
      <c r="AA40" s="651"/>
    </row>
    <row r="41" spans="3:27">
      <c r="C41" s="651"/>
      <c r="D41" s="651"/>
      <c r="E41" s="651"/>
      <c r="F41" s="651"/>
      <c r="G41" s="651"/>
      <c r="H41" s="651"/>
      <c r="I41" s="651"/>
      <c r="J41" s="651"/>
      <c r="K41" s="651"/>
      <c r="L41" s="651"/>
      <c r="M41" s="651"/>
      <c r="N41" s="651"/>
      <c r="O41" s="651"/>
      <c r="P41" s="651"/>
      <c r="Q41" s="651"/>
      <c r="R41" s="651"/>
      <c r="S41" s="651"/>
      <c r="T41" s="651"/>
      <c r="U41" s="651"/>
      <c r="V41" s="651"/>
      <c r="W41" s="651"/>
      <c r="X41" s="651"/>
      <c r="Y41" s="651"/>
      <c r="Z41" s="651"/>
      <c r="AA41" s="651"/>
    </row>
    <row r="42" spans="3:27">
      <c r="C42" s="651"/>
      <c r="D42" s="651"/>
      <c r="E42" s="651"/>
      <c r="F42" s="651"/>
      <c r="G42" s="651"/>
      <c r="H42" s="651"/>
      <c r="I42" s="651"/>
      <c r="J42" s="651"/>
      <c r="K42" s="651"/>
      <c r="L42" s="651"/>
      <c r="M42" s="651"/>
      <c r="N42" s="651"/>
      <c r="O42" s="651"/>
      <c r="P42" s="651"/>
      <c r="Q42" s="651"/>
      <c r="R42" s="651"/>
      <c r="S42" s="651"/>
      <c r="T42" s="651"/>
      <c r="U42" s="651"/>
      <c r="V42" s="651"/>
      <c r="W42" s="651"/>
      <c r="X42" s="651"/>
      <c r="Y42" s="651"/>
      <c r="Z42" s="651"/>
      <c r="AA42" s="651"/>
    </row>
    <row r="43" spans="3:27">
      <c r="C43" s="651"/>
      <c r="D43" s="651"/>
      <c r="E43" s="651"/>
      <c r="F43" s="651"/>
      <c r="G43" s="651"/>
      <c r="H43" s="651"/>
      <c r="I43" s="651"/>
      <c r="J43" s="651"/>
      <c r="K43" s="651"/>
      <c r="L43" s="651"/>
      <c r="M43" s="651"/>
      <c r="N43" s="651"/>
      <c r="O43" s="651"/>
      <c r="P43" s="651"/>
      <c r="Q43" s="651"/>
      <c r="R43" s="651"/>
      <c r="S43" s="651"/>
      <c r="T43" s="651"/>
      <c r="U43" s="651"/>
      <c r="V43" s="651"/>
      <c r="W43" s="651"/>
      <c r="X43" s="651"/>
      <c r="Y43" s="651"/>
      <c r="Z43" s="651"/>
      <c r="AA43" s="651"/>
    </row>
    <row r="44" spans="3:27">
      <c r="C44" s="651"/>
      <c r="D44" s="651"/>
      <c r="E44" s="651"/>
      <c r="F44" s="651"/>
      <c r="G44" s="651"/>
      <c r="H44" s="651"/>
      <c r="I44" s="651"/>
      <c r="J44" s="651"/>
      <c r="K44" s="651"/>
      <c r="L44" s="651"/>
      <c r="M44" s="651"/>
      <c r="N44" s="651"/>
      <c r="O44" s="651"/>
      <c r="P44" s="651"/>
      <c r="Q44" s="651"/>
      <c r="R44" s="651"/>
      <c r="S44" s="651"/>
      <c r="T44" s="651"/>
      <c r="U44" s="651"/>
      <c r="V44" s="651"/>
      <c r="W44" s="651"/>
      <c r="X44" s="651"/>
      <c r="Y44" s="651"/>
      <c r="Z44" s="651"/>
      <c r="AA44" s="651"/>
    </row>
    <row r="45" spans="3:27">
      <c r="C45" s="651"/>
      <c r="D45" s="651"/>
      <c r="E45" s="651"/>
      <c r="F45" s="651"/>
      <c r="G45" s="651"/>
      <c r="H45" s="651"/>
      <c r="I45" s="651"/>
      <c r="J45" s="651"/>
      <c r="K45" s="651"/>
      <c r="L45" s="651"/>
      <c r="M45" s="651"/>
      <c r="N45" s="651"/>
      <c r="O45" s="651"/>
      <c r="P45" s="651"/>
      <c r="Q45" s="651"/>
      <c r="R45" s="651"/>
      <c r="S45" s="651"/>
      <c r="T45" s="651"/>
      <c r="U45" s="651"/>
      <c r="V45" s="651"/>
      <c r="W45" s="651"/>
      <c r="X45" s="651"/>
      <c r="Y45" s="651"/>
      <c r="Z45" s="651"/>
      <c r="AA45" s="651"/>
    </row>
    <row r="46" spans="3:27">
      <c r="C46" s="651"/>
      <c r="D46" s="651"/>
      <c r="E46" s="651"/>
      <c r="F46" s="651"/>
      <c r="G46" s="651"/>
      <c r="H46" s="651"/>
      <c r="I46" s="651"/>
      <c r="J46" s="651"/>
      <c r="K46" s="651"/>
      <c r="L46" s="651"/>
      <c r="M46" s="651"/>
      <c r="N46" s="651"/>
      <c r="O46" s="651"/>
      <c r="P46" s="651"/>
      <c r="Q46" s="651"/>
      <c r="R46" s="651"/>
      <c r="S46" s="651"/>
      <c r="T46" s="651"/>
      <c r="U46" s="651"/>
      <c r="V46" s="651"/>
      <c r="W46" s="651"/>
      <c r="X46" s="651"/>
      <c r="Y46" s="651"/>
      <c r="Z46" s="651"/>
      <c r="AA46" s="651"/>
    </row>
    <row r="47" spans="3:27">
      <c r="C47" s="651"/>
      <c r="D47" s="651"/>
      <c r="E47" s="651"/>
      <c r="F47" s="651"/>
      <c r="G47" s="651"/>
      <c r="H47" s="651"/>
      <c r="I47" s="651"/>
      <c r="J47" s="651"/>
      <c r="K47" s="651"/>
      <c r="L47" s="651"/>
      <c r="M47" s="651"/>
      <c r="N47" s="651"/>
      <c r="O47" s="651"/>
      <c r="P47" s="651"/>
      <c r="Q47" s="651"/>
      <c r="R47" s="651"/>
      <c r="S47" s="651"/>
      <c r="T47" s="651"/>
      <c r="U47" s="651"/>
      <c r="V47" s="651"/>
      <c r="W47" s="651"/>
      <c r="X47" s="651"/>
      <c r="Y47" s="651"/>
      <c r="Z47" s="651"/>
      <c r="AA47" s="651"/>
    </row>
    <row r="48" spans="3:27">
      <c r="C48" s="651"/>
      <c r="D48" s="651"/>
      <c r="E48" s="651"/>
      <c r="F48" s="651"/>
      <c r="G48" s="651"/>
      <c r="H48" s="651"/>
      <c r="I48" s="651"/>
      <c r="J48" s="651"/>
      <c r="K48" s="651"/>
      <c r="L48" s="651"/>
      <c r="M48" s="651"/>
      <c r="N48" s="651"/>
      <c r="O48" s="651"/>
      <c r="P48" s="651"/>
      <c r="Q48" s="651"/>
      <c r="R48" s="651"/>
      <c r="S48" s="651"/>
      <c r="T48" s="651"/>
      <c r="U48" s="651"/>
      <c r="V48" s="651"/>
      <c r="W48" s="651"/>
      <c r="X48" s="651"/>
      <c r="Y48" s="651"/>
      <c r="Z48" s="651"/>
      <c r="AA48" s="651"/>
    </row>
    <row r="49" spans="3:27">
      <c r="C49" s="651"/>
      <c r="D49" s="651"/>
      <c r="E49" s="651"/>
      <c r="F49" s="651"/>
      <c r="G49" s="651"/>
      <c r="H49" s="651"/>
      <c r="I49" s="651"/>
      <c r="J49" s="651"/>
      <c r="K49" s="651"/>
      <c r="L49" s="651"/>
      <c r="M49" s="651"/>
      <c r="N49" s="651"/>
      <c r="O49" s="651"/>
      <c r="P49" s="651"/>
      <c r="Q49" s="651"/>
      <c r="R49" s="651"/>
      <c r="S49" s="651"/>
      <c r="T49" s="651"/>
      <c r="U49" s="651"/>
      <c r="V49" s="651"/>
      <c r="W49" s="651"/>
      <c r="X49" s="651"/>
      <c r="Y49" s="651"/>
      <c r="Z49" s="651"/>
      <c r="AA49" s="651"/>
    </row>
    <row r="50" spans="3:27">
      <c r="C50" s="651"/>
      <c r="D50" s="651"/>
      <c r="E50" s="651"/>
      <c r="F50" s="651"/>
      <c r="G50" s="651"/>
      <c r="H50" s="651"/>
      <c r="I50" s="651"/>
      <c r="J50" s="651"/>
      <c r="K50" s="651"/>
      <c r="L50" s="651"/>
      <c r="M50" s="651"/>
      <c r="N50" s="651"/>
      <c r="O50" s="651"/>
      <c r="P50" s="651"/>
      <c r="Q50" s="651"/>
      <c r="R50" s="651"/>
      <c r="S50" s="651"/>
      <c r="T50" s="651"/>
      <c r="U50" s="651"/>
      <c r="V50" s="651"/>
      <c r="W50" s="651"/>
      <c r="X50" s="651"/>
      <c r="Y50" s="651"/>
      <c r="Z50" s="651"/>
      <c r="AA50" s="651"/>
    </row>
    <row r="51" spans="3:27">
      <c r="C51" s="651"/>
      <c r="D51" s="651"/>
      <c r="E51" s="651"/>
      <c r="F51" s="651"/>
      <c r="G51" s="651"/>
      <c r="H51" s="651"/>
      <c r="I51" s="651"/>
      <c r="J51" s="651"/>
      <c r="K51" s="651"/>
      <c r="L51" s="651"/>
      <c r="M51" s="651"/>
      <c r="N51" s="651"/>
      <c r="O51" s="651"/>
      <c r="P51" s="651"/>
      <c r="Q51" s="651"/>
      <c r="R51" s="651"/>
      <c r="S51" s="651"/>
      <c r="T51" s="651"/>
      <c r="U51" s="651"/>
      <c r="V51" s="651"/>
      <c r="W51" s="651"/>
      <c r="X51" s="651"/>
      <c r="Y51" s="651"/>
      <c r="Z51" s="651"/>
      <c r="AA51" s="651"/>
    </row>
    <row r="52" spans="3:27">
      <c r="C52" s="651"/>
      <c r="D52" s="651"/>
      <c r="E52" s="651"/>
      <c r="F52" s="651"/>
      <c r="G52" s="651"/>
      <c r="H52" s="651"/>
      <c r="I52" s="651"/>
      <c r="J52" s="651"/>
      <c r="K52" s="651"/>
      <c r="L52" s="651"/>
      <c r="M52" s="651"/>
      <c r="N52" s="651"/>
      <c r="O52" s="651"/>
      <c r="P52" s="651"/>
      <c r="Q52" s="651"/>
      <c r="R52" s="651"/>
      <c r="S52" s="651"/>
      <c r="T52" s="651"/>
      <c r="U52" s="651"/>
      <c r="V52" s="651"/>
      <c r="W52" s="651"/>
      <c r="X52" s="651"/>
      <c r="Y52" s="651"/>
      <c r="Z52" s="651"/>
      <c r="AA52" s="651"/>
    </row>
    <row r="53" spans="3:27">
      <c r="C53" s="651"/>
      <c r="D53" s="651"/>
      <c r="E53" s="651"/>
      <c r="F53" s="651"/>
      <c r="G53" s="651"/>
      <c r="H53" s="651"/>
      <c r="I53" s="651"/>
      <c r="J53" s="651"/>
      <c r="K53" s="651"/>
      <c r="L53" s="651"/>
      <c r="M53" s="651"/>
      <c r="N53" s="651"/>
      <c r="O53" s="651"/>
      <c r="P53" s="651"/>
      <c r="Q53" s="651"/>
      <c r="R53" s="651"/>
      <c r="S53" s="651"/>
      <c r="T53" s="651"/>
      <c r="U53" s="651"/>
      <c r="V53" s="651"/>
      <c r="W53" s="651"/>
      <c r="X53" s="651"/>
      <c r="Y53" s="651"/>
      <c r="Z53" s="651"/>
      <c r="AA53" s="651"/>
    </row>
    <row r="54" spans="3:27">
      <c r="C54" s="651"/>
      <c r="D54" s="651"/>
      <c r="E54" s="651"/>
      <c r="F54" s="651"/>
      <c r="G54" s="651"/>
      <c r="H54" s="651"/>
      <c r="I54" s="651"/>
      <c r="J54" s="651"/>
      <c r="K54" s="651"/>
      <c r="L54" s="651"/>
      <c r="M54" s="651"/>
      <c r="N54" s="651"/>
      <c r="O54" s="651"/>
      <c r="P54" s="651"/>
      <c r="Q54" s="651"/>
      <c r="R54" s="651"/>
      <c r="S54" s="651"/>
      <c r="T54" s="651"/>
      <c r="U54" s="651"/>
      <c r="V54" s="651"/>
      <c r="W54" s="651"/>
      <c r="X54" s="651"/>
      <c r="Y54" s="651"/>
      <c r="Z54" s="651"/>
      <c r="AA54" s="651"/>
    </row>
    <row r="55" spans="3:27">
      <c r="C55" s="651"/>
      <c r="D55" s="651"/>
      <c r="E55" s="651"/>
      <c r="F55" s="651"/>
      <c r="G55" s="651"/>
      <c r="H55" s="651"/>
      <c r="I55" s="651"/>
      <c r="J55" s="651"/>
      <c r="K55" s="651"/>
      <c r="L55" s="651"/>
      <c r="M55" s="651"/>
      <c r="N55" s="651"/>
      <c r="O55" s="651"/>
      <c r="P55" s="651"/>
      <c r="Q55" s="651"/>
      <c r="R55" s="651"/>
      <c r="S55" s="651"/>
      <c r="T55" s="651"/>
      <c r="U55" s="651"/>
      <c r="V55" s="651"/>
      <c r="W55" s="651"/>
      <c r="X55" s="651"/>
      <c r="Y55" s="651"/>
      <c r="Z55" s="651"/>
      <c r="AA55" s="651"/>
    </row>
    <row r="56" spans="3:27">
      <c r="C56" s="651"/>
      <c r="D56" s="651"/>
      <c r="E56" s="651"/>
      <c r="F56" s="651"/>
      <c r="G56" s="651"/>
      <c r="H56" s="651"/>
      <c r="I56" s="651"/>
      <c r="J56" s="651"/>
      <c r="K56" s="651"/>
      <c r="L56" s="651"/>
      <c r="M56" s="651"/>
      <c r="N56" s="651"/>
      <c r="O56" s="651"/>
      <c r="P56" s="651"/>
      <c r="Q56" s="651"/>
      <c r="R56" s="651"/>
      <c r="S56" s="651"/>
      <c r="T56" s="651"/>
      <c r="U56" s="651"/>
      <c r="V56" s="651"/>
      <c r="W56" s="651"/>
      <c r="X56" s="651"/>
      <c r="Y56" s="651"/>
      <c r="Z56" s="651"/>
      <c r="AA56" s="651"/>
    </row>
    <row r="57" spans="3:27">
      <c r="C57" s="651"/>
      <c r="D57" s="651"/>
      <c r="E57" s="651"/>
      <c r="F57" s="651"/>
      <c r="G57" s="651"/>
      <c r="H57" s="651"/>
      <c r="I57" s="651"/>
      <c r="J57" s="651"/>
      <c r="K57" s="651"/>
      <c r="L57" s="651"/>
      <c r="M57" s="651"/>
      <c r="N57" s="651"/>
      <c r="O57" s="651"/>
      <c r="P57" s="651"/>
      <c r="Q57" s="651"/>
      <c r="R57" s="651"/>
      <c r="S57" s="651"/>
      <c r="T57" s="651"/>
      <c r="U57" s="651"/>
      <c r="V57" s="651"/>
      <c r="W57" s="651"/>
      <c r="X57" s="651"/>
      <c r="Y57" s="651"/>
      <c r="Z57" s="651"/>
      <c r="AA57" s="651"/>
    </row>
    <row r="58" spans="3:27">
      <c r="C58" s="651"/>
      <c r="D58" s="651"/>
      <c r="E58" s="651"/>
      <c r="F58" s="651"/>
      <c r="G58" s="651"/>
      <c r="H58" s="651"/>
      <c r="I58" s="651"/>
      <c r="J58" s="651"/>
      <c r="K58" s="651"/>
      <c r="L58" s="651"/>
      <c r="M58" s="651"/>
      <c r="N58" s="651"/>
      <c r="O58" s="651"/>
      <c r="P58" s="651"/>
      <c r="Q58" s="651"/>
      <c r="R58" s="651"/>
      <c r="S58" s="651"/>
      <c r="T58" s="651"/>
      <c r="U58" s="651"/>
      <c r="V58" s="651"/>
      <c r="W58" s="651"/>
      <c r="X58" s="651"/>
      <c r="Y58" s="651"/>
      <c r="Z58" s="651"/>
      <c r="AA58" s="651"/>
    </row>
    <row r="59" spans="3:27">
      <c r="C59" s="651"/>
      <c r="D59" s="651"/>
      <c r="E59" s="651"/>
      <c r="F59" s="651"/>
      <c r="G59" s="651"/>
      <c r="H59" s="651"/>
      <c r="I59" s="651"/>
      <c r="J59" s="651"/>
      <c r="K59" s="651"/>
      <c r="L59" s="651"/>
      <c r="M59" s="651"/>
      <c r="N59" s="651"/>
      <c r="O59" s="651"/>
      <c r="P59" s="651"/>
      <c r="Q59" s="651"/>
      <c r="R59" s="651"/>
      <c r="S59" s="651"/>
      <c r="T59" s="651"/>
      <c r="U59" s="651"/>
      <c r="V59" s="651"/>
      <c r="W59" s="651"/>
      <c r="X59" s="651"/>
      <c r="Y59" s="651"/>
      <c r="Z59" s="651"/>
      <c r="AA59" s="651"/>
    </row>
    <row r="60" spans="3:27">
      <c r="C60" s="651"/>
      <c r="D60" s="651"/>
      <c r="E60" s="651"/>
      <c r="F60" s="651"/>
      <c r="G60" s="651"/>
      <c r="H60" s="651"/>
      <c r="I60" s="651"/>
      <c r="J60" s="651"/>
      <c r="K60" s="651"/>
      <c r="L60" s="651"/>
      <c r="M60" s="651"/>
      <c r="N60" s="651"/>
      <c r="O60" s="651"/>
      <c r="P60" s="651"/>
      <c r="Q60" s="651"/>
      <c r="R60" s="651"/>
      <c r="S60" s="651"/>
      <c r="T60" s="651"/>
      <c r="U60" s="651"/>
      <c r="V60" s="651"/>
      <c r="W60" s="651"/>
      <c r="X60" s="651"/>
      <c r="Y60" s="651"/>
      <c r="Z60" s="651"/>
      <c r="AA60" s="651"/>
    </row>
    <row r="61" spans="3:27">
      <c r="C61" s="651"/>
      <c r="D61" s="651"/>
      <c r="E61" s="651"/>
      <c r="F61" s="651"/>
      <c r="G61" s="651"/>
      <c r="H61" s="651"/>
      <c r="I61" s="651"/>
      <c r="J61" s="651"/>
      <c r="K61" s="651"/>
      <c r="L61" s="651"/>
      <c r="M61" s="651"/>
      <c r="N61" s="651"/>
      <c r="O61" s="651"/>
      <c r="P61" s="651"/>
      <c r="Q61" s="651"/>
      <c r="R61" s="651"/>
      <c r="S61" s="651"/>
      <c r="T61" s="651"/>
      <c r="U61" s="651"/>
      <c r="V61" s="651"/>
      <c r="W61" s="651"/>
      <c r="X61" s="651"/>
      <c r="Y61" s="651"/>
      <c r="Z61" s="651"/>
      <c r="AA61" s="651"/>
    </row>
    <row r="62" spans="3:27">
      <c r="C62" s="651"/>
      <c r="D62" s="651"/>
      <c r="E62" s="651"/>
      <c r="F62" s="651"/>
      <c r="G62" s="651"/>
      <c r="H62" s="651"/>
      <c r="I62" s="651"/>
      <c r="J62" s="651"/>
      <c r="K62" s="651"/>
      <c r="L62" s="651"/>
      <c r="M62" s="651"/>
      <c r="N62" s="651"/>
      <c r="O62" s="651"/>
      <c r="P62" s="651"/>
      <c r="Q62" s="651"/>
      <c r="R62" s="651"/>
      <c r="S62" s="651"/>
      <c r="T62" s="651"/>
      <c r="U62" s="651"/>
      <c r="V62" s="651"/>
      <c r="W62" s="651"/>
      <c r="X62" s="651"/>
      <c r="Y62" s="651"/>
      <c r="Z62" s="651"/>
      <c r="AA62" s="651"/>
    </row>
    <row r="63" spans="3:27">
      <c r="C63" s="651"/>
      <c r="D63" s="651"/>
      <c r="E63" s="651"/>
      <c r="F63" s="651"/>
      <c r="G63" s="651"/>
      <c r="H63" s="651"/>
      <c r="I63" s="651"/>
      <c r="J63" s="651"/>
      <c r="K63" s="651"/>
      <c r="L63" s="651"/>
      <c r="M63" s="651"/>
      <c r="N63" s="651"/>
      <c r="O63" s="651"/>
      <c r="P63" s="651"/>
      <c r="Q63" s="651"/>
      <c r="R63" s="651"/>
      <c r="S63" s="651"/>
      <c r="T63" s="651"/>
      <c r="U63" s="651"/>
      <c r="V63" s="651"/>
      <c r="W63" s="651"/>
      <c r="X63" s="651"/>
      <c r="Y63" s="651"/>
      <c r="Z63" s="651"/>
      <c r="AA63" s="651"/>
    </row>
    <row r="64" spans="3:27">
      <c r="C64" s="651"/>
      <c r="D64" s="651"/>
      <c r="E64" s="651"/>
      <c r="F64" s="651"/>
      <c r="G64" s="651"/>
      <c r="H64" s="651"/>
      <c r="I64" s="651"/>
      <c r="J64" s="651"/>
      <c r="K64" s="651"/>
      <c r="L64" s="651"/>
      <c r="M64" s="651"/>
      <c r="N64" s="651"/>
      <c r="O64" s="651"/>
      <c r="P64" s="651"/>
      <c r="Q64" s="651"/>
      <c r="R64" s="651"/>
      <c r="S64" s="651"/>
      <c r="T64" s="651"/>
      <c r="U64" s="651"/>
      <c r="V64" s="651"/>
      <c r="W64" s="651"/>
      <c r="X64" s="651"/>
      <c r="Y64" s="651"/>
      <c r="Z64" s="651"/>
      <c r="AA64" s="651"/>
    </row>
    <row r="65" spans="3:27">
      <c r="C65" s="651"/>
      <c r="D65" s="651"/>
      <c r="E65" s="651"/>
      <c r="F65" s="651"/>
      <c r="G65" s="651"/>
      <c r="H65" s="651"/>
      <c r="I65" s="651"/>
      <c r="J65" s="651"/>
      <c r="K65" s="651"/>
      <c r="L65" s="651"/>
      <c r="M65" s="651"/>
      <c r="N65" s="651"/>
      <c r="O65" s="651"/>
      <c r="P65" s="651"/>
      <c r="Q65" s="651"/>
      <c r="R65" s="651"/>
      <c r="S65" s="651"/>
      <c r="T65" s="651"/>
      <c r="U65" s="651"/>
      <c r="V65" s="651"/>
      <c r="W65" s="651"/>
      <c r="X65" s="651"/>
      <c r="Y65" s="651"/>
      <c r="Z65" s="651"/>
      <c r="AA65" s="651"/>
    </row>
    <row r="66" spans="3:27">
      <c r="C66" s="651"/>
      <c r="D66" s="651"/>
      <c r="E66" s="651"/>
      <c r="F66" s="651"/>
      <c r="G66" s="651"/>
      <c r="H66" s="651"/>
      <c r="I66" s="651"/>
      <c r="J66" s="651"/>
      <c r="K66" s="651"/>
      <c r="L66" s="651"/>
      <c r="M66" s="651"/>
      <c r="N66" s="651"/>
      <c r="O66" s="651"/>
      <c r="P66" s="651"/>
      <c r="Q66" s="651"/>
      <c r="R66" s="651"/>
      <c r="S66" s="651"/>
      <c r="T66" s="651"/>
      <c r="U66" s="651"/>
      <c r="V66" s="651"/>
      <c r="W66" s="651"/>
      <c r="X66" s="651"/>
      <c r="Y66" s="651"/>
      <c r="Z66" s="651"/>
      <c r="AA66" s="651"/>
    </row>
    <row r="67" spans="3:27">
      <c r="C67" s="651"/>
      <c r="D67" s="651"/>
      <c r="E67" s="651"/>
      <c r="F67" s="651"/>
      <c r="G67" s="651"/>
      <c r="H67" s="651"/>
      <c r="I67" s="651"/>
      <c r="J67" s="651"/>
      <c r="K67" s="651"/>
      <c r="L67" s="651"/>
      <c r="M67" s="651"/>
      <c r="N67" s="651"/>
      <c r="O67" s="651"/>
      <c r="P67" s="651"/>
      <c r="Q67" s="651"/>
      <c r="R67" s="651"/>
      <c r="S67" s="651"/>
      <c r="T67" s="651"/>
      <c r="U67" s="651"/>
      <c r="V67" s="651"/>
      <c r="W67" s="651"/>
      <c r="X67" s="651"/>
      <c r="Y67" s="651"/>
      <c r="Z67" s="651"/>
      <c r="AA67" s="651"/>
    </row>
    <row r="68" spans="3:27">
      <c r="C68" s="651"/>
      <c r="D68" s="651"/>
      <c r="E68" s="651"/>
      <c r="F68" s="651"/>
      <c r="G68" s="651"/>
      <c r="H68" s="651"/>
      <c r="I68" s="651"/>
      <c r="J68" s="651"/>
      <c r="K68" s="651"/>
      <c r="L68" s="651"/>
      <c r="M68" s="651"/>
      <c r="N68" s="651"/>
      <c r="O68" s="651"/>
      <c r="P68" s="651"/>
      <c r="Q68" s="651"/>
      <c r="R68" s="651"/>
      <c r="S68" s="651"/>
      <c r="T68" s="651"/>
      <c r="U68" s="651"/>
      <c r="V68" s="651"/>
      <c r="W68" s="651"/>
      <c r="X68" s="651"/>
      <c r="Y68" s="651"/>
      <c r="Z68" s="651"/>
      <c r="AA68" s="651"/>
    </row>
    <row r="69" spans="3:27">
      <c r="C69" s="651"/>
      <c r="D69" s="651"/>
      <c r="E69" s="651"/>
      <c r="F69" s="651"/>
      <c r="G69" s="651"/>
      <c r="H69" s="651"/>
      <c r="I69" s="651"/>
      <c r="J69" s="651"/>
      <c r="K69" s="651"/>
      <c r="L69" s="651"/>
      <c r="M69" s="651"/>
      <c r="N69" s="651"/>
      <c r="O69" s="651"/>
      <c r="P69" s="651"/>
      <c r="Q69" s="651"/>
      <c r="R69" s="651"/>
      <c r="S69" s="651"/>
      <c r="T69" s="651"/>
      <c r="U69" s="651"/>
      <c r="V69" s="651"/>
      <c r="W69" s="651"/>
      <c r="X69" s="651"/>
      <c r="Y69" s="651"/>
      <c r="Z69" s="651"/>
      <c r="AA69" s="651"/>
    </row>
    <row r="70" spans="3:27">
      <c r="C70" s="651"/>
      <c r="D70" s="651"/>
      <c r="E70" s="651"/>
      <c r="F70" s="651"/>
      <c r="G70" s="651"/>
      <c r="H70" s="651"/>
      <c r="I70" s="651"/>
      <c r="J70" s="651"/>
      <c r="K70" s="651"/>
      <c r="L70" s="651"/>
      <c r="M70" s="651"/>
      <c r="N70" s="651"/>
      <c r="O70" s="651"/>
      <c r="P70" s="651"/>
      <c r="Q70" s="651"/>
      <c r="R70" s="651"/>
      <c r="S70" s="651"/>
      <c r="T70" s="651"/>
      <c r="U70" s="651"/>
      <c r="V70" s="651"/>
      <c r="W70" s="651"/>
      <c r="X70" s="651"/>
      <c r="Y70" s="651"/>
      <c r="Z70" s="651"/>
      <c r="AA70" s="651"/>
    </row>
    <row r="71" spans="3:27">
      <c r="C71" s="651"/>
      <c r="D71" s="651"/>
      <c r="E71" s="651"/>
      <c r="F71" s="651"/>
      <c r="G71" s="651"/>
      <c r="H71" s="651"/>
      <c r="I71" s="651"/>
      <c r="J71" s="651"/>
      <c r="K71" s="651"/>
      <c r="L71" s="651"/>
      <c r="M71" s="651"/>
      <c r="N71" s="651"/>
      <c r="O71" s="651"/>
      <c r="P71" s="651"/>
      <c r="Q71" s="651"/>
      <c r="R71" s="651"/>
      <c r="S71" s="651"/>
      <c r="T71" s="651"/>
      <c r="U71" s="651"/>
      <c r="V71" s="651"/>
      <c r="W71" s="651"/>
      <c r="X71" s="651"/>
      <c r="Y71" s="651"/>
      <c r="Z71" s="651"/>
      <c r="AA71" s="651"/>
    </row>
    <row r="72" spans="3:27">
      <c r="C72" s="651"/>
      <c r="D72" s="651"/>
      <c r="E72" s="651"/>
      <c r="F72" s="651"/>
      <c r="G72" s="651"/>
      <c r="H72" s="651"/>
      <c r="I72" s="651"/>
      <c r="J72" s="651"/>
      <c r="K72" s="651"/>
      <c r="L72" s="651"/>
      <c r="M72" s="651"/>
      <c r="N72" s="651"/>
      <c r="O72" s="651"/>
      <c r="P72" s="651"/>
      <c r="Q72" s="651"/>
      <c r="R72" s="651"/>
      <c r="S72" s="651"/>
      <c r="T72" s="651"/>
      <c r="U72" s="651"/>
      <c r="V72" s="651"/>
      <c r="W72" s="651"/>
      <c r="X72" s="651"/>
      <c r="Y72" s="651"/>
      <c r="Z72" s="651"/>
      <c r="AA72" s="651"/>
    </row>
    <row r="73" spans="3:27">
      <c r="C73" s="651"/>
      <c r="D73" s="651"/>
      <c r="E73" s="651"/>
      <c r="F73" s="651"/>
      <c r="G73" s="651"/>
      <c r="H73" s="651"/>
      <c r="I73" s="651"/>
      <c r="J73" s="651"/>
      <c r="K73" s="651"/>
      <c r="L73" s="651"/>
      <c r="M73" s="651"/>
      <c r="N73" s="651"/>
      <c r="O73" s="651"/>
      <c r="P73" s="651"/>
      <c r="Q73" s="651"/>
      <c r="R73" s="651"/>
      <c r="S73" s="651"/>
      <c r="T73" s="651"/>
      <c r="U73" s="651"/>
      <c r="V73" s="651"/>
      <c r="W73" s="651"/>
      <c r="X73" s="651"/>
      <c r="Y73" s="651"/>
      <c r="Z73" s="651"/>
      <c r="AA73" s="651"/>
    </row>
    <row r="74" spans="3:27">
      <c r="C74" s="651"/>
      <c r="D74" s="651"/>
      <c r="E74" s="651"/>
      <c r="F74" s="651"/>
      <c r="G74" s="651"/>
      <c r="H74" s="651"/>
      <c r="I74" s="651"/>
      <c r="J74" s="651"/>
      <c r="K74" s="651"/>
      <c r="L74" s="651"/>
      <c r="M74" s="651"/>
      <c r="N74" s="651"/>
      <c r="O74" s="651"/>
      <c r="P74" s="651"/>
      <c r="Q74" s="651"/>
      <c r="R74" s="651"/>
      <c r="S74" s="651"/>
      <c r="T74" s="651"/>
      <c r="U74" s="651"/>
      <c r="V74" s="651"/>
      <c r="W74" s="651"/>
      <c r="X74" s="651"/>
      <c r="Y74" s="651"/>
      <c r="Z74" s="651"/>
      <c r="AA74" s="651"/>
    </row>
    <row r="75" spans="3:27">
      <c r="C75" s="651"/>
      <c r="D75" s="651"/>
      <c r="E75" s="651"/>
      <c r="F75" s="651"/>
      <c r="G75" s="651"/>
      <c r="H75" s="651"/>
      <c r="I75" s="651"/>
      <c r="J75" s="651"/>
      <c r="K75" s="651"/>
      <c r="L75" s="651"/>
      <c r="M75" s="651"/>
      <c r="N75" s="651"/>
      <c r="O75" s="651"/>
      <c r="P75" s="651"/>
      <c r="Q75" s="651"/>
      <c r="R75" s="651"/>
      <c r="S75" s="651"/>
      <c r="T75" s="651"/>
      <c r="U75" s="651"/>
      <c r="V75" s="651"/>
      <c r="W75" s="651"/>
      <c r="X75" s="651"/>
      <c r="Y75" s="651"/>
      <c r="Z75" s="651"/>
      <c r="AA75" s="651"/>
    </row>
    <row r="76" spans="3:27">
      <c r="C76" s="651"/>
      <c r="D76" s="651"/>
      <c r="E76" s="651"/>
      <c r="F76" s="651"/>
      <c r="G76" s="651"/>
      <c r="H76" s="651"/>
      <c r="I76" s="651"/>
      <c r="J76" s="651"/>
      <c r="K76" s="651"/>
      <c r="L76" s="651"/>
      <c r="M76" s="651"/>
      <c r="N76" s="651"/>
      <c r="O76" s="651"/>
      <c r="P76" s="651"/>
      <c r="Q76" s="651"/>
      <c r="R76" s="651"/>
      <c r="S76" s="651"/>
      <c r="T76" s="651"/>
      <c r="U76" s="651"/>
      <c r="V76" s="651"/>
      <c r="W76" s="651"/>
      <c r="X76" s="651"/>
      <c r="Y76" s="651"/>
      <c r="Z76" s="651"/>
      <c r="AA76" s="651"/>
    </row>
    <row r="77" spans="3:27">
      <c r="C77" s="651"/>
      <c r="D77" s="651"/>
      <c r="E77" s="651"/>
      <c r="F77" s="651"/>
      <c r="G77" s="651"/>
      <c r="H77" s="651"/>
      <c r="I77" s="651"/>
      <c r="J77" s="651"/>
      <c r="K77" s="651"/>
      <c r="L77" s="651"/>
      <c r="M77" s="651"/>
      <c r="N77" s="651"/>
      <c r="O77" s="651"/>
      <c r="P77" s="651"/>
      <c r="Q77" s="651"/>
      <c r="R77" s="651"/>
      <c r="S77" s="651"/>
      <c r="T77" s="651"/>
      <c r="U77" s="651"/>
      <c r="V77" s="651"/>
      <c r="W77" s="651"/>
      <c r="X77" s="651"/>
      <c r="Y77" s="651"/>
      <c r="Z77" s="651"/>
      <c r="AA77" s="651"/>
    </row>
    <row r="78" spans="3:27">
      <c r="C78" s="651"/>
      <c r="D78" s="651"/>
      <c r="E78" s="651"/>
      <c r="F78" s="651"/>
      <c r="G78" s="651"/>
      <c r="H78" s="651"/>
      <c r="I78" s="651"/>
      <c r="J78" s="651"/>
      <c r="K78" s="651"/>
      <c r="L78" s="651"/>
      <c r="M78" s="651"/>
      <c r="N78" s="651"/>
      <c r="O78" s="651"/>
      <c r="P78" s="651"/>
      <c r="Q78" s="651"/>
      <c r="R78" s="651"/>
      <c r="S78" s="651"/>
      <c r="T78" s="651"/>
      <c r="U78" s="651"/>
      <c r="V78" s="651"/>
      <c r="W78" s="651"/>
      <c r="X78" s="651"/>
      <c r="Y78" s="651"/>
      <c r="Z78" s="651"/>
      <c r="AA78" s="651"/>
    </row>
    <row r="79" spans="3:27">
      <c r="C79" s="651"/>
      <c r="D79" s="651"/>
      <c r="E79" s="651"/>
      <c r="F79" s="651"/>
      <c r="G79" s="651"/>
      <c r="H79" s="651"/>
      <c r="I79" s="651"/>
      <c r="J79" s="651"/>
      <c r="K79" s="651"/>
      <c r="L79" s="651"/>
      <c r="M79" s="651"/>
      <c r="N79" s="651"/>
      <c r="O79" s="651"/>
      <c r="P79" s="651"/>
      <c r="Q79" s="651"/>
      <c r="R79" s="651"/>
      <c r="S79" s="651"/>
      <c r="T79" s="651"/>
      <c r="U79" s="651"/>
      <c r="V79" s="651"/>
      <c r="W79" s="651"/>
      <c r="X79" s="651"/>
      <c r="Y79" s="651"/>
      <c r="Z79" s="651"/>
      <c r="AA79" s="651"/>
    </row>
    <row r="80" spans="3:27">
      <c r="C80" s="651"/>
      <c r="D80" s="651"/>
      <c r="E80" s="651"/>
      <c r="F80" s="651"/>
      <c r="G80" s="651"/>
      <c r="H80" s="651"/>
      <c r="I80" s="651"/>
      <c r="J80" s="651"/>
      <c r="K80" s="651"/>
      <c r="L80" s="651"/>
      <c r="M80" s="651"/>
      <c r="N80" s="651"/>
      <c r="O80" s="651"/>
      <c r="P80" s="651"/>
      <c r="Q80" s="651"/>
      <c r="R80" s="651"/>
      <c r="S80" s="651"/>
      <c r="T80" s="651"/>
      <c r="U80" s="651"/>
      <c r="V80" s="651"/>
      <c r="W80" s="651"/>
      <c r="X80" s="651"/>
      <c r="Y80" s="651"/>
      <c r="Z80" s="651"/>
      <c r="AA80" s="651"/>
    </row>
    <row r="81" spans="3:27">
      <c r="C81" s="651"/>
      <c r="D81" s="651"/>
      <c r="E81" s="651"/>
      <c r="F81" s="651"/>
      <c r="G81" s="651"/>
      <c r="H81" s="651"/>
      <c r="I81" s="651"/>
      <c r="J81" s="651"/>
      <c r="K81" s="651"/>
      <c r="L81" s="651"/>
      <c r="M81" s="651"/>
      <c r="N81" s="651"/>
      <c r="O81" s="651"/>
      <c r="P81" s="651"/>
      <c r="Q81" s="651"/>
      <c r="R81" s="651"/>
      <c r="S81" s="651"/>
      <c r="T81" s="651"/>
      <c r="U81" s="651"/>
      <c r="V81" s="651"/>
      <c r="W81" s="651"/>
      <c r="X81" s="651"/>
      <c r="Y81" s="651"/>
      <c r="Z81" s="651"/>
      <c r="AA81" s="651"/>
    </row>
    <row r="82" spans="3:27">
      <c r="C82" s="651"/>
      <c r="D82" s="651"/>
      <c r="E82" s="651"/>
      <c r="F82" s="651"/>
      <c r="G82" s="651"/>
      <c r="H82" s="651"/>
      <c r="I82" s="651"/>
      <c r="J82" s="651"/>
      <c r="K82" s="651"/>
      <c r="L82" s="651"/>
      <c r="M82" s="651"/>
      <c r="N82" s="651"/>
      <c r="O82" s="651"/>
      <c r="P82" s="651"/>
      <c r="Q82" s="651"/>
      <c r="R82" s="651"/>
      <c r="S82" s="651"/>
      <c r="T82" s="651"/>
      <c r="U82" s="651"/>
      <c r="V82" s="651"/>
      <c r="W82" s="651"/>
      <c r="X82" s="651"/>
      <c r="Y82" s="651"/>
      <c r="Z82" s="651"/>
      <c r="AA82" s="651"/>
    </row>
    <row r="83" spans="3:27">
      <c r="C83" s="651"/>
      <c r="D83" s="651"/>
      <c r="E83" s="651"/>
      <c r="F83" s="651"/>
      <c r="G83" s="651"/>
      <c r="H83" s="651"/>
      <c r="I83" s="651"/>
      <c r="J83" s="651"/>
      <c r="K83" s="651"/>
      <c r="L83" s="651"/>
      <c r="M83" s="651"/>
      <c r="N83" s="651"/>
      <c r="O83" s="651"/>
      <c r="P83" s="651"/>
      <c r="Q83" s="651"/>
      <c r="R83" s="651"/>
      <c r="S83" s="651"/>
      <c r="T83" s="651"/>
      <c r="U83" s="651"/>
      <c r="V83" s="651"/>
      <c r="W83" s="651"/>
      <c r="X83" s="651"/>
      <c r="Y83" s="651"/>
      <c r="Z83" s="651"/>
      <c r="AA83" s="651"/>
    </row>
    <row r="84" spans="3:27">
      <c r="C84" s="651"/>
      <c r="D84" s="651"/>
      <c r="E84" s="651"/>
      <c r="F84" s="651"/>
      <c r="G84" s="651"/>
      <c r="H84" s="651"/>
      <c r="I84" s="651"/>
      <c r="J84" s="651"/>
      <c r="K84" s="651"/>
      <c r="L84" s="651"/>
      <c r="M84" s="651"/>
      <c r="N84" s="651"/>
      <c r="O84" s="651"/>
      <c r="P84" s="651"/>
      <c r="Q84" s="651"/>
      <c r="R84" s="651"/>
      <c r="S84" s="651"/>
      <c r="T84" s="651"/>
      <c r="U84" s="651"/>
      <c r="V84" s="651"/>
      <c r="W84" s="651"/>
      <c r="X84" s="651"/>
      <c r="Y84" s="651"/>
      <c r="Z84" s="651"/>
      <c r="AA84" s="651"/>
    </row>
    <row r="85" spans="3:27">
      <c r="C85" s="651"/>
      <c r="D85" s="651"/>
      <c r="E85" s="651"/>
      <c r="F85" s="651"/>
      <c r="G85" s="651"/>
      <c r="H85" s="651"/>
      <c r="I85" s="651"/>
      <c r="J85" s="651"/>
      <c r="K85" s="651"/>
      <c r="L85" s="651"/>
      <c r="M85" s="651"/>
      <c r="N85" s="651"/>
      <c r="O85" s="651"/>
      <c r="P85" s="651"/>
      <c r="Q85" s="651"/>
      <c r="R85" s="651"/>
      <c r="S85" s="651"/>
      <c r="T85" s="651"/>
      <c r="U85" s="651"/>
      <c r="V85" s="651"/>
      <c r="W85" s="651"/>
      <c r="X85" s="651"/>
      <c r="Y85" s="651"/>
      <c r="Z85" s="651"/>
      <c r="AA85" s="651"/>
    </row>
    <row r="86" spans="3:27">
      <c r="C86" s="651"/>
      <c r="D86" s="651"/>
      <c r="E86" s="651"/>
      <c r="F86" s="651"/>
      <c r="G86" s="651"/>
      <c r="H86" s="651"/>
      <c r="I86" s="651"/>
      <c r="J86" s="651"/>
      <c r="K86" s="651"/>
      <c r="L86" s="651"/>
      <c r="M86" s="651"/>
      <c r="N86" s="651"/>
      <c r="O86" s="651"/>
      <c r="P86" s="651"/>
      <c r="Q86" s="651"/>
      <c r="R86" s="651"/>
      <c r="S86" s="651"/>
      <c r="T86" s="651"/>
      <c r="U86" s="651"/>
      <c r="V86" s="651"/>
      <c r="W86" s="651"/>
      <c r="X86" s="651"/>
      <c r="Y86" s="651"/>
      <c r="Z86" s="651"/>
      <c r="AA86" s="651"/>
    </row>
    <row r="87" spans="3:27">
      <c r="C87" s="651"/>
      <c r="D87" s="651"/>
      <c r="E87" s="651"/>
      <c r="F87" s="651"/>
      <c r="G87" s="651"/>
      <c r="H87" s="651"/>
      <c r="I87" s="651"/>
      <c r="J87" s="651"/>
      <c r="K87" s="651"/>
      <c r="L87" s="651"/>
      <c r="M87" s="651"/>
      <c r="N87" s="651"/>
      <c r="O87" s="651"/>
      <c r="P87" s="651"/>
      <c r="Q87" s="651"/>
      <c r="R87" s="651"/>
      <c r="S87" s="651"/>
      <c r="T87" s="651"/>
      <c r="U87" s="651"/>
      <c r="V87" s="651"/>
      <c r="W87" s="651"/>
      <c r="X87" s="651"/>
      <c r="Y87" s="651"/>
      <c r="Z87" s="651"/>
      <c r="AA87" s="651"/>
    </row>
    <row r="88" spans="3:27">
      <c r="C88" s="651"/>
      <c r="D88" s="651"/>
      <c r="E88" s="651"/>
      <c r="F88" s="651"/>
      <c r="G88" s="651"/>
      <c r="H88" s="651"/>
      <c r="I88" s="651"/>
      <c r="J88" s="651"/>
      <c r="K88" s="651"/>
      <c r="L88" s="651"/>
      <c r="M88" s="651"/>
      <c r="N88" s="651"/>
      <c r="O88" s="651"/>
      <c r="P88" s="651"/>
      <c r="Q88" s="651"/>
      <c r="R88" s="651"/>
      <c r="S88" s="651"/>
      <c r="T88" s="651"/>
      <c r="U88" s="651"/>
      <c r="V88" s="651"/>
      <c r="W88" s="651"/>
      <c r="X88" s="651"/>
      <c r="Y88" s="651"/>
      <c r="Z88" s="651"/>
      <c r="AA88" s="651"/>
    </row>
    <row r="89" spans="3:27">
      <c r="C89" s="651"/>
      <c r="D89" s="651"/>
      <c r="E89" s="651"/>
      <c r="F89" s="651"/>
      <c r="G89" s="651"/>
      <c r="H89" s="651"/>
      <c r="I89" s="651"/>
      <c r="J89" s="651"/>
      <c r="K89" s="651"/>
      <c r="L89" s="651"/>
      <c r="M89" s="651"/>
      <c r="N89" s="651"/>
      <c r="O89" s="651"/>
      <c r="P89" s="651"/>
      <c r="Q89" s="651"/>
      <c r="R89" s="651"/>
      <c r="S89" s="651"/>
      <c r="T89" s="651"/>
      <c r="U89" s="651"/>
      <c r="V89" s="651"/>
      <c r="W89" s="651"/>
      <c r="X89" s="651"/>
      <c r="Y89" s="651"/>
      <c r="Z89" s="651"/>
      <c r="AA89" s="651"/>
    </row>
    <row r="90" spans="3:27">
      <c r="C90" s="651"/>
      <c r="D90" s="651"/>
      <c r="E90" s="651"/>
      <c r="F90" s="651"/>
      <c r="G90" s="651"/>
      <c r="H90" s="651"/>
      <c r="I90" s="651"/>
      <c r="J90" s="651"/>
      <c r="K90" s="651"/>
      <c r="L90" s="651"/>
      <c r="M90" s="651"/>
      <c r="N90" s="651"/>
      <c r="O90" s="651"/>
      <c r="P90" s="651"/>
      <c r="Q90" s="651"/>
      <c r="R90" s="651"/>
      <c r="S90" s="651"/>
      <c r="T90" s="651"/>
      <c r="U90" s="651"/>
      <c r="V90" s="651"/>
      <c r="W90" s="651"/>
      <c r="X90" s="651"/>
      <c r="Y90" s="651"/>
      <c r="Z90" s="651"/>
      <c r="AA90" s="651"/>
    </row>
    <row r="91" spans="3:27">
      <c r="C91" s="651"/>
      <c r="D91" s="651"/>
      <c r="E91" s="651"/>
      <c r="F91" s="651"/>
      <c r="G91" s="651"/>
      <c r="H91" s="651"/>
      <c r="I91" s="651"/>
      <c r="J91" s="651"/>
      <c r="K91" s="651"/>
      <c r="L91" s="651"/>
      <c r="M91" s="651"/>
      <c r="N91" s="651"/>
      <c r="O91" s="651"/>
      <c r="P91" s="651"/>
      <c r="Q91" s="651"/>
      <c r="R91" s="651"/>
      <c r="S91" s="651"/>
      <c r="T91" s="651"/>
      <c r="U91" s="651"/>
      <c r="V91" s="651"/>
      <c r="W91" s="651"/>
      <c r="X91" s="651"/>
      <c r="Y91" s="651"/>
      <c r="Z91" s="651"/>
      <c r="AA91" s="651"/>
    </row>
    <row r="92" spans="3:27">
      <c r="C92" s="651"/>
      <c r="D92" s="651"/>
      <c r="E92" s="651"/>
      <c r="F92" s="651"/>
      <c r="G92" s="651"/>
      <c r="H92" s="651"/>
      <c r="I92" s="651"/>
      <c r="J92" s="651"/>
      <c r="K92" s="651"/>
      <c r="L92" s="651"/>
      <c r="M92" s="651"/>
      <c r="N92" s="651"/>
      <c r="O92" s="651"/>
      <c r="P92" s="651"/>
      <c r="Q92" s="651"/>
      <c r="R92" s="651"/>
      <c r="S92" s="651"/>
      <c r="T92" s="651"/>
      <c r="U92" s="651"/>
      <c r="V92" s="651"/>
      <c r="W92" s="651"/>
      <c r="X92" s="651"/>
      <c r="Y92" s="651"/>
      <c r="Z92" s="651"/>
      <c r="AA92" s="651"/>
    </row>
    <row r="93" spans="3:27">
      <c r="C93" s="651"/>
      <c r="D93" s="651"/>
      <c r="E93" s="651"/>
      <c r="F93" s="651"/>
      <c r="G93" s="651"/>
      <c r="H93" s="651"/>
      <c r="I93" s="651"/>
      <c r="J93" s="651"/>
      <c r="K93" s="651"/>
      <c r="L93" s="651"/>
      <c r="M93" s="651"/>
      <c r="N93" s="651"/>
      <c r="O93" s="651"/>
      <c r="P93" s="651"/>
      <c r="Q93" s="651"/>
      <c r="R93" s="651"/>
      <c r="S93" s="651"/>
      <c r="T93" s="651"/>
      <c r="U93" s="651"/>
      <c r="V93" s="651"/>
      <c r="W93" s="651"/>
      <c r="X93" s="651"/>
      <c r="Y93" s="651"/>
      <c r="Z93" s="651"/>
      <c r="AA93" s="651"/>
    </row>
    <row r="94" spans="3:27">
      <c r="C94" s="651"/>
      <c r="D94" s="651"/>
      <c r="E94" s="651"/>
      <c r="F94" s="651"/>
      <c r="G94" s="651"/>
      <c r="H94" s="651"/>
      <c r="I94" s="651"/>
      <c r="J94" s="651"/>
      <c r="K94" s="651"/>
      <c r="L94" s="651"/>
      <c r="M94" s="651"/>
      <c r="N94" s="651"/>
      <c r="O94" s="651"/>
      <c r="P94" s="651"/>
      <c r="Q94" s="651"/>
      <c r="R94" s="651"/>
      <c r="S94" s="651"/>
      <c r="T94" s="651"/>
      <c r="U94" s="651"/>
      <c r="V94" s="651"/>
      <c r="W94" s="651"/>
      <c r="X94" s="651"/>
      <c r="Y94" s="651"/>
      <c r="Z94" s="651"/>
      <c r="AA94" s="651"/>
    </row>
    <row r="95" spans="3:27">
      <c r="C95" s="651"/>
      <c r="D95" s="651"/>
      <c r="E95" s="651"/>
      <c r="F95" s="651"/>
      <c r="G95" s="651"/>
      <c r="H95" s="651"/>
      <c r="I95" s="651"/>
      <c r="J95" s="651"/>
      <c r="K95" s="651"/>
      <c r="L95" s="651"/>
      <c r="M95" s="651"/>
      <c r="N95" s="651"/>
      <c r="O95" s="651"/>
      <c r="P95" s="651"/>
      <c r="Q95" s="651"/>
      <c r="R95" s="651"/>
      <c r="S95" s="651"/>
      <c r="T95" s="651"/>
      <c r="U95" s="651"/>
      <c r="V95" s="651"/>
      <c r="W95" s="651"/>
      <c r="X95" s="651"/>
      <c r="Y95" s="651"/>
      <c r="Z95" s="651"/>
      <c r="AA95" s="651"/>
    </row>
    <row r="96" spans="3:27">
      <c r="C96" s="651"/>
      <c r="D96" s="651"/>
      <c r="E96" s="651"/>
      <c r="F96" s="651"/>
      <c r="G96" s="651"/>
      <c r="H96" s="651"/>
      <c r="I96" s="651"/>
      <c r="J96" s="651"/>
      <c r="K96" s="651"/>
      <c r="L96" s="651"/>
      <c r="M96" s="651"/>
      <c r="N96" s="651"/>
      <c r="O96" s="651"/>
      <c r="P96" s="651"/>
      <c r="Q96" s="651"/>
      <c r="R96" s="651"/>
      <c r="S96" s="651"/>
      <c r="T96" s="651"/>
      <c r="U96" s="651"/>
      <c r="V96" s="651"/>
      <c r="W96" s="651"/>
      <c r="X96" s="651"/>
      <c r="Y96" s="651"/>
      <c r="Z96" s="651"/>
      <c r="AA96" s="651"/>
    </row>
    <row r="97" spans="3:27">
      <c r="C97" s="651"/>
      <c r="D97" s="651"/>
      <c r="E97" s="651"/>
      <c r="F97" s="651"/>
      <c r="G97" s="651"/>
      <c r="H97" s="651"/>
      <c r="I97" s="651"/>
      <c r="J97" s="651"/>
      <c r="K97" s="651"/>
      <c r="L97" s="651"/>
      <c r="M97" s="651"/>
      <c r="N97" s="651"/>
      <c r="O97" s="651"/>
      <c r="P97" s="651"/>
      <c r="Q97" s="651"/>
      <c r="R97" s="651"/>
      <c r="S97" s="651"/>
      <c r="T97" s="651"/>
      <c r="U97" s="651"/>
      <c r="V97" s="651"/>
      <c r="W97" s="651"/>
      <c r="X97" s="651"/>
      <c r="Y97" s="651"/>
      <c r="Z97" s="651"/>
      <c r="AA97" s="651"/>
    </row>
    <row r="98" spans="3:27">
      <c r="C98" s="651"/>
      <c r="D98" s="651"/>
      <c r="E98" s="651"/>
      <c r="F98" s="651"/>
      <c r="G98" s="651"/>
      <c r="H98" s="651"/>
      <c r="I98" s="651"/>
      <c r="J98" s="651"/>
      <c r="K98" s="651"/>
      <c r="L98" s="651"/>
      <c r="M98" s="651"/>
      <c r="N98" s="651"/>
      <c r="O98" s="651"/>
      <c r="P98" s="651"/>
      <c r="Q98" s="651"/>
      <c r="R98" s="651"/>
      <c r="S98" s="651"/>
      <c r="T98" s="651"/>
      <c r="U98" s="651"/>
      <c r="V98" s="651"/>
      <c r="W98" s="651"/>
      <c r="X98" s="651"/>
      <c r="Y98" s="651"/>
      <c r="Z98" s="651"/>
      <c r="AA98" s="651"/>
    </row>
    <row r="99" spans="3:27">
      <c r="C99" s="651"/>
      <c r="D99" s="651"/>
      <c r="E99" s="651"/>
      <c r="F99" s="651"/>
      <c r="G99" s="651"/>
      <c r="H99" s="651"/>
      <c r="I99" s="651"/>
      <c r="J99" s="651"/>
      <c r="K99" s="651"/>
      <c r="L99" s="651"/>
      <c r="M99" s="651"/>
      <c r="N99" s="651"/>
      <c r="O99" s="651"/>
      <c r="P99" s="651"/>
      <c r="Q99" s="651"/>
      <c r="R99" s="651"/>
      <c r="S99" s="651"/>
      <c r="T99" s="651"/>
      <c r="U99" s="651"/>
      <c r="V99" s="651"/>
      <c r="W99" s="651"/>
      <c r="X99" s="651"/>
      <c r="Y99" s="651"/>
      <c r="Z99" s="651"/>
      <c r="AA99" s="651"/>
    </row>
    <row r="100" spans="3:27">
      <c r="C100" s="651"/>
      <c r="D100" s="651"/>
      <c r="E100" s="651"/>
      <c r="F100" s="651"/>
      <c r="G100" s="651"/>
      <c r="H100" s="651"/>
      <c r="I100" s="651"/>
      <c r="J100" s="651"/>
      <c r="K100" s="651"/>
      <c r="L100" s="651"/>
      <c r="M100" s="651"/>
      <c r="N100" s="651"/>
      <c r="O100" s="651"/>
      <c r="P100" s="651"/>
      <c r="Q100" s="651"/>
      <c r="R100" s="651"/>
      <c r="S100" s="651"/>
      <c r="T100" s="651"/>
      <c r="U100" s="651"/>
      <c r="V100" s="651"/>
      <c r="W100" s="651"/>
      <c r="X100" s="651"/>
      <c r="Y100" s="651"/>
      <c r="Z100" s="651"/>
      <c r="AA100" s="651"/>
    </row>
    <row r="101" spans="3:27">
      <c r="C101" s="651"/>
      <c r="D101" s="651"/>
      <c r="E101" s="651"/>
      <c r="F101" s="651"/>
      <c r="G101" s="651"/>
      <c r="H101" s="651"/>
      <c r="I101" s="651"/>
      <c r="J101" s="651"/>
      <c r="K101" s="651"/>
      <c r="L101" s="651"/>
      <c r="M101" s="651"/>
      <c r="N101" s="651"/>
      <c r="O101" s="651"/>
      <c r="P101" s="651"/>
      <c r="Q101" s="651"/>
      <c r="R101" s="651"/>
      <c r="S101" s="651"/>
      <c r="T101" s="651"/>
      <c r="U101" s="651"/>
      <c r="V101" s="651"/>
      <c r="W101" s="651"/>
      <c r="X101" s="651"/>
      <c r="Y101" s="651"/>
      <c r="Z101" s="651"/>
      <c r="AA101" s="651"/>
    </row>
    <row r="102" spans="3:27">
      <c r="C102" s="651"/>
      <c r="D102" s="651"/>
      <c r="E102" s="651"/>
      <c r="F102" s="651"/>
      <c r="G102" s="651"/>
      <c r="H102" s="651"/>
      <c r="I102" s="651"/>
      <c r="J102" s="651"/>
      <c r="K102" s="651"/>
      <c r="L102" s="651"/>
      <c r="M102" s="651"/>
      <c r="N102" s="651"/>
      <c r="O102" s="651"/>
      <c r="P102" s="651"/>
      <c r="Q102" s="651"/>
      <c r="R102" s="651"/>
      <c r="S102" s="651"/>
      <c r="T102" s="651"/>
      <c r="U102" s="651"/>
      <c r="V102" s="651"/>
      <c r="W102" s="651"/>
      <c r="X102" s="651"/>
      <c r="Y102" s="651"/>
      <c r="Z102" s="651"/>
      <c r="AA102" s="651"/>
    </row>
    <row r="103" spans="3:27">
      <c r="C103" s="651"/>
      <c r="D103" s="651"/>
      <c r="E103" s="651"/>
      <c r="F103" s="651"/>
      <c r="G103" s="651"/>
      <c r="H103" s="651"/>
      <c r="I103" s="651"/>
      <c r="J103" s="651"/>
      <c r="K103" s="651"/>
      <c r="L103" s="651"/>
      <c r="M103" s="651"/>
      <c r="N103" s="651"/>
      <c r="O103" s="651"/>
      <c r="P103" s="651"/>
      <c r="Q103" s="651"/>
      <c r="R103" s="651"/>
      <c r="S103" s="651"/>
      <c r="T103" s="651"/>
      <c r="U103" s="651"/>
      <c r="V103" s="651"/>
      <c r="W103" s="651"/>
      <c r="X103" s="651"/>
      <c r="Y103" s="651"/>
      <c r="Z103" s="651"/>
      <c r="AA103" s="651"/>
    </row>
    <row r="104" spans="3:27">
      <c r="C104" s="651"/>
      <c r="D104" s="651"/>
      <c r="E104" s="651"/>
      <c r="F104" s="651"/>
      <c r="G104" s="651"/>
      <c r="H104" s="651"/>
      <c r="I104" s="651"/>
      <c r="J104" s="651"/>
      <c r="K104" s="651"/>
      <c r="L104" s="651"/>
      <c r="M104" s="651"/>
      <c r="N104" s="651"/>
      <c r="O104" s="651"/>
      <c r="P104" s="651"/>
      <c r="Q104" s="651"/>
      <c r="R104" s="651"/>
      <c r="S104" s="651"/>
      <c r="T104" s="651"/>
      <c r="U104" s="651"/>
      <c r="V104" s="651"/>
      <c r="W104" s="651"/>
      <c r="X104" s="651"/>
      <c r="Y104" s="651"/>
      <c r="Z104" s="651"/>
      <c r="AA104" s="651"/>
    </row>
    <row r="105" spans="3:27">
      <c r="C105" s="651"/>
      <c r="D105" s="651"/>
      <c r="E105" s="651"/>
      <c r="F105" s="651"/>
      <c r="G105" s="651"/>
      <c r="H105" s="651"/>
      <c r="I105" s="651"/>
      <c r="J105" s="651"/>
      <c r="K105" s="651"/>
      <c r="L105" s="651"/>
      <c r="M105" s="651"/>
      <c r="N105" s="651"/>
      <c r="O105" s="651"/>
      <c r="P105" s="651"/>
      <c r="Q105" s="651"/>
      <c r="R105" s="651"/>
      <c r="S105" s="651"/>
      <c r="T105" s="651"/>
      <c r="U105" s="651"/>
      <c r="V105" s="651"/>
      <c r="W105" s="651"/>
      <c r="X105" s="651"/>
      <c r="Y105" s="651"/>
      <c r="Z105" s="651"/>
      <c r="AA105" s="651"/>
    </row>
    <row r="106" spans="3:27">
      <c r="C106" s="651"/>
      <c r="D106" s="651"/>
      <c r="E106" s="651"/>
      <c r="F106" s="651"/>
      <c r="G106" s="651"/>
      <c r="H106" s="651"/>
      <c r="I106" s="651"/>
      <c r="J106" s="651"/>
      <c r="K106" s="651"/>
      <c r="L106" s="651"/>
      <c r="M106" s="651"/>
      <c r="N106" s="651"/>
      <c r="O106" s="651"/>
      <c r="P106" s="651"/>
      <c r="Q106" s="651"/>
      <c r="R106" s="651"/>
      <c r="S106" s="651"/>
      <c r="T106" s="651"/>
      <c r="U106" s="651"/>
      <c r="V106" s="651"/>
      <c r="W106" s="651"/>
      <c r="X106" s="651"/>
      <c r="Y106" s="651"/>
      <c r="Z106" s="651"/>
      <c r="AA106" s="651"/>
    </row>
    <row r="107" spans="3:27">
      <c r="C107" s="651"/>
      <c r="D107" s="651"/>
      <c r="E107" s="651"/>
      <c r="F107" s="651"/>
      <c r="G107" s="651"/>
      <c r="H107" s="651"/>
      <c r="I107" s="651"/>
      <c r="J107" s="651"/>
      <c r="K107" s="651"/>
      <c r="L107" s="651"/>
      <c r="M107" s="651"/>
      <c r="N107" s="651"/>
      <c r="O107" s="651"/>
      <c r="P107" s="651"/>
      <c r="Q107" s="651"/>
      <c r="R107" s="651"/>
      <c r="S107" s="651"/>
      <c r="T107" s="651"/>
      <c r="U107" s="651"/>
      <c r="V107" s="651"/>
      <c r="W107" s="651"/>
      <c r="X107" s="651"/>
      <c r="Y107" s="651"/>
      <c r="Z107" s="651"/>
      <c r="AA107" s="651"/>
    </row>
    <row r="108" spans="3:27">
      <c r="C108" s="651"/>
      <c r="D108" s="651"/>
      <c r="E108" s="651"/>
      <c r="F108" s="651"/>
      <c r="G108" s="651"/>
      <c r="H108" s="651"/>
      <c r="I108" s="651"/>
      <c r="J108" s="651"/>
      <c r="K108" s="651"/>
      <c r="L108" s="651"/>
      <c r="M108" s="651"/>
      <c r="N108" s="651"/>
      <c r="O108" s="651"/>
      <c r="P108" s="651"/>
      <c r="Q108" s="651"/>
      <c r="R108" s="651"/>
      <c r="S108" s="651"/>
      <c r="T108" s="651"/>
      <c r="U108" s="651"/>
      <c r="V108" s="651"/>
      <c r="W108" s="651"/>
      <c r="X108" s="651"/>
      <c r="Y108" s="651"/>
      <c r="Z108" s="651"/>
      <c r="AA108" s="651"/>
    </row>
    <row r="109" spans="3:27">
      <c r="C109" s="651"/>
      <c r="D109" s="651"/>
      <c r="E109" s="651"/>
      <c r="F109" s="651"/>
      <c r="G109" s="651"/>
      <c r="H109" s="651"/>
      <c r="I109" s="651"/>
      <c r="J109" s="651"/>
      <c r="K109" s="651"/>
      <c r="L109" s="651"/>
      <c r="M109" s="651"/>
      <c r="N109" s="651"/>
      <c r="O109" s="651"/>
      <c r="P109" s="651"/>
      <c r="Q109" s="651"/>
      <c r="R109" s="651"/>
      <c r="S109" s="651"/>
      <c r="T109" s="651"/>
      <c r="U109" s="651"/>
      <c r="V109" s="651"/>
      <c r="W109" s="651"/>
      <c r="X109" s="651"/>
      <c r="Y109" s="651"/>
      <c r="Z109" s="651"/>
      <c r="AA109" s="651"/>
    </row>
    <row r="110" spans="3:27">
      <c r="C110" s="651"/>
      <c r="D110" s="651"/>
      <c r="E110" s="651"/>
      <c r="F110" s="651"/>
      <c r="G110" s="651"/>
      <c r="H110" s="651"/>
      <c r="I110" s="651"/>
      <c r="J110" s="651"/>
      <c r="K110" s="651"/>
      <c r="L110" s="651"/>
      <c r="M110" s="651"/>
      <c r="N110" s="651"/>
      <c r="O110" s="651"/>
      <c r="P110" s="651"/>
      <c r="Q110" s="651"/>
      <c r="R110" s="651"/>
      <c r="S110" s="651"/>
      <c r="T110" s="651"/>
      <c r="U110" s="651"/>
      <c r="V110" s="651"/>
      <c r="W110" s="651"/>
      <c r="X110" s="651"/>
      <c r="Y110" s="651"/>
      <c r="Z110" s="651"/>
      <c r="AA110" s="651"/>
    </row>
    <row r="111" spans="3:27">
      <c r="C111" s="651"/>
      <c r="D111" s="651"/>
      <c r="E111" s="651"/>
      <c r="F111" s="651"/>
      <c r="G111" s="651"/>
      <c r="H111" s="651"/>
      <c r="I111" s="651"/>
      <c r="J111" s="651"/>
      <c r="K111" s="651"/>
      <c r="L111" s="651"/>
      <c r="M111" s="651"/>
      <c r="N111" s="651"/>
      <c r="O111" s="651"/>
      <c r="P111" s="651"/>
      <c r="Q111" s="651"/>
      <c r="R111" s="651"/>
      <c r="S111" s="651"/>
      <c r="T111" s="651"/>
      <c r="U111" s="651"/>
      <c r="V111" s="651"/>
      <c r="W111" s="651"/>
      <c r="X111" s="651"/>
      <c r="Y111" s="651"/>
      <c r="Z111" s="651"/>
      <c r="AA111" s="651"/>
    </row>
    <row r="112" spans="3:27">
      <c r="C112" s="651"/>
      <c r="D112" s="651"/>
      <c r="E112" s="651"/>
      <c r="F112" s="651"/>
      <c r="G112" s="651"/>
      <c r="H112" s="651"/>
      <c r="I112" s="651"/>
      <c r="J112" s="651"/>
      <c r="K112" s="651"/>
      <c r="L112" s="651"/>
      <c r="M112" s="651"/>
      <c r="N112" s="651"/>
      <c r="O112" s="651"/>
      <c r="P112" s="651"/>
      <c r="Q112" s="651"/>
      <c r="R112" s="651"/>
      <c r="S112" s="651"/>
      <c r="T112" s="651"/>
      <c r="U112" s="651"/>
      <c r="V112" s="651"/>
      <c r="W112" s="651"/>
      <c r="X112" s="651"/>
      <c r="Y112" s="651"/>
      <c r="Z112" s="651"/>
      <c r="AA112" s="651"/>
    </row>
    <row r="113" spans="3:27">
      <c r="C113" s="651"/>
      <c r="D113" s="651"/>
      <c r="E113" s="651"/>
      <c r="F113" s="651"/>
      <c r="G113" s="651"/>
      <c r="H113" s="651"/>
      <c r="I113" s="651"/>
      <c r="J113" s="651"/>
      <c r="K113" s="651"/>
      <c r="L113" s="651"/>
      <c r="M113" s="651"/>
      <c r="N113" s="651"/>
      <c r="O113" s="651"/>
      <c r="P113" s="651"/>
      <c r="Q113" s="651"/>
      <c r="R113" s="651"/>
      <c r="S113" s="651"/>
      <c r="T113" s="651"/>
      <c r="U113" s="651"/>
      <c r="V113" s="651"/>
      <c r="W113" s="651"/>
      <c r="X113" s="651"/>
      <c r="Y113" s="651"/>
      <c r="Z113" s="651"/>
      <c r="AA113" s="651"/>
    </row>
    <row r="114" spans="3:27">
      <c r="C114" s="651"/>
      <c r="D114" s="651"/>
      <c r="E114" s="651"/>
      <c r="F114" s="651"/>
      <c r="G114" s="651"/>
      <c r="H114" s="651"/>
      <c r="I114" s="651"/>
      <c r="J114" s="651"/>
      <c r="K114" s="651"/>
      <c r="L114" s="651"/>
      <c r="M114" s="651"/>
      <c r="N114" s="651"/>
      <c r="O114" s="651"/>
      <c r="P114" s="651"/>
      <c r="Q114" s="651"/>
      <c r="R114" s="651"/>
      <c r="S114" s="651"/>
      <c r="T114" s="651"/>
      <c r="U114" s="651"/>
      <c r="V114" s="651"/>
      <c r="W114" s="651"/>
      <c r="X114" s="651"/>
      <c r="Y114" s="651"/>
      <c r="Z114" s="651"/>
      <c r="AA114" s="651"/>
    </row>
    <row r="115" spans="3:27">
      <c r="C115" s="651"/>
      <c r="D115" s="651"/>
      <c r="E115" s="651"/>
      <c r="F115" s="651"/>
      <c r="G115" s="651"/>
      <c r="H115" s="651"/>
      <c r="I115" s="651"/>
      <c r="J115" s="651"/>
      <c r="K115" s="651"/>
      <c r="L115" s="651"/>
      <c r="M115" s="651"/>
      <c r="N115" s="651"/>
      <c r="O115" s="651"/>
      <c r="P115" s="651"/>
      <c r="Q115" s="651"/>
      <c r="R115" s="651"/>
      <c r="S115" s="651"/>
      <c r="T115" s="651"/>
      <c r="U115" s="651"/>
      <c r="V115" s="651"/>
      <c r="W115" s="651"/>
      <c r="X115" s="651"/>
      <c r="Y115" s="651"/>
      <c r="Z115" s="651"/>
      <c r="AA115" s="651"/>
    </row>
    <row r="116" spans="3:27">
      <c r="C116" s="651"/>
      <c r="D116" s="651"/>
      <c r="E116" s="651"/>
      <c r="F116" s="651"/>
      <c r="G116" s="651"/>
      <c r="H116" s="651"/>
      <c r="I116" s="651"/>
      <c r="J116" s="651"/>
      <c r="K116" s="651"/>
      <c r="L116" s="651"/>
      <c r="M116" s="651"/>
      <c r="N116" s="651"/>
      <c r="O116" s="651"/>
      <c r="P116" s="651"/>
      <c r="Q116" s="651"/>
      <c r="R116" s="651"/>
      <c r="S116" s="651"/>
      <c r="T116" s="651"/>
      <c r="U116" s="651"/>
      <c r="V116" s="651"/>
      <c r="W116" s="651"/>
      <c r="X116" s="651"/>
      <c r="Y116" s="651"/>
      <c r="Z116" s="651"/>
      <c r="AA116" s="651"/>
    </row>
    <row r="117" spans="3:27">
      <c r="C117" s="651"/>
      <c r="D117" s="651"/>
      <c r="E117" s="651"/>
      <c r="F117" s="651"/>
      <c r="G117" s="651"/>
      <c r="H117" s="651"/>
      <c r="I117" s="651"/>
      <c r="J117" s="651"/>
      <c r="K117" s="651"/>
      <c r="L117" s="651"/>
      <c r="M117" s="651"/>
      <c r="N117" s="651"/>
      <c r="O117" s="651"/>
      <c r="P117" s="651"/>
      <c r="Q117" s="651"/>
      <c r="R117" s="651"/>
      <c r="S117" s="651"/>
      <c r="T117" s="651"/>
      <c r="U117" s="651"/>
      <c r="V117" s="651"/>
      <c r="W117" s="651"/>
      <c r="X117" s="651"/>
      <c r="Y117" s="651"/>
      <c r="Z117" s="651"/>
      <c r="AA117" s="651"/>
    </row>
    <row r="118" spans="3:27">
      <c r="C118" s="651"/>
      <c r="D118" s="651"/>
      <c r="E118" s="651"/>
      <c r="F118" s="651"/>
      <c r="G118" s="651"/>
      <c r="H118" s="651"/>
      <c r="I118" s="651"/>
      <c r="J118" s="651"/>
      <c r="K118" s="651"/>
      <c r="L118" s="651"/>
      <c r="M118" s="651"/>
      <c r="N118" s="651"/>
      <c r="O118" s="651"/>
      <c r="P118" s="651"/>
      <c r="Q118" s="651"/>
      <c r="R118" s="651"/>
      <c r="S118" s="651"/>
      <c r="T118" s="651"/>
      <c r="U118" s="651"/>
      <c r="V118" s="651"/>
      <c r="W118" s="651"/>
      <c r="X118" s="651"/>
      <c r="Y118" s="651"/>
      <c r="Z118" s="651"/>
      <c r="AA118" s="651"/>
    </row>
    <row r="119" spans="3:27">
      <c r="C119" s="651"/>
      <c r="D119" s="651"/>
      <c r="E119" s="651"/>
      <c r="F119" s="651"/>
      <c r="G119" s="651"/>
      <c r="H119" s="651"/>
      <c r="I119" s="651"/>
      <c r="J119" s="651"/>
      <c r="K119" s="651"/>
      <c r="L119" s="651"/>
      <c r="M119" s="651"/>
      <c r="N119" s="651"/>
      <c r="O119" s="651"/>
      <c r="P119" s="651"/>
      <c r="Q119" s="651"/>
      <c r="R119" s="651"/>
      <c r="S119" s="651"/>
      <c r="T119" s="651"/>
      <c r="U119" s="651"/>
      <c r="V119" s="651"/>
      <c r="W119" s="651"/>
      <c r="X119" s="651"/>
      <c r="Y119" s="651"/>
      <c r="Z119" s="651"/>
      <c r="AA119" s="651"/>
    </row>
    <row r="120" spans="3:27">
      <c r="C120" s="651"/>
      <c r="D120" s="651"/>
      <c r="E120" s="651"/>
      <c r="F120" s="651"/>
      <c r="G120" s="651"/>
      <c r="H120" s="651"/>
      <c r="I120" s="651"/>
      <c r="J120" s="651"/>
      <c r="K120" s="651"/>
      <c r="L120" s="651"/>
      <c r="M120" s="651"/>
      <c r="N120" s="651"/>
      <c r="O120" s="651"/>
      <c r="P120" s="651"/>
      <c r="Q120" s="651"/>
      <c r="R120" s="651"/>
      <c r="S120" s="651"/>
      <c r="T120" s="651"/>
      <c r="U120" s="651"/>
      <c r="V120" s="651"/>
      <c r="W120" s="651"/>
      <c r="X120" s="651"/>
      <c r="Y120" s="651"/>
      <c r="Z120" s="651"/>
      <c r="AA120" s="651"/>
    </row>
    <row r="121" spans="3:27">
      <c r="C121" s="651"/>
      <c r="D121" s="651"/>
      <c r="E121" s="651"/>
      <c r="F121" s="651"/>
      <c r="G121" s="651"/>
      <c r="H121" s="651"/>
      <c r="I121" s="651"/>
      <c r="J121" s="651"/>
      <c r="K121" s="651"/>
      <c r="L121" s="651"/>
      <c r="M121" s="651"/>
      <c r="N121" s="651"/>
      <c r="O121" s="651"/>
      <c r="P121" s="651"/>
      <c r="Q121" s="651"/>
      <c r="R121" s="651"/>
      <c r="S121" s="651"/>
      <c r="T121" s="651"/>
      <c r="U121" s="651"/>
      <c r="V121" s="651"/>
      <c r="W121" s="651"/>
      <c r="X121" s="651"/>
      <c r="Y121" s="651"/>
      <c r="Z121" s="651"/>
      <c r="AA121" s="651"/>
    </row>
    <row r="122" spans="3:27">
      <c r="C122" s="651"/>
      <c r="D122" s="651"/>
      <c r="E122" s="651"/>
      <c r="F122" s="651"/>
      <c r="G122" s="651"/>
      <c r="H122" s="651"/>
      <c r="I122" s="651"/>
      <c r="J122" s="651"/>
      <c r="K122" s="651"/>
      <c r="L122" s="651"/>
      <c r="M122" s="651"/>
      <c r="N122" s="651"/>
      <c r="O122" s="651"/>
      <c r="P122" s="651"/>
      <c r="Q122" s="651"/>
      <c r="R122" s="651"/>
      <c r="S122" s="651"/>
      <c r="T122" s="651"/>
      <c r="U122" s="651"/>
      <c r="V122" s="651"/>
      <c r="W122" s="651"/>
      <c r="X122" s="651"/>
      <c r="Y122" s="651"/>
      <c r="Z122" s="651"/>
      <c r="AA122" s="651"/>
    </row>
    <row r="123" spans="3:27">
      <c r="C123" s="651"/>
      <c r="D123" s="651"/>
      <c r="E123" s="651"/>
      <c r="F123" s="651"/>
      <c r="G123" s="651"/>
      <c r="H123" s="651"/>
      <c r="I123" s="651"/>
      <c r="J123" s="651"/>
      <c r="K123" s="651"/>
      <c r="L123" s="651"/>
      <c r="M123" s="651"/>
      <c r="N123" s="651"/>
      <c r="O123" s="651"/>
      <c r="P123" s="651"/>
      <c r="Q123" s="651"/>
      <c r="R123" s="651"/>
      <c r="S123" s="651"/>
      <c r="T123" s="651"/>
      <c r="U123" s="651"/>
      <c r="V123" s="651"/>
      <c r="W123" s="651"/>
      <c r="X123" s="651"/>
      <c r="Y123" s="651"/>
      <c r="Z123" s="651"/>
      <c r="AA123" s="651"/>
    </row>
    <row r="124" spans="3:27">
      <c r="C124" s="651"/>
      <c r="D124" s="651"/>
      <c r="E124" s="651"/>
      <c r="F124" s="651"/>
      <c r="G124" s="651"/>
      <c r="H124" s="651"/>
      <c r="I124" s="651"/>
      <c r="J124" s="651"/>
      <c r="K124" s="651"/>
      <c r="L124" s="651"/>
      <c r="M124" s="651"/>
      <c r="N124" s="651"/>
      <c r="O124" s="651"/>
      <c r="P124" s="651"/>
      <c r="Q124" s="651"/>
      <c r="R124" s="651"/>
      <c r="S124" s="651"/>
      <c r="T124" s="651"/>
      <c r="U124" s="651"/>
      <c r="V124" s="651"/>
      <c r="W124" s="651"/>
      <c r="X124" s="651"/>
      <c r="Y124" s="651"/>
      <c r="Z124" s="651"/>
      <c r="AA124" s="651"/>
    </row>
    <row r="125" spans="3:27">
      <c r="C125" s="651"/>
      <c r="D125" s="651"/>
      <c r="E125" s="651"/>
      <c r="F125" s="651"/>
      <c r="G125" s="651"/>
      <c r="H125" s="651"/>
      <c r="I125" s="651"/>
      <c r="J125" s="651"/>
      <c r="K125" s="651"/>
      <c r="L125" s="651"/>
      <c r="M125" s="651"/>
      <c r="N125" s="651"/>
      <c r="O125" s="651"/>
      <c r="P125" s="651"/>
      <c r="Q125" s="651"/>
      <c r="R125" s="651"/>
      <c r="S125" s="651"/>
      <c r="T125" s="651"/>
      <c r="U125" s="651"/>
      <c r="V125" s="651"/>
      <c r="W125" s="651"/>
      <c r="X125" s="651"/>
      <c r="Y125" s="651"/>
      <c r="Z125" s="651"/>
      <c r="AA125" s="651"/>
    </row>
    <row r="126" spans="3:27">
      <c r="C126" s="651"/>
      <c r="D126" s="651"/>
      <c r="E126" s="651"/>
      <c r="F126" s="651"/>
      <c r="G126" s="651"/>
      <c r="H126" s="651"/>
      <c r="I126" s="651"/>
      <c r="J126" s="651"/>
      <c r="K126" s="651"/>
      <c r="L126" s="651"/>
      <c r="M126" s="651"/>
      <c r="N126" s="651"/>
      <c r="O126" s="651"/>
      <c r="P126" s="651"/>
      <c r="Q126" s="651"/>
      <c r="R126" s="651"/>
      <c r="S126" s="651"/>
      <c r="T126" s="651"/>
      <c r="U126" s="651"/>
      <c r="V126" s="651"/>
      <c r="W126" s="651"/>
      <c r="X126" s="651"/>
      <c r="Y126" s="651"/>
      <c r="Z126" s="651"/>
      <c r="AA126" s="651"/>
    </row>
    <row r="127" spans="3:27">
      <c r="C127" s="651"/>
      <c r="D127" s="651"/>
      <c r="E127" s="651"/>
      <c r="F127" s="651"/>
      <c r="G127" s="651"/>
      <c r="H127" s="651"/>
      <c r="I127" s="651"/>
      <c r="J127" s="651"/>
      <c r="K127" s="651"/>
      <c r="L127" s="651"/>
      <c r="M127" s="651"/>
      <c r="N127" s="651"/>
      <c r="O127" s="651"/>
      <c r="P127" s="651"/>
      <c r="Q127" s="651"/>
      <c r="R127" s="651"/>
      <c r="S127" s="651"/>
      <c r="T127" s="651"/>
      <c r="U127" s="651"/>
      <c r="V127" s="651"/>
      <c r="W127" s="651"/>
      <c r="X127" s="651"/>
      <c r="Y127" s="651"/>
      <c r="Z127" s="651"/>
      <c r="AA127" s="651"/>
    </row>
    <row r="128" spans="3:27">
      <c r="C128" s="651"/>
      <c r="D128" s="651"/>
      <c r="E128" s="651"/>
      <c r="F128" s="651"/>
      <c r="G128" s="651"/>
      <c r="H128" s="651"/>
      <c r="I128" s="651"/>
      <c r="J128" s="651"/>
      <c r="K128" s="651"/>
      <c r="L128" s="651"/>
      <c r="M128" s="651"/>
      <c r="N128" s="651"/>
      <c r="O128" s="651"/>
      <c r="P128" s="651"/>
      <c r="Q128" s="651"/>
      <c r="R128" s="651"/>
      <c r="S128" s="651"/>
      <c r="T128" s="651"/>
      <c r="U128" s="651"/>
      <c r="V128" s="651"/>
      <c r="W128" s="651"/>
      <c r="X128" s="651"/>
      <c r="Y128" s="651"/>
      <c r="Z128" s="651"/>
      <c r="AA128" s="651"/>
    </row>
    <row r="129" spans="3:27">
      <c r="C129" s="651"/>
      <c r="D129" s="651"/>
      <c r="E129" s="651"/>
      <c r="F129" s="651"/>
      <c r="G129" s="651"/>
      <c r="H129" s="651"/>
      <c r="I129" s="651"/>
      <c r="J129" s="651"/>
      <c r="K129" s="651"/>
      <c r="L129" s="651"/>
      <c r="M129" s="651"/>
      <c r="N129" s="651"/>
      <c r="O129" s="651"/>
      <c r="P129" s="651"/>
      <c r="Q129" s="651"/>
      <c r="R129" s="651"/>
      <c r="S129" s="651"/>
      <c r="T129" s="651"/>
      <c r="U129" s="651"/>
      <c r="V129" s="651"/>
      <c r="W129" s="651"/>
      <c r="X129" s="651"/>
      <c r="Y129" s="651"/>
      <c r="Z129" s="651"/>
      <c r="AA129" s="651"/>
    </row>
    <row r="130" spans="3:27">
      <c r="C130" s="651"/>
      <c r="D130" s="651"/>
      <c r="E130" s="651"/>
      <c r="F130" s="651"/>
      <c r="G130" s="651"/>
      <c r="H130" s="651"/>
      <c r="I130" s="651"/>
      <c r="J130" s="651"/>
      <c r="K130" s="651"/>
      <c r="L130" s="651"/>
      <c r="M130" s="651"/>
      <c r="N130" s="651"/>
      <c r="O130" s="651"/>
      <c r="P130" s="651"/>
      <c r="Q130" s="651"/>
      <c r="R130" s="651"/>
      <c r="S130" s="651"/>
      <c r="T130" s="651"/>
      <c r="U130" s="651"/>
      <c r="V130" s="651"/>
      <c r="W130" s="651"/>
      <c r="X130" s="651"/>
      <c r="Y130" s="651"/>
      <c r="Z130" s="651"/>
      <c r="AA130" s="651"/>
    </row>
    <row r="131" spans="3:27">
      <c r="C131" s="651"/>
      <c r="D131" s="651"/>
      <c r="E131" s="651"/>
      <c r="F131" s="651"/>
      <c r="G131" s="651"/>
      <c r="H131" s="651"/>
      <c r="I131" s="651"/>
      <c r="J131" s="651"/>
      <c r="K131" s="651"/>
      <c r="L131" s="651"/>
      <c r="M131" s="651"/>
      <c r="N131" s="651"/>
      <c r="O131" s="651"/>
      <c r="P131" s="651"/>
      <c r="Q131" s="651"/>
      <c r="R131" s="651"/>
      <c r="S131" s="651"/>
      <c r="T131" s="651"/>
      <c r="U131" s="651"/>
      <c r="V131" s="651"/>
      <c r="W131" s="651"/>
      <c r="X131" s="651"/>
      <c r="Y131" s="651"/>
      <c r="Z131" s="651"/>
      <c r="AA131" s="651"/>
    </row>
    <row r="132" spans="3:27">
      <c r="C132" s="651"/>
      <c r="D132" s="651"/>
      <c r="E132" s="651"/>
      <c r="F132" s="651"/>
      <c r="G132" s="651"/>
      <c r="H132" s="651"/>
      <c r="I132" s="651"/>
      <c r="J132" s="651"/>
      <c r="K132" s="651"/>
      <c r="L132" s="651"/>
      <c r="M132" s="651"/>
      <c r="N132" s="651"/>
      <c r="O132" s="651"/>
      <c r="P132" s="651"/>
      <c r="Q132" s="651"/>
      <c r="R132" s="651"/>
      <c r="S132" s="651"/>
      <c r="T132" s="651"/>
      <c r="U132" s="651"/>
      <c r="V132" s="651"/>
      <c r="W132" s="651"/>
      <c r="X132" s="651"/>
      <c r="Y132" s="651"/>
      <c r="Z132" s="651"/>
      <c r="AA132" s="651"/>
    </row>
    <row r="133" spans="3:27">
      <c r="C133" s="651"/>
      <c r="D133" s="651"/>
      <c r="E133" s="651"/>
      <c r="F133" s="651"/>
      <c r="G133" s="651"/>
      <c r="H133" s="651"/>
      <c r="I133" s="651"/>
      <c r="J133" s="651"/>
      <c r="K133" s="651"/>
      <c r="L133" s="651"/>
      <c r="M133" s="651"/>
      <c r="N133" s="651"/>
      <c r="O133" s="651"/>
      <c r="P133" s="651"/>
      <c r="Q133" s="651"/>
      <c r="R133" s="651"/>
      <c r="S133" s="651"/>
      <c r="T133" s="651"/>
      <c r="U133" s="651"/>
      <c r="V133" s="651"/>
      <c r="W133" s="651"/>
      <c r="X133" s="651"/>
      <c r="Y133" s="651"/>
      <c r="Z133" s="651"/>
      <c r="AA133" s="651"/>
    </row>
    <row r="134" spans="3:27">
      <c r="C134" s="651"/>
      <c r="D134" s="651"/>
      <c r="E134" s="651"/>
      <c r="F134" s="651"/>
      <c r="G134" s="651"/>
      <c r="H134" s="651"/>
      <c r="I134" s="651"/>
      <c r="J134" s="651"/>
      <c r="K134" s="651"/>
      <c r="L134" s="651"/>
      <c r="M134" s="651"/>
      <c r="N134" s="651"/>
      <c r="O134" s="651"/>
      <c r="P134" s="651"/>
      <c r="Q134" s="651"/>
      <c r="R134" s="651"/>
      <c r="S134" s="651"/>
      <c r="T134" s="651"/>
      <c r="U134" s="651"/>
      <c r="V134" s="651"/>
      <c r="W134" s="651"/>
      <c r="X134" s="651"/>
      <c r="Y134" s="651"/>
      <c r="Z134" s="651"/>
      <c r="AA134" s="651"/>
    </row>
    <row r="135" spans="3:27">
      <c r="C135" s="651"/>
      <c r="D135" s="651"/>
      <c r="E135" s="651"/>
      <c r="F135" s="651"/>
      <c r="G135" s="651"/>
      <c r="H135" s="651"/>
      <c r="I135" s="651"/>
      <c r="J135" s="651"/>
      <c r="K135" s="651"/>
      <c r="L135" s="651"/>
      <c r="M135" s="651"/>
      <c r="N135" s="651"/>
      <c r="O135" s="651"/>
      <c r="P135" s="651"/>
      <c r="Q135" s="651"/>
      <c r="R135" s="651"/>
      <c r="S135" s="651"/>
      <c r="T135" s="651"/>
      <c r="U135" s="651"/>
      <c r="V135" s="651"/>
      <c r="W135" s="651"/>
      <c r="X135" s="651"/>
      <c r="Y135" s="651"/>
      <c r="Z135" s="651"/>
      <c r="AA135" s="651"/>
    </row>
    <row r="136" spans="3:27">
      <c r="C136" s="651"/>
      <c r="D136" s="651"/>
      <c r="E136" s="651"/>
      <c r="F136" s="651"/>
      <c r="G136" s="651"/>
      <c r="H136" s="651"/>
      <c r="I136" s="651"/>
      <c r="J136" s="651"/>
      <c r="K136" s="651"/>
      <c r="L136" s="651"/>
      <c r="M136" s="651"/>
      <c r="N136" s="651"/>
      <c r="O136" s="651"/>
      <c r="P136" s="651"/>
      <c r="Q136" s="651"/>
      <c r="R136" s="651"/>
      <c r="S136" s="651"/>
      <c r="T136" s="651"/>
      <c r="U136" s="651"/>
      <c r="V136" s="651"/>
      <c r="W136" s="651"/>
      <c r="X136" s="651"/>
      <c r="Y136" s="651"/>
      <c r="Z136" s="651"/>
      <c r="AA136" s="651"/>
    </row>
    <row r="137" spans="3:27">
      <c r="C137" s="651"/>
      <c r="D137" s="651"/>
      <c r="E137" s="651"/>
      <c r="F137" s="651"/>
      <c r="G137" s="651"/>
      <c r="H137" s="651"/>
      <c r="I137" s="651"/>
      <c r="J137" s="651"/>
      <c r="K137" s="651"/>
      <c r="L137" s="651"/>
      <c r="M137" s="651"/>
      <c r="N137" s="651"/>
      <c r="O137" s="651"/>
      <c r="P137" s="651"/>
      <c r="Q137" s="651"/>
      <c r="R137" s="651"/>
      <c r="S137" s="651"/>
      <c r="T137" s="651"/>
      <c r="U137" s="651"/>
      <c r="V137" s="651"/>
      <c r="W137" s="651"/>
      <c r="X137" s="651"/>
      <c r="Y137" s="651"/>
      <c r="Z137" s="651"/>
      <c r="AA137" s="651"/>
    </row>
    <row r="138" spans="3:27">
      <c r="C138" s="651"/>
      <c r="D138" s="651"/>
      <c r="E138" s="651"/>
      <c r="F138" s="651"/>
      <c r="G138" s="651"/>
      <c r="H138" s="651"/>
      <c r="I138" s="651"/>
      <c r="J138" s="651"/>
      <c r="K138" s="651"/>
      <c r="L138" s="651"/>
      <c r="M138" s="651"/>
      <c r="N138" s="651"/>
      <c r="O138" s="651"/>
      <c r="P138" s="651"/>
      <c r="Q138" s="651"/>
      <c r="R138" s="651"/>
      <c r="S138" s="651"/>
      <c r="T138" s="651"/>
      <c r="U138" s="651"/>
      <c r="V138" s="651"/>
      <c r="W138" s="651"/>
      <c r="X138" s="651"/>
      <c r="Y138" s="651"/>
      <c r="Z138" s="651"/>
      <c r="AA138" s="651"/>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3"/>
  <sheetViews>
    <sheetView showGridLines="0" zoomScaleNormal="100" workbookViewId="0"/>
  </sheetViews>
  <sheetFormatPr defaultColWidth="9.140625" defaultRowHeight="12.75"/>
  <cols>
    <col min="1" max="1" width="11.85546875" style="393" bestFit="1" customWidth="1"/>
    <col min="2" max="2" width="90.28515625" style="393" bestFit="1" customWidth="1"/>
    <col min="3" max="3" width="20.140625" style="393" customWidth="1"/>
    <col min="4" max="4" width="22.28515625" style="393" customWidth="1"/>
    <col min="5" max="7" width="17.140625" style="393" customWidth="1"/>
    <col min="8" max="8" width="22.28515625" style="393" customWidth="1"/>
    <col min="9" max="10" width="17.140625" style="393" customWidth="1"/>
    <col min="11" max="27" width="22.28515625" style="393" customWidth="1"/>
    <col min="28" max="16384" width="9.140625" style="393"/>
  </cols>
  <sheetData>
    <row r="1" spans="1:29" ht="13.5">
      <c r="A1" s="292" t="s">
        <v>30</v>
      </c>
      <c r="B1" s="379" t="str">
        <f>'Info '!C2</f>
        <v xml:space="preserve">JSC "Bank of Georgia" </v>
      </c>
    </row>
    <row r="2" spans="1:29">
      <c r="A2" s="293" t="s">
        <v>31</v>
      </c>
      <c r="B2" s="378">
        <f>'1. key ratios '!B2</f>
        <v>45838</v>
      </c>
    </row>
    <row r="3" spans="1:29">
      <c r="A3" s="294" t="s">
        <v>452</v>
      </c>
      <c r="C3" s="395"/>
    </row>
    <row r="4" spans="1:29" ht="13.5" thickBot="1">
      <c r="A4" s="294"/>
      <c r="B4" s="451"/>
      <c r="C4" s="395"/>
    </row>
    <row r="5" spans="1:29" s="425" customFormat="1" ht="13.5" customHeight="1">
      <c r="A5" s="902" t="s">
        <v>658</v>
      </c>
      <c r="B5" s="903"/>
      <c r="C5" s="911" t="s">
        <v>657</v>
      </c>
      <c r="D5" s="912"/>
      <c r="E5" s="912"/>
      <c r="F5" s="912"/>
      <c r="G5" s="912"/>
      <c r="H5" s="912"/>
      <c r="I5" s="912"/>
      <c r="J5" s="912"/>
      <c r="K5" s="912"/>
      <c r="L5" s="912"/>
      <c r="M5" s="912"/>
      <c r="N5" s="912"/>
      <c r="O5" s="912"/>
      <c r="P5" s="912"/>
      <c r="Q5" s="912"/>
      <c r="R5" s="912"/>
      <c r="S5" s="913"/>
      <c r="T5" s="424"/>
      <c r="U5" s="424"/>
      <c r="V5" s="424"/>
      <c r="W5" s="424"/>
      <c r="X5" s="424"/>
      <c r="Y5" s="424"/>
      <c r="Z5" s="424"/>
      <c r="AA5" s="423"/>
    </row>
    <row r="6" spans="1:29" s="425" customFormat="1" ht="12" customHeight="1">
      <c r="A6" s="904"/>
      <c r="B6" s="905"/>
      <c r="C6" s="908" t="s">
        <v>64</v>
      </c>
      <c r="D6" s="900" t="s">
        <v>654</v>
      </c>
      <c r="E6" s="900"/>
      <c r="F6" s="900"/>
      <c r="G6" s="900"/>
      <c r="H6" s="900" t="s">
        <v>653</v>
      </c>
      <c r="I6" s="900"/>
      <c r="J6" s="900"/>
      <c r="K6" s="900"/>
      <c r="L6" s="422"/>
      <c r="M6" s="901" t="s">
        <v>652</v>
      </c>
      <c r="N6" s="901"/>
      <c r="O6" s="901"/>
      <c r="P6" s="901"/>
      <c r="Q6" s="901"/>
      <c r="R6" s="901"/>
      <c r="S6" s="910"/>
      <c r="T6" s="424"/>
      <c r="U6" s="889" t="s">
        <v>651</v>
      </c>
      <c r="V6" s="889"/>
      <c r="W6" s="889"/>
      <c r="X6" s="889"/>
      <c r="Y6" s="889"/>
      <c r="Z6" s="889"/>
      <c r="AA6" s="882"/>
    </row>
    <row r="7" spans="1:29" s="425" customFormat="1" ht="25.5">
      <c r="A7" s="906"/>
      <c r="B7" s="907"/>
      <c r="C7" s="909"/>
      <c r="D7" s="419"/>
      <c r="E7" s="417" t="s">
        <v>442</v>
      </c>
      <c r="F7" s="390" t="s">
        <v>649</v>
      </c>
      <c r="G7" s="392" t="s">
        <v>650</v>
      </c>
      <c r="H7" s="450"/>
      <c r="I7" s="417" t="s">
        <v>442</v>
      </c>
      <c r="J7" s="390" t="s">
        <v>649</v>
      </c>
      <c r="K7" s="392" t="s">
        <v>650</v>
      </c>
      <c r="L7" s="418"/>
      <c r="M7" s="417" t="s">
        <v>442</v>
      </c>
      <c r="N7" s="390" t="s">
        <v>649</v>
      </c>
      <c r="O7" s="390" t="s">
        <v>648</v>
      </c>
      <c r="P7" s="390" t="s">
        <v>647</v>
      </c>
      <c r="Q7" s="390" t="s">
        <v>646</v>
      </c>
      <c r="R7" s="390" t="s">
        <v>645</v>
      </c>
      <c r="S7" s="449" t="s">
        <v>644</v>
      </c>
      <c r="T7" s="448"/>
      <c r="U7" s="417" t="s">
        <v>442</v>
      </c>
      <c r="V7" s="417" t="s">
        <v>649</v>
      </c>
      <c r="W7" s="417" t="s">
        <v>648</v>
      </c>
      <c r="X7" s="417" t="s">
        <v>647</v>
      </c>
      <c r="Y7" s="417" t="s">
        <v>646</v>
      </c>
      <c r="Z7" s="390" t="s">
        <v>645</v>
      </c>
      <c r="AA7" s="417" t="s">
        <v>644</v>
      </c>
    </row>
    <row r="8" spans="1:29">
      <c r="A8" s="447">
        <v>1</v>
      </c>
      <c r="B8" s="446" t="s">
        <v>443</v>
      </c>
      <c r="C8" s="656">
        <v>25668108724.530502</v>
      </c>
      <c r="D8" s="639">
        <v>24091656973.325104</v>
      </c>
      <c r="E8" s="639">
        <v>187827952.37630001</v>
      </c>
      <c r="F8" s="639">
        <v>32496.644799999998</v>
      </c>
      <c r="G8" s="639">
        <v>0</v>
      </c>
      <c r="H8" s="639">
        <v>959497984.24119997</v>
      </c>
      <c r="I8" s="639">
        <v>122022182.4781</v>
      </c>
      <c r="J8" s="639">
        <v>97077393.886099994</v>
      </c>
      <c r="K8" s="639">
        <v>2146559.6145000001</v>
      </c>
      <c r="L8" s="639">
        <v>499781415.7033</v>
      </c>
      <c r="M8" s="639">
        <v>33128194.743900001</v>
      </c>
      <c r="N8" s="639">
        <v>22517087.323800001</v>
      </c>
      <c r="O8" s="639">
        <v>61191892.1272</v>
      </c>
      <c r="P8" s="639">
        <v>29880076.445299998</v>
      </c>
      <c r="Q8" s="639">
        <v>59383074.917500004</v>
      </c>
      <c r="R8" s="639">
        <v>93043064.399899989</v>
      </c>
      <c r="S8" s="657">
        <v>4957535.0925000003</v>
      </c>
      <c r="T8" s="658">
        <v>117172351.26090001</v>
      </c>
      <c r="U8" s="639">
        <v>15337963.524599999</v>
      </c>
      <c r="V8" s="639">
        <v>4213659.3570999997</v>
      </c>
      <c r="W8" s="639">
        <v>2530519.0266</v>
      </c>
      <c r="X8" s="639">
        <v>16799362.7788</v>
      </c>
      <c r="Y8" s="639">
        <v>4833119.2723000003</v>
      </c>
      <c r="Z8" s="639">
        <v>2660854.2368999999</v>
      </c>
      <c r="AA8" s="657">
        <v>0</v>
      </c>
      <c r="AB8" s="648"/>
      <c r="AC8" s="648"/>
    </row>
    <row r="9" spans="1:29">
      <c r="A9" s="444">
        <v>1.1000000000000001</v>
      </c>
      <c r="B9" s="445" t="s">
        <v>453</v>
      </c>
      <c r="C9" s="659">
        <v>20743432694.222603</v>
      </c>
      <c r="D9" s="639">
        <v>19430321683.186901</v>
      </c>
      <c r="E9" s="639">
        <v>137141725.16330001</v>
      </c>
      <c r="F9" s="639">
        <v>27060.86</v>
      </c>
      <c r="G9" s="639">
        <v>0</v>
      </c>
      <c r="H9" s="639">
        <v>771204060.89160001</v>
      </c>
      <c r="I9" s="639">
        <v>83484438.403899997</v>
      </c>
      <c r="J9" s="639">
        <v>70204763.058699995</v>
      </c>
      <c r="K9" s="639">
        <v>1585064.3193999999</v>
      </c>
      <c r="L9" s="639">
        <v>427539438.75849998</v>
      </c>
      <c r="M9" s="639">
        <v>24203250.662999999</v>
      </c>
      <c r="N9" s="639">
        <v>16768777.688300001</v>
      </c>
      <c r="O9" s="639">
        <v>42102310.5603</v>
      </c>
      <c r="P9" s="639">
        <v>29265951.904399998</v>
      </c>
      <c r="Q9" s="639">
        <v>58746377.160899997</v>
      </c>
      <c r="R9" s="639">
        <v>89689919.992699996</v>
      </c>
      <c r="S9" s="657">
        <v>28512.384399999999</v>
      </c>
      <c r="T9" s="658">
        <v>114367511.3856</v>
      </c>
      <c r="U9" s="639">
        <v>14828052.772600001</v>
      </c>
      <c r="V9" s="639">
        <v>4147350.7491000001</v>
      </c>
      <c r="W9" s="639">
        <v>2329914.6680000001</v>
      </c>
      <c r="X9" s="639">
        <v>16799362.7788</v>
      </c>
      <c r="Y9" s="639">
        <v>4833119.2723000003</v>
      </c>
      <c r="Z9" s="639">
        <v>2660854.2368999999</v>
      </c>
      <c r="AA9" s="657">
        <v>0</v>
      </c>
      <c r="AB9" s="648"/>
      <c r="AC9" s="648"/>
    </row>
    <row r="10" spans="1:29">
      <c r="A10" s="442" t="s">
        <v>14</v>
      </c>
      <c r="B10" s="443" t="s">
        <v>454</v>
      </c>
      <c r="C10" s="660">
        <v>20020850375.351402</v>
      </c>
      <c r="D10" s="639">
        <v>18724723643.888</v>
      </c>
      <c r="E10" s="639">
        <v>130966101.792</v>
      </c>
      <c r="F10" s="639">
        <v>0</v>
      </c>
      <c r="G10" s="639">
        <v>0</v>
      </c>
      <c r="H10" s="639">
        <v>759352724.32959998</v>
      </c>
      <c r="I10" s="639">
        <v>82844556.239500001</v>
      </c>
      <c r="J10" s="639">
        <v>68722123.015799999</v>
      </c>
      <c r="K10" s="639">
        <v>1585064.3193999999</v>
      </c>
      <c r="L10" s="639">
        <v>422498930.74290001</v>
      </c>
      <c r="M10" s="639">
        <v>23491288.750799999</v>
      </c>
      <c r="N10" s="639">
        <v>16532154.2667</v>
      </c>
      <c r="O10" s="639">
        <v>41374048.288199998</v>
      </c>
      <c r="P10" s="639">
        <v>29188216.114399999</v>
      </c>
      <c r="Q10" s="639">
        <v>58737202.270900004</v>
      </c>
      <c r="R10" s="639">
        <v>88199977.4727</v>
      </c>
      <c r="S10" s="657">
        <v>0</v>
      </c>
      <c r="T10" s="658">
        <v>114275076.3909</v>
      </c>
      <c r="U10" s="639">
        <v>14828052.772600001</v>
      </c>
      <c r="V10" s="639">
        <v>4054915.7544</v>
      </c>
      <c r="W10" s="639">
        <v>2329914.6680000001</v>
      </c>
      <c r="X10" s="639">
        <v>16799362.7788</v>
      </c>
      <c r="Y10" s="639">
        <v>4833119.2723000003</v>
      </c>
      <c r="Z10" s="639">
        <v>2660854.2368999999</v>
      </c>
      <c r="AA10" s="657">
        <v>0</v>
      </c>
      <c r="AB10" s="648"/>
      <c r="AC10" s="648"/>
    </row>
    <row r="11" spans="1:29">
      <c r="A11" s="441" t="s">
        <v>455</v>
      </c>
      <c r="B11" s="440" t="s">
        <v>456</v>
      </c>
      <c r="C11" s="661">
        <v>11267797825.444399</v>
      </c>
      <c r="D11" s="639">
        <v>10631624814.959299</v>
      </c>
      <c r="E11" s="639">
        <v>66992586.660899997</v>
      </c>
      <c r="F11" s="639">
        <v>0</v>
      </c>
      <c r="G11" s="639">
        <v>0</v>
      </c>
      <c r="H11" s="639">
        <v>463589293.66390002</v>
      </c>
      <c r="I11" s="639">
        <v>64410661.421599999</v>
      </c>
      <c r="J11" s="639">
        <v>36292237.510899998</v>
      </c>
      <c r="K11" s="639">
        <v>565408.39199999999</v>
      </c>
      <c r="L11" s="639">
        <v>122219594.3522</v>
      </c>
      <c r="M11" s="639">
        <v>8952647.8688999992</v>
      </c>
      <c r="N11" s="639">
        <v>11583561.991</v>
      </c>
      <c r="O11" s="639">
        <v>19741375.039700001</v>
      </c>
      <c r="P11" s="639">
        <v>14339160.178400001</v>
      </c>
      <c r="Q11" s="639">
        <v>16195034.220000001</v>
      </c>
      <c r="R11" s="639">
        <v>16602471.3412</v>
      </c>
      <c r="S11" s="657">
        <v>0</v>
      </c>
      <c r="T11" s="658">
        <v>50364122.468999997</v>
      </c>
      <c r="U11" s="639">
        <v>7314680.3327000001</v>
      </c>
      <c r="V11" s="639">
        <v>3324966.091</v>
      </c>
      <c r="W11" s="639">
        <v>1517926.3123999999</v>
      </c>
      <c r="X11" s="639">
        <v>1121212.8518000001</v>
      </c>
      <c r="Y11" s="639">
        <v>366903.92869999999</v>
      </c>
      <c r="Z11" s="639">
        <v>157731.12059999999</v>
      </c>
      <c r="AA11" s="657">
        <v>0</v>
      </c>
      <c r="AB11" s="648"/>
      <c r="AC11" s="648"/>
    </row>
    <row r="12" spans="1:29">
      <c r="A12" s="441" t="s">
        <v>457</v>
      </c>
      <c r="B12" s="440" t="s">
        <v>458</v>
      </c>
      <c r="C12" s="661">
        <v>3121057571.4956999</v>
      </c>
      <c r="D12" s="639">
        <v>2893487700.4877</v>
      </c>
      <c r="E12" s="639">
        <v>16827709.738200001</v>
      </c>
      <c r="F12" s="639">
        <v>0</v>
      </c>
      <c r="G12" s="639">
        <v>0</v>
      </c>
      <c r="H12" s="639">
        <v>112848693.5193</v>
      </c>
      <c r="I12" s="639">
        <v>11648720.6063</v>
      </c>
      <c r="J12" s="639">
        <v>27125525.5009</v>
      </c>
      <c r="K12" s="639">
        <v>0</v>
      </c>
      <c r="L12" s="639">
        <v>80598849.5123</v>
      </c>
      <c r="M12" s="639">
        <v>3072682.1630000002</v>
      </c>
      <c r="N12" s="639">
        <v>1390632.9902999999</v>
      </c>
      <c r="O12" s="639">
        <v>13113618.6939</v>
      </c>
      <c r="P12" s="639">
        <v>4756321.5856999997</v>
      </c>
      <c r="Q12" s="639">
        <v>11646093.532</v>
      </c>
      <c r="R12" s="639">
        <v>23106046.344000001</v>
      </c>
      <c r="S12" s="657">
        <v>0</v>
      </c>
      <c r="T12" s="658">
        <v>34122327.976400003</v>
      </c>
      <c r="U12" s="639">
        <v>5866257.9819</v>
      </c>
      <c r="V12" s="639">
        <v>449301.83850000001</v>
      </c>
      <c r="W12" s="639">
        <v>91666.967300000004</v>
      </c>
      <c r="X12" s="639">
        <v>518122.35430000001</v>
      </c>
      <c r="Y12" s="639">
        <v>805333.93339999998</v>
      </c>
      <c r="Z12" s="639">
        <v>820107.91249999998</v>
      </c>
      <c r="AA12" s="657">
        <v>0</v>
      </c>
      <c r="AB12" s="648"/>
      <c r="AC12" s="648"/>
    </row>
    <row r="13" spans="1:29">
      <c r="A13" s="441" t="s">
        <v>459</v>
      </c>
      <c r="B13" s="440" t="s">
        <v>460</v>
      </c>
      <c r="C13" s="661">
        <v>1616607464.8689997</v>
      </c>
      <c r="D13" s="639">
        <v>1517301329.7479999</v>
      </c>
      <c r="E13" s="639">
        <v>3874965.5614999998</v>
      </c>
      <c r="F13" s="639">
        <v>0</v>
      </c>
      <c r="G13" s="639">
        <v>0</v>
      </c>
      <c r="H13" s="639">
        <v>59791211.918499999</v>
      </c>
      <c r="I13" s="639">
        <v>2133389.1329000001</v>
      </c>
      <c r="J13" s="639">
        <v>3542312.9145</v>
      </c>
      <c r="K13" s="639">
        <v>288848</v>
      </c>
      <c r="L13" s="639">
        <v>30843945.513500001</v>
      </c>
      <c r="M13" s="639">
        <v>3006831.2453000001</v>
      </c>
      <c r="N13" s="639">
        <v>2980481.659</v>
      </c>
      <c r="O13" s="639">
        <v>3454214.7022000002</v>
      </c>
      <c r="P13" s="639">
        <v>3779114.8486000001</v>
      </c>
      <c r="Q13" s="639">
        <v>5360982.2603000002</v>
      </c>
      <c r="R13" s="639">
        <v>7956455.7308999998</v>
      </c>
      <c r="S13" s="657">
        <v>0</v>
      </c>
      <c r="T13" s="658">
        <v>8670977.6889999993</v>
      </c>
      <c r="U13" s="639">
        <v>471555.29119999998</v>
      </c>
      <c r="V13" s="639">
        <v>140684.3474</v>
      </c>
      <c r="W13" s="639">
        <v>130414.75019999999</v>
      </c>
      <c r="X13" s="639">
        <v>818588.49849999999</v>
      </c>
      <c r="Y13" s="639">
        <v>3525683.7947999998</v>
      </c>
      <c r="Z13" s="639">
        <v>601737.04460000002</v>
      </c>
      <c r="AA13" s="657">
        <v>0</v>
      </c>
      <c r="AB13" s="648"/>
      <c r="AC13" s="648"/>
    </row>
    <row r="14" spans="1:29">
      <c r="A14" s="441" t="s">
        <v>461</v>
      </c>
      <c r="B14" s="440" t="s">
        <v>462</v>
      </c>
      <c r="C14" s="661">
        <v>4015387513.5422997</v>
      </c>
      <c r="D14" s="639">
        <v>3682309798.6929998</v>
      </c>
      <c r="E14" s="639">
        <v>43270839.8314</v>
      </c>
      <c r="F14" s="639">
        <v>0</v>
      </c>
      <c r="G14" s="639">
        <v>0</v>
      </c>
      <c r="H14" s="639">
        <v>123123525.2279</v>
      </c>
      <c r="I14" s="639">
        <v>4651785.0787000004</v>
      </c>
      <c r="J14" s="639">
        <v>1762047.0895</v>
      </c>
      <c r="K14" s="639">
        <v>730807.92740000004</v>
      </c>
      <c r="L14" s="639">
        <v>188836541.36489999</v>
      </c>
      <c r="M14" s="639">
        <v>8459127.4736000001</v>
      </c>
      <c r="N14" s="639">
        <v>577477.62639999995</v>
      </c>
      <c r="O14" s="639">
        <v>5064839.8524000002</v>
      </c>
      <c r="P14" s="639">
        <v>6313619.5016999999</v>
      </c>
      <c r="Q14" s="639">
        <v>25535092.2586</v>
      </c>
      <c r="R14" s="639">
        <v>40535004.056599997</v>
      </c>
      <c r="S14" s="657">
        <v>0</v>
      </c>
      <c r="T14" s="658">
        <v>21117648.256499998</v>
      </c>
      <c r="U14" s="639">
        <v>1175559.1668</v>
      </c>
      <c r="V14" s="639">
        <v>139963.47750000001</v>
      </c>
      <c r="W14" s="639">
        <v>589906.63809999998</v>
      </c>
      <c r="X14" s="639">
        <v>14341439.074200001</v>
      </c>
      <c r="Y14" s="639">
        <v>135197.61540000001</v>
      </c>
      <c r="Z14" s="639">
        <v>1081278.1592000001</v>
      </c>
      <c r="AA14" s="657">
        <v>0</v>
      </c>
      <c r="AB14" s="648"/>
      <c r="AC14" s="648"/>
    </row>
    <row r="15" spans="1:29">
      <c r="A15" s="439">
        <v>1.2</v>
      </c>
      <c r="B15" s="437" t="s">
        <v>656</v>
      </c>
      <c r="C15" s="662">
        <v>233641200.1875</v>
      </c>
      <c r="D15" s="639">
        <v>26428305.120000001</v>
      </c>
      <c r="E15" s="639">
        <v>583578.53</v>
      </c>
      <c r="F15" s="639">
        <v>12.01</v>
      </c>
      <c r="G15" s="639">
        <v>0</v>
      </c>
      <c r="H15" s="639">
        <v>8008094.5599999996</v>
      </c>
      <c r="I15" s="639">
        <v>1079297.94</v>
      </c>
      <c r="J15" s="639">
        <v>739415.22</v>
      </c>
      <c r="K15" s="639">
        <v>65581.75</v>
      </c>
      <c r="L15" s="639">
        <v>174789846.35159999</v>
      </c>
      <c r="M15" s="639">
        <v>7266296.6176000005</v>
      </c>
      <c r="N15" s="639">
        <v>2444480.0196000002</v>
      </c>
      <c r="O15" s="639">
        <v>13365082.691299999</v>
      </c>
      <c r="P15" s="639">
        <v>7709827.2459000004</v>
      </c>
      <c r="Q15" s="639">
        <v>24844098.367199998</v>
      </c>
      <c r="R15" s="639">
        <v>41905086.943499997</v>
      </c>
      <c r="S15" s="657">
        <v>0</v>
      </c>
      <c r="T15" s="658">
        <v>24414954.155900002</v>
      </c>
      <c r="U15" s="639">
        <v>3159040.7612999999</v>
      </c>
      <c r="V15" s="639">
        <v>450201.37190000003</v>
      </c>
      <c r="W15" s="639">
        <v>600182.05000000005</v>
      </c>
      <c r="X15" s="639">
        <v>10706989.472100001</v>
      </c>
      <c r="Y15" s="639">
        <v>2819166.6283999998</v>
      </c>
      <c r="Z15" s="639">
        <v>1416936.8477</v>
      </c>
      <c r="AA15" s="657">
        <v>0</v>
      </c>
      <c r="AB15" s="648"/>
      <c r="AC15" s="648"/>
    </row>
    <row r="16" spans="1:29">
      <c r="A16" s="438">
        <v>1.3</v>
      </c>
      <c r="B16" s="437" t="s">
        <v>501</v>
      </c>
      <c r="C16" s="663"/>
      <c r="D16" s="664"/>
      <c r="E16" s="664"/>
      <c r="F16" s="664"/>
      <c r="G16" s="664"/>
      <c r="H16" s="664"/>
      <c r="I16" s="664"/>
      <c r="J16" s="664"/>
      <c r="K16" s="664"/>
      <c r="L16" s="664"/>
      <c r="M16" s="664"/>
      <c r="N16" s="664"/>
      <c r="O16" s="664"/>
      <c r="P16" s="664"/>
      <c r="Q16" s="664"/>
      <c r="R16" s="664"/>
      <c r="S16" s="665"/>
      <c r="T16" s="666"/>
      <c r="U16" s="664"/>
      <c r="V16" s="664"/>
      <c r="W16" s="664"/>
      <c r="X16" s="664"/>
      <c r="Y16" s="664"/>
      <c r="Z16" s="664"/>
      <c r="AA16" s="665"/>
      <c r="AB16" s="648"/>
      <c r="AC16" s="648"/>
    </row>
    <row r="17" spans="1:29" s="425" customFormat="1">
      <c r="A17" s="435" t="s">
        <v>463</v>
      </c>
      <c r="B17" s="436" t="s">
        <v>464</v>
      </c>
      <c r="C17" s="667">
        <v>19459334860.065399</v>
      </c>
      <c r="D17" s="640">
        <v>18237127137.6917</v>
      </c>
      <c r="E17" s="640">
        <v>119965526.2869</v>
      </c>
      <c r="F17" s="640">
        <v>24388.45</v>
      </c>
      <c r="G17" s="640">
        <v>0</v>
      </c>
      <c r="H17" s="640">
        <v>738941373.93610001</v>
      </c>
      <c r="I17" s="640">
        <v>80981064.431799993</v>
      </c>
      <c r="J17" s="640">
        <v>69609982.654400006</v>
      </c>
      <c r="K17" s="640">
        <v>1445373.21</v>
      </c>
      <c r="L17" s="640">
        <v>376510298.32569999</v>
      </c>
      <c r="M17" s="640">
        <v>21675725.4386</v>
      </c>
      <c r="N17" s="640">
        <v>16509737.4958</v>
      </c>
      <c r="O17" s="640">
        <v>40839756.047200002</v>
      </c>
      <c r="P17" s="640">
        <v>27502550.037500001</v>
      </c>
      <c r="Q17" s="640">
        <v>50979433.6906</v>
      </c>
      <c r="R17" s="640">
        <v>80567276.318399996</v>
      </c>
      <c r="S17" s="668">
        <v>23564.42</v>
      </c>
      <c r="T17" s="669">
        <v>106756050.1119</v>
      </c>
      <c r="U17" s="640">
        <v>14338807.8948</v>
      </c>
      <c r="V17" s="640">
        <v>4120464.3316000002</v>
      </c>
      <c r="W17" s="640">
        <v>2228594.9898999999</v>
      </c>
      <c r="X17" s="640">
        <v>11164302.058700001</v>
      </c>
      <c r="Y17" s="640">
        <v>4822159.4269000003</v>
      </c>
      <c r="Z17" s="640">
        <v>2201413.4649999999</v>
      </c>
      <c r="AA17" s="668">
        <v>0</v>
      </c>
      <c r="AB17" s="677"/>
      <c r="AC17" s="677"/>
    </row>
    <row r="18" spans="1:29" s="425" customFormat="1">
      <c r="A18" s="432" t="s">
        <v>465</v>
      </c>
      <c r="B18" s="433" t="s">
        <v>466</v>
      </c>
      <c r="C18" s="670">
        <v>18584916731.643902</v>
      </c>
      <c r="D18" s="640">
        <v>17409423142.0998</v>
      </c>
      <c r="E18" s="640">
        <v>113824642.5006</v>
      </c>
      <c r="F18" s="640">
        <v>0</v>
      </c>
      <c r="G18" s="640">
        <v>0</v>
      </c>
      <c r="H18" s="640">
        <v>720631935.41170001</v>
      </c>
      <c r="I18" s="640">
        <v>80354630.940799996</v>
      </c>
      <c r="J18" s="640">
        <v>68116604.766299993</v>
      </c>
      <c r="K18" s="640">
        <v>1429719.682</v>
      </c>
      <c r="L18" s="640">
        <v>349018114.93800002</v>
      </c>
      <c r="M18" s="640">
        <v>20190161.0572</v>
      </c>
      <c r="N18" s="640">
        <v>16296963.8103</v>
      </c>
      <c r="O18" s="640">
        <v>39926000.015799999</v>
      </c>
      <c r="P18" s="640">
        <v>27225775.6127</v>
      </c>
      <c r="Q18" s="640">
        <v>49858974.872299999</v>
      </c>
      <c r="R18" s="640">
        <v>73783436.766100004</v>
      </c>
      <c r="S18" s="668">
        <v>0</v>
      </c>
      <c r="T18" s="669">
        <v>105843539.1944</v>
      </c>
      <c r="U18" s="640">
        <v>14338807.8958</v>
      </c>
      <c r="V18" s="640">
        <v>4028029.3369</v>
      </c>
      <c r="W18" s="640">
        <v>2222447.6299000001</v>
      </c>
      <c r="X18" s="640">
        <v>10398853.5646</v>
      </c>
      <c r="Y18" s="640">
        <v>4822159.4269000003</v>
      </c>
      <c r="Z18" s="640">
        <v>2201413.4676999999</v>
      </c>
      <c r="AA18" s="668">
        <v>0</v>
      </c>
      <c r="AB18" s="677"/>
      <c r="AC18" s="677"/>
    </row>
    <row r="19" spans="1:29" s="425" customFormat="1">
      <c r="A19" s="435" t="s">
        <v>467</v>
      </c>
      <c r="B19" s="434" t="s">
        <v>468</v>
      </c>
      <c r="C19" s="671">
        <v>24329109087.618</v>
      </c>
      <c r="D19" s="640">
        <v>23002125361.128201</v>
      </c>
      <c r="E19" s="640">
        <v>158436039.0147</v>
      </c>
      <c r="F19" s="640">
        <v>25.59</v>
      </c>
      <c r="G19" s="640">
        <v>0</v>
      </c>
      <c r="H19" s="640">
        <v>953457878.04589999</v>
      </c>
      <c r="I19" s="640">
        <v>106226307.34289999</v>
      </c>
      <c r="J19" s="640">
        <v>87456224.282000005</v>
      </c>
      <c r="K19" s="640">
        <v>563247.11529999995</v>
      </c>
      <c r="L19" s="640">
        <v>280385089.4091</v>
      </c>
      <c r="M19" s="640">
        <v>17298604.065699998</v>
      </c>
      <c r="N19" s="640">
        <v>14895396.0458</v>
      </c>
      <c r="O19" s="640">
        <v>35190575.830499999</v>
      </c>
      <c r="P19" s="640">
        <v>25609352.638599999</v>
      </c>
      <c r="Q19" s="640">
        <v>40292219.826899998</v>
      </c>
      <c r="R19" s="640">
        <v>63698422.674199998</v>
      </c>
      <c r="S19" s="668">
        <v>1271.98</v>
      </c>
      <c r="T19" s="669">
        <v>93140759.034799993</v>
      </c>
      <c r="U19" s="640">
        <v>16965939.879999999</v>
      </c>
      <c r="V19" s="640">
        <v>3767253.5433999998</v>
      </c>
      <c r="W19" s="640">
        <v>1662274.6383</v>
      </c>
      <c r="X19" s="640">
        <v>1744091.0178</v>
      </c>
      <c r="Y19" s="640">
        <v>1525655.2819000001</v>
      </c>
      <c r="Z19" s="640">
        <v>465593.21230000001</v>
      </c>
      <c r="AA19" s="668">
        <v>0</v>
      </c>
      <c r="AB19" s="677"/>
      <c r="AC19" s="677"/>
    </row>
    <row r="20" spans="1:29" s="425" customFormat="1">
      <c r="A20" s="432" t="s">
        <v>469</v>
      </c>
      <c r="B20" s="433" t="s">
        <v>466</v>
      </c>
      <c r="C20" s="670">
        <v>22898083023.414101</v>
      </c>
      <c r="D20" s="640">
        <v>21670584355.589802</v>
      </c>
      <c r="E20" s="640">
        <v>148356925.9894</v>
      </c>
      <c r="F20" s="640">
        <v>0</v>
      </c>
      <c r="G20" s="640">
        <v>0</v>
      </c>
      <c r="H20" s="640">
        <v>854382999.2967</v>
      </c>
      <c r="I20" s="640">
        <v>104215694.0592</v>
      </c>
      <c r="J20" s="640">
        <v>86464857.933699995</v>
      </c>
      <c r="K20" s="640">
        <v>535958.65800000005</v>
      </c>
      <c r="L20" s="640">
        <v>280254410.61199999</v>
      </c>
      <c r="M20" s="640">
        <v>14178244.4528</v>
      </c>
      <c r="N20" s="640">
        <v>13540158.1897</v>
      </c>
      <c r="O20" s="640">
        <v>29693189.694200002</v>
      </c>
      <c r="P20" s="640">
        <v>25179477.767299999</v>
      </c>
      <c r="Q20" s="640">
        <v>38123702.697700001</v>
      </c>
      <c r="R20" s="640">
        <v>45913952.383900002</v>
      </c>
      <c r="S20" s="668">
        <v>0</v>
      </c>
      <c r="T20" s="669">
        <v>92861257.915600002</v>
      </c>
      <c r="U20" s="640">
        <v>16965939.874200001</v>
      </c>
      <c r="V20" s="640">
        <v>3695290.7330999998</v>
      </c>
      <c r="W20" s="640">
        <v>1662274.6401</v>
      </c>
      <c r="X20" s="640">
        <v>1744091.0153999999</v>
      </c>
      <c r="Y20" s="640">
        <v>1525655.2930999999</v>
      </c>
      <c r="Z20" s="640">
        <v>465593.21230000001</v>
      </c>
      <c r="AA20" s="668">
        <v>0</v>
      </c>
      <c r="AB20" s="677"/>
      <c r="AC20" s="677"/>
    </row>
    <row r="21" spans="1:29" s="425" customFormat="1">
      <c r="A21" s="431">
        <v>1.4</v>
      </c>
      <c r="B21" s="430" t="s">
        <v>470</v>
      </c>
      <c r="C21" s="672">
        <v>134469954.44589999</v>
      </c>
      <c r="D21" s="640">
        <v>126006740.61</v>
      </c>
      <c r="E21" s="640">
        <v>189191.24</v>
      </c>
      <c r="F21" s="640">
        <v>0</v>
      </c>
      <c r="G21" s="640">
        <v>0</v>
      </c>
      <c r="H21" s="640">
        <v>2927171.78</v>
      </c>
      <c r="I21" s="640">
        <v>60135.33</v>
      </c>
      <c r="J21" s="640">
        <v>424987.95</v>
      </c>
      <c r="K21" s="640">
        <v>0</v>
      </c>
      <c r="L21" s="640">
        <v>5536042.0559</v>
      </c>
      <c r="M21" s="640">
        <v>2151339.7599999998</v>
      </c>
      <c r="N21" s="640">
        <v>0</v>
      </c>
      <c r="O21" s="640">
        <v>964656.57590000005</v>
      </c>
      <c r="P21" s="640">
        <v>21479.07</v>
      </c>
      <c r="Q21" s="640">
        <v>1379158.3</v>
      </c>
      <c r="R21" s="640">
        <v>27134.67</v>
      </c>
      <c r="S21" s="668">
        <v>0</v>
      </c>
      <c r="T21" s="669">
        <v>0</v>
      </c>
      <c r="U21" s="640">
        <v>0</v>
      </c>
      <c r="V21" s="640">
        <v>0</v>
      </c>
      <c r="W21" s="640">
        <v>0</v>
      </c>
      <c r="X21" s="640">
        <v>0</v>
      </c>
      <c r="Y21" s="640">
        <v>0</v>
      </c>
      <c r="Z21" s="640">
        <v>0</v>
      </c>
      <c r="AA21" s="668">
        <v>0</v>
      </c>
      <c r="AB21" s="677"/>
      <c r="AC21" s="677"/>
    </row>
    <row r="22" spans="1:29" s="425" customFormat="1" ht="13.5" thickBot="1">
      <c r="A22" s="429">
        <v>1.5</v>
      </c>
      <c r="B22" s="428" t="s">
        <v>471</v>
      </c>
      <c r="C22" s="673">
        <v>52002713.0942</v>
      </c>
      <c r="D22" s="674">
        <v>47859898.893600002</v>
      </c>
      <c r="E22" s="674">
        <v>1151369.3256999999</v>
      </c>
      <c r="F22" s="674">
        <v>0</v>
      </c>
      <c r="G22" s="674">
        <v>0</v>
      </c>
      <c r="H22" s="674">
        <v>3838265.1258</v>
      </c>
      <c r="I22" s="674">
        <v>0</v>
      </c>
      <c r="J22" s="674">
        <v>2023265.1258</v>
      </c>
      <c r="K22" s="674">
        <v>0</v>
      </c>
      <c r="L22" s="674">
        <v>304549.0748</v>
      </c>
      <c r="M22" s="674">
        <v>304549.0748</v>
      </c>
      <c r="N22" s="674">
        <v>0</v>
      </c>
      <c r="O22" s="674">
        <v>0</v>
      </c>
      <c r="P22" s="674">
        <v>0</v>
      </c>
      <c r="Q22" s="674">
        <v>0</v>
      </c>
      <c r="R22" s="674">
        <v>0</v>
      </c>
      <c r="S22" s="675">
        <v>0</v>
      </c>
      <c r="T22" s="676">
        <v>0</v>
      </c>
      <c r="U22" s="427"/>
      <c r="V22" s="427"/>
      <c r="W22" s="427"/>
      <c r="X22" s="427"/>
      <c r="Y22" s="427"/>
      <c r="Z22" s="427"/>
      <c r="AA22" s="426"/>
    </row>
    <row r="23" spans="1:29">
      <c r="A23" s="413"/>
    </row>
    <row r="26" spans="1:29">
      <c r="C26" s="655"/>
      <c r="D26" s="655"/>
      <c r="E26" s="655"/>
      <c r="F26" s="655"/>
      <c r="G26" s="655"/>
      <c r="H26" s="655"/>
      <c r="I26" s="655"/>
      <c r="J26" s="655"/>
      <c r="K26" s="655"/>
      <c r="L26" s="655"/>
      <c r="M26" s="655"/>
      <c r="N26" s="655"/>
      <c r="O26" s="655"/>
      <c r="P26" s="655"/>
      <c r="Q26" s="655"/>
      <c r="R26" s="655"/>
      <c r="S26" s="655"/>
      <c r="T26" s="655"/>
      <c r="U26" s="655"/>
      <c r="V26" s="655"/>
      <c r="W26" s="655"/>
      <c r="X26" s="655"/>
      <c r="Y26" s="655"/>
      <c r="Z26" s="655"/>
      <c r="AA26" s="655"/>
    </row>
    <row r="27" spans="1:29">
      <c r="C27" s="655"/>
      <c r="D27" s="655"/>
      <c r="E27" s="655"/>
      <c r="F27" s="655"/>
      <c r="G27" s="655"/>
      <c r="H27" s="655"/>
      <c r="I27" s="655"/>
      <c r="J27" s="655"/>
      <c r="K27" s="655"/>
      <c r="L27" s="655"/>
      <c r="M27" s="655"/>
      <c r="N27" s="655"/>
      <c r="O27" s="655"/>
      <c r="P27" s="655"/>
      <c r="Q27" s="655"/>
      <c r="R27" s="655"/>
      <c r="S27" s="655"/>
      <c r="T27" s="655"/>
      <c r="U27" s="655"/>
      <c r="V27" s="655"/>
      <c r="W27" s="655"/>
      <c r="X27" s="655"/>
      <c r="Y27" s="655"/>
      <c r="Z27" s="655"/>
      <c r="AA27" s="655"/>
    </row>
    <row r="28" spans="1:29">
      <c r="C28" s="655"/>
      <c r="D28" s="655"/>
      <c r="E28" s="655"/>
      <c r="F28" s="655"/>
      <c r="G28" s="655"/>
      <c r="H28" s="655"/>
      <c r="I28" s="655"/>
      <c r="J28" s="655"/>
      <c r="K28" s="655"/>
      <c r="L28" s="655"/>
      <c r="M28" s="655"/>
      <c r="N28" s="655"/>
      <c r="O28" s="655"/>
      <c r="P28" s="655"/>
      <c r="Q28" s="655"/>
      <c r="R28" s="655"/>
      <c r="S28" s="655"/>
      <c r="T28" s="655"/>
      <c r="U28" s="655"/>
      <c r="V28" s="655"/>
      <c r="W28" s="655"/>
      <c r="X28" s="655"/>
      <c r="Y28" s="655"/>
      <c r="Z28" s="655"/>
      <c r="AA28" s="655"/>
    </row>
    <row r="29" spans="1:29">
      <c r="C29" s="655"/>
      <c r="D29" s="655"/>
      <c r="E29" s="655"/>
      <c r="F29" s="655"/>
      <c r="G29" s="655"/>
      <c r="H29" s="655"/>
      <c r="I29" s="655"/>
      <c r="J29" s="655"/>
      <c r="K29" s="655"/>
      <c r="L29" s="655"/>
      <c r="M29" s="655"/>
      <c r="N29" s="655"/>
      <c r="O29" s="655"/>
      <c r="P29" s="655"/>
      <c r="Q29" s="655"/>
      <c r="R29" s="655"/>
      <c r="S29" s="655"/>
      <c r="T29" s="655"/>
      <c r="U29" s="655"/>
      <c r="V29" s="655"/>
      <c r="W29" s="655"/>
      <c r="X29" s="655"/>
      <c r="Y29" s="655"/>
      <c r="Z29" s="655"/>
      <c r="AA29" s="655"/>
    </row>
    <row r="30" spans="1:29">
      <c r="C30" s="655"/>
      <c r="D30" s="655"/>
      <c r="E30" s="655"/>
      <c r="F30" s="655"/>
      <c r="G30" s="655"/>
      <c r="H30" s="655"/>
      <c r="I30" s="655"/>
      <c r="J30" s="655"/>
      <c r="K30" s="655"/>
      <c r="L30" s="655"/>
      <c r="M30" s="655"/>
      <c r="N30" s="655"/>
      <c r="O30" s="655"/>
      <c r="P30" s="655"/>
      <c r="Q30" s="655"/>
      <c r="R30" s="655"/>
      <c r="S30" s="655"/>
      <c r="T30" s="655"/>
      <c r="U30" s="655"/>
      <c r="V30" s="655"/>
      <c r="W30" s="655"/>
      <c r="X30" s="655"/>
      <c r="Y30" s="655"/>
      <c r="Z30" s="655"/>
      <c r="AA30" s="655"/>
    </row>
    <row r="31" spans="1:29">
      <c r="C31" s="655"/>
      <c r="D31" s="655"/>
      <c r="E31" s="655"/>
      <c r="F31" s="655"/>
      <c r="G31" s="655"/>
      <c r="H31" s="655"/>
      <c r="I31" s="655"/>
      <c r="J31" s="655"/>
      <c r="K31" s="655"/>
      <c r="L31" s="655"/>
      <c r="M31" s="655"/>
      <c r="N31" s="655"/>
      <c r="O31" s="655"/>
      <c r="P31" s="655"/>
      <c r="Q31" s="655"/>
      <c r="R31" s="655"/>
      <c r="S31" s="655"/>
      <c r="T31" s="655"/>
      <c r="U31" s="655"/>
      <c r="V31" s="655"/>
      <c r="W31" s="655"/>
      <c r="X31" s="655"/>
      <c r="Y31" s="655"/>
      <c r="Z31" s="655"/>
      <c r="AA31" s="655"/>
    </row>
    <row r="32" spans="1:29">
      <c r="C32" s="655"/>
      <c r="D32" s="655"/>
      <c r="E32" s="655"/>
      <c r="F32" s="655"/>
      <c r="G32" s="655"/>
      <c r="H32" s="655"/>
      <c r="I32" s="655"/>
      <c r="J32" s="655"/>
      <c r="K32" s="655"/>
      <c r="L32" s="655"/>
      <c r="M32" s="655"/>
      <c r="N32" s="655"/>
      <c r="O32" s="655"/>
      <c r="P32" s="655"/>
      <c r="Q32" s="655"/>
      <c r="R32" s="655"/>
      <c r="S32" s="655"/>
      <c r="T32" s="655"/>
      <c r="U32" s="655"/>
      <c r="V32" s="655"/>
      <c r="W32" s="655"/>
      <c r="X32" s="655"/>
      <c r="Y32" s="655"/>
      <c r="Z32" s="655"/>
      <c r="AA32" s="655"/>
    </row>
    <row r="33" spans="3:27">
      <c r="C33" s="655"/>
      <c r="D33" s="655"/>
      <c r="E33" s="655"/>
      <c r="F33" s="655"/>
      <c r="G33" s="655"/>
      <c r="H33" s="655"/>
      <c r="I33" s="655"/>
      <c r="J33" s="655"/>
      <c r="K33" s="655"/>
      <c r="L33" s="655"/>
      <c r="M33" s="655"/>
      <c r="N33" s="655"/>
      <c r="O33" s="655"/>
      <c r="P33" s="655"/>
      <c r="Q33" s="655"/>
      <c r="R33" s="655"/>
      <c r="S33" s="655"/>
      <c r="T33" s="655"/>
      <c r="U33" s="655"/>
      <c r="V33" s="655"/>
      <c r="W33" s="655"/>
      <c r="X33" s="655"/>
      <c r="Y33" s="655"/>
      <c r="Z33" s="655"/>
      <c r="AA33" s="655"/>
    </row>
    <row r="34" spans="3:27">
      <c r="C34" s="655"/>
      <c r="D34" s="655"/>
      <c r="E34" s="655"/>
      <c r="F34" s="655"/>
      <c r="G34" s="655"/>
      <c r="H34" s="655"/>
      <c r="I34" s="655"/>
      <c r="J34" s="655"/>
      <c r="K34" s="655"/>
      <c r="L34" s="655"/>
      <c r="M34" s="655"/>
      <c r="N34" s="655"/>
      <c r="O34" s="655"/>
      <c r="P34" s="655"/>
      <c r="Q34" s="655"/>
      <c r="R34" s="655"/>
      <c r="S34" s="655"/>
      <c r="T34" s="655"/>
      <c r="U34" s="655"/>
      <c r="V34" s="655"/>
      <c r="W34" s="655"/>
      <c r="X34" s="655"/>
      <c r="Y34" s="655"/>
      <c r="Z34" s="655"/>
      <c r="AA34" s="655"/>
    </row>
    <row r="35" spans="3:27">
      <c r="C35" s="655"/>
      <c r="D35" s="655"/>
      <c r="E35" s="655"/>
      <c r="F35" s="655"/>
      <c r="G35" s="655"/>
      <c r="H35" s="655"/>
      <c r="I35" s="655"/>
      <c r="J35" s="655"/>
      <c r="K35" s="655"/>
      <c r="L35" s="655"/>
      <c r="M35" s="655"/>
      <c r="N35" s="655"/>
      <c r="O35" s="655"/>
      <c r="P35" s="655"/>
      <c r="Q35" s="655"/>
      <c r="R35" s="655"/>
      <c r="S35" s="655"/>
      <c r="T35" s="655"/>
      <c r="U35" s="655"/>
      <c r="V35" s="655"/>
      <c r="W35" s="655"/>
      <c r="X35" s="655"/>
      <c r="Y35" s="655"/>
      <c r="Z35" s="655"/>
      <c r="AA35" s="655"/>
    </row>
    <row r="36" spans="3:27">
      <c r="C36" s="655"/>
      <c r="D36" s="655"/>
      <c r="E36" s="655"/>
      <c r="F36" s="655"/>
      <c r="G36" s="655"/>
      <c r="H36" s="655"/>
      <c r="I36" s="655"/>
      <c r="J36" s="655"/>
      <c r="K36" s="655"/>
      <c r="L36" s="655"/>
      <c r="M36" s="655"/>
      <c r="N36" s="655"/>
      <c r="O36" s="655"/>
      <c r="P36" s="655"/>
      <c r="Q36" s="655"/>
      <c r="R36" s="655"/>
      <c r="S36" s="655"/>
      <c r="T36" s="655"/>
      <c r="U36" s="655"/>
      <c r="V36" s="655"/>
      <c r="W36" s="655"/>
      <c r="X36" s="655"/>
      <c r="Y36" s="655"/>
      <c r="Z36" s="655"/>
      <c r="AA36" s="655"/>
    </row>
    <row r="37" spans="3:27">
      <c r="C37" s="655"/>
      <c r="D37" s="655"/>
      <c r="E37" s="655"/>
      <c r="F37" s="655"/>
      <c r="G37" s="655"/>
      <c r="H37" s="655"/>
      <c r="I37" s="655"/>
      <c r="J37" s="655"/>
      <c r="K37" s="655"/>
      <c r="L37" s="655"/>
      <c r="M37" s="655"/>
      <c r="N37" s="655"/>
      <c r="O37" s="655"/>
      <c r="P37" s="655"/>
      <c r="Q37" s="655"/>
      <c r="R37" s="655"/>
      <c r="S37" s="655"/>
      <c r="T37" s="655"/>
      <c r="U37" s="655"/>
      <c r="V37" s="655"/>
      <c r="W37" s="655"/>
      <c r="X37" s="655"/>
      <c r="Y37" s="655"/>
      <c r="Z37" s="655"/>
      <c r="AA37" s="655"/>
    </row>
    <row r="38" spans="3:27">
      <c r="C38" s="655"/>
      <c r="D38" s="655"/>
      <c r="E38" s="655"/>
      <c r="F38" s="655"/>
      <c r="G38" s="655"/>
      <c r="H38" s="655"/>
      <c r="I38" s="655"/>
      <c r="J38" s="655"/>
      <c r="K38" s="655"/>
      <c r="L38" s="655"/>
      <c r="M38" s="655"/>
      <c r="N38" s="655"/>
      <c r="O38" s="655"/>
      <c r="P38" s="655"/>
      <c r="Q38" s="655"/>
      <c r="R38" s="655"/>
      <c r="S38" s="655"/>
      <c r="T38" s="655"/>
      <c r="U38" s="655"/>
      <c r="V38" s="655"/>
      <c r="W38" s="655"/>
      <c r="X38" s="655"/>
      <c r="Y38" s="655"/>
      <c r="Z38" s="655"/>
      <c r="AA38" s="655"/>
    </row>
    <row r="39" spans="3:27">
      <c r="C39" s="655"/>
      <c r="D39" s="655"/>
      <c r="E39" s="655"/>
      <c r="F39" s="655"/>
      <c r="G39" s="655"/>
      <c r="H39" s="655"/>
      <c r="I39" s="655"/>
      <c r="J39" s="655"/>
      <c r="K39" s="655"/>
      <c r="L39" s="655"/>
      <c r="M39" s="655"/>
      <c r="N39" s="655"/>
      <c r="O39" s="655"/>
      <c r="P39" s="655"/>
      <c r="Q39" s="655"/>
      <c r="R39" s="655"/>
      <c r="S39" s="655"/>
      <c r="T39" s="655"/>
      <c r="U39" s="655"/>
      <c r="V39" s="655"/>
      <c r="W39" s="655"/>
      <c r="X39" s="655"/>
      <c r="Y39" s="655"/>
      <c r="Z39" s="655"/>
      <c r="AA39" s="655"/>
    </row>
    <row r="40" spans="3:27">
      <c r="C40" s="655"/>
      <c r="D40" s="655"/>
      <c r="E40" s="655"/>
      <c r="F40" s="655"/>
      <c r="G40" s="655"/>
      <c r="H40" s="655"/>
      <c r="I40" s="655"/>
      <c r="J40" s="655"/>
      <c r="K40" s="655"/>
      <c r="L40" s="655"/>
      <c r="M40" s="655"/>
      <c r="N40" s="655"/>
      <c r="O40" s="655"/>
      <c r="P40" s="655"/>
      <c r="Q40" s="655"/>
      <c r="R40" s="655"/>
      <c r="S40" s="655"/>
      <c r="T40" s="655"/>
      <c r="U40" s="655"/>
      <c r="V40" s="655"/>
      <c r="W40" s="655"/>
      <c r="X40" s="655"/>
      <c r="Y40" s="655"/>
      <c r="Z40" s="655"/>
      <c r="AA40" s="655"/>
    </row>
    <row r="41" spans="3:27">
      <c r="C41" s="655"/>
      <c r="D41" s="655"/>
      <c r="E41" s="655"/>
      <c r="F41" s="655"/>
      <c r="G41" s="655"/>
      <c r="H41" s="655"/>
      <c r="I41" s="655"/>
      <c r="J41" s="655"/>
      <c r="K41" s="655"/>
      <c r="L41" s="655"/>
      <c r="M41" s="655"/>
      <c r="N41" s="655"/>
      <c r="O41" s="655"/>
      <c r="P41" s="655"/>
      <c r="Q41" s="655"/>
      <c r="R41" s="655"/>
      <c r="S41" s="655"/>
      <c r="T41" s="655"/>
      <c r="U41" s="655"/>
      <c r="V41" s="655"/>
      <c r="W41" s="655"/>
      <c r="X41" s="655"/>
      <c r="Y41" s="655"/>
      <c r="Z41" s="655"/>
      <c r="AA41" s="655"/>
    </row>
    <row r="42" spans="3:27">
      <c r="C42" s="655"/>
      <c r="D42" s="655"/>
      <c r="E42" s="655"/>
      <c r="F42" s="655"/>
      <c r="G42" s="655"/>
      <c r="H42" s="655"/>
      <c r="I42" s="655"/>
      <c r="J42" s="655"/>
      <c r="K42" s="655"/>
      <c r="L42" s="655"/>
      <c r="M42" s="655"/>
      <c r="N42" s="655"/>
      <c r="O42" s="655"/>
      <c r="P42" s="655"/>
      <c r="Q42" s="655"/>
      <c r="R42" s="655"/>
      <c r="S42" s="655"/>
      <c r="T42" s="655"/>
      <c r="U42" s="655"/>
      <c r="V42" s="655"/>
      <c r="W42" s="655"/>
      <c r="X42" s="655"/>
      <c r="Y42" s="655"/>
      <c r="Z42" s="655"/>
      <c r="AA42" s="655"/>
    </row>
    <row r="43" spans="3:27">
      <c r="C43" s="655"/>
      <c r="D43" s="655"/>
      <c r="E43" s="655"/>
      <c r="F43" s="655"/>
      <c r="G43" s="655"/>
      <c r="H43" s="655"/>
      <c r="I43" s="655"/>
      <c r="J43" s="655"/>
      <c r="K43" s="655"/>
      <c r="L43" s="655"/>
      <c r="M43" s="655"/>
      <c r="N43" s="655"/>
      <c r="O43" s="655"/>
      <c r="P43" s="655"/>
      <c r="Q43" s="655"/>
      <c r="R43" s="655"/>
      <c r="S43" s="655"/>
      <c r="T43" s="655"/>
      <c r="U43" s="655"/>
      <c r="V43" s="655"/>
      <c r="W43" s="655"/>
      <c r="X43" s="655"/>
      <c r="Y43" s="655"/>
      <c r="Z43" s="655"/>
      <c r="AA43" s="655"/>
    </row>
  </sheetData>
  <mergeCells count="7">
    <mergeCell ref="U6:AA6"/>
    <mergeCell ref="A5:B7"/>
    <mergeCell ref="D6:G6"/>
    <mergeCell ref="C6:C7"/>
    <mergeCell ref="H6:K6"/>
    <mergeCell ref="M6:S6"/>
    <mergeCell ref="C5:S5"/>
  </mergeCells>
  <conditionalFormatting sqref="A5">
    <cfRule type="duplicateValues" dxfId="8" priority="1"/>
    <cfRule type="duplicateValues" dxfId="7" priority="2"/>
  </conditionalFormatting>
  <conditionalFormatting sqref="A5">
    <cfRule type="duplicateValues" dxfId="6" priority="3"/>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9"/>
  <sheetViews>
    <sheetView zoomScale="80" zoomScaleNormal="80" workbookViewId="0"/>
  </sheetViews>
  <sheetFormatPr defaultRowHeight="15"/>
  <cols>
    <col min="1" max="1" width="8.7109375" style="330"/>
    <col min="2" max="2" width="69.28515625" style="331" customWidth="1"/>
    <col min="3" max="8" width="16.28515625" bestFit="1" customWidth="1"/>
  </cols>
  <sheetData>
    <row r="1" spans="1:15" s="5" customFormat="1" ht="14.25">
      <c r="A1" s="2" t="s">
        <v>30</v>
      </c>
      <c r="B1" s="3" t="str">
        <f>'Info '!C2</f>
        <v xml:space="preserve">JSC "Bank of Georgia" </v>
      </c>
      <c r="C1" s="3"/>
      <c r="D1" s="4"/>
      <c r="E1" s="4"/>
      <c r="F1" s="4"/>
      <c r="G1" s="4"/>
    </row>
    <row r="2" spans="1:15" s="5" customFormat="1" ht="14.25">
      <c r="A2" s="2" t="s">
        <v>31</v>
      </c>
      <c r="B2" s="257">
        <f>'1. key ratios '!B2</f>
        <v>45838</v>
      </c>
      <c r="C2" s="6"/>
      <c r="D2" s="7"/>
      <c r="E2" s="7"/>
      <c r="F2" s="7"/>
      <c r="G2" s="7"/>
      <c r="H2" s="8"/>
    </row>
    <row r="3" spans="1:15" s="5" customFormat="1" ht="14.25">
      <c r="A3" s="2"/>
      <c r="B3" s="6"/>
      <c r="C3" s="6"/>
      <c r="D3" s="7"/>
      <c r="E3" s="7"/>
      <c r="F3" s="7"/>
      <c r="G3" s="7"/>
      <c r="H3" s="8"/>
    </row>
    <row r="4" spans="1:15" ht="21" customHeight="1">
      <c r="A4" s="804" t="s">
        <v>6</v>
      </c>
      <c r="B4" s="805" t="s">
        <v>527</v>
      </c>
      <c r="C4" s="807" t="s">
        <v>528</v>
      </c>
      <c r="D4" s="807"/>
      <c r="E4" s="807"/>
      <c r="F4" s="807" t="s">
        <v>529</v>
      </c>
      <c r="G4" s="807"/>
      <c r="H4" s="808"/>
    </row>
    <row r="5" spans="1:15" ht="21" customHeight="1">
      <c r="A5" s="804"/>
      <c r="B5" s="806"/>
      <c r="C5" s="300" t="s">
        <v>32</v>
      </c>
      <c r="D5" s="300" t="s">
        <v>33</v>
      </c>
      <c r="E5" s="300" t="s">
        <v>34</v>
      </c>
      <c r="F5" s="300" t="s">
        <v>32</v>
      </c>
      <c r="G5" s="300" t="s">
        <v>33</v>
      </c>
      <c r="H5" s="300" t="s">
        <v>34</v>
      </c>
    </row>
    <row r="6" spans="1:15" ht="26.45" customHeight="1">
      <c r="A6" s="804"/>
      <c r="B6" s="301" t="s">
        <v>530</v>
      </c>
      <c r="C6" s="809"/>
      <c r="D6" s="810"/>
      <c r="E6" s="810"/>
      <c r="F6" s="810"/>
      <c r="G6" s="810"/>
      <c r="H6" s="811"/>
    </row>
    <row r="7" spans="1:15" ht="23.1" customHeight="1">
      <c r="A7" s="302">
        <v>1</v>
      </c>
      <c r="B7" s="303" t="s">
        <v>531</v>
      </c>
      <c r="C7" s="479">
        <v>403312746.36000001</v>
      </c>
      <c r="D7" s="479">
        <v>3980620832.5199995</v>
      </c>
      <c r="E7" s="480">
        <f>C7+D7</f>
        <v>4383933578.8799992</v>
      </c>
      <c r="F7" s="479">
        <v>442131770.34000003</v>
      </c>
      <c r="G7" s="479">
        <v>3242353681.4721999</v>
      </c>
      <c r="H7" s="480">
        <f>F7+G7</f>
        <v>3684485451.8122001</v>
      </c>
      <c r="J7" s="484"/>
      <c r="K7" s="484"/>
      <c r="L7" s="484"/>
      <c r="M7" s="484"/>
      <c r="N7" s="484"/>
      <c r="O7" s="484"/>
    </row>
    <row r="8" spans="1:15">
      <c r="A8" s="302">
        <v>1.1000000000000001</v>
      </c>
      <c r="B8" s="304" t="s">
        <v>532</v>
      </c>
      <c r="C8" s="479">
        <v>285767053.63999999</v>
      </c>
      <c r="D8" s="479">
        <v>529929480.16999996</v>
      </c>
      <c r="E8" s="480">
        <f t="shared" ref="E8:E69" si="0">C8+D8</f>
        <v>815696533.80999994</v>
      </c>
      <c r="F8" s="479">
        <v>229697727.31</v>
      </c>
      <c r="G8" s="479">
        <v>445044186.48299998</v>
      </c>
      <c r="H8" s="480">
        <f t="shared" ref="H8:H69" si="1">F8+G8</f>
        <v>674741913.79299998</v>
      </c>
      <c r="J8" s="484"/>
      <c r="K8" s="484"/>
      <c r="L8" s="484"/>
      <c r="M8" s="484"/>
      <c r="N8" s="484"/>
      <c r="O8" s="484"/>
    </row>
    <row r="9" spans="1:15">
      <c r="A9" s="302">
        <v>1.2</v>
      </c>
      <c r="B9" s="304" t="s">
        <v>533</v>
      </c>
      <c r="C9" s="479">
        <v>88714886.590000004</v>
      </c>
      <c r="D9" s="479">
        <v>2282660196.3499994</v>
      </c>
      <c r="E9" s="480">
        <f t="shared" si="0"/>
        <v>2371375082.9399996</v>
      </c>
      <c r="F9" s="479">
        <v>200784721.40000001</v>
      </c>
      <c r="G9" s="479">
        <v>1870466186.4854</v>
      </c>
      <c r="H9" s="480">
        <f t="shared" si="1"/>
        <v>2071250907.8854001</v>
      </c>
      <c r="J9" s="484"/>
      <c r="K9" s="484"/>
      <c r="L9" s="484"/>
      <c r="M9" s="484"/>
      <c r="N9" s="484"/>
      <c r="O9" s="484"/>
    </row>
    <row r="10" spans="1:15">
      <c r="A10" s="302">
        <v>1.3</v>
      </c>
      <c r="B10" s="304" t="s">
        <v>534</v>
      </c>
      <c r="C10" s="479">
        <v>28830806.130000003</v>
      </c>
      <c r="D10" s="479">
        <v>1168031155.9999998</v>
      </c>
      <c r="E10" s="480">
        <f t="shared" si="0"/>
        <v>1196861962.1299999</v>
      </c>
      <c r="F10" s="479">
        <v>11649321.630000001</v>
      </c>
      <c r="G10" s="479">
        <v>926843308.50380003</v>
      </c>
      <c r="H10" s="480">
        <f t="shared" si="1"/>
        <v>938492630.13380003</v>
      </c>
      <c r="J10" s="484"/>
      <c r="K10" s="484"/>
      <c r="L10" s="484"/>
      <c r="M10" s="484"/>
      <c r="N10" s="484"/>
      <c r="O10" s="484"/>
    </row>
    <row r="11" spans="1:15">
      <c r="A11" s="302">
        <v>2</v>
      </c>
      <c r="B11" s="305" t="s">
        <v>535</v>
      </c>
      <c r="C11" s="479">
        <v>5347278.67</v>
      </c>
      <c r="D11" s="479">
        <v>10100.549999999814</v>
      </c>
      <c r="E11" s="480">
        <f t="shared" si="0"/>
        <v>5357379.22</v>
      </c>
      <c r="F11" s="479">
        <v>13852925.609999999</v>
      </c>
      <c r="G11" s="479">
        <v>70321.349999999627</v>
      </c>
      <c r="H11" s="480">
        <f t="shared" si="1"/>
        <v>13923246.959999999</v>
      </c>
      <c r="J11" s="484"/>
      <c r="K11" s="484"/>
      <c r="L11" s="484"/>
      <c r="M11" s="484"/>
      <c r="N11" s="484"/>
      <c r="O11" s="484"/>
    </row>
    <row r="12" spans="1:15">
      <c r="A12" s="302">
        <v>2.1</v>
      </c>
      <c r="B12" s="306" t="s">
        <v>536</v>
      </c>
      <c r="C12" s="479">
        <v>5347278.67</v>
      </c>
      <c r="D12" s="479">
        <v>10100.549999999814</v>
      </c>
      <c r="E12" s="480">
        <f t="shared" si="0"/>
        <v>5357379.22</v>
      </c>
      <c r="F12" s="479">
        <v>13852925.609999999</v>
      </c>
      <c r="G12" s="479">
        <v>70321.349999999627</v>
      </c>
      <c r="H12" s="480">
        <f t="shared" si="1"/>
        <v>13923246.959999999</v>
      </c>
      <c r="J12" s="484"/>
      <c r="K12" s="484"/>
      <c r="L12" s="484"/>
      <c r="M12" s="484"/>
      <c r="N12" s="484"/>
      <c r="O12" s="484"/>
    </row>
    <row r="13" spans="1:15" ht="26.45" customHeight="1">
      <c r="A13" s="302">
        <v>3</v>
      </c>
      <c r="B13" s="307" t="s">
        <v>537</v>
      </c>
      <c r="C13" s="479"/>
      <c r="D13" s="479"/>
      <c r="E13" s="480">
        <f t="shared" si="0"/>
        <v>0</v>
      </c>
      <c r="F13" s="479"/>
      <c r="G13" s="479"/>
      <c r="H13" s="480">
        <f t="shared" si="1"/>
        <v>0</v>
      </c>
      <c r="J13" s="484"/>
      <c r="K13" s="484"/>
      <c r="L13" s="484"/>
      <c r="M13" s="484"/>
      <c r="N13" s="484"/>
      <c r="O13" s="484"/>
    </row>
    <row r="14" spans="1:15" ht="26.45" customHeight="1">
      <c r="A14" s="302">
        <v>4</v>
      </c>
      <c r="B14" s="308" t="s">
        <v>538</v>
      </c>
      <c r="C14" s="479"/>
      <c r="D14" s="479"/>
      <c r="E14" s="480">
        <f t="shared" si="0"/>
        <v>0</v>
      </c>
      <c r="F14" s="479"/>
      <c r="G14" s="479"/>
      <c r="H14" s="480">
        <f t="shared" si="1"/>
        <v>0</v>
      </c>
      <c r="J14" s="484"/>
      <c r="K14" s="484"/>
      <c r="L14" s="484"/>
      <c r="M14" s="484"/>
      <c r="N14" s="484"/>
      <c r="O14" s="484"/>
    </row>
    <row r="15" spans="1:15" ht="24.6" customHeight="1">
      <c r="A15" s="302">
        <v>5</v>
      </c>
      <c r="B15" s="309" t="s">
        <v>539</v>
      </c>
      <c r="C15" s="481">
        <v>4300674674.9783001</v>
      </c>
      <c r="D15" s="481">
        <v>1320533091.5267987</v>
      </c>
      <c r="E15" s="482">
        <f t="shared" si="0"/>
        <v>5621207766.5050983</v>
      </c>
      <c r="F15" s="481">
        <v>3397996411.9833002</v>
      </c>
      <c r="G15" s="481">
        <v>2932088260.1540003</v>
      </c>
      <c r="H15" s="482">
        <f t="shared" si="1"/>
        <v>6330084672.1373005</v>
      </c>
      <c r="J15" s="484"/>
      <c r="K15" s="484"/>
      <c r="L15" s="484"/>
      <c r="M15" s="484"/>
      <c r="N15" s="484"/>
      <c r="O15" s="484"/>
    </row>
    <row r="16" spans="1:15">
      <c r="A16" s="302">
        <v>5.0999999999999996</v>
      </c>
      <c r="B16" s="310" t="s">
        <v>540</v>
      </c>
      <c r="C16" s="479">
        <v>108303.24</v>
      </c>
      <c r="D16" s="479">
        <v>1405199.4400000002</v>
      </c>
      <c r="E16" s="480">
        <f t="shared" si="0"/>
        <v>1513502.6800000002</v>
      </c>
      <c r="F16" s="479">
        <v>108303.24</v>
      </c>
      <c r="G16" s="479">
        <v>7506894.6539000003</v>
      </c>
      <c r="H16" s="480">
        <f t="shared" si="1"/>
        <v>7615197.8939000005</v>
      </c>
      <c r="J16" s="484"/>
      <c r="K16" s="484"/>
      <c r="L16" s="484"/>
      <c r="M16" s="484"/>
      <c r="N16" s="484"/>
      <c r="O16" s="484"/>
    </row>
    <row r="17" spans="1:15">
      <c r="A17" s="302">
        <v>5.2</v>
      </c>
      <c r="B17" s="310" t="s">
        <v>541</v>
      </c>
      <c r="C17" s="479">
        <v>4300566371.7383003</v>
      </c>
      <c r="D17" s="479">
        <v>1319127892.0867987</v>
      </c>
      <c r="E17" s="480">
        <f t="shared" si="0"/>
        <v>5619694263.825099</v>
      </c>
      <c r="F17" s="479">
        <v>3397888108.7433004</v>
      </c>
      <c r="G17" s="479">
        <v>2924581365.5001001</v>
      </c>
      <c r="H17" s="480">
        <f t="shared" si="1"/>
        <v>6322469474.2434006</v>
      </c>
      <c r="J17" s="484"/>
      <c r="K17" s="484"/>
      <c r="L17" s="484"/>
      <c r="M17" s="484"/>
      <c r="N17" s="484"/>
      <c r="O17" s="484"/>
    </row>
    <row r="18" spans="1:15">
      <c r="A18" s="302">
        <v>5.3</v>
      </c>
      <c r="B18" s="311" t="s">
        <v>542</v>
      </c>
      <c r="C18" s="479"/>
      <c r="D18" s="479"/>
      <c r="E18" s="480">
        <f t="shared" si="0"/>
        <v>0</v>
      </c>
      <c r="F18" s="479"/>
      <c r="G18" s="479"/>
      <c r="H18" s="480">
        <f t="shared" si="1"/>
        <v>0</v>
      </c>
      <c r="J18" s="484"/>
      <c r="K18" s="484"/>
      <c r="L18" s="484"/>
      <c r="M18" s="484"/>
      <c r="N18" s="484"/>
      <c r="O18" s="484"/>
    </row>
    <row r="19" spans="1:15">
      <c r="A19" s="302">
        <v>6</v>
      </c>
      <c r="B19" s="307" t="s">
        <v>543</v>
      </c>
      <c r="C19" s="479">
        <f>SUM(C20:C21)</f>
        <v>16209399420.213161</v>
      </c>
      <c r="D19" s="479">
        <f>SUM(D20:D21)</f>
        <v>11023159135.002598</v>
      </c>
      <c r="E19" s="480">
        <f t="shared" si="0"/>
        <v>27232558555.215759</v>
      </c>
      <c r="F19" s="479">
        <f>SUM(F20:F21)</f>
        <v>12537941930.891973</v>
      </c>
      <c r="G19" s="479">
        <f>SUM(G20:G21)</f>
        <v>9712372197.6115017</v>
      </c>
      <c r="H19" s="480">
        <f t="shared" si="1"/>
        <v>22250314128.503475</v>
      </c>
      <c r="J19" s="484"/>
      <c r="K19" s="484"/>
      <c r="L19" s="484"/>
      <c r="M19" s="484"/>
      <c r="N19" s="484"/>
      <c r="O19" s="484"/>
    </row>
    <row r="20" spans="1:15">
      <c r="A20" s="302">
        <v>6.1</v>
      </c>
      <c r="B20" s="310" t="s">
        <v>541</v>
      </c>
      <c r="C20" s="479">
        <v>1588652856.23</v>
      </c>
      <c r="D20" s="479">
        <v>312338944.2565999</v>
      </c>
      <c r="E20" s="480">
        <f t="shared" si="0"/>
        <v>1900991800.4865999</v>
      </c>
      <c r="F20" s="479">
        <v>496231439.69999999</v>
      </c>
      <c r="G20" s="479">
        <v>102035347.81660002</v>
      </c>
      <c r="H20" s="480">
        <f t="shared" si="1"/>
        <v>598266787.51660001</v>
      </c>
      <c r="J20" s="484"/>
      <c r="K20" s="484"/>
      <c r="L20" s="484"/>
      <c r="M20" s="484"/>
      <c r="N20" s="484"/>
      <c r="O20" s="484"/>
    </row>
    <row r="21" spans="1:15">
      <c r="A21" s="302">
        <v>6.2</v>
      </c>
      <c r="B21" s="311" t="s">
        <v>542</v>
      </c>
      <c r="C21" s="479">
        <v>14620746563.983162</v>
      </c>
      <c r="D21" s="479">
        <v>10710820190.745998</v>
      </c>
      <c r="E21" s="480">
        <f t="shared" si="0"/>
        <v>25331566754.72916</v>
      </c>
      <c r="F21" s="479">
        <v>12041710491.191973</v>
      </c>
      <c r="G21" s="479">
        <v>9610336849.7949009</v>
      </c>
      <c r="H21" s="480">
        <f t="shared" si="1"/>
        <v>21652047340.986874</v>
      </c>
      <c r="J21" s="484"/>
      <c r="K21" s="484"/>
      <c r="L21" s="484"/>
      <c r="M21" s="484"/>
      <c r="N21" s="484"/>
      <c r="O21" s="484"/>
    </row>
    <row r="22" spans="1:15">
      <c r="A22" s="302">
        <v>7</v>
      </c>
      <c r="B22" s="305" t="s">
        <v>544</v>
      </c>
      <c r="C22" s="479">
        <v>391420284.33000004</v>
      </c>
      <c r="D22" s="479"/>
      <c r="E22" s="480">
        <f t="shared" si="0"/>
        <v>391420284.33000004</v>
      </c>
      <c r="F22" s="479">
        <v>397420284.64000005</v>
      </c>
      <c r="G22" s="479">
        <v>0</v>
      </c>
      <c r="H22" s="480">
        <f t="shared" si="1"/>
        <v>397420284.64000005</v>
      </c>
      <c r="J22" s="484"/>
      <c r="K22" s="484"/>
      <c r="L22" s="484"/>
      <c r="M22" s="484"/>
      <c r="N22" s="484"/>
      <c r="O22" s="484"/>
    </row>
    <row r="23" spans="1:15">
      <c r="A23" s="302">
        <v>8</v>
      </c>
      <c r="B23" s="312" t="s">
        <v>545</v>
      </c>
      <c r="C23" s="479">
        <v>12804638.77</v>
      </c>
      <c r="D23" s="479"/>
      <c r="E23" s="480">
        <f t="shared" si="0"/>
        <v>12804638.77</v>
      </c>
      <c r="F23" s="479">
        <v>20066035.68</v>
      </c>
      <c r="G23" s="479">
        <v>0</v>
      </c>
      <c r="H23" s="480">
        <f t="shared" si="1"/>
        <v>20066035.68</v>
      </c>
      <c r="J23" s="484"/>
      <c r="K23" s="484"/>
      <c r="L23" s="484"/>
      <c r="M23" s="484"/>
      <c r="N23" s="484"/>
      <c r="O23" s="484"/>
    </row>
    <row r="24" spans="1:15">
      <c r="A24" s="302">
        <v>9</v>
      </c>
      <c r="B24" s="308" t="s">
        <v>546</v>
      </c>
      <c r="C24" s="479">
        <v>754617521.13</v>
      </c>
      <c r="D24" s="479">
        <v>0</v>
      </c>
      <c r="E24" s="480">
        <f t="shared" si="0"/>
        <v>754617521.13</v>
      </c>
      <c r="F24" s="479">
        <v>640795859.77999997</v>
      </c>
      <c r="G24" s="479">
        <v>0</v>
      </c>
      <c r="H24" s="480">
        <f t="shared" si="1"/>
        <v>640795859.77999997</v>
      </c>
      <c r="J24" s="484"/>
      <c r="K24" s="484"/>
      <c r="L24" s="484"/>
      <c r="M24" s="484"/>
      <c r="N24" s="484"/>
      <c r="O24" s="484"/>
    </row>
    <row r="25" spans="1:15">
      <c r="A25" s="302">
        <v>9.1</v>
      </c>
      <c r="B25" s="310" t="s">
        <v>547</v>
      </c>
      <c r="C25" s="479">
        <v>627470650.99000001</v>
      </c>
      <c r="D25" s="479"/>
      <c r="E25" s="480">
        <f t="shared" si="0"/>
        <v>627470650.99000001</v>
      </c>
      <c r="F25" s="479">
        <v>527216002.94</v>
      </c>
      <c r="G25" s="479">
        <v>0</v>
      </c>
      <c r="H25" s="480">
        <f t="shared" si="1"/>
        <v>527216002.94</v>
      </c>
      <c r="J25" s="484"/>
      <c r="K25" s="484"/>
      <c r="L25" s="484"/>
      <c r="M25" s="484"/>
      <c r="N25" s="484"/>
      <c r="O25" s="484"/>
    </row>
    <row r="26" spans="1:15">
      <c r="A26" s="302">
        <v>9.1999999999999993</v>
      </c>
      <c r="B26" s="310" t="s">
        <v>548</v>
      </c>
      <c r="C26" s="479">
        <v>127146870.14</v>
      </c>
      <c r="D26" s="479"/>
      <c r="E26" s="480">
        <f t="shared" si="0"/>
        <v>127146870.14</v>
      </c>
      <c r="F26" s="479">
        <v>113579856.84</v>
      </c>
      <c r="G26" s="479">
        <v>0</v>
      </c>
      <c r="H26" s="480">
        <f t="shared" si="1"/>
        <v>113579856.84</v>
      </c>
      <c r="J26" s="484"/>
      <c r="K26" s="484"/>
      <c r="L26" s="484"/>
      <c r="M26" s="484"/>
      <c r="N26" s="484"/>
      <c r="O26" s="484"/>
    </row>
    <row r="27" spans="1:15">
      <c r="A27" s="302">
        <v>10</v>
      </c>
      <c r="B27" s="308" t="s">
        <v>549</v>
      </c>
      <c r="C27" s="479">
        <v>195156455.32999998</v>
      </c>
      <c r="D27" s="479">
        <v>0</v>
      </c>
      <c r="E27" s="480">
        <f t="shared" si="0"/>
        <v>195156455.32999998</v>
      </c>
      <c r="F27" s="479">
        <v>182376834.04000002</v>
      </c>
      <c r="G27" s="479">
        <v>0</v>
      </c>
      <c r="H27" s="480">
        <f t="shared" si="1"/>
        <v>182376834.04000002</v>
      </c>
      <c r="J27" s="484"/>
      <c r="K27" s="484"/>
      <c r="L27" s="484"/>
      <c r="M27" s="484"/>
      <c r="N27" s="484"/>
      <c r="O27" s="484"/>
    </row>
    <row r="28" spans="1:15">
      <c r="A28" s="302">
        <v>10.1</v>
      </c>
      <c r="B28" s="310" t="s">
        <v>550</v>
      </c>
      <c r="C28" s="479">
        <v>33453342.84</v>
      </c>
      <c r="D28" s="479"/>
      <c r="E28" s="480">
        <f t="shared" si="0"/>
        <v>33453342.84</v>
      </c>
      <c r="F28" s="479">
        <v>33331342.84</v>
      </c>
      <c r="G28" s="479">
        <v>0</v>
      </c>
      <c r="H28" s="480">
        <f t="shared" si="1"/>
        <v>33331342.84</v>
      </c>
      <c r="J28" s="484"/>
      <c r="K28" s="484"/>
      <c r="L28" s="484"/>
      <c r="M28" s="484"/>
      <c r="N28" s="484"/>
      <c r="O28" s="484"/>
    </row>
    <row r="29" spans="1:15">
      <c r="A29" s="302">
        <v>10.199999999999999</v>
      </c>
      <c r="B29" s="310" t="s">
        <v>551</v>
      </c>
      <c r="C29" s="479">
        <v>161703112.48999998</v>
      </c>
      <c r="D29" s="479"/>
      <c r="E29" s="480">
        <f t="shared" si="0"/>
        <v>161703112.48999998</v>
      </c>
      <c r="F29" s="479">
        <v>149045491.20000002</v>
      </c>
      <c r="G29" s="479">
        <v>0</v>
      </c>
      <c r="H29" s="480">
        <f t="shared" si="1"/>
        <v>149045491.20000002</v>
      </c>
      <c r="J29" s="484"/>
      <c r="K29" s="484"/>
      <c r="L29" s="484"/>
      <c r="M29" s="484"/>
      <c r="N29" s="484"/>
      <c r="O29" s="484"/>
    </row>
    <row r="30" spans="1:15">
      <c r="A30" s="302">
        <v>11</v>
      </c>
      <c r="B30" s="308" t="s">
        <v>552</v>
      </c>
      <c r="C30" s="479">
        <f>SUM(C31:C32)</f>
        <v>0</v>
      </c>
      <c r="D30" s="479">
        <f>SUM(D31:D32)</f>
        <v>0</v>
      </c>
      <c r="E30" s="480">
        <f t="shared" si="0"/>
        <v>0</v>
      </c>
      <c r="F30" s="479">
        <f>SUM(F31:F32)</f>
        <v>0</v>
      </c>
      <c r="G30" s="479">
        <f>SUM(G31:G32)</f>
        <v>0</v>
      </c>
      <c r="H30" s="480">
        <f t="shared" si="1"/>
        <v>0</v>
      </c>
      <c r="J30" s="484"/>
      <c r="K30" s="484"/>
      <c r="L30" s="484"/>
      <c r="M30" s="484"/>
      <c r="N30" s="484"/>
      <c r="O30" s="484"/>
    </row>
    <row r="31" spans="1:15">
      <c r="A31" s="302">
        <v>11.1</v>
      </c>
      <c r="B31" s="310" t="s">
        <v>553</v>
      </c>
      <c r="C31" s="479">
        <v>0</v>
      </c>
      <c r="D31" s="479"/>
      <c r="E31" s="480">
        <f t="shared" si="0"/>
        <v>0</v>
      </c>
      <c r="F31" s="479">
        <v>0</v>
      </c>
      <c r="G31" s="479">
        <v>0</v>
      </c>
      <c r="H31" s="480">
        <f t="shared" si="1"/>
        <v>0</v>
      </c>
      <c r="J31" s="484"/>
      <c r="K31" s="484"/>
      <c r="L31" s="484"/>
      <c r="M31" s="484"/>
      <c r="N31" s="484"/>
      <c r="O31" s="484"/>
    </row>
    <row r="32" spans="1:15">
      <c r="A32" s="302">
        <v>11.2</v>
      </c>
      <c r="B32" s="310" t="s">
        <v>554</v>
      </c>
      <c r="C32" s="479">
        <v>0</v>
      </c>
      <c r="D32" s="479"/>
      <c r="E32" s="480">
        <f t="shared" si="0"/>
        <v>0</v>
      </c>
      <c r="F32" s="479">
        <v>0</v>
      </c>
      <c r="G32" s="479">
        <v>0</v>
      </c>
      <c r="H32" s="480">
        <f t="shared" si="1"/>
        <v>0</v>
      </c>
      <c r="J32" s="484"/>
      <c r="K32" s="484"/>
      <c r="L32" s="484"/>
      <c r="M32" s="484"/>
      <c r="N32" s="484"/>
      <c r="O32" s="484"/>
    </row>
    <row r="33" spans="1:15">
      <c r="A33" s="302">
        <v>13</v>
      </c>
      <c r="B33" s="308" t="s">
        <v>555</v>
      </c>
      <c r="C33" s="479">
        <v>514578660.23000008</v>
      </c>
      <c r="D33" s="479">
        <v>141639686.6556291</v>
      </c>
      <c r="E33" s="480">
        <f t="shared" si="0"/>
        <v>656218346.88562918</v>
      </c>
      <c r="F33" s="479">
        <v>515513301.04670322</v>
      </c>
      <c r="G33" s="479">
        <v>105666786.17612875</v>
      </c>
      <c r="H33" s="480">
        <f t="shared" si="1"/>
        <v>621180087.22283196</v>
      </c>
      <c r="J33" s="484"/>
      <c r="K33" s="484"/>
      <c r="L33" s="484"/>
      <c r="M33" s="484"/>
      <c r="N33" s="484"/>
      <c r="O33" s="484"/>
    </row>
    <row r="34" spans="1:15">
      <c r="A34" s="302">
        <v>13.1</v>
      </c>
      <c r="B34" s="313" t="s">
        <v>556</v>
      </c>
      <c r="C34" s="479">
        <v>333667397.89999998</v>
      </c>
      <c r="D34" s="479">
        <v>0</v>
      </c>
      <c r="E34" s="480">
        <f t="shared" si="0"/>
        <v>333667397.89999998</v>
      </c>
      <c r="F34" s="479">
        <v>300618242.21999997</v>
      </c>
      <c r="G34" s="479">
        <v>0</v>
      </c>
      <c r="H34" s="480">
        <f t="shared" si="1"/>
        <v>300618242.21999997</v>
      </c>
      <c r="J34" s="484"/>
      <c r="K34" s="484"/>
      <c r="L34" s="484"/>
      <c r="M34" s="484"/>
      <c r="N34" s="484"/>
      <c r="O34" s="484"/>
    </row>
    <row r="35" spans="1:15">
      <c r="A35" s="302">
        <v>13.2</v>
      </c>
      <c r="B35" s="313" t="s">
        <v>557</v>
      </c>
      <c r="C35" s="479">
        <v>0</v>
      </c>
      <c r="D35" s="479">
        <v>0</v>
      </c>
      <c r="E35" s="480">
        <f t="shared" si="0"/>
        <v>0</v>
      </c>
      <c r="F35" s="479">
        <v>0</v>
      </c>
      <c r="G35" s="479">
        <v>0</v>
      </c>
      <c r="H35" s="480">
        <f t="shared" si="1"/>
        <v>0</v>
      </c>
      <c r="J35" s="484"/>
      <c r="K35" s="484"/>
      <c r="L35" s="484"/>
      <c r="M35" s="484"/>
      <c r="N35" s="484"/>
      <c r="O35" s="484"/>
    </row>
    <row r="36" spans="1:15">
      <c r="A36" s="302">
        <v>14</v>
      </c>
      <c r="B36" s="314" t="s">
        <v>558</v>
      </c>
      <c r="C36" s="479">
        <v>22787311680.011467</v>
      </c>
      <c r="D36" s="479">
        <v>16465962846.255024</v>
      </c>
      <c r="E36" s="480">
        <f t="shared" si="0"/>
        <v>39253274526.266495</v>
      </c>
      <c r="F36" s="479">
        <v>18148095354.011978</v>
      </c>
      <c r="G36" s="479">
        <v>15992551246.76383</v>
      </c>
      <c r="H36" s="480">
        <f t="shared" si="1"/>
        <v>34140646600.77581</v>
      </c>
      <c r="J36" s="484"/>
      <c r="K36" s="484"/>
      <c r="L36" s="484"/>
      <c r="M36" s="484"/>
      <c r="N36" s="484"/>
      <c r="O36" s="484"/>
    </row>
    <row r="37" spans="1:15" ht="22.5" customHeight="1">
      <c r="A37" s="302"/>
      <c r="B37" s="315" t="s">
        <v>559</v>
      </c>
      <c r="C37" s="812"/>
      <c r="D37" s="813"/>
      <c r="E37" s="813"/>
      <c r="F37" s="813"/>
      <c r="G37" s="813"/>
      <c r="H37" s="814"/>
      <c r="J37" s="484"/>
      <c r="K37" s="484"/>
      <c r="L37" s="484"/>
      <c r="M37" s="484"/>
      <c r="N37" s="484"/>
      <c r="O37" s="484"/>
    </row>
    <row r="38" spans="1:15">
      <c r="A38" s="302">
        <v>15</v>
      </c>
      <c r="B38" s="316" t="s">
        <v>560</v>
      </c>
      <c r="C38" s="483">
        <v>17160017.02</v>
      </c>
      <c r="D38" s="483">
        <v>272360</v>
      </c>
      <c r="E38" s="480">
        <f t="shared" si="0"/>
        <v>17432377.02</v>
      </c>
      <c r="F38" s="483">
        <v>6832797.1500000004</v>
      </c>
      <c r="G38" s="483">
        <v>0</v>
      </c>
      <c r="H38" s="480">
        <f t="shared" si="1"/>
        <v>6832797.1500000004</v>
      </c>
      <c r="J38" s="484"/>
      <c r="K38" s="484"/>
      <c r="L38" s="484"/>
      <c r="M38" s="484"/>
      <c r="N38" s="484"/>
      <c r="O38" s="484"/>
    </row>
    <row r="39" spans="1:15">
      <c r="A39" s="317">
        <v>15.1</v>
      </c>
      <c r="B39" s="318" t="s">
        <v>536</v>
      </c>
      <c r="C39" s="483">
        <v>17160017.02</v>
      </c>
      <c r="D39" s="483">
        <v>272360</v>
      </c>
      <c r="E39" s="480">
        <f t="shared" si="0"/>
        <v>17432377.02</v>
      </c>
      <c r="F39" s="483">
        <v>6832797.1500000004</v>
      </c>
      <c r="G39" s="483">
        <v>0</v>
      </c>
      <c r="H39" s="480">
        <f t="shared" si="1"/>
        <v>6832797.1500000004</v>
      </c>
      <c r="J39" s="484"/>
      <c r="K39" s="484"/>
      <c r="L39" s="484"/>
      <c r="M39" s="484"/>
      <c r="N39" s="484"/>
      <c r="O39" s="484"/>
    </row>
    <row r="40" spans="1:15" ht="24" customHeight="1">
      <c r="A40" s="317">
        <v>16</v>
      </c>
      <c r="B40" s="305" t="s">
        <v>561</v>
      </c>
      <c r="C40" s="483"/>
      <c r="D40" s="483"/>
      <c r="E40" s="480">
        <f t="shared" si="0"/>
        <v>0</v>
      </c>
      <c r="F40" s="483"/>
      <c r="G40" s="483"/>
      <c r="H40" s="480">
        <f t="shared" si="1"/>
        <v>0</v>
      </c>
      <c r="J40" s="484"/>
      <c r="K40" s="484"/>
      <c r="L40" s="484"/>
      <c r="M40" s="484"/>
      <c r="N40" s="484"/>
      <c r="O40" s="484"/>
    </row>
    <row r="41" spans="1:15">
      <c r="A41" s="317">
        <v>17</v>
      </c>
      <c r="B41" s="305" t="s">
        <v>562</v>
      </c>
      <c r="C41" s="483">
        <v>16889728829.917002</v>
      </c>
      <c r="D41" s="483">
        <v>14703022751.807978</v>
      </c>
      <c r="E41" s="480">
        <f t="shared" si="0"/>
        <v>31592751581.724979</v>
      </c>
      <c r="F41" s="483">
        <v>13367101349.556499</v>
      </c>
      <c r="G41" s="483">
        <v>13887786717.3668</v>
      </c>
      <c r="H41" s="480">
        <f t="shared" si="1"/>
        <v>27254888066.923302</v>
      </c>
      <c r="J41" s="484"/>
      <c r="K41" s="484"/>
      <c r="L41" s="484"/>
      <c r="M41" s="484"/>
      <c r="N41" s="484"/>
      <c r="O41" s="484"/>
    </row>
    <row r="42" spans="1:15">
      <c r="A42" s="317">
        <v>17.100000000000001</v>
      </c>
      <c r="B42" s="319" t="s">
        <v>563</v>
      </c>
      <c r="C42" s="483">
        <v>12895480711.317001</v>
      </c>
      <c r="D42" s="483">
        <v>12870171557.929996</v>
      </c>
      <c r="E42" s="480">
        <f t="shared" si="0"/>
        <v>25765652269.246998</v>
      </c>
      <c r="F42" s="483">
        <v>11180277498.936501</v>
      </c>
      <c r="G42" s="483">
        <v>12515753354.2868</v>
      </c>
      <c r="H42" s="480">
        <f t="shared" si="1"/>
        <v>23696030853.223301</v>
      </c>
      <c r="J42" s="484"/>
      <c r="K42" s="484"/>
      <c r="L42" s="484"/>
      <c r="M42" s="484"/>
      <c r="N42" s="484"/>
      <c r="O42" s="484"/>
    </row>
    <row r="43" spans="1:15">
      <c r="A43" s="317">
        <v>17.2</v>
      </c>
      <c r="B43" s="320" t="s">
        <v>564</v>
      </c>
      <c r="C43" s="483">
        <v>3990609367.04</v>
      </c>
      <c r="D43" s="483">
        <v>1414556632.7079802</v>
      </c>
      <c r="E43" s="480">
        <f t="shared" si="0"/>
        <v>5405165999.7479801</v>
      </c>
      <c r="F43" s="483">
        <v>2183498973.7400002</v>
      </c>
      <c r="G43" s="483">
        <v>1159446199.2100005</v>
      </c>
      <c r="H43" s="480">
        <f t="shared" si="1"/>
        <v>3342945172.9500008</v>
      </c>
      <c r="J43" s="484"/>
      <c r="K43" s="484"/>
      <c r="L43" s="484"/>
      <c r="M43" s="484"/>
      <c r="N43" s="484"/>
      <c r="O43" s="484"/>
    </row>
    <row r="44" spans="1:15">
      <c r="A44" s="317">
        <v>17.3</v>
      </c>
      <c r="B44" s="319" t="s">
        <v>565</v>
      </c>
      <c r="C44" s="483">
        <v>0</v>
      </c>
      <c r="D44" s="483">
        <v>227517761.76999998</v>
      </c>
      <c r="E44" s="480">
        <f t="shared" si="0"/>
        <v>227517761.76999998</v>
      </c>
      <c r="F44" s="483">
        <v>0</v>
      </c>
      <c r="G44" s="483">
        <v>73978411.709999993</v>
      </c>
      <c r="H44" s="480">
        <f t="shared" si="1"/>
        <v>73978411.709999993</v>
      </c>
      <c r="J44" s="484"/>
      <c r="K44" s="484"/>
      <c r="L44" s="484"/>
      <c r="M44" s="484"/>
      <c r="N44" s="484"/>
      <c r="O44" s="484"/>
    </row>
    <row r="45" spans="1:15">
      <c r="A45" s="317">
        <v>17.399999999999999</v>
      </c>
      <c r="B45" s="319" t="s">
        <v>566</v>
      </c>
      <c r="C45" s="483">
        <v>3638751.56</v>
      </c>
      <c r="D45" s="483">
        <v>190776799.40000001</v>
      </c>
      <c r="E45" s="480">
        <f t="shared" si="0"/>
        <v>194415550.96000001</v>
      </c>
      <c r="F45" s="483">
        <v>3324876.88</v>
      </c>
      <c r="G45" s="483">
        <v>138608752.16</v>
      </c>
      <c r="H45" s="480">
        <f t="shared" si="1"/>
        <v>141933629.03999999</v>
      </c>
      <c r="J45" s="484"/>
      <c r="K45" s="484"/>
      <c r="L45" s="484"/>
      <c r="M45" s="484"/>
      <c r="N45" s="484"/>
      <c r="O45" s="484"/>
    </row>
    <row r="46" spans="1:15">
      <c r="A46" s="317">
        <v>18</v>
      </c>
      <c r="B46" s="321" t="s">
        <v>567</v>
      </c>
      <c r="C46" s="483">
        <v>1458556.94</v>
      </c>
      <c r="D46" s="483">
        <v>1671566.8449999997</v>
      </c>
      <c r="E46" s="480">
        <f t="shared" si="0"/>
        <v>3130123.7849999997</v>
      </c>
      <c r="F46" s="483">
        <v>2077448.08</v>
      </c>
      <c r="G46" s="483">
        <v>1755616.0382000008</v>
      </c>
      <c r="H46" s="480">
        <f t="shared" si="1"/>
        <v>3833064.1182000008</v>
      </c>
      <c r="J46" s="484"/>
      <c r="K46" s="484"/>
      <c r="L46" s="484"/>
      <c r="M46" s="484"/>
      <c r="N46" s="484"/>
      <c r="O46" s="484"/>
    </row>
    <row r="47" spans="1:15">
      <c r="A47" s="317">
        <v>19</v>
      </c>
      <c r="B47" s="321" t="s">
        <v>568</v>
      </c>
      <c r="C47" s="483">
        <v>73654416.480000004</v>
      </c>
      <c r="D47" s="483">
        <v>0</v>
      </c>
      <c r="E47" s="480">
        <f t="shared" si="0"/>
        <v>73654416.480000004</v>
      </c>
      <c r="F47" s="483">
        <v>58503314.939999998</v>
      </c>
      <c r="G47" s="483">
        <v>0</v>
      </c>
      <c r="H47" s="480">
        <f t="shared" si="1"/>
        <v>58503314.939999998</v>
      </c>
      <c r="J47" s="484"/>
      <c r="K47" s="484"/>
      <c r="L47" s="484"/>
      <c r="M47" s="484"/>
      <c r="N47" s="484"/>
      <c r="O47" s="484"/>
    </row>
    <row r="48" spans="1:15">
      <c r="A48" s="317">
        <v>19.100000000000001</v>
      </c>
      <c r="B48" s="322" t="s">
        <v>569</v>
      </c>
      <c r="C48" s="483">
        <v>45318767</v>
      </c>
      <c r="D48" s="483">
        <v>0</v>
      </c>
      <c r="E48" s="480">
        <f t="shared" si="0"/>
        <v>45318767</v>
      </c>
      <c r="F48" s="483">
        <v>37682771.149999999</v>
      </c>
      <c r="G48" s="483">
        <v>0</v>
      </c>
      <c r="H48" s="480">
        <f t="shared" si="1"/>
        <v>37682771.149999999</v>
      </c>
      <c r="J48" s="484"/>
      <c r="K48" s="484"/>
      <c r="L48" s="484"/>
      <c r="M48" s="484"/>
      <c r="N48" s="484"/>
      <c r="O48" s="484"/>
    </row>
    <row r="49" spans="1:15">
      <c r="A49" s="317">
        <v>19.2</v>
      </c>
      <c r="B49" s="323" t="s">
        <v>570</v>
      </c>
      <c r="C49" s="483">
        <v>28335649.48</v>
      </c>
      <c r="D49" s="483">
        <v>0</v>
      </c>
      <c r="E49" s="480">
        <f t="shared" si="0"/>
        <v>28335649.48</v>
      </c>
      <c r="F49" s="483">
        <v>20820543.789999999</v>
      </c>
      <c r="G49" s="483">
        <v>0</v>
      </c>
      <c r="H49" s="480">
        <f t="shared" si="1"/>
        <v>20820543.789999999</v>
      </c>
      <c r="J49" s="484"/>
      <c r="K49" s="484"/>
      <c r="L49" s="484"/>
      <c r="M49" s="484"/>
      <c r="N49" s="484"/>
      <c r="O49" s="484"/>
    </row>
    <row r="50" spans="1:15">
      <c r="A50" s="317">
        <v>20</v>
      </c>
      <c r="B50" s="324" t="s">
        <v>571</v>
      </c>
      <c r="C50" s="483">
        <v>0</v>
      </c>
      <c r="D50" s="483">
        <v>1424042103.0020199</v>
      </c>
      <c r="E50" s="480">
        <f t="shared" si="0"/>
        <v>1424042103.0020199</v>
      </c>
      <c r="F50" s="483">
        <v>0</v>
      </c>
      <c r="G50" s="483">
        <v>1690902404.8799999</v>
      </c>
      <c r="H50" s="480">
        <f t="shared" si="1"/>
        <v>1690902404.8799999</v>
      </c>
      <c r="J50" s="484"/>
      <c r="K50" s="484"/>
      <c r="L50" s="484"/>
      <c r="M50" s="484"/>
      <c r="N50" s="484"/>
      <c r="O50" s="484"/>
    </row>
    <row r="51" spans="1:15">
      <c r="A51" s="317">
        <v>21</v>
      </c>
      <c r="B51" s="312" t="s">
        <v>572</v>
      </c>
      <c r="C51" s="483">
        <v>515686041.12169993</v>
      </c>
      <c r="D51" s="483">
        <v>115577650.70920002</v>
      </c>
      <c r="E51" s="480">
        <f t="shared" si="0"/>
        <v>631263691.83089995</v>
      </c>
      <c r="F51" s="483">
        <v>443024637.40999997</v>
      </c>
      <c r="G51" s="483">
        <v>79219504.988200009</v>
      </c>
      <c r="H51" s="480">
        <f t="shared" si="1"/>
        <v>522244142.39819998</v>
      </c>
      <c r="J51" s="484"/>
      <c r="K51" s="484"/>
      <c r="L51" s="484"/>
      <c r="M51" s="484"/>
      <c r="N51" s="484"/>
      <c r="O51" s="484"/>
    </row>
    <row r="52" spans="1:15">
      <c r="A52" s="317">
        <v>21.1</v>
      </c>
      <c r="B52" s="320" t="s">
        <v>573</v>
      </c>
      <c r="C52" s="483">
        <v>304879192.06999999</v>
      </c>
      <c r="D52" s="483">
        <v>0</v>
      </c>
      <c r="E52" s="480">
        <f t="shared" si="0"/>
        <v>304879192.06999999</v>
      </c>
      <c r="F52" s="483">
        <v>276039892.38999999</v>
      </c>
      <c r="G52" s="483">
        <v>0</v>
      </c>
      <c r="H52" s="480">
        <f t="shared" si="1"/>
        <v>276039892.38999999</v>
      </c>
      <c r="J52" s="484"/>
      <c r="K52" s="484"/>
      <c r="L52" s="484"/>
      <c r="M52" s="484"/>
      <c r="N52" s="484"/>
      <c r="O52" s="484"/>
    </row>
    <row r="53" spans="1:15">
      <c r="A53" s="317">
        <v>22</v>
      </c>
      <c r="B53" s="325" t="s">
        <v>574</v>
      </c>
      <c r="C53" s="483">
        <v>17497687861.478703</v>
      </c>
      <c r="D53" s="483">
        <v>16244586432.364197</v>
      </c>
      <c r="E53" s="480">
        <f t="shared" si="0"/>
        <v>33742274293.842899</v>
      </c>
      <c r="F53" s="483">
        <v>13877920478.3365</v>
      </c>
      <c r="G53" s="483">
        <v>15663096942.403198</v>
      </c>
      <c r="H53" s="480">
        <f t="shared" si="1"/>
        <v>29541017420.7397</v>
      </c>
      <c r="J53" s="484"/>
      <c r="K53" s="484"/>
      <c r="L53" s="484"/>
      <c r="M53" s="484"/>
      <c r="N53" s="484"/>
      <c r="O53" s="484"/>
    </row>
    <row r="54" spans="1:15" ht="24" customHeight="1">
      <c r="A54" s="317"/>
      <c r="B54" s="326" t="s">
        <v>575</v>
      </c>
      <c r="C54" s="801"/>
      <c r="D54" s="802"/>
      <c r="E54" s="802"/>
      <c r="F54" s="802"/>
      <c r="G54" s="802"/>
      <c r="H54" s="803"/>
      <c r="J54" s="484"/>
      <c r="K54" s="484"/>
      <c r="L54" s="484"/>
      <c r="M54" s="484"/>
      <c r="N54" s="484"/>
      <c r="O54" s="484"/>
    </row>
    <row r="55" spans="1:15">
      <c r="A55" s="317">
        <v>23</v>
      </c>
      <c r="B55" s="324" t="s">
        <v>576</v>
      </c>
      <c r="C55" s="483">
        <v>27993660.18</v>
      </c>
      <c r="D55" s="483"/>
      <c r="E55" s="480">
        <f t="shared" si="0"/>
        <v>27993660.18</v>
      </c>
      <c r="F55" s="483">
        <v>27993660.18</v>
      </c>
      <c r="G55" s="483"/>
      <c r="H55" s="480">
        <f t="shared" si="1"/>
        <v>27993660.18</v>
      </c>
      <c r="J55" s="484"/>
      <c r="K55" s="484"/>
      <c r="L55" s="484"/>
      <c r="M55" s="484"/>
      <c r="N55" s="484"/>
      <c r="O55" s="484"/>
    </row>
    <row r="56" spans="1:15">
      <c r="A56" s="317">
        <v>24</v>
      </c>
      <c r="B56" s="324" t="s">
        <v>577</v>
      </c>
      <c r="C56" s="483"/>
      <c r="D56" s="483"/>
      <c r="E56" s="480">
        <f t="shared" si="0"/>
        <v>0</v>
      </c>
      <c r="F56" s="483"/>
      <c r="G56" s="483"/>
      <c r="H56" s="480">
        <f t="shared" si="1"/>
        <v>0</v>
      </c>
      <c r="J56" s="484"/>
      <c r="K56" s="484"/>
      <c r="L56" s="484"/>
      <c r="M56" s="484"/>
      <c r="N56" s="484"/>
      <c r="O56" s="484"/>
    </row>
    <row r="57" spans="1:15">
      <c r="A57" s="317">
        <v>25</v>
      </c>
      <c r="B57" s="321" t="s">
        <v>578</v>
      </c>
      <c r="C57" s="483">
        <v>252311118.03999999</v>
      </c>
      <c r="D57" s="483"/>
      <c r="E57" s="480">
        <f t="shared" si="0"/>
        <v>252311118.03999999</v>
      </c>
      <c r="F57" s="483">
        <v>252311118.03999999</v>
      </c>
      <c r="G57" s="483"/>
      <c r="H57" s="480">
        <f t="shared" si="1"/>
        <v>252311118.03999999</v>
      </c>
      <c r="J57" s="484"/>
      <c r="K57" s="484"/>
      <c r="L57" s="484"/>
      <c r="M57" s="484"/>
      <c r="N57" s="484"/>
      <c r="O57" s="484"/>
    </row>
    <row r="58" spans="1:15">
      <c r="A58" s="317">
        <v>26</v>
      </c>
      <c r="B58" s="321" t="s">
        <v>579</v>
      </c>
      <c r="C58" s="483">
        <v>-11366</v>
      </c>
      <c r="D58" s="483"/>
      <c r="E58" s="480">
        <f t="shared" si="0"/>
        <v>-11366</v>
      </c>
      <c r="F58" s="483">
        <v>-11366</v>
      </c>
      <c r="G58" s="483"/>
      <c r="H58" s="480">
        <f t="shared" si="1"/>
        <v>-11366</v>
      </c>
      <c r="J58" s="484"/>
      <c r="K58" s="484"/>
      <c r="L58" s="484"/>
      <c r="M58" s="484"/>
      <c r="N58" s="484"/>
      <c r="O58" s="484"/>
    </row>
    <row r="59" spans="1:15">
      <c r="A59" s="317">
        <v>27</v>
      </c>
      <c r="B59" s="321" t="s">
        <v>580</v>
      </c>
      <c r="C59" s="483">
        <v>0</v>
      </c>
      <c r="D59" s="483">
        <v>0</v>
      </c>
      <c r="E59" s="480">
        <f t="shared" si="0"/>
        <v>0</v>
      </c>
      <c r="F59" s="483">
        <v>0</v>
      </c>
      <c r="G59" s="483">
        <v>0</v>
      </c>
      <c r="H59" s="480">
        <f t="shared" si="1"/>
        <v>0</v>
      </c>
      <c r="J59" s="484"/>
      <c r="K59" s="484"/>
      <c r="L59" s="484"/>
      <c r="M59" s="484"/>
      <c r="N59" s="484"/>
      <c r="O59" s="484"/>
    </row>
    <row r="60" spans="1:15">
      <c r="A60" s="317">
        <v>27.1</v>
      </c>
      <c r="B60" s="319" t="s">
        <v>581</v>
      </c>
      <c r="C60" s="483"/>
      <c r="D60" s="483"/>
      <c r="E60" s="480">
        <f t="shared" si="0"/>
        <v>0</v>
      </c>
      <c r="F60" s="483"/>
      <c r="G60" s="483"/>
      <c r="H60" s="480">
        <f t="shared" si="1"/>
        <v>0</v>
      </c>
      <c r="J60" s="484"/>
      <c r="K60" s="484"/>
      <c r="L60" s="484"/>
      <c r="M60" s="484"/>
      <c r="N60" s="484"/>
      <c r="O60" s="484"/>
    </row>
    <row r="61" spans="1:15">
      <c r="A61" s="317">
        <v>27.2</v>
      </c>
      <c r="B61" s="319" t="s">
        <v>582</v>
      </c>
      <c r="C61" s="483"/>
      <c r="D61" s="483"/>
      <c r="E61" s="480">
        <f t="shared" si="0"/>
        <v>0</v>
      </c>
      <c r="F61" s="483"/>
      <c r="G61" s="483"/>
      <c r="H61" s="480">
        <f t="shared" si="1"/>
        <v>0</v>
      </c>
      <c r="J61" s="484"/>
      <c r="K61" s="484"/>
      <c r="L61" s="484"/>
      <c r="M61" s="484"/>
      <c r="N61" s="484"/>
      <c r="O61" s="484"/>
    </row>
    <row r="62" spans="1:15">
      <c r="A62" s="317">
        <v>28</v>
      </c>
      <c r="B62" s="327" t="s">
        <v>583</v>
      </c>
      <c r="C62" s="483">
        <v>-115127993.69</v>
      </c>
      <c r="D62" s="483"/>
      <c r="E62" s="480">
        <f t="shared" si="0"/>
        <v>-115127993.69</v>
      </c>
      <c r="F62" s="483">
        <v>-135683111.66</v>
      </c>
      <c r="G62" s="483"/>
      <c r="H62" s="480">
        <f t="shared" si="1"/>
        <v>-135683111.66</v>
      </c>
      <c r="J62" s="484"/>
      <c r="K62" s="484"/>
      <c r="L62" s="484"/>
      <c r="M62" s="484"/>
      <c r="N62" s="484"/>
      <c r="O62" s="484"/>
    </row>
    <row r="63" spans="1:15">
      <c r="A63" s="317">
        <v>29</v>
      </c>
      <c r="B63" s="321" t="s">
        <v>584</v>
      </c>
      <c r="C63" s="483">
        <v>-4357093.8199999975</v>
      </c>
      <c r="D63" s="483">
        <v>0</v>
      </c>
      <c r="E63" s="480">
        <f t="shared" si="0"/>
        <v>-4357093.8199999975</v>
      </c>
      <c r="F63" s="483">
        <v>-17840140.470000003</v>
      </c>
      <c r="G63" s="483">
        <v>0</v>
      </c>
      <c r="H63" s="480">
        <f t="shared" si="1"/>
        <v>-17840140.470000003</v>
      </c>
      <c r="J63" s="484"/>
      <c r="K63" s="484"/>
      <c r="L63" s="484"/>
      <c r="M63" s="484"/>
      <c r="N63" s="484"/>
      <c r="O63" s="484"/>
    </row>
    <row r="64" spans="1:15">
      <c r="A64" s="317">
        <v>29.1</v>
      </c>
      <c r="B64" s="311" t="s">
        <v>585</v>
      </c>
      <c r="C64" s="483">
        <v>3503375.9</v>
      </c>
      <c r="D64" s="483"/>
      <c r="E64" s="480">
        <f t="shared" si="0"/>
        <v>3503375.9</v>
      </c>
      <c r="F64" s="483">
        <v>2358668.17</v>
      </c>
      <c r="G64" s="483"/>
      <c r="H64" s="480">
        <f t="shared" si="1"/>
        <v>2358668.17</v>
      </c>
      <c r="J64" s="484"/>
      <c r="K64" s="484"/>
      <c r="L64" s="484"/>
      <c r="M64" s="484"/>
      <c r="N64" s="484"/>
      <c r="O64" s="484"/>
    </row>
    <row r="65" spans="1:15" ht="24.95" customHeight="1">
      <c r="A65" s="317">
        <v>29.2</v>
      </c>
      <c r="B65" s="335" t="s">
        <v>586</v>
      </c>
      <c r="C65" s="483">
        <v>214966.39999999999</v>
      </c>
      <c r="D65" s="483"/>
      <c r="E65" s="480">
        <f t="shared" si="0"/>
        <v>214966.39999999999</v>
      </c>
      <c r="F65" s="483">
        <v>2062925.87</v>
      </c>
      <c r="G65" s="483"/>
      <c r="H65" s="480">
        <f t="shared" si="1"/>
        <v>2062925.87</v>
      </c>
      <c r="J65" s="484"/>
      <c r="K65" s="484"/>
      <c r="L65" s="484"/>
      <c r="M65" s="484"/>
      <c r="N65" s="484"/>
      <c r="O65" s="484"/>
    </row>
    <row r="66" spans="1:15" ht="22.5" customHeight="1">
      <c r="A66" s="317">
        <v>29.3</v>
      </c>
      <c r="B66" s="335" t="s">
        <v>587</v>
      </c>
      <c r="C66" s="483">
        <v>-8075436.1199999973</v>
      </c>
      <c r="D66" s="483"/>
      <c r="E66" s="480">
        <f t="shared" si="0"/>
        <v>-8075436.1199999973</v>
      </c>
      <c r="F66" s="483">
        <v>-22261734.510000002</v>
      </c>
      <c r="G66" s="483"/>
      <c r="H66" s="480">
        <f t="shared" si="1"/>
        <v>-22261734.510000002</v>
      </c>
      <c r="J66" s="484"/>
      <c r="K66" s="484"/>
      <c r="L66" s="484"/>
      <c r="M66" s="484"/>
      <c r="N66" s="484"/>
      <c r="O66" s="484"/>
    </row>
    <row r="67" spans="1:15">
      <c r="A67" s="317">
        <v>30</v>
      </c>
      <c r="B67" s="308" t="s">
        <v>588</v>
      </c>
      <c r="C67" s="483">
        <v>5350191907.6929073</v>
      </c>
      <c r="D67" s="483"/>
      <c r="E67" s="480">
        <f t="shared" si="0"/>
        <v>5350191907.6929073</v>
      </c>
      <c r="F67" s="483">
        <v>4472859020.153944</v>
      </c>
      <c r="G67" s="483"/>
      <c r="H67" s="480">
        <f t="shared" si="1"/>
        <v>4472859020.153944</v>
      </c>
      <c r="J67" s="484"/>
      <c r="K67" s="484"/>
      <c r="L67" s="484"/>
      <c r="M67" s="484"/>
      <c r="N67" s="484"/>
      <c r="O67" s="484"/>
    </row>
    <row r="68" spans="1:15">
      <c r="A68" s="317">
        <v>31</v>
      </c>
      <c r="B68" s="328" t="s">
        <v>589</v>
      </c>
      <c r="C68" s="483">
        <v>5511000232.4029074</v>
      </c>
      <c r="D68" s="483">
        <v>0</v>
      </c>
      <c r="E68" s="480">
        <f t="shared" si="0"/>
        <v>5511000232.4029074</v>
      </c>
      <c r="F68" s="483">
        <v>4599629180.2439442</v>
      </c>
      <c r="G68" s="483">
        <v>0</v>
      </c>
      <c r="H68" s="480">
        <f t="shared" si="1"/>
        <v>4599629180.2439442</v>
      </c>
      <c r="J68" s="484"/>
      <c r="K68" s="484"/>
      <c r="L68" s="484"/>
      <c r="M68" s="484"/>
      <c r="N68" s="484"/>
      <c r="O68" s="484"/>
    </row>
    <row r="69" spans="1:15">
      <c r="A69" s="317">
        <v>32</v>
      </c>
      <c r="B69" s="329" t="s">
        <v>590</v>
      </c>
      <c r="C69" s="483">
        <v>23008688093.881611</v>
      </c>
      <c r="D69" s="483">
        <v>16244586432.364197</v>
      </c>
      <c r="E69" s="480">
        <f t="shared" si="0"/>
        <v>39253274526.245804</v>
      </c>
      <c r="F69" s="483">
        <v>18477549658.580444</v>
      </c>
      <c r="G69" s="483">
        <v>15663096942.403198</v>
      </c>
      <c r="H69" s="480">
        <f t="shared" si="1"/>
        <v>34140646600.983643</v>
      </c>
      <c r="J69" s="484"/>
      <c r="K69" s="484"/>
      <c r="L69" s="484"/>
      <c r="M69" s="484"/>
      <c r="N69" s="484"/>
      <c r="O69" s="484"/>
    </row>
  </sheetData>
  <mergeCells count="7">
    <mergeCell ref="C54:H54"/>
    <mergeCell ref="A4:A6"/>
    <mergeCell ref="B4:B5"/>
    <mergeCell ref="C4:E4"/>
    <mergeCell ref="F4:H4"/>
    <mergeCell ref="C6:H6"/>
    <mergeCell ref="C37:H37"/>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8"/>
  <sheetViews>
    <sheetView showGridLines="0" zoomScaleNormal="100" workbookViewId="0"/>
  </sheetViews>
  <sheetFormatPr defaultColWidth="9.140625" defaultRowHeight="12.75"/>
  <cols>
    <col min="1" max="1" width="11.85546875" style="393" bestFit="1" customWidth="1"/>
    <col min="2" max="2" width="93.42578125" style="393" customWidth="1"/>
    <col min="3" max="3" width="14.5703125" style="393" customWidth="1"/>
    <col min="4" max="5" width="16.140625" style="393" customWidth="1"/>
    <col min="6" max="6" width="16.140625" style="452" customWidth="1"/>
    <col min="7" max="7" width="25.28515625" style="452" customWidth="1"/>
    <col min="8" max="8" width="16.140625" style="393" customWidth="1"/>
    <col min="9" max="11" width="16.140625" style="452" customWidth="1"/>
    <col min="12" max="12" width="26.28515625" style="452" customWidth="1"/>
    <col min="13" max="16384" width="9.140625" style="393"/>
  </cols>
  <sheetData>
    <row r="1" spans="1:12" ht="13.5">
      <c r="A1" s="292" t="s">
        <v>30</v>
      </c>
      <c r="B1" s="379" t="str">
        <f>'Info '!C2</f>
        <v xml:space="preserve">JSC "Bank of Georgia" </v>
      </c>
      <c r="F1" s="393"/>
      <c r="G1" s="393"/>
      <c r="I1" s="393"/>
      <c r="J1" s="393"/>
      <c r="K1" s="393"/>
      <c r="L1" s="393"/>
    </row>
    <row r="2" spans="1:12">
      <c r="A2" s="293" t="s">
        <v>31</v>
      </c>
      <c r="B2" s="378">
        <f>'1. key ratios '!B2</f>
        <v>45838</v>
      </c>
      <c r="F2" s="393"/>
      <c r="G2" s="393"/>
      <c r="I2" s="393"/>
      <c r="J2" s="393"/>
      <c r="K2" s="393"/>
      <c r="L2" s="393"/>
    </row>
    <row r="3" spans="1:12">
      <c r="A3" s="294" t="s">
        <v>472</v>
      </c>
      <c r="F3" s="393"/>
      <c r="G3" s="393"/>
      <c r="I3" s="393"/>
      <c r="J3" s="393"/>
      <c r="K3" s="393"/>
      <c r="L3" s="393"/>
    </row>
    <row r="4" spans="1:12">
      <c r="F4" s="393"/>
      <c r="G4" s="393"/>
      <c r="I4" s="393"/>
      <c r="J4" s="393"/>
      <c r="K4" s="393"/>
      <c r="L4" s="393"/>
    </row>
    <row r="5" spans="1:12" ht="37.5" customHeight="1">
      <c r="A5" s="868" t="s">
        <v>489</v>
      </c>
      <c r="B5" s="869"/>
      <c r="C5" s="914" t="s">
        <v>473</v>
      </c>
      <c r="D5" s="915"/>
      <c r="E5" s="915"/>
      <c r="F5" s="915"/>
      <c r="G5" s="915"/>
      <c r="H5" s="916" t="s">
        <v>633</v>
      </c>
      <c r="I5" s="917"/>
      <c r="J5" s="917"/>
      <c r="K5" s="917"/>
      <c r="L5" s="918"/>
    </row>
    <row r="6" spans="1:12" ht="39.6" customHeight="1">
      <c r="A6" s="872"/>
      <c r="B6" s="873"/>
      <c r="C6" s="296"/>
      <c r="D6" s="391" t="s">
        <v>654</v>
      </c>
      <c r="E6" s="391" t="s">
        <v>653</v>
      </c>
      <c r="F6" s="391" t="s">
        <v>652</v>
      </c>
      <c r="G6" s="391" t="s">
        <v>651</v>
      </c>
      <c r="H6" s="455"/>
      <c r="I6" s="391" t="s">
        <v>654</v>
      </c>
      <c r="J6" s="391" t="s">
        <v>653</v>
      </c>
      <c r="K6" s="391" t="s">
        <v>652</v>
      </c>
      <c r="L6" s="391" t="s">
        <v>651</v>
      </c>
    </row>
    <row r="7" spans="1:12">
      <c r="A7" s="382">
        <v>1</v>
      </c>
      <c r="B7" s="399" t="s">
        <v>492</v>
      </c>
      <c r="C7" s="678">
        <v>802911013.97469997</v>
      </c>
      <c r="D7" s="639">
        <v>771197497.84099996</v>
      </c>
      <c r="E7" s="639">
        <v>23748406.7432</v>
      </c>
      <c r="F7" s="639">
        <v>4769450.1316999998</v>
      </c>
      <c r="G7" s="639">
        <v>3195659.2588</v>
      </c>
      <c r="H7" s="639">
        <v>8017335.1796999993</v>
      </c>
      <c r="I7" s="639">
        <v>3772570.81</v>
      </c>
      <c r="J7" s="639">
        <v>1862667.38</v>
      </c>
      <c r="K7" s="639">
        <v>2232761.8892999999</v>
      </c>
      <c r="L7" s="639">
        <v>149335.1004</v>
      </c>
    </row>
    <row r="8" spans="1:12">
      <c r="A8" s="382">
        <v>2</v>
      </c>
      <c r="B8" s="399" t="s">
        <v>405</v>
      </c>
      <c r="C8" s="678">
        <v>950711065.92130005</v>
      </c>
      <c r="D8" s="639">
        <v>931845032.63399994</v>
      </c>
      <c r="E8" s="639">
        <v>10621088.1832</v>
      </c>
      <c r="F8" s="679">
        <v>4727267.1117000002</v>
      </c>
      <c r="G8" s="679">
        <v>3517677.9923999999</v>
      </c>
      <c r="H8" s="639">
        <v>4567781.2519000005</v>
      </c>
      <c r="I8" s="679">
        <v>2095086.49</v>
      </c>
      <c r="J8" s="679">
        <v>520678.47</v>
      </c>
      <c r="K8" s="679">
        <v>1722709.6418999999</v>
      </c>
      <c r="L8" s="679">
        <v>229306.65</v>
      </c>
    </row>
    <row r="9" spans="1:12">
      <c r="A9" s="382">
        <v>3</v>
      </c>
      <c r="B9" s="399" t="s">
        <v>406</v>
      </c>
      <c r="C9" s="678">
        <v>4893422.63</v>
      </c>
      <c r="D9" s="639">
        <v>4893422.63</v>
      </c>
      <c r="E9" s="639">
        <v>0</v>
      </c>
      <c r="F9" s="680">
        <v>0</v>
      </c>
      <c r="G9" s="680">
        <v>0</v>
      </c>
      <c r="H9" s="639">
        <v>0</v>
      </c>
      <c r="I9" s="680">
        <v>0</v>
      </c>
      <c r="J9" s="680">
        <v>0</v>
      </c>
      <c r="K9" s="680">
        <v>0</v>
      </c>
      <c r="L9" s="680">
        <v>0</v>
      </c>
    </row>
    <row r="10" spans="1:12">
      <c r="A10" s="382">
        <v>4</v>
      </c>
      <c r="B10" s="399" t="s">
        <v>493</v>
      </c>
      <c r="C10" s="678">
        <v>1661639007.898</v>
      </c>
      <c r="D10" s="639">
        <v>1589785065.2351</v>
      </c>
      <c r="E10" s="639">
        <v>26537124.7489</v>
      </c>
      <c r="F10" s="680">
        <v>21592796.535599999</v>
      </c>
      <c r="G10" s="680">
        <v>23724021.378400002</v>
      </c>
      <c r="H10" s="639">
        <v>12519473.2885</v>
      </c>
      <c r="I10" s="680">
        <v>891086.29</v>
      </c>
      <c r="J10" s="680">
        <v>163963.6</v>
      </c>
      <c r="K10" s="680">
        <v>5826356.6002000002</v>
      </c>
      <c r="L10" s="680">
        <v>5638066.7982999999</v>
      </c>
    </row>
    <row r="11" spans="1:12">
      <c r="A11" s="382">
        <v>5</v>
      </c>
      <c r="B11" s="399" t="s">
        <v>407</v>
      </c>
      <c r="C11" s="678">
        <v>1513680126.5695002</v>
      </c>
      <c r="D11" s="639">
        <v>1458190857.3824</v>
      </c>
      <c r="E11" s="639">
        <v>25443646.6417</v>
      </c>
      <c r="F11" s="680">
        <v>28407763.4844</v>
      </c>
      <c r="G11" s="680">
        <v>1637859.061</v>
      </c>
      <c r="H11" s="639">
        <v>14007948.372500001</v>
      </c>
      <c r="I11" s="680">
        <v>2851697.63</v>
      </c>
      <c r="J11" s="680">
        <v>521514.78</v>
      </c>
      <c r="K11" s="680">
        <v>10531294.2925</v>
      </c>
      <c r="L11" s="680">
        <v>103441.67</v>
      </c>
    </row>
    <row r="12" spans="1:12">
      <c r="A12" s="382">
        <v>6</v>
      </c>
      <c r="B12" s="399" t="s">
        <v>408</v>
      </c>
      <c r="C12" s="678">
        <v>927891471.38010013</v>
      </c>
      <c r="D12" s="639">
        <v>843239535.20570004</v>
      </c>
      <c r="E12" s="639">
        <v>63375676.456500001</v>
      </c>
      <c r="F12" s="680">
        <v>17730889.101399999</v>
      </c>
      <c r="G12" s="680">
        <v>3545370.6165</v>
      </c>
      <c r="H12" s="639">
        <v>13442017.668300001</v>
      </c>
      <c r="I12" s="680">
        <v>3875858.29</v>
      </c>
      <c r="J12" s="680">
        <v>1708601.67</v>
      </c>
      <c r="K12" s="680">
        <v>7617299.7165000001</v>
      </c>
      <c r="L12" s="680">
        <v>240257.99179999999</v>
      </c>
    </row>
    <row r="13" spans="1:12">
      <c r="A13" s="382">
        <v>7</v>
      </c>
      <c r="B13" s="399" t="s">
        <v>409</v>
      </c>
      <c r="C13" s="678">
        <v>1056651461.4872999</v>
      </c>
      <c r="D13" s="639">
        <v>1017644842.3365999</v>
      </c>
      <c r="E13" s="639">
        <v>19257297.517099999</v>
      </c>
      <c r="F13" s="680">
        <v>18886678.974599998</v>
      </c>
      <c r="G13" s="680">
        <v>862642.65899999999</v>
      </c>
      <c r="H13" s="639">
        <v>14065486.179100001</v>
      </c>
      <c r="I13" s="680">
        <v>2395524.79</v>
      </c>
      <c r="J13" s="680">
        <v>610948.82999999996</v>
      </c>
      <c r="K13" s="680">
        <v>10964105.9091</v>
      </c>
      <c r="L13" s="680">
        <v>94906.65</v>
      </c>
    </row>
    <row r="14" spans="1:12">
      <c r="A14" s="382">
        <v>8</v>
      </c>
      <c r="B14" s="399" t="s">
        <v>410</v>
      </c>
      <c r="C14" s="678">
        <v>1231208609.6377001</v>
      </c>
      <c r="D14" s="639">
        <v>1162927659.9152</v>
      </c>
      <c r="E14" s="639">
        <v>50997024.908200003</v>
      </c>
      <c r="F14" s="680">
        <v>14905823.9474</v>
      </c>
      <c r="G14" s="680">
        <v>2378100.8668999998</v>
      </c>
      <c r="H14" s="639">
        <v>13176279.426100001</v>
      </c>
      <c r="I14" s="680">
        <v>4798202.9400000004</v>
      </c>
      <c r="J14" s="680">
        <v>1830341.67</v>
      </c>
      <c r="K14" s="680">
        <v>5923991.3525</v>
      </c>
      <c r="L14" s="680">
        <v>623743.46360000002</v>
      </c>
    </row>
    <row r="15" spans="1:12">
      <c r="A15" s="382">
        <v>9</v>
      </c>
      <c r="B15" s="399" t="s">
        <v>411</v>
      </c>
      <c r="C15" s="678">
        <v>974513253.5266</v>
      </c>
      <c r="D15" s="639">
        <v>840127879.46379995</v>
      </c>
      <c r="E15" s="639">
        <v>30393065.036899999</v>
      </c>
      <c r="F15" s="680">
        <v>103194757.53120001</v>
      </c>
      <c r="G15" s="680">
        <v>797551.49470000004</v>
      </c>
      <c r="H15" s="639">
        <v>70851591.935400009</v>
      </c>
      <c r="I15" s="680">
        <v>2608297.16</v>
      </c>
      <c r="J15" s="680">
        <v>692049.29</v>
      </c>
      <c r="K15" s="680">
        <v>67439098.535400003</v>
      </c>
      <c r="L15" s="680">
        <v>112146.95</v>
      </c>
    </row>
    <row r="16" spans="1:12">
      <c r="A16" s="382">
        <v>10</v>
      </c>
      <c r="B16" s="399" t="s">
        <v>412</v>
      </c>
      <c r="C16" s="678">
        <v>497314483.65579998</v>
      </c>
      <c r="D16" s="639">
        <v>472338527.00089997</v>
      </c>
      <c r="E16" s="639">
        <v>16478046.7008</v>
      </c>
      <c r="F16" s="680">
        <v>7951057.7600999996</v>
      </c>
      <c r="G16" s="680">
        <v>546852.19400000002</v>
      </c>
      <c r="H16" s="639">
        <v>5540091.0432000002</v>
      </c>
      <c r="I16" s="680">
        <v>1743480.64</v>
      </c>
      <c r="J16" s="680">
        <v>612710.42000000004</v>
      </c>
      <c r="K16" s="680">
        <v>3036225.7508</v>
      </c>
      <c r="L16" s="680">
        <v>147674.23240000001</v>
      </c>
    </row>
    <row r="17" spans="1:12">
      <c r="A17" s="382">
        <v>11</v>
      </c>
      <c r="B17" s="399" t="s">
        <v>413</v>
      </c>
      <c r="C17" s="678">
        <v>534210059.8021</v>
      </c>
      <c r="D17" s="639">
        <v>451746175.87510002</v>
      </c>
      <c r="E17" s="639">
        <v>78445710.290099993</v>
      </c>
      <c r="F17" s="680">
        <v>3379101.4799000002</v>
      </c>
      <c r="G17" s="680">
        <v>639072.15700000001</v>
      </c>
      <c r="H17" s="639">
        <v>3830015.9502000003</v>
      </c>
      <c r="I17" s="680">
        <v>1550737.54</v>
      </c>
      <c r="J17" s="680">
        <v>503535.02</v>
      </c>
      <c r="K17" s="680">
        <v>1651951.4202000001</v>
      </c>
      <c r="L17" s="680">
        <v>123791.97</v>
      </c>
    </row>
    <row r="18" spans="1:12">
      <c r="A18" s="382">
        <v>12</v>
      </c>
      <c r="B18" s="399" t="s">
        <v>414</v>
      </c>
      <c r="C18" s="678">
        <v>1009512635.3932</v>
      </c>
      <c r="D18" s="639">
        <v>965707919.32770002</v>
      </c>
      <c r="E18" s="639">
        <v>28378871.771299999</v>
      </c>
      <c r="F18" s="680">
        <v>14912951.505100001</v>
      </c>
      <c r="G18" s="680">
        <v>512892.78909999999</v>
      </c>
      <c r="H18" s="639">
        <v>8816498.0517999995</v>
      </c>
      <c r="I18" s="680">
        <v>3413211.54</v>
      </c>
      <c r="J18" s="680">
        <v>1118768.47</v>
      </c>
      <c r="K18" s="680">
        <v>4184050.7318000002</v>
      </c>
      <c r="L18" s="680">
        <v>100467.31</v>
      </c>
    </row>
    <row r="19" spans="1:12">
      <c r="A19" s="382">
        <v>13</v>
      </c>
      <c r="B19" s="399" t="s">
        <v>415</v>
      </c>
      <c r="C19" s="678">
        <v>376653735.53960001</v>
      </c>
      <c r="D19" s="639">
        <v>366867270.86129999</v>
      </c>
      <c r="E19" s="639">
        <v>5974167.4495000001</v>
      </c>
      <c r="F19" s="680">
        <v>3572050.6170000001</v>
      </c>
      <c r="G19" s="680">
        <v>240246.61180000001</v>
      </c>
      <c r="H19" s="639">
        <v>3899330.3722999999</v>
      </c>
      <c r="I19" s="680">
        <v>2025732.87</v>
      </c>
      <c r="J19" s="680">
        <v>252203.8</v>
      </c>
      <c r="K19" s="680">
        <v>1584781.3023000001</v>
      </c>
      <c r="L19" s="680">
        <v>36612.400000000001</v>
      </c>
    </row>
    <row r="20" spans="1:12">
      <c r="A20" s="382">
        <v>14</v>
      </c>
      <c r="B20" s="399" t="s">
        <v>416</v>
      </c>
      <c r="C20" s="678">
        <v>1354884678.5718</v>
      </c>
      <c r="D20" s="639">
        <v>1203175641.1249001</v>
      </c>
      <c r="E20" s="639">
        <v>115749585.98800001</v>
      </c>
      <c r="F20" s="680">
        <v>35148143.972199999</v>
      </c>
      <c r="G20" s="680">
        <v>811307.48670000001</v>
      </c>
      <c r="H20" s="639">
        <v>9316802.8569000009</v>
      </c>
      <c r="I20" s="680">
        <v>2569074.7999999998</v>
      </c>
      <c r="J20" s="680">
        <v>1682556.34</v>
      </c>
      <c r="K20" s="680">
        <v>4912206.7685000002</v>
      </c>
      <c r="L20" s="680">
        <v>152964.94839999999</v>
      </c>
    </row>
    <row r="21" spans="1:12">
      <c r="A21" s="382">
        <v>15</v>
      </c>
      <c r="B21" s="399" t="s">
        <v>417</v>
      </c>
      <c r="C21" s="678">
        <v>458561663.8962</v>
      </c>
      <c r="D21" s="639">
        <v>434016508.21439999</v>
      </c>
      <c r="E21" s="639">
        <v>17614140.379799999</v>
      </c>
      <c r="F21" s="680">
        <v>6093469.2801000001</v>
      </c>
      <c r="G21" s="680">
        <v>837546.02190000005</v>
      </c>
      <c r="H21" s="639">
        <v>4522527.1248000003</v>
      </c>
      <c r="I21" s="680">
        <v>1823706.34</v>
      </c>
      <c r="J21" s="680">
        <v>670814.11</v>
      </c>
      <c r="K21" s="680">
        <v>1935117.1014</v>
      </c>
      <c r="L21" s="680">
        <v>92889.573399999994</v>
      </c>
    </row>
    <row r="22" spans="1:12">
      <c r="A22" s="382">
        <v>16</v>
      </c>
      <c r="B22" s="399" t="s">
        <v>418</v>
      </c>
      <c r="C22" s="678">
        <v>494363125.47720003</v>
      </c>
      <c r="D22" s="639">
        <v>405924095.10180002</v>
      </c>
      <c r="E22" s="639">
        <v>59863895.659500003</v>
      </c>
      <c r="F22" s="680">
        <v>27664887.010000002</v>
      </c>
      <c r="G22" s="680">
        <v>910247.70589999994</v>
      </c>
      <c r="H22" s="639">
        <v>19770865.3422</v>
      </c>
      <c r="I22" s="680">
        <v>1430067.13</v>
      </c>
      <c r="J22" s="680">
        <v>923296.91</v>
      </c>
      <c r="K22" s="680">
        <v>17174029.622200001</v>
      </c>
      <c r="L22" s="680">
        <v>243471.68</v>
      </c>
    </row>
    <row r="23" spans="1:12">
      <c r="A23" s="382">
        <v>17</v>
      </c>
      <c r="B23" s="399" t="s">
        <v>496</v>
      </c>
      <c r="C23" s="678">
        <v>236868910.36590001</v>
      </c>
      <c r="D23" s="639">
        <v>228085319.8019</v>
      </c>
      <c r="E23" s="639">
        <v>3892487.3775999998</v>
      </c>
      <c r="F23" s="680">
        <v>4620969.0203999998</v>
      </c>
      <c r="G23" s="680">
        <v>270134.16600000003</v>
      </c>
      <c r="H23" s="639">
        <v>3983535.2102000001</v>
      </c>
      <c r="I23" s="680">
        <v>783349.26</v>
      </c>
      <c r="J23" s="680">
        <v>163436.38</v>
      </c>
      <c r="K23" s="680">
        <v>3025637.9602000001</v>
      </c>
      <c r="L23" s="680">
        <v>11111.61</v>
      </c>
    </row>
    <row r="24" spans="1:12">
      <c r="A24" s="382">
        <v>18</v>
      </c>
      <c r="B24" s="399" t="s">
        <v>419</v>
      </c>
      <c r="C24" s="678">
        <v>1135190824.1952002</v>
      </c>
      <c r="D24" s="639">
        <v>1123611150.8935001</v>
      </c>
      <c r="E24" s="639">
        <v>9919062.8324999996</v>
      </c>
      <c r="F24" s="680">
        <v>932109.01619999995</v>
      </c>
      <c r="G24" s="680">
        <v>728501.45299999998</v>
      </c>
      <c r="H24" s="639">
        <v>2890075.8396000001</v>
      </c>
      <c r="I24" s="680">
        <v>1993325.07</v>
      </c>
      <c r="J24" s="680">
        <v>398582.65</v>
      </c>
      <c r="K24" s="680">
        <v>433867.86</v>
      </c>
      <c r="L24" s="680">
        <v>64300.259599999998</v>
      </c>
    </row>
    <row r="25" spans="1:12">
      <c r="A25" s="382">
        <v>19</v>
      </c>
      <c r="B25" s="399" t="s">
        <v>420</v>
      </c>
      <c r="C25" s="678">
        <v>185014034.33310002</v>
      </c>
      <c r="D25" s="639">
        <v>180318581.94060001</v>
      </c>
      <c r="E25" s="639">
        <v>3656408.7407</v>
      </c>
      <c r="F25" s="680">
        <v>908180.89529999997</v>
      </c>
      <c r="G25" s="680">
        <v>130862.7565</v>
      </c>
      <c r="H25" s="639">
        <v>1039062.87</v>
      </c>
      <c r="I25" s="680">
        <v>359064.22</v>
      </c>
      <c r="J25" s="680">
        <v>206638.99</v>
      </c>
      <c r="K25" s="680">
        <v>461143.61</v>
      </c>
      <c r="L25" s="680">
        <v>12216.05</v>
      </c>
    </row>
    <row r="26" spans="1:12">
      <c r="A26" s="382">
        <v>20</v>
      </c>
      <c r="B26" s="399" t="s">
        <v>495</v>
      </c>
      <c r="C26" s="678">
        <v>851958632.23309994</v>
      </c>
      <c r="D26" s="639">
        <v>801473814.93910003</v>
      </c>
      <c r="E26" s="639">
        <v>18999752.871300001</v>
      </c>
      <c r="F26" s="680">
        <v>17209916.068799999</v>
      </c>
      <c r="G26" s="680">
        <v>14275148.3539</v>
      </c>
      <c r="H26" s="639">
        <v>20209832.9958</v>
      </c>
      <c r="I26" s="680">
        <v>2331416.69</v>
      </c>
      <c r="J26" s="680">
        <v>3361043.99</v>
      </c>
      <c r="K26" s="680">
        <v>5557318.9172</v>
      </c>
      <c r="L26" s="680">
        <v>8960053.3986000009</v>
      </c>
    </row>
    <row r="27" spans="1:12">
      <c r="A27" s="382">
        <v>21</v>
      </c>
      <c r="B27" s="399" t="s">
        <v>421</v>
      </c>
      <c r="C27" s="678">
        <v>140895179.95330003</v>
      </c>
      <c r="D27" s="639">
        <v>134971303.79390001</v>
      </c>
      <c r="E27" s="639">
        <v>4633535.7440999998</v>
      </c>
      <c r="F27" s="680">
        <v>1023288.1157</v>
      </c>
      <c r="G27" s="680">
        <v>267052.29960000003</v>
      </c>
      <c r="H27" s="639">
        <v>1019084.9582</v>
      </c>
      <c r="I27" s="680">
        <v>483560.37</v>
      </c>
      <c r="J27" s="680">
        <v>239978.69</v>
      </c>
      <c r="K27" s="680">
        <v>278136.38819999999</v>
      </c>
      <c r="L27" s="680">
        <v>17409.509999999998</v>
      </c>
    </row>
    <row r="28" spans="1:12">
      <c r="A28" s="382">
        <v>22</v>
      </c>
      <c r="B28" s="399" t="s">
        <v>422</v>
      </c>
      <c r="C28" s="678">
        <v>364849898.03849995</v>
      </c>
      <c r="D28" s="639">
        <v>355328733.171</v>
      </c>
      <c r="E28" s="639">
        <v>6279465.8271000003</v>
      </c>
      <c r="F28" s="680">
        <v>2810714.4328000001</v>
      </c>
      <c r="G28" s="680">
        <v>430984.60759999999</v>
      </c>
      <c r="H28" s="639">
        <v>2049806.9316</v>
      </c>
      <c r="I28" s="680">
        <v>785315.98</v>
      </c>
      <c r="J28" s="680">
        <v>367060.57</v>
      </c>
      <c r="K28" s="680">
        <v>818210.87159999995</v>
      </c>
      <c r="L28" s="680">
        <v>79219.509999999995</v>
      </c>
    </row>
    <row r="29" spans="1:12">
      <c r="A29" s="382">
        <v>23</v>
      </c>
      <c r="B29" s="399" t="s">
        <v>423</v>
      </c>
      <c r="C29" s="678">
        <v>4277617229.3386002</v>
      </c>
      <c r="D29" s="639">
        <v>4040539785.0258999</v>
      </c>
      <c r="E29" s="639">
        <v>171025748.47229999</v>
      </c>
      <c r="F29" s="680">
        <v>47940666.317199998</v>
      </c>
      <c r="G29" s="680">
        <v>18111029.523200002</v>
      </c>
      <c r="H29" s="639">
        <v>46937423.710500002</v>
      </c>
      <c r="I29" s="680">
        <v>15711342.08</v>
      </c>
      <c r="J29" s="680">
        <v>7897986.96</v>
      </c>
      <c r="K29" s="680">
        <v>19819076.581599999</v>
      </c>
      <c r="L29" s="680">
        <v>3509018.0888999999</v>
      </c>
    </row>
    <row r="30" spans="1:12">
      <c r="A30" s="382">
        <v>24</v>
      </c>
      <c r="B30" s="399" t="s">
        <v>494</v>
      </c>
      <c r="C30" s="678">
        <v>1272628204.9001</v>
      </c>
      <c r="D30" s="639">
        <v>1188317940.2981999</v>
      </c>
      <c r="E30" s="639">
        <v>34119553.4027</v>
      </c>
      <c r="F30" s="680">
        <v>49203028.128399998</v>
      </c>
      <c r="G30" s="680">
        <v>987683.07079999999</v>
      </c>
      <c r="H30" s="639">
        <v>31823037.7269</v>
      </c>
      <c r="I30" s="680">
        <v>4951399.6900000004</v>
      </c>
      <c r="J30" s="680">
        <v>1659618.58</v>
      </c>
      <c r="K30" s="680">
        <v>24789366.2269</v>
      </c>
      <c r="L30" s="680">
        <v>422653.23</v>
      </c>
    </row>
    <row r="31" spans="1:12">
      <c r="A31" s="382">
        <v>25</v>
      </c>
      <c r="B31" s="399" t="s">
        <v>424</v>
      </c>
      <c r="C31" s="678">
        <v>3319812097.0560999</v>
      </c>
      <c r="D31" s="639">
        <v>3092807237.1787</v>
      </c>
      <c r="E31" s="639">
        <v>131508530.51440001</v>
      </c>
      <c r="F31" s="680">
        <v>57682616.492799997</v>
      </c>
      <c r="G31" s="680">
        <v>37813712.870200001</v>
      </c>
      <c r="H31" s="639">
        <v>41673768.028300002</v>
      </c>
      <c r="I31" s="680">
        <v>8631113.830000015</v>
      </c>
      <c r="J31" s="680">
        <v>5235920.1799999885</v>
      </c>
      <c r="K31" s="680">
        <v>23616035.8902</v>
      </c>
      <c r="L31" s="680">
        <v>4190698.1280999999</v>
      </c>
    </row>
    <row r="32" spans="1:12">
      <c r="A32" s="382">
        <v>26</v>
      </c>
      <c r="B32" s="399" t="s">
        <v>491</v>
      </c>
      <c r="C32" s="678">
        <v>33673898.755499996</v>
      </c>
      <c r="D32" s="639">
        <v>26633336.315299999</v>
      </c>
      <c r="E32" s="639">
        <v>2587613.7472000001</v>
      </c>
      <c r="F32" s="680">
        <v>4452754.8269999996</v>
      </c>
      <c r="G32" s="680">
        <v>193.86600000000001</v>
      </c>
      <c r="H32" s="639">
        <v>4890499.9736000001</v>
      </c>
      <c r="I32" s="680">
        <v>162014.54999999999</v>
      </c>
      <c r="J32" s="680">
        <v>366536.25</v>
      </c>
      <c r="K32" s="680">
        <v>4361949.1736000003</v>
      </c>
      <c r="L32" s="680">
        <v>0</v>
      </c>
    </row>
    <row r="33" spans="1:12">
      <c r="A33" s="382">
        <v>27</v>
      </c>
      <c r="B33" s="454" t="s">
        <v>64</v>
      </c>
      <c r="C33" s="681">
        <v>25668108724.530502</v>
      </c>
      <c r="D33" s="639">
        <v>24091715133.507996</v>
      </c>
      <c r="E33" s="639">
        <v>959499908.00459981</v>
      </c>
      <c r="F33" s="680">
        <v>499721331.75699997</v>
      </c>
      <c r="G33" s="680">
        <v>117172351.26089999</v>
      </c>
      <c r="H33" s="640">
        <v>362860172.28760004</v>
      </c>
      <c r="I33" s="680">
        <v>74036237</v>
      </c>
      <c r="J33" s="680">
        <v>33571454</v>
      </c>
      <c r="K33" s="680">
        <v>229896724.1141001</v>
      </c>
      <c r="L33" s="680">
        <v>25355757.173500005</v>
      </c>
    </row>
    <row r="34" spans="1:12">
      <c r="A34" s="413"/>
      <c r="B34" s="413"/>
      <c r="C34" s="413"/>
      <c r="D34" s="413"/>
      <c r="E34" s="413"/>
      <c r="H34" s="413"/>
    </row>
    <row r="35" spans="1:12">
      <c r="A35" s="413"/>
      <c r="B35" s="453"/>
      <c r="C35" s="682"/>
      <c r="D35" s="682"/>
      <c r="E35" s="682"/>
      <c r="F35" s="682"/>
      <c r="G35" s="682"/>
      <c r="H35" s="682"/>
      <c r="I35" s="682"/>
      <c r="J35" s="682"/>
      <c r="K35" s="682"/>
      <c r="L35" s="682"/>
    </row>
    <row r="36" spans="1:12">
      <c r="C36" s="682"/>
      <c r="D36" s="682"/>
      <c r="E36" s="682"/>
      <c r="F36" s="682"/>
      <c r="G36" s="682"/>
      <c r="H36" s="682"/>
      <c r="I36" s="682"/>
      <c r="J36" s="682"/>
      <c r="K36" s="682"/>
      <c r="L36" s="682"/>
    </row>
    <row r="37" spans="1:12">
      <c r="C37" s="682"/>
      <c r="D37" s="682"/>
      <c r="E37" s="682"/>
      <c r="F37" s="682"/>
      <c r="G37" s="682"/>
      <c r="H37" s="682"/>
      <c r="I37" s="682"/>
      <c r="J37" s="682"/>
      <c r="K37" s="682"/>
      <c r="L37" s="682"/>
    </row>
    <row r="38" spans="1:12">
      <c r="C38" s="682"/>
      <c r="D38" s="682"/>
      <c r="E38" s="682"/>
      <c r="F38" s="682"/>
      <c r="G38" s="682"/>
      <c r="H38" s="682"/>
      <c r="I38" s="682"/>
      <c r="J38" s="682"/>
      <c r="K38" s="682"/>
      <c r="L38" s="682"/>
    </row>
    <row r="39" spans="1:12">
      <c r="C39" s="682"/>
      <c r="D39" s="682"/>
      <c r="E39" s="682"/>
      <c r="F39" s="682"/>
      <c r="G39" s="682"/>
      <c r="H39" s="682"/>
      <c r="I39" s="682"/>
      <c r="J39" s="682"/>
      <c r="K39" s="682"/>
      <c r="L39" s="682"/>
    </row>
    <row r="40" spans="1:12">
      <c r="C40" s="682"/>
      <c r="D40" s="682"/>
      <c r="E40" s="682"/>
      <c r="F40" s="682"/>
      <c r="G40" s="682"/>
      <c r="H40" s="682"/>
      <c r="I40" s="682"/>
      <c r="J40" s="682"/>
      <c r="K40" s="682"/>
      <c r="L40" s="682"/>
    </row>
    <row r="41" spans="1:12">
      <c r="C41" s="682"/>
      <c r="D41" s="682"/>
      <c r="E41" s="682"/>
      <c r="F41" s="682"/>
      <c r="G41" s="682"/>
      <c r="H41" s="682"/>
      <c r="I41" s="682"/>
      <c r="J41" s="682"/>
      <c r="K41" s="682"/>
      <c r="L41" s="682"/>
    </row>
    <row r="42" spans="1:12">
      <c r="C42" s="682"/>
      <c r="D42" s="682"/>
      <c r="E42" s="682"/>
      <c r="F42" s="682"/>
      <c r="G42" s="682"/>
      <c r="H42" s="682"/>
      <c r="I42" s="682"/>
      <c r="J42" s="682"/>
      <c r="K42" s="682"/>
      <c r="L42" s="682"/>
    </row>
    <row r="43" spans="1:12">
      <c r="C43" s="682"/>
      <c r="D43" s="682"/>
      <c r="E43" s="682"/>
      <c r="F43" s="682"/>
      <c r="G43" s="682"/>
      <c r="H43" s="682"/>
      <c r="I43" s="682"/>
      <c r="J43" s="682"/>
      <c r="K43" s="682"/>
      <c r="L43" s="682"/>
    </row>
    <row r="44" spans="1:12">
      <c r="C44" s="682"/>
      <c r="D44" s="682"/>
      <c r="E44" s="682"/>
      <c r="F44" s="682"/>
      <c r="G44" s="682"/>
      <c r="H44" s="682"/>
      <c r="I44" s="682"/>
      <c r="J44" s="682"/>
      <c r="K44" s="682"/>
      <c r="L44" s="682"/>
    </row>
    <row r="45" spans="1:12">
      <c r="C45" s="682"/>
      <c r="D45" s="682"/>
      <c r="E45" s="682"/>
      <c r="F45" s="682"/>
      <c r="G45" s="682"/>
      <c r="H45" s="682"/>
      <c r="I45" s="682"/>
      <c r="J45" s="682"/>
      <c r="K45" s="682"/>
      <c r="L45" s="682"/>
    </row>
    <row r="46" spans="1:12">
      <c r="C46" s="682"/>
      <c r="D46" s="682"/>
      <c r="E46" s="682"/>
      <c r="F46" s="682"/>
      <c r="G46" s="682"/>
      <c r="H46" s="682"/>
      <c r="I46" s="682"/>
      <c r="J46" s="682"/>
      <c r="K46" s="682"/>
      <c r="L46" s="682"/>
    </row>
    <row r="47" spans="1:12">
      <c r="C47" s="682"/>
      <c r="D47" s="682"/>
      <c r="E47" s="682"/>
      <c r="F47" s="682"/>
      <c r="G47" s="682"/>
      <c r="H47" s="682"/>
      <c r="I47" s="682"/>
      <c r="J47" s="682"/>
      <c r="K47" s="682"/>
      <c r="L47" s="682"/>
    </row>
    <row r="48" spans="1:12">
      <c r="C48" s="682"/>
      <c r="D48" s="682"/>
      <c r="E48" s="682"/>
      <c r="F48" s="682"/>
      <c r="G48" s="682"/>
      <c r="H48" s="682"/>
      <c r="I48" s="682"/>
      <c r="J48" s="682"/>
      <c r="K48" s="682"/>
      <c r="L48" s="682"/>
    </row>
    <row r="49" spans="3:12">
      <c r="C49" s="682"/>
      <c r="D49" s="682"/>
      <c r="E49" s="682"/>
      <c r="F49" s="682"/>
      <c r="G49" s="682"/>
      <c r="H49" s="682"/>
      <c r="I49" s="682"/>
      <c r="J49" s="682"/>
      <c r="K49" s="682"/>
      <c r="L49" s="682"/>
    </row>
    <row r="50" spans="3:12">
      <c r="C50" s="682"/>
      <c r="D50" s="682"/>
      <c r="E50" s="682"/>
      <c r="F50" s="682"/>
      <c r="G50" s="682"/>
      <c r="H50" s="682"/>
      <c r="I50" s="682"/>
      <c r="J50" s="682"/>
      <c r="K50" s="682"/>
      <c r="L50" s="682"/>
    </row>
    <row r="51" spans="3:12">
      <c r="C51" s="682"/>
      <c r="D51" s="682"/>
      <c r="E51" s="682"/>
      <c r="F51" s="682"/>
      <c r="G51" s="682"/>
      <c r="H51" s="682"/>
      <c r="I51" s="682"/>
      <c r="J51" s="682"/>
      <c r="K51" s="682"/>
      <c r="L51" s="682"/>
    </row>
    <row r="52" spans="3:12">
      <c r="C52" s="682"/>
      <c r="D52" s="682"/>
      <c r="E52" s="682"/>
      <c r="F52" s="682"/>
      <c r="G52" s="682"/>
      <c r="H52" s="682"/>
      <c r="I52" s="682"/>
      <c r="J52" s="682"/>
      <c r="K52" s="682"/>
      <c r="L52" s="682"/>
    </row>
    <row r="53" spans="3:12">
      <c r="C53" s="682"/>
      <c r="D53" s="682"/>
      <c r="E53" s="682"/>
      <c r="F53" s="682"/>
      <c r="G53" s="682"/>
      <c r="H53" s="682"/>
      <c r="I53" s="682"/>
      <c r="J53" s="682"/>
      <c r="K53" s="682"/>
      <c r="L53" s="682"/>
    </row>
    <row r="54" spans="3:12">
      <c r="C54" s="682"/>
      <c r="D54" s="682"/>
      <c r="E54" s="682"/>
      <c r="F54" s="682"/>
      <c r="G54" s="682"/>
      <c r="H54" s="682"/>
      <c r="I54" s="682"/>
      <c r="J54" s="682"/>
      <c r="K54" s="682"/>
      <c r="L54" s="682"/>
    </row>
    <row r="55" spans="3:12">
      <c r="C55" s="682"/>
      <c r="D55" s="682"/>
      <c r="E55" s="682"/>
      <c r="F55" s="682"/>
      <c r="G55" s="682"/>
      <c r="H55" s="682"/>
      <c r="I55" s="682"/>
      <c r="J55" s="682"/>
      <c r="K55" s="682"/>
      <c r="L55" s="682"/>
    </row>
    <row r="56" spans="3:12">
      <c r="C56" s="682"/>
      <c r="D56" s="682"/>
      <c r="E56" s="682"/>
      <c r="F56" s="682"/>
      <c r="G56" s="682"/>
      <c r="H56" s="682"/>
      <c r="I56" s="682"/>
      <c r="J56" s="682"/>
      <c r="K56" s="682"/>
      <c r="L56" s="682"/>
    </row>
    <row r="57" spans="3:12">
      <c r="C57" s="682"/>
      <c r="D57" s="682"/>
      <c r="E57" s="682"/>
      <c r="F57" s="682"/>
      <c r="G57" s="682"/>
      <c r="H57" s="682"/>
      <c r="I57" s="682"/>
      <c r="J57" s="682"/>
      <c r="K57" s="682"/>
      <c r="L57" s="682"/>
    </row>
    <row r="58" spans="3:12">
      <c r="C58" s="682"/>
      <c r="D58" s="682"/>
      <c r="E58" s="682"/>
      <c r="F58" s="682"/>
      <c r="G58" s="682"/>
      <c r="H58" s="682"/>
      <c r="I58" s="682"/>
      <c r="J58" s="682"/>
      <c r="K58" s="682"/>
      <c r="L58" s="682"/>
    </row>
    <row r="59" spans="3:12">
      <c r="C59" s="682"/>
      <c r="D59" s="682"/>
      <c r="E59" s="682"/>
      <c r="F59" s="682"/>
      <c r="G59" s="682"/>
      <c r="H59" s="682"/>
      <c r="I59" s="682"/>
      <c r="J59" s="682"/>
      <c r="K59" s="682"/>
      <c r="L59" s="682"/>
    </row>
    <row r="60" spans="3:12">
      <c r="C60" s="682"/>
      <c r="D60" s="682"/>
      <c r="E60" s="682"/>
      <c r="F60" s="682"/>
      <c r="G60" s="682"/>
      <c r="H60" s="682"/>
      <c r="I60" s="682"/>
      <c r="J60" s="682"/>
      <c r="K60" s="682"/>
      <c r="L60" s="682"/>
    </row>
    <row r="61" spans="3:12">
      <c r="C61" s="682"/>
      <c r="D61" s="682"/>
      <c r="E61" s="682"/>
      <c r="F61" s="682"/>
      <c r="G61" s="682"/>
      <c r="H61" s="682"/>
      <c r="I61" s="682"/>
      <c r="J61" s="682"/>
      <c r="K61" s="682"/>
      <c r="L61" s="682"/>
    </row>
    <row r="62" spans="3:12">
      <c r="C62" s="682"/>
      <c r="D62" s="682"/>
      <c r="E62" s="682"/>
      <c r="F62" s="682"/>
      <c r="G62" s="682"/>
      <c r="H62" s="682"/>
      <c r="I62" s="682"/>
      <c r="J62" s="682"/>
      <c r="K62" s="682"/>
      <c r="L62" s="682"/>
    </row>
    <row r="63" spans="3:12">
      <c r="C63" s="682"/>
      <c r="D63" s="682"/>
      <c r="E63" s="682"/>
      <c r="F63" s="682"/>
      <c r="G63" s="682"/>
      <c r="H63" s="682"/>
      <c r="I63" s="682"/>
      <c r="J63" s="682"/>
      <c r="K63" s="682"/>
      <c r="L63" s="682"/>
    </row>
    <row r="64" spans="3:12">
      <c r="C64" s="682"/>
      <c r="D64" s="682"/>
      <c r="E64" s="682"/>
      <c r="F64" s="682"/>
      <c r="G64" s="682"/>
      <c r="H64" s="682"/>
      <c r="I64" s="682"/>
      <c r="J64" s="682"/>
      <c r="K64" s="682"/>
      <c r="L64" s="682"/>
    </row>
    <row r="65" spans="3:12">
      <c r="C65" s="682"/>
      <c r="D65" s="682"/>
      <c r="E65" s="682"/>
      <c r="F65" s="682"/>
      <c r="G65" s="682"/>
      <c r="H65" s="682"/>
      <c r="I65" s="682"/>
      <c r="J65" s="682"/>
      <c r="K65" s="682"/>
      <c r="L65" s="682"/>
    </row>
    <row r="66" spans="3:12">
      <c r="C66" s="682"/>
      <c r="D66" s="682"/>
      <c r="E66" s="682"/>
      <c r="F66" s="682"/>
      <c r="G66" s="682"/>
      <c r="H66" s="682"/>
      <c r="I66" s="682"/>
      <c r="J66" s="682"/>
      <c r="K66" s="682"/>
      <c r="L66" s="682"/>
    </row>
    <row r="67" spans="3:12">
      <c r="C67" s="682"/>
      <c r="D67" s="682"/>
      <c r="E67" s="682"/>
      <c r="F67" s="682"/>
      <c r="G67" s="682"/>
      <c r="H67" s="682"/>
      <c r="I67" s="682"/>
      <c r="J67" s="682"/>
      <c r="K67" s="682"/>
      <c r="L67" s="682"/>
    </row>
    <row r="68" spans="3:12">
      <c r="C68" s="682"/>
      <c r="D68" s="682"/>
      <c r="E68" s="682"/>
      <c r="F68" s="682"/>
      <c r="G68" s="682"/>
      <c r="H68" s="682"/>
      <c r="I68" s="682"/>
      <c r="J68" s="682"/>
      <c r="K68" s="682"/>
      <c r="L68" s="682"/>
    </row>
  </sheetData>
  <mergeCells count="3">
    <mergeCell ref="A5:B6"/>
    <mergeCell ref="C5:G5"/>
    <mergeCell ref="H5:L5"/>
  </mergeCells>
  <conditionalFormatting sqref="A5">
    <cfRule type="duplicateValues" dxfId="5" priority="1"/>
    <cfRule type="duplicateValues" dxfId="4" priority="2"/>
  </conditionalFormatting>
  <conditionalFormatting sqref="A5">
    <cfRule type="duplicateValues" dxfId="3" priority="3"/>
  </conditionalFormatting>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showGridLines="0" zoomScaleNormal="100" workbookViewId="0"/>
  </sheetViews>
  <sheetFormatPr defaultColWidth="8.7109375" defaultRowHeight="12"/>
  <cols>
    <col min="1" max="1" width="11.85546875" style="456" bestFit="1" customWidth="1"/>
    <col min="2" max="2" width="68.7109375" style="456" customWidth="1"/>
    <col min="3" max="11" width="28.28515625" style="456" customWidth="1"/>
    <col min="12" max="16384" width="8.7109375" style="456"/>
  </cols>
  <sheetData>
    <row r="1" spans="1:11" s="393" customFormat="1" ht="13.5">
      <c r="A1" s="292" t="s">
        <v>30</v>
      </c>
      <c r="B1" s="379" t="str">
        <f>'Info '!C2</f>
        <v xml:space="preserve">JSC "Bank of Georgia" </v>
      </c>
    </row>
    <row r="2" spans="1:11" s="393" customFormat="1" ht="12.75">
      <c r="A2" s="293" t="s">
        <v>31</v>
      </c>
      <c r="B2" s="378">
        <f>'1. key ratios '!B2</f>
        <v>45838</v>
      </c>
    </row>
    <row r="3" spans="1:11" s="393" customFormat="1" ht="12.75">
      <c r="A3" s="294" t="s">
        <v>474</v>
      </c>
    </row>
    <row r="4" spans="1:11">
      <c r="C4" s="460" t="s">
        <v>668</v>
      </c>
      <c r="D4" s="460" t="s">
        <v>667</v>
      </c>
      <c r="E4" s="460" t="s">
        <v>666</v>
      </c>
      <c r="F4" s="460" t="s">
        <v>665</v>
      </c>
      <c r="G4" s="460" t="s">
        <v>664</v>
      </c>
      <c r="H4" s="460" t="s">
        <v>663</v>
      </c>
      <c r="I4" s="460" t="s">
        <v>662</v>
      </c>
      <c r="J4" s="460" t="s">
        <v>661</v>
      </c>
      <c r="K4" s="460" t="s">
        <v>660</v>
      </c>
    </row>
    <row r="5" spans="1:11" ht="104.1" customHeight="1">
      <c r="A5" s="919" t="s">
        <v>659</v>
      </c>
      <c r="B5" s="920"/>
      <c r="C5" s="459" t="s">
        <v>475</v>
      </c>
      <c r="D5" s="459" t="s">
        <v>476</v>
      </c>
      <c r="E5" s="459" t="s">
        <v>477</v>
      </c>
      <c r="F5" s="459" t="s">
        <v>478</v>
      </c>
      <c r="G5" s="459" t="s">
        <v>479</v>
      </c>
      <c r="H5" s="459" t="s">
        <v>480</v>
      </c>
      <c r="I5" s="459" t="s">
        <v>481</v>
      </c>
      <c r="J5" s="459" t="s">
        <v>482</v>
      </c>
      <c r="K5" s="459" t="s">
        <v>483</v>
      </c>
    </row>
    <row r="6" spans="1:11" ht="12.75">
      <c r="A6" s="381">
        <v>1</v>
      </c>
      <c r="B6" s="381" t="s">
        <v>443</v>
      </c>
      <c r="C6" s="639">
        <v>438188121.64999998</v>
      </c>
      <c r="D6" s="639">
        <v>134421759.66</v>
      </c>
      <c r="E6" s="639">
        <v>51932247.177099995</v>
      </c>
      <c r="F6" s="639">
        <v>187961155.68000001</v>
      </c>
      <c r="G6" s="639">
        <v>18452594616.389999</v>
      </c>
      <c r="H6" s="639">
        <v>806242890.94000006</v>
      </c>
      <c r="I6" s="639">
        <v>583337431.70079994</v>
      </c>
      <c r="J6" s="639">
        <v>1091353321.4400001</v>
      </c>
      <c r="K6" s="639">
        <v>3948520262.0635448</v>
      </c>
    </row>
    <row r="7" spans="1:11" ht="12.75">
      <c r="A7" s="381">
        <v>2</v>
      </c>
      <c r="B7" s="382" t="s">
        <v>484</v>
      </c>
      <c r="C7" s="639"/>
      <c r="D7" s="639"/>
      <c r="E7" s="639"/>
      <c r="F7" s="639"/>
      <c r="G7" s="639"/>
      <c r="H7" s="639"/>
      <c r="I7" s="639"/>
      <c r="J7" s="639"/>
      <c r="K7" s="639"/>
    </row>
    <row r="8" spans="1:11" ht="12.75">
      <c r="A8" s="381">
        <v>3</v>
      </c>
      <c r="B8" s="382" t="s">
        <v>451</v>
      </c>
      <c r="C8" s="639">
        <v>286996482.33702803</v>
      </c>
      <c r="D8" s="639">
        <v>0</v>
      </c>
      <c r="E8" s="639">
        <v>0</v>
      </c>
      <c r="F8" s="639">
        <v>0</v>
      </c>
      <c r="G8" s="639">
        <v>577359135.80164802</v>
      </c>
      <c r="H8" s="639">
        <v>8978145.3120000008</v>
      </c>
      <c r="I8" s="639">
        <v>11321502.886</v>
      </c>
      <c r="J8" s="639">
        <v>0</v>
      </c>
      <c r="K8" s="639">
        <v>2147782410.6245441</v>
      </c>
    </row>
    <row r="9" spans="1:11" ht="12.75">
      <c r="A9" s="381">
        <v>4</v>
      </c>
      <c r="B9" s="414" t="s">
        <v>485</v>
      </c>
      <c r="C9" s="683">
        <v>158604.234055012</v>
      </c>
      <c r="D9" s="683">
        <v>5798146.25951856</v>
      </c>
      <c r="E9" s="683">
        <v>307637.41783688398</v>
      </c>
      <c r="F9" s="683">
        <v>387718.5845</v>
      </c>
      <c r="G9" s="683">
        <v>465012679.52896202</v>
      </c>
      <c r="H9" s="683">
        <v>4432400.8889242802</v>
      </c>
      <c r="I9" s="683">
        <v>20703762.756958898</v>
      </c>
      <c r="J9" s="683">
        <v>0</v>
      </c>
      <c r="K9" s="683">
        <v>120092733.34714431</v>
      </c>
    </row>
    <row r="10" spans="1:11" ht="12.75">
      <c r="A10" s="381">
        <v>5</v>
      </c>
      <c r="B10" s="403" t="s">
        <v>486</v>
      </c>
      <c r="C10" s="683"/>
      <c r="D10" s="683"/>
      <c r="E10" s="683"/>
      <c r="F10" s="683"/>
      <c r="G10" s="683"/>
      <c r="H10" s="683"/>
      <c r="I10" s="683"/>
      <c r="J10" s="683"/>
      <c r="K10" s="683"/>
    </row>
    <row r="11" spans="1:11" ht="12.75">
      <c r="A11" s="381">
        <v>6</v>
      </c>
      <c r="B11" s="403" t="s">
        <v>487</v>
      </c>
      <c r="C11" s="683">
        <v>1194320.6000000001</v>
      </c>
      <c r="D11" s="683">
        <v>0</v>
      </c>
      <c r="E11" s="683">
        <v>0</v>
      </c>
      <c r="F11" s="683">
        <v>0</v>
      </c>
      <c r="G11" s="683">
        <v>3435796.78</v>
      </c>
      <c r="H11" s="683">
        <v>0</v>
      </c>
      <c r="I11" s="683">
        <v>0</v>
      </c>
      <c r="J11" s="683">
        <v>0</v>
      </c>
      <c r="K11" s="683">
        <v>1207253.8999999999</v>
      </c>
    </row>
    <row r="13" spans="1:11" ht="15">
      <c r="B13" s="457"/>
      <c r="C13" s="684"/>
      <c r="D13" s="684"/>
      <c r="E13" s="684"/>
      <c r="F13" s="684"/>
      <c r="G13" s="684"/>
      <c r="H13" s="684"/>
      <c r="I13" s="684"/>
      <c r="J13" s="684"/>
      <c r="K13" s="684"/>
    </row>
    <row r="14" spans="1:11">
      <c r="C14" s="684"/>
      <c r="D14" s="684"/>
      <c r="E14" s="684"/>
      <c r="F14" s="684"/>
      <c r="G14" s="684"/>
      <c r="H14" s="684"/>
      <c r="I14" s="684"/>
      <c r="J14" s="684"/>
      <c r="K14" s="684"/>
    </row>
    <row r="15" spans="1:11">
      <c r="C15" s="684"/>
      <c r="D15" s="684"/>
      <c r="E15" s="684"/>
      <c r="F15" s="684"/>
      <c r="G15" s="684"/>
      <c r="H15" s="684"/>
      <c r="I15" s="684"/>
      <c r="J15" s="684"/>
      <c r="K15" s="684"/>
    </row>
    <row r="16" spans="1:11">
      <c r="C16" s="684"/>
      <c r="D16" s="684"/>
      <c r="E16" s="684"/>
      <c r="F16" s="684"/>
      <c r="G16" s="684"/>
      <c r="H16" s="684"/>
      <c r="I16" s="684"/>
      <c r="J16" s="684"/>
      <c r="K16" s="684"/>
    </row>
    <row r="17" spans="3:11">
      <c r="C17" s="684"/>
      <c r="D17" s="684"/>
      <c r="E17" s="684"/>
      <c r="F17" s="684"/>
      <c r="G17" s="684"/>
      <c r="H17" s="684"/>
      <c r="I17" s="684"/>
      <c r="J17" s="684"/>
      <c r="K17" s="684"/>
    </row>
    <row r="18" spans="3:11">
      <c r="C18" s="684"/>
      <c r="D18" s="684"/>
      <c r="E18" s="684"/>
      <c r="F18" s="684"/>
      <c r="G18" s="684"/>
      <c r="H18" s="684"/>
      <c r="I18" s="684"/>
      <c r="J18" s="684"/>
      <c r="K18" s="684"/>
    </row>
  </sheetData>
  <mergeCells count="1">
    <mergeCell ref="A5:B5"/>
  </mergeCells>
  <conditionalFormatting sqref="A5">
    <cfRule type="duplicateValues" dxfId="2" priority="1"/>
    <cfRule type="duplicateValues" dxfId="1" priority="2"/>
  </conditionalFormatting>
  <conditionalFormatting sqref="A5">
    <cfRule type="duplicateValues" dxfId="0" priority="3"/>
  </conditionalFormatting>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6"/>
  <sheetViews>
    <sheetView showGridLines="0" zoomScaleNormal="100" workbookViewId="0">
      <selection activeCell="A28" sqref="A28"/>
    </sheetView>
  </sheetViews>
  <sheetFormatPr defaultColWidth="8.7109375" defaultRowHeight="15"/>
  <cols>
    <col min="1" max="1" width="10" style="461" bestFit="1" customWidth="1"/>
    <col min="2" max="2" width="71.7109375" style="461" customWidth="1"/>
    <col min="3" max="3" width="15.140625" style="461" bestFit="1" customWidth="1"/>
    <col min="4" max="7" width="15.5703125" style="461" customWidth="1"/>
    <col min="8" max="8" width="15.140625" style="461" bestFit="1" customWidth="1"/>
    <col min="9" max="12" width="17.28515625" style="461" customWidth="1"/>
    <col min="13" max="13" width="12.85546875" style="461" bestFit="1" customWidth="1"/>
    <col min="14" max="17" width="16.140625" style="461" customWidth="1"/>
    <col min="18" max="18" width="12.42578125" style="461" bestFit="1" customWidth="1"/>
    <col min="19" max="19" width="47" style="461" bestFit="1" customWidth="1"/>
    <col min="20" max="20" width="43.42578125" style="461" bestFit="1" customWidth="1"/>
    <col min="21" max="21" width="45.85546875" style="461" bestFit="1" customWidth="1"/>
    <col min="22" max="22" width="43.42578125" style="461" bestFit="1" customWidth="1"/>
    <col min="23" max="16384" width="8.7109375" style="461"/>
  </cols>
  <sheetData>
    <row r="1" spans="1:22">
      <c r="A1" s="292" t="s">
        <v>30</v>
      </c>
      <c r="B1" s="379" t="str">
        <f>'Info '!C2</f>
        <v xml:space="preserve">JSC "Bank of Georgia" </v>
      </c>
    </row>
    <row r="2" spans="1:22">
      <c r="A2" s="293" t="s">
        <v>31</v>
      </c>
      <c r="B2" s="378">
        <f>'1. key ratios '!B2</f>
        <v>45838</v>
      </c>
    </row>
    <row r="3" spans="1:22">
      <c r="A3" s="294" t="s">
        <v>502</v>
      </c>
      <c r="B3" s="393"/>
    </row>
    <row r="4" spans="1:22">
      <c r="A4" s="294"/>
      <c r="B4" s="393"/>
    </row>
    <row r="5" spans="1:22" ht="24" customHeight="1">
      <c r="A5" s="921" t="s">
        <v>503</v>
      </c>
      <c r="B5" s="922"/>
      <c r="C5" s="926" t="s">
        <v>669</v>
      </c>
      <c r="D5" s="926"/>
      <c r="E5" s="926"/>
      <c r="F5" s="926"/>
      <c r="G5" s="926"/>
      <c r="H5" s="926" t="s">
        <v>521</v>
      </c>
      <c r="I5" s="926"/>
      <c r="J5" s="926"/>
      <c r="K5" s="926"/>
      <c r="L5" s="926"/>
      <c r="M5" s="926" t="s">
        <v>633</v>
      </c>
      <c r="N5" s="926"/>
      <c r="O5" s="926"/>
      <c r="P5" s="926"/>
      <c r="Q5" s="926"/>
      <c r="R5" s="925" t="s">
        <v>504</v>
      </c>
      <c r="S5" s="925" t="s">
        <v>518</v>
      </c>
      <c r="T5" s="925" t="s">
        <v>519</v>
      </c>
      <c r="U5" s="925" t="s">
        <v>677</v>
      </c>
      <c r="V5" s="925" t="s">
        <v>678</v>
      </c>
    </row>
    <row r="6" spans="1:22" ht="36" customHeight="1">
      <c r="A6" s="923"/>
      <c r="B6" s="924"/>
      <c r="C6" s="471"/>
      <c r="D6" s="391" t="s">
        <v>654</v>
      </c>
      <c r="E6" s="391" t="s">
        <v>653</v>
      </c>
      <c r="F6" s="391" t="s">
        <v>652</v>
      </c>
      <c r="G6" s="391" t="s">
        <v>651</v>
      </c>
      <c r="H6" s="471"/>
      <c r="I6" s="391" t="s">
        <v>654</v>
      </c>
      <c r="J6" s="391" t="s">
        <v>653</v>
      </c>
      <c r="K6" s="391" t="s">
        <v>652</v>
      </c>
      <c r="L6" s="391" t="s">
        <v>651</v>
      </c>
      <c r="M6" s="471"/>
      <c r="N6" s="391" t="s">
        <v>654</v>
      </c>
      <c r="O6" s="391" t="s">
        <v>653</v>
      </c>
      <c r="P6" s="391" t="s">
        <v>652</v>
      </c>
      <c r="Q6" s="391" t="s">
        <v>651</v>
      </c>
      <c r="R6" s="925"/>
      <c r="S6" s="925"/>
      <c r="T6" s="925"/>
      <c r="U6" s="925"/>
      <c r="V6" s="925"/>
    </row>
    <row r="7" spans="1:22">
      <c r="A7" s="469">
        <v>1</v>
      </c>
      <c r="B7" s="470" t="s">
        <v>512</v>
      </c>
      <c r="C7" s="683">
        <v>101590377.30000001</v>
      </c>
      <c r="D7" s="683">
        <v>96352670.810000002</v>
      </c>
      <c r="E7" s="683">
        <v>3685455.62</v>
      </c>
      <c r="F7" s="683">
        <v>1467382.54</v>
      </c>
      <c r="G7" s="683">
        <v>84868.33</v>
      </c>
      <c r="H7" s="683">
        <v>102827145.8452</v>
      </c>
      <c r="I7" s="683">
        <v>97446061.971000001</v>
      </c>
      <c r="J7" s="683">
        <v>3754218.1587999999</v>
      </c>
      <c r="K7" s="683">
        <v>1534430.7206999999</v>
      </c>
      <c r="L7" s="683">
        <v>92434.994699999996</v>
      </c>
      <c r="M7" s="683">
        <v>1946343.5146999999</v>
      </c>
      <c r="N7" s="683">
        <v>748202.09</v>
      </c>
      <c r="O7" s="683">
        <v>396747.54</v>
      </c>
      <c r="P7" s="683">
        <v>741186.33279999997</v>
      </c>
      <c r="Q7" s="683">
        <v>60207.551899999999</v>
      </c>
      <c r="R7" s="683">
        <v>1219</v>
      </c>
      <c r="S7" s="688">
        <v>0.13372200000000001</v>
      </c>
      <c r="T7" s="688">
        <v>0.15651300000000001</v>
      </c>
      <c r="U7" s="688">
        <v>0.12189999999999999</v>
      </c>
      <c r="V7" s="687">
        <v>42.56</v>
      </c>
    </row>
    <row r="8" spans="1:22">
      <c r="A8" s="469">
        <v>2</v>
      </c>
      <c r="B8" s="468" t="s">
        <v>511</v>
      </c>
      <c r="C8" s="683">
        <v>5999631851.9500008</v>
      </c>
      <c r="D8" s="683">
        <v>5615510514.46</v>
      </c>
      <c r="E8" s="683">
        <v>264662715.77000001</v>
      </c>
      <c r="F8" s="683">
        <v>94825962.5</v>
      </c>
      <c r="G8" s="683">
        <v>24632659.219999999</v>
      </c>
      <c r="H8" s="683">
        <v>6017676134.8417006</v>
      </c>
      <c r="I8" s="683">
        <v>5624298453.5668001</v>
      </c>
      <c r="J8" s="683">
        <v>268703174.68769997</v>
      </c>
      <c r="K8" s="683">
        <v>98847764.700800002</v>
      </c>
      <c r="L8" s="683">
        <v>25826741.886399999</v>
      </c>
      <c r="M8" s="683">
        <v>115277783.01000001</v>
      </c>
      <c r="N8" s="683">
        <v>40296804.450000003</v>
      </c>
      <c r="O8" s="683">
        <v>20621422.75</v>
      </c>
      <c r="P8" s="683">
        <v>50331205.409999996</v>
      </c>
      <c r="Q8" s="683">
        <v>4028350.4</v>
      </c>
      <c r="R8" s="683">
        <v>732500</v>
      </c>
      <c r="S8" s="688">
        <v>0.14993899999999999</v>
      </c>
      <c r="T8" s="688">
        <v>0.19543600000000003</v>
      </c>
      <c r="U8" s="688">
        <v>0.1452</v>
      </c>
      <c r="V8" s="687">
        <v>55.36</v>
      </c>
    </row>
    <row r="9" spans="1:22">
      <c r="A9" s="469">
        <v>3</v>
      </c>
      <c r="B9" s="468" t="s">
        <v>510</v>
      </c>
      <c r="C9" s="683">
        <v>67844.240000000005</v>
      </c>
      <c r="D9" s="683">
        <v>24884.5</v>
      </c>
      <c r="E9" s="683">
        <v>26421.71</v>
      </c>
      <c r="F9" s="683">
        <v>16498.759999999998</v>
      </c>
      <c r="G9" s="683">
        <v>39.270000000000003</v>
      </c>
      <c r="H9" s="683">
        <v>73828.170599999998</v>
      </c>
      <c r="I9" s="683">
        <v>27380.962599999999</v>
      </c>
      <c r="J9" s="683">
        <v>28083.912700000001</v>
      </c>
      <c r="K9" s="683">
        <v>18323.745299999999</v>
      </c>
      <c r="L9" s="683">
        <v>39.549999999999997</v>
      </c>
      <c r="M9" s="683">
        <v>14486.029999999999</v>
      </c>
      <c r="N9" s="683">
        <v>665.51</v>
      </c>
      <c r="O9" s="683">
        <v>1287</v>
      </c>
      <c r="P9" s="683">
        <v>12532.81</v>
      </c>
      <c r="Q9" s="683">
        <v>0.71</v>
      </c>
      <c r="R9" s="683">
        <v>131</v>
      </c>
      <c r="S9" s="688">
        <v>0.32142499999999996</v>
      </c>
      <c r="T9" s="688">
        <v>0.42850900000000003</v>
      </c>
      <c r="U9" s="688">
        <v>0.29239999999999999</v>
      </c>
      <c r="V9" s="687">
        <v>13.75</v>
      </c>
    </row>
    <row r="10" spans="1:22">
      <c r="A10" s="469">
        <v>4</v>
      </c>
      <c r="B10" s="468" t="s">
        <v>509</v>
      </c>
      <c r="C10" s="683">
        <v>157710157.53999999</v>
      </c>
      <c r="D10" s="683">
        <v>152857184.52000001</v>
      </c>
      <c r="E10" s="683">
        <v>3923289.51</v>
      </c>
      <c r="F10" s="683">
        <v>929683.51</v>
      </c>
      <c r="G10" s="683">
        <v>0</v>
      </c>
      <c r="H10" s="683">
        <v>156517254.95069999</v>
      </c>
      <c r="I10" s="683">
        <v>151566448.4522</v>
      </c>
      <c r="J10" s="683">
        <v>3964279.1593999998</v>
      </c>
      <c r="K10" s="683">
        <v>986527.33909999998</v>
      </c>
      <c r="L10" s="683">
        <v>0</v>
      </c>
      <c r="M10" s="683">
        <v>3641458.4</v>
      </c>
      <c r="N10" s="683">
        <v>2104834.34</v>
      </c>
      <c r="O10" s="683">
        <v>709258.52</v>
      </c>
      <c r="P10" s="683">
        <v>827365.54</v>
      </c>
      <c r="Q10" s="683">
        <v>0</v>
      </c>
      <c r="R10" s="683">
        <v>238682</v>
      </c>
      <c r="S10" s="688">
        <v>0.14058799999999999</v>
      </c>
      <c r="T10" s="688">
        <v>0.28575800000000001</v>
      </c>
      <c r="U10" s="688">
        <v>0.19189999999999999</v>
      </c>
      <c r="V10" s="687">
        <v>13.69</v>
      </c>
    </row>
    <row r="11" spans="1:22">
      <c r="A11" s="469">
        <v>5</v>
      </c>
      <c r="B11" s="468" t="s">
        <v>508</v>
      </c>
      <c r="C11" s="683">
        <v>12512957.300000001</v>
      </c>
      <c r="D11" s="683">
        <v>8826563.5899999999</v>
      </c>
      <c r="E11" s="683">
        <v>1233955.6599999999</v>
      </c>
      <c r="F11" s="683">
        <v>2452438.0499999998</v>
      </c>
      <c r="G11" s="683">
        <v>0</v>
      </c>
      <c r="H11" s="683">
        <v>15221524.7141</v>
      </c>
      <c r="I11" s="683">
        <v>9102350.4409999996</v>
      </c>
      <c r="J11" s="683">
        <v>1562083.8613</v>
      </c>
      <c r="K11" s="683">
        <v>4557090.4117999999</v>
      </c>
      <c r="L11" s="683">
        <v>0</v>
      </c>
      <c r="M11" s="683">
        <v>5370900.1502</v>
      </c>
      <c r="N11" s="683">
        <v>519897.79</v>
      </c>
      <c r="O11" s="683">
        <v>383894.88</v>
      </c>
      <c r="P11" s="683">
        <v>4467107.4802000001</v>
      </c>
      <c r="Q11" s="683">
        <v>0</v>
      </c>
      <c r="R11" s="683">
        <v>117582</v>
      </c>
      <c r="S11" s="688">
        <v>0.162526</v>
      </c>
      <c r="T11" s="688">
        <v>0.11022899999999999</v>
      </c>
      <c r="U11" s="688">
        <v>0.16930000000000001</v>
      </c>
      <c r="V11" s="687">
        <v>29.33</v>
      </c>
    </row>
    <row r="12" spans="1:22">
      <c r="A12" s="469">
        <v>6</v>
      </c>
      <c r="B12" s="468" t="s">
        <v>507</v>
      </c>
      <c r="C12" s="683">
        <v>247660146.27999997</v>
      </c>
      <c r="D12" s="683">
        <v>231227650.09999999</v>
      </c>
      <c r="E12" s="683">
        <v>11741426.48</v>
      </c>
      <c r="F12" s="683">
        <v>4691069.7</v>
      </c>
      <c r="G12" s="683">
        <v>0</v>
      </c>
      <c r="H12" s="683">
        <v>253779973.70730001</v>
      </c>
      <c r="I12" s="683">
        <v>236849115.9149</v>
      </c>
      <c r="J12" s="683">
        <v>12057025.598200001</v>
      </c>
      <c r="K12" s="683">
        <v>4873832.1941999998</v>
      </c>
      <c r="L12" s="683">
        <v>0</v>
      </c>
      <c r="M12" s="683">
        <v>7122254.7789000003</v>
      </c>
      <c r="N12" s="683">
        <v>1716778.01</v>
      </c>
      <c r="O12" s="683">
        <v>1089123.8999999999</v>
      </c>
      <c r="P12" s="683">
        <v>4316352.8689000001</v>
      </c>
      <c r="Q12" s="683">
        <v>0</v>
      </c>
      <c r="R12" s="683">
        <v>152856</v>
      </c>
      <c r="S12" s="688">
        <v>0.36</v>
      </c>
      <c r="T12" s="688">
        <v>0.188471</v>
      </c>
      <c r="U12" s="688">
        <v>0.35920000000000002</v>
      </c>
      <c r="V12" s="687">
        <v>298.23</v>
      </c>
    </row>
    <row r="13" spans="1:22">
      <c r="A13" s="469">
        <v>7</v>
      </c>
      <c r="B13" s="468" t="s">
        <v>506</v>
      </c>
      <c r="C13" s="683">
        <v>5207416443.5494995</v>
      </c>
      <c r="D13" s="683">
        <v>4988894877.1800003</v>
      </c>
      <c r="E13" s="683">
        <v>133550310.86</v>
      </c>
      <c r="F13" s="683">
        <v>40702626.480000004</v>
      </c>
      <c r="G13" s="683">
        <v>44268629.0295</v>
      </c>
      <c r="H13" s="683">
        <v>5282366519.3649006</v>
      </c>
      <c r="I13" s="683">
        <v>5055074129.6264009</v>
      </c>
      <c r="J13" s="683">
        <v>137867177.0476</v>
      </c>
      <c r="K13" s="683">
        <v>43492372.538399994</v>
      </c>
      <c r="L13" s="683">
        <v>45932840.152499996</v>
      </c>
      <c r="M13" s="683">
        <v>12741398.272200001</v>
      </c>
      <c r="N13" s="683">
        <v>1518440.1</v>
      </c>
      <c r="O13" s="683">
        <v>799282.6</v>
      </c>
      <c r="P13" s="683">
        <v>6419402.2280999999</v>
      </c>
      <c r="Q13" s="683">
        <v>4004273.3440999999</v>
      </c>
      <c r="R13" s="683">
        <v>80944</v>
      </c>
      <c r="S13" s="688">
        <v>0.12035534684258291</v>
      </c>
      <c r="T13" s="688">
        <v>0.14127111572226328</v>
      </c>
      <c r="U13" s="688">
        <v>0.1072</v>
      </c>
      <c r="V13" s="687">
        <v>108.15</v>
      </c>
    </row>
    <row r="14" spans="1:22">
      <c r="A14" s="463">
        <v>7.1</v>
      </c>
      <c r="B14" s="462" t="s">
        <v>515</v>
      </c>
      <c r="C14" s="683">
        <v>3921568262.6895003</v>
      </c>
      <c r="D14" s="683">
        <v>3733634864.1900001</v>
      </c>
      <c r="E14" s="683">
        <v>108342059.81</v>
      </c>
      <c r="F14" s="683">
        <v>35789312.840000004</v>
      </c>
      <c r="G14" s="683">
        <v>43802025.8495</v>
      </c>
      <c r="H14" s="683">
        <v>3982418328.9728003</v>
      </c>
      <c r="I14" s="683">
        <v>3786607258.2361002</v>
      </c>
      <c r="J14" s="683">
        <v>112244934.9501</v>
      </c>
      <c r="K14" s="683">
        <v>38314448.629000001</v>
      </c>
      <c r="L14" s="683">
        <v>45251687.157600001</v>
      </c>
      <c r="M14" s="683">
        <v>11274143.3741</v>
      </c>
      <c r="N14" s="683">
        <v>913835.36</v>
      </c>
      <c r="O14" s="683">
        <v>642943.74</v>
      </c>
      <c r="P14" s="683">
        <v>5904503.1399999997</v>
      </c>
      <c r="Q14" s="683">
        <v>3812861.1340999999</v>
      </c>
      <c r="R14" s="683">
        <v>46539</v>
      </c>
      <c r="S14" s="688">
        <v>0.116384</v>
      </c>
      <c r="T14" s="688">
        <v>0.136934</v>
      </c>
      <c r="U14" s="688">
        <v>0.1045</v>
      </c>
      <c r="V14" s="687">
        <v>110.62</v>
      </c>
    </row>
    <row r="15" spans="1:22">
      <c r="A15" s="463">
        <v>7.2</v>
      </c>
      <c r="B15" s="462" t="s">
        <v>517</v>
      </c>
      <c r="C15" s="683">
        <v>939467109.25</v>
      </c>
      <c r="D15" s="683">
        <v>917393078.07000005</v>
      </c>
      <c r="E15" s="683">
        <v>18477391.289999999</v>
      </c>
      <c r="F15" s="683">
        <v>3280021.14</v>
      </c>
      <c r="G15" s="683">
        <v>316618.75</v>
      </c>
      <c r="H15" s="683">
        <v>949354428.48579991</v>
      </c>
      <c r="I15" s="683">
        <v>926664100.66460001</v>
      </c>
      <c r="J15" s="683">
        <v>18724789.458799999</v>
      </c>
      <c r="K15" s="683">
        <v>3446982.4918999998</v>
      </c>
      <c r="L15" s="683">
        <v>518555.87050000002</v>
      </c>
      <c r="M15" s="683">
        <v>1070311.3071999999</v>
      </c>
      <c r="N15" s="683">
        <v>528598.89</v>
      </c>
      <c r="O15" s="683">
        <v>118571.45</v>
      </c>
      <c r="P15" s="683">
        <v>236827.2372</v>
      </c>
      <c r="Q15" s="683">
        <v>186313.73</v>
      </c>
      <c r="R15" s="683">
        <v>10297</v>
      </c>
      <c r="S15" s="688">
        <v>0.122407</v>
      </c>
      <c r="T15" s="688">
        <v>0.14330899999999999</v>
      </c>
      <c r="U15" s="688">
        <v>0.112</v>
      </c>
      <c r="V15" s="687">
        <v>109.14</v>
      </c>
    </row>
    <row r="16" spans="1:22">
      <c r="A16" s="463">
        <v>7.3</v>
      </c>
      <c r="B16" s="462" t="s">
        <v>514</v>
      </c>
      <c r="C16" s="683">
        <v>346381071.61000001</v>
      </c>
      <c r="D16" s="683">
        <v>337866934.92000002</v>
      </c>
      <c r="E16" s="683">
        <v>6730859.7599999998</v>
      </c>
      <c r="F16" s="683">
        <v>1633292.5</v>
      </c>
      <c r="G16" s="683">
        <v>149984.43</v>
      </c>
      <c r="H16" s="683">
        <v>350593761.90630007</v>
      </c>
      <c r="I16" s="683">
        <v>341802770.72570002</v>
      </c>
      <c r="J16" s="683">
        <v>6897452.6387</v>
      </c>
      <c r="K16" s="683">
        <v>1730941.4175</v>
      </c>
      <c r="L16" s="683">
        <v>162597.1244</v>
      </c>
      <c r="M16" s="683">
        <v>396943.59090000001</v>
      </c>
      <c r="N16" s="683">
        <v>76005.850000000006</v>
      </c>
      <c r="O16" s="683">
        <v>37767.410000000003</v>
      </c>
      <c r="P16" s="683">
        <v>278071.85090000002</v>
      </c>
      <c r="Q16" s="683">
        <v>5098.4799999999996</v>
      </c>
      <c r="R16" s="683">
        <v>24108</v>
      </c>
      <c r="S16" s="688">
        <v>0.13725400000000001</v>
      </c>
      <c r="T16" s="688">
        <v>0.160051</v>
      </c>
      <c r="U16" s="688">
        <v>0.1249</v>
      </c>
      <c r="V16" s="687">
        <v>77.430000000000007</v>
      </c>
    </row>
    <row r="17" spans="1:24">
      <c r="A17" s="469">
        <v>8</v>
      </c>
      <c r="B17" s="468" t="s">
        <v>513</v>
      </c>
      <c r="C17" s="683">
        <v>181949458.43000001</v>
      </c>
      <c r="D17" s="683">
        <v>173421845.94</v>
      </c>
      <c r="E17" s="683">
        <v>6563674.5599999996</v>
      </c>
      <c r="F17" s="683">
        <v>1963937.93</v>
      </c>
      <c r="G17" s="683">
        <v>0</v>
      </c>
      <c r="H17" s="683">
        <v>184706694.58649999</v>
      </c>
      <c r="I17" s="683">
        <v>174831817.183</v>
      </c>
      <c r="J17" s="683">
        <v>6679400.0948000001</v>
      </c>
      <c r="K17" s="683">
        <v>3195477.3086999999</v>
      </c>
      <c r="L17" s="683">
        <v>0</v>
      </c>
      <c r="M17" s="683">
        <v>1008566.5499999999</v>
      </c>
      <c r="N17" s="683">
        <v>1566.08</v>
      </c>
      <c r="O17" s="683">
        <v>996</v>
      </c>
      <c r="P17" s="683">
        <v>1006004.47</v>
      </c>
      <c r="Q17" s="683">
        <v>0</v>
      </c>
      <c r="R17" s="683">
        <v>99803</v>
      </c>
      <c r="S17" s="688">
        <v>0.18742999999999999</v>
      </c>
      <c r="T17" s="688">
        <v>0.19892800000000002</v>
      </c>
      <c r="U17" s="688">
        <v>0.19109999999999999</v>
      </c>
      <c r="V17" s="687">
        <v>0.63749932476234805</v>
      </c>
    </row>
    <row r="18" spans="1:24">
      <c r="A18" s="467">
        <v>9</v>
      </c>
      <c r="B18" s="466" t="s">
        <v>505</v>
      </c>
      <c r="C18" s="686">
        <v>0</v>
      </c>
      <c r="D18" s="686">
        <v>0</v>
      </c>
      <c r="E18" s="686">
        <v>0</v>
      </c>
      <c r="F18" s="686">
        <v>0</v>
      </c>
      <c r="G18" s="686">
        <v>0</v>
      </c>
      <c r="H18" s="686">
        <v>48.83</v>
      </c>
      <c r="I18" s="686">
        <v>48.83</v>
      </c>
      <c r="J18" s="686">
        <v>0</v>
      </c>
      <c r="K18" s="686">
        <v>0</v>
      </c>
      <c r="L18" s="686">
        <v>0</v>
      </c>
      <c r="M18" s="686">
        <v>0</v>
      </c>
      <c r="N18" s="686">
        <v>0</v>
      </c>
      <c r="O18" s="686">
        <v>0</v>
      </c>
      <c r="P18" s="686">
        <v>0</v>
      </c>
      <c r="Q18" s="686">
        <v>0</v>
      </c>
      <c r="R18" s="686">
        <v>0</v>
      </c>
      <c r="S18" s="688">
        <v>0</v>
      </c>
      <c r="T18" s="688">
        <v>0</v>
      </c>
      <c r="U18" s="688">
        <v>0</v>
      </c>
      <c r="V18" s="687">
        <v>0</v>
      </c>
    </row>
    <row r="19" spans="1:24">
      <c r="A19" s="465">
        <v>10</v>
      </c>
      <c r="B19" s="464" t="s">
        <v>516</v>
      </c>
      <c r="C19" s="793">
        <v>11908539236.5895</v>
      </c>
      <c r="D19" s="793">
        <v>11267116191.100002</v>
      </c>
      <c r="E19" s="793">
        <v>425387250.17000008</v>
      </c>
      <c r="F19" s="793">
        <v>147049599.47000003</v>
      </c>
      <c r="G19" s="793">
        <v>68986195.8495</v>
      </c>
      <c r="H19" s="793">
        <v>12013169125.011002</v>
      </c>
      <c r="I19" s="793">
        <v>11349195806.947901</v>
      </c>
      <c r="J19" s="793">
        <v>434615442.52049994</v>
      </c>
      <c r="K19" s="793">
        <v>157505818.95899996</v>
      </c>
      <c r="L19" s="793">
        <v>71852056.5836</v>
      </c>
      <c r="M19" s="793">
        <v>147123190.706</v>
      </c>
      <c r="N19" s="793">
        <v>46907188.369999997</v>
      </c>
      <c r="O19" s="793">
        <v>24002013.189999998</v>
      </c>
      <c r="P19" s="793">
        <v>68121157.140000001</v>
      </c>
      <c r="Q19" s="793">
        <v>8092832.0059999991</v>
      </c>
      <c r="R19" s="793">
        <v>1423717</v>
      </c>
      <c r="S19" s="794">
        <v>0.16634543727918755</v>
      </c>
      <c r="T19" s="794">
        <v>0.18704122545399979</v>
      </c>
      <c r="U19" s="794">
        <v>0.13420000000000001</v>
      </c>
      <c r="V19" s="795">
        <v>81.97</v>
      </c>
    </row>
    <row r="20" spans="1:24" ht="25.5">
      <c r="A20" s="463">
        <v>10.1</v>
      </c>
      <c r="B20" s="462" t="s">
        <v>520</v>
      </c>
      <c r="C20" s="458"/>
      <c r="D20" s="458"/>
      <c r="E20" s="458"/>
      <c r="F20" s="458"/>
      <c r="G20" s="458"/>
      <c r="H20" s="458"/>
      <c r="I20" s="458"/>
      <c r="J20" s="458"/>
      <c r="K20" s="458"/>
      <c r="L20" s="458"/>
      <c r="M20" s="458"/>
      <c r="N20" s="458"/>
      <c r="O20" s="458"/>
      <c r="P20" s="458"/>
      <c r="Q20" s="458"/>
      <c r="R20" s="458"/>
      <c r="S20" s="458"/>
      <c r="T20" s="458"/>
      <c r="U20" s="458"/>
      <c r="V20" s="458"/>
    </row>
    <row r="21" spans="1:24">
      <c r="S21" s="689"/>
      <c r="T21" s="689"/>
      <c r="U21" s="689"/>
      <c r="V21" s="689"/>
      <c r="W21" s="689"/>
      <c r="X21" s="689"/>
    </row>
    <row r="22" spans="1:24">
      <c r="S22" s="689"/>
      <c r="T22" s="689"/>
      <c r="U22" s="689"/>
      <c r="V22" s="689"/>
      <c r="W22" s="689"/>
      <c r="X22" s="689"/>
    </row>
    <row r="23" spans="1:24">
      <c r="C23" s="710"/>
      <c r="D23" s="710"/>
      <c r="E23" s="710"/>
      <c r="F23" s="710"/>
      <c r="G23" s="710"/>
      <c r="H23" s="710"/>
      <c r="I23" s="710"/>
      <c r="J23" s="710"/>
      <c r="K23" s="710"/>
      <c r="L23" s="710"/>
      <c r="M23" s="710"/>
      <c r="N23" s="710"/>
      <c r="O23" s="710"/>
      <c r="P23" s="710"/>
      <c r="Q23" s="710"/>
      <c r="R23" s="710"/>
      <c r="S23" s="689"/>
      <c r="T23" s="689"/>
      <c r="U23" s="689"/>
      <c r="V23" s="711"/>
      <c r="W23" s="689"/>
      <c r="X23" s="689"/>
    </row>
    <row r="24" spans="1:24">
      <c r="C24" s="710"/>
      <c r="D24" s="710"/>
      <c r="E24" s="710"/>
      <c r="F24" s="710"/>
      <c r="G24" s="710"/>
      <c r="H24" s="710"/>
      <c r="I24" s="710"/>
      <c r="J24" s="710"/>
      <c r="K24" s="710"/>
      <c r="L24" s="710"/>
      <c r="M24" s="710"/>
      <c r="N24" s="710"/>
      <c r="O24" s="710"/>
      <c r="P24" s="710"/>
      <c r="Q24" s="710"/>
      <c r="R24" s="710"/>
      <c r="S24" s="689"/>
      <c r="T24" s="689"/>
      <c r="U24" s="689"/>
      <c r="V24" s="711"/>
      <c r="W24" s="689"/>
      <c r="X24" s="689"/>
    </row>
    <row r="25" spans="1:24">
      <c r="C25" s="710"/>
      <c r="D25" s="710"/>
      <c r="E25" s="710"/>
      <c r="F25" s="710"/>
      <c r="G25" s="710"/>
      <c r="H25" s="710"/>
      <c r="I25" s="710"/>
      <c r="J25" s="710"/>
      <c r="K25" s="710"/>
      <c r="L25" s="710"/>
      <c r="M25" s="710"/>
      <c r="N25" s="710"/>
      <c r="O25" s="710"/>
      <c r="P25" s="710"/>
      <c r="Q25" s="710"/>
      <c r="R25" s="710"/>
      <c r="S25" s="689"/>
      <c r="T25" s="689"/>
      <c r="U25" s="689"/>
      <c r="V25" s="711"/>
      <c r="W25" s="689"/>
      <c r="X25" s="689"/>
    </row>
    <row r="26" spans="1:24">
      <c r="C26" s="710"/>
      <c r="D26" s="710"/>
      <c r="E26" s="710"/>
      <c r="F26" s="710"/>
      <c r="G26" s="710"/>
      <c r="H26" s="710"/>
      <c r="I26" s="710"/>
      <c r="J26" s="710"/>
      <c r="K26" s="710"/>
      <c r="L26" s="710"/>
      <c r="M26" s="710"/>
      <c r="N26" s="710"/>
      <c r="O26" s="710"/>
      <c r="P26" s="710"/>
      <c r="Q26" s="710"/>
      <c r="R26" s="710"/>
      <c r="S26" s="689"/>
      <c r="T26" s="689"/>
      <c r="U26" s="689"/>
      <c r="V26" s="711"/>
      <c r="W26" s="689"/>
      <c r="X26" s="689"/>
    </row>
    <row r="27" spans="1:24">
      <c r="C27" s="710"/>
      <c r="D27" s="710"/>
      <c r="E27" s="710"/>
      <c r="F27" s="710"/>
      <c r="G27" s="710"/>
      <c r="H27" s="710"/>
      <c r="I27" s="710"/>
      <c r="J27" s="710"/>
      <c r="K27" s="710"/>
      <c r="L27" s="710"/>
      <c r="M27" s="710"/>
      <c r="N27" s="710"/>
      <c r="O27" s="710"/>
      <c r="P27" s="710"/>
      <c r="Q27" s="710"/>
      <c r="R27" s="710"/>
      <c r="S27" s="689"/>
      <c r="T27" s="689"/>
      <c r="U27" s="689"/>
      <c r="V27" s="711"/>
      <c r="W27" s="689"/>
      <c r="X27" s="689"/>
    </row>
    <row r="28" spans="1:24">
      <c r="C28" s="710"/>
      <c r="D28" s="710"/>
      <c r="E28" s="710"/>
      <c r="F28" s="710"/>
      <c r="G28" s="710"/>
      <c r="H28" s="710"/>
      <c r="I28" s="710"/>
      <c r="J28" s="710"/>
      <c r="K28" s="710"/>
      <c r="L28" s="710"/>
      <c r="M28" s="710"/>
      <c r="N28" s="710"/>
      <c r="O28" s="710"/>
      <c r="P28" s="710"/>
      <c r="Q28" s="710"/>
      <c r="R28" s="710"/>
      <c r="S28" s="689"/>
      <c r="T28" s="689"/>
      <c r="U28" s="689"/>
      <c r="V28" s="711"/>
      <c r="W28" s="689"/>
      <c r="X28" s="689"/>
    </row>
    <row r="29" spans="1:24">
      <c r="C29" s="710"/>
      <c r="D29" s="710"/>
      <c r="E29" s="710"/>
      <c r="F29" s="710"/>
      <c r="G29" s="710"/>
      <c r="H29" s="710"/>
      <c r="I29" s="710"/>
      <c r="J29" s="710"/>
      <c r="K29" s="710"/>
      <c r="L29" s="710"/>
      <c r="M29" s="710"/>
      <c r="N29" s="710"/>
      <c r="O29" s="710"/>
      <c r="P29" s="710"/>
      <c r="Q29" s="710"/>
      <c r="R29" s="710"/>
      <c r="S29" s="689"/>
      <c r="T29" s="689"/>
      <c r="U29" s="689"/>
      <c r="V29" s="711"/>
      <c r="W29" s="689"/>
      <c r="X29" s="689"/>
    </row>
    <row r="30" spans="1:24">
      <c r="C30" s="710"/>
      <c r="D30" s="710"/>
      <c r="E30" s="710"/>
      <c r="F30" s="710"/>
      <c r="G30" s="710"/>
      <c r="H30" s="710"/>
      <c r="I30" s="710"/>
      <c r="J30" s="710"/>
      <c r="K30" s="710"/>
      <c r="L30" s="710"/>
      <c r="M30" s="710"/>
      <c r="N30" s="710"/>
      <c r="O30" s="710"/>
      <c r="P30" s="710"/>
      <c r="Q30" s="710"/>
      <c r="R30" s="710"/>
      <c r="S30" s="689"/>
      <c r="T30" s="689"/>
      <c r="U30" s="689"/>
      <c r="V30" s="711"/>
      <c r="W30" s="689"/>
      <c r="X30" s="689"/>
    </row>
    <row r="31" spans="1:24">
      <c r="C31" s="710"/>
      <c r="D31" s="710"/>
      <c r="E31" s="710"/>
      <c r="F31" s="710"/>
      <c r="G31" s="710"/>
      <c r="H31" s="710"/>
      <c r="I31" s="710"/>
      <c r="J31" s="710"/>
      <c r="K31" s="710"/>
      <c r="L31" s="710"/>
      <c r="M31" s="710"/>
      <c r="N31" s="710"/>
      <c r="O31" s="710"/>
      <c r="P31" s="710"/>
      <c r="Q31" s="710"/>
      <c r="R31" s="710"/>
      <c r="S31" s="689"/>
      <c r="T31" s="689"/>
      <c r="U31" s="689"/>
      <c r="V31" s="711"/>
      <c r="W31" s="689"/>
      <c r="X31" s="689"/>
    </row>
    <row r="32" spans="1:24">
      <c r="C32" s="710"/>
      <c r="D32" s="710"/>
      <c r="E32" s="710"/>
      <c r="F32" s="710"/>
      <c r="G32" s="710"/>
      <c r="H32" s="710"/>
      <c r="I32" s="710"/>
      <c r="J32" s="710"/>
      <c r="K32" s="710"/>
      <c r="L32" s="710"/>
      <c r="M32" s="710"/>
      <c r="N32" s="710"/>
      <c r="O32" s="710"/>
      <c r="P32" s="710"/>
      <c r="Q32" s="710"/>
      <c r="R32" s="710"/>
      <c r="S32" s="689"/>
      <c r="T32" s="689"/>
      <c r="U32" s="689"/>
      <c r="V32" s="711"/>
      <c r="W32" s="689"/>
      <c r="X32" s="689"/>
    </row>
    <row r="33" spans="3:24">
      <c r="C33" s="710"/>
      <c r="D33" s="710"/>
      <c r="E33" s="710"/>
      <c r="F33" s="710"/>
      <c r="G33" s="710"/>
      <c r="H33" s="710"/>
      <c r="I33" s="710"/>
      <c r="J33" s="710"/>
      <c r="K33" s="710"/>
      <c r="L33" s="710"/>
      <c r="M33" s="710"/>
      <c r="N33" s="710"/>
      <c r="O33" s="710"/>
      <c r="P33" s="710"/>
      <c r="Q33" s="710"/>
      <c r="R33" s="710"/>
      <c r="S33" s="689"/>
      <c r="T33" s="689"/>
      <c r="U33" s="689"/>
      <c r="V33" s="711"/>
      <c r="W33" s="689"/>
      <c r="X33" s="689"/>
    </row>
    <row r="34" spans="3:24">
      <c r="C34" s="710"/>
      <c r="D34" s="710"/>
      <c r="E34" s="710"/>
      <c r="F34" s="710"/>
      <c r="G34" s="710"/>
      <c r="H34" s="710"/>
      <c r="I34" s="710"/>
      <c r="J34" s="710"/>
      <c r="K34" s="710"/>
      <c r="L34" s="710"/>
      <c r="M34" s="710"/>
      <c r="N34" s="710"/>
      <c r="O34" s="710"/>
      <c r="P34" s="710"/>
      <c r="Q34" s="710"/>
      <c r="R34" s="710"/>
      <c r="S34" s="689"/>
      <c r="T34" s="689"/>
      <c r="U34" s="689"/>
      <c r="V34" s="711"/>
      <c r="W34" s="689"/>
      <c r="X34" s="689"/>
    </row>
    <row r="35" spans="3:24">
      <c r="C35" s="710"/>
      <c r="D35" s="710"/>
      <c r="E35" s="710"/>
      <c r="F35" s="710"/>
      <c r="G35" s="710"/>
      <c r="H35" s="710"/>
      <c r="I35" s="710"/>
      <c r="J35" s="710"/>
      <c r="K35" s="710"/>
      <c r="L35" s="710"/>
      <c r="M35" s="710"/>
      <c r="N35" s="710"/>
      <c r="O35" s="710"/>
      <c r="P35" s="710"/>
      <c r="Q35" s="710"/>
      <c r="R35" s="710"/>
      <c r="S35" s="689"/>
      <c r="T35" s="689"/>
      <c r="U35" s="689"/>
      <c r="V35" s="711"/>
      <c r="W35" s="689"/>
      <c r="X35" s="689"/>
    </row>
    <row r="36" spans="3:24">
      <c r="V36" s="685"/>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6"/>
  <sheetViews>
    <sheetView zoomScale="80" zoomScaleNormal="80" workbookViewId="0"/>
  </sheetViews>
  <sheetFormatPr defaultRowHeight="15"/>
  <cols>
    <col min="2" max="2" width="66.5703125" customWidth="1"/>
    <col min="3" max="8" width="17.85546875" customWidth="1"/>
    <col min="10" max="10" width="13.42578125" bestFit="1" customWidth="1"/>
    <col min="11" max="11" width="12.28515625" bestFit="1" customWidth="1"/>
    <col min="12" max="13" width="13.42578125" bestFit="1" customWidth="1"/>
    <col min="14" max="14" width="12.28515625" bestFit="1" customWidth="1"/>
    <col min="15" max="15" width="13.42578125" bestFit="1" customWidth="1"/>
  </cols>
  <sheetData>
    <row r="1" spans="1:15" s="5" customFormat="1" ht="14.25">
      <c r="A1" s="2" t="s">
        <v>30</v>
      </c>
      <c r="B1" s="3" t="str">
        <f>'Info '!C2</f>
        <v xml:space="preserve">JSC "Bank of Georgia" </v>
      </c>
      <c r="C1" s="3"/>
      <c r="D1" s="4"/>
      <c r="E1" s="4"/>
      <c r="F1" s="4"/>
      <c r="G1" s="4"/>
    </row>
    <row r="2" spans="1:15" s="5" customFormat="1" ht="14.25">
      <c r="A2" s="2" t="s">
        <v>31</v>
      </c>
      <c r="B2" s="257">
        <f>'1. key ratios '!B2</f>
        <v>45838</v>
      </c>
      <c r="C2" s="6"/>
      <c r="D2" s="7"/>
      <c r="E2" s="7"/>
      <c r="F2" s="7"/>
      <c r="G2" s="7"/>
      <c r="H2" s="8"/>
    </row>
    <row r="4" spans="1:15">
      <c r="A4" s="815" t="s">
        <v>6</v>
      </c>
      <c r="B4" s="817" t="s">
        <v>591</v>
      </c>
      <c r="C4" s="807" t="s">
        <v>528</v>
      </c>
      <c r="D4" s="807"/>
      <c r="E4" s="807"/>
      <c r="F4" s="807" t="s">
        <v>529</v>
      </c>
      <c r="G4" s="807"/>
      <c r="H4" s="808"/>
    </row>
    <row r="5" spans="1:15" ht="15.6" customHeight="1">
      <c r="A5" s="816"/>
      <c r="B5" s="818"/>
      <c r="C5" s="332" t="s">
        <v>32</v>
      </c>
      <c r="D5" s="332" t="s">
        <v>33</v>
      </c>
      <c r="E5" s="332" t="s">
        <v>34</v>
      </c>
      <c r="F5" s="332" t="s">
        <v>32</v>
      </c>
      <c r="G5" s="332" t="s">
        <v>33</v>
      </c>
      <c r="H5" s="332" t="s">
        <v>34</v>
      </c>
    </row>
    <row r="6" spans="1:15">
      <c r="A6" s="333">
        <v>1</v>
      </c>
      <c r="B6" s="334" t="s">
        <v>592</v>
      </c>
      <c r="C6" s="483">
        <v>1318096823.3836694</v>
      </c>
      <c r="D6" s="483">
        <v>542151623.073838</v>
      </c>
      <c r="E6" s="485">
        <v>1860248446.4575074</v>
      </c>
      <c r="F6" s="483">
        <v>1028374183.2020745</v>
      </c>
      <c r="G6" s="483">
        <v>513562694.56446981</v>
      </c>
      <c r="H6" s="485">
        <v>1541936877.7665443</v>
      </c>
      <c r="I6" s="486"/>
      <c r="J6" s="488"/>
      <c r="K6" s="488"/>
      <c r="L6" s="488"/>
      <c r="M6" s="488"/>
      <c r="N6" s="488"/>
      <c r="O6" s="488"/>
    </row>
    <row r="7" spans="1:15">
      <c r="A7" s="333">
        <v>1.1000000000000001</v>
      </c>
      <c r="B7" s="335" t="s">
        <v>535</v>
      </c>
      <c r="C7" s="483"/>
      <c r="D7" s="483"/>
      <c r="E7" s="485">
        <v>0</v>
      </c>
      <c r="F7" s="483"/>
      <c r="G7" s="483"/>
      <c r="H7" s="485">
        <v>0</v>
      </c>
      <c r="I7" s="486"/>
      <c r="J7" s="488"/>
      <c r="K7" s="488"/>
      <c r="L7" s="488"/>
      <c r="M7" s="488"/>
      <c r="N7" s="488"/>
      <c r="O7" s="488"/>
    </row>
    <row r="8" spans="1:15">
      <c r="A8" s="333">
        <v>1.2</v>
      </c>
      <c r="B8" s="335" t="s">
        <v>537</v>
      </c>
      <c r="C8" s="483"/>
      <c r="D8" s="483"/>
      <c r="E8" s="485">
        <v>0</v>
      </c>
      <c r="F8" s="483"/>
      <c r="G8" s="483"/>
      <c r="H8" s="485">
        <v>0</v>
      </c>
      <c r="I8" s="486"/>
      <c r="J8" s="488"/>
      <c r="K8" s="488"/>
      <c r="L8" s="488"/>
      <c r="M8" s="488"/>
      <c r="N8" s="488"/>
      <c r="O8" s="488"/>
    </row>
    <row r="9" spans="1:15" ht="21.6" customHeight="1">
      <c r="A9" s="333">
        <v>1.3</v>
      </c>
      <c r="B9" s="335" t="s">
        <v>593</v>
      </c>
      <c r="C9" s="483"/>
      <c r="D9" s="483"/>
      <c r="E9" s="485">
        <v>0</v>
      </c>
      <c r="F9" s="483"/>
      <c r="G9" s="483"/>
      <c r="H9" s="485">
        <v>0</v>
      </c>
      <c r="I9" s="486"/>
      <c r="J9" s="488"/>
      <c r="K9" s="488"/>
      <c r="L9" s="488"/>
      <c r="M9" s="488"/>
      <c r="N9" s="488"/>
      <c r="O9" s="488"/>
    </row>
    <row r="10" spans="1:15">
      <c r="A10" s="333">
        <v>1.4</v>
      </c>
      <c r="B10" s="335" t="s">
        <v>539</v>
      </c>
      <c r="C10" s="483">
        <v>170109493.49430001</v>
      </c>
      <c r="D10" s="483">
        <v>41419077.065700054</v>
      </c>
      <c r="E10" s="485">
        <v>211528570.56000006</v>
      </c>
      <c r="F10" s="483">
        <v>126913442.19829999</v>
      </c>
      <c r="G10" s="483">
        <v>66677768.561700001</v>
      </c>
      <c r="H10" s="485">
        <v>193591210.75999999</v>
      </c>
      <c r="I10" s="486"/>
      <c r="J10" s="488"/>
      <c r="K10" s="488"/>
      <c r="L10" s="488"/>
      <c r="M10" s="488"/>
      <c r="N10" s="488"/>
      <c r="O10" s="488"/>
    </row>
    <row r="11" spans="1:15">
      <c r="A11" s="333">
        <v>1.5</v>
      </c>
      <c r="B11" s="335" t="s">
        <v>543</v>
      </c>
      <c r="C11" s="483">
        <v>1147987329.8893692</v>
      </c>
      <c r="D11" s="483">
        <v>500732546.00813794</v>
      </c>
      <c r="E11" s="485">
        <v>1648719875.8975072</v>
      </c>
      <c r="F11" s="483">
        <v>901460741.00377452</v>
      </c>
      <c r="G11" s="483">
        <v>446884926.00276983</v>
      </c>
      <c r="H11" s="485">
        <v>1348345667.0065444</v>
      </c>
      <c r="I11" s="486"/>
      <c r="J11" s="488"/>
      <c r="K11" s="488"/>
      <c r="L11" s="488"/>
      <c r="M11" s="488"/>
      <c r="N11" s="488"/>
      <c r="O11" s="488"/>
    </row>
    <row r="12" spans="1:15">
      <c r="A12" s="333">
        <v>1.6</v>
      </c>
      <c r="B12" s="336" t="s">
        <v>425</v>
      </c>
      <c r="C12" s="483">
        <v>0</v>
      </c>
      <c r="D12" s="483">
        <v>0</v>
      </c>
      <c r="E12" s="485">
        <v>0</v>
      </c>
      <c r="F12" s="483">
        <v>0</v>
      </c>
      <c r="G12" s="483">
        <v>0</v>
      </c>
      <c r="H12" s="485">
        <v>0</v>
      </c>
      <c r="I12" s="486"/>
      <c r="J12" s="488"/>
      <c r="K12" s="488"/>
      <c r="L12" s="488"/>
      <c r="M12" s="488"/>
      <c r="N12" s="488"/>
      <c r="O12" s="488"/>
    </row>
    <row r="13" spans="1:15">
      <c r="A13" s="333">
        <v>2</v>
      </c>
      <c r="B13" s="337" t="s">
        <v>594</v>
      </c>
      <c r="C13" s="483">
        <v>-647807012.57000005</v>
      </c>
      <c r="D13" s="483">
        <v>-216883837.170017</v>
      </c>
      <c r="E13" s="485">
        <v>-864690849.74001706</v>
      </c>
      <c r="F13" s="483">
        <v>-518663369.2299999</v>
      </c>
      <c r="G13" s="483">
        <v>-166515964.9300741</v>
      </c>
      <c r="H13" s="485">
        <v>-685179334.160074</v>
      </c>
      <c r="I13" s="486"/>
      <c r="J13" s="488"/>
      <c r="K13" s="488"/>
      <c r="L13" s="488"/>
      <c r="M13" s="488"/>
      <c r="N13" s="488"/>
      <c r="O13" s="488"/>
    </row>
    <row r="14" spans="1:15">
      <c r="A14" s="333">
        <v>2.1</v>
      </c>
      <c r="B14" s="335" t="s">
        <v>595</v>
      </c>
      <c r="C14" s="483"/>
      <c r="D14" s="483"/>
      <c r="E14" s="485">
        <v>0</v>
      </c>
      <c r="F14" s="483"/>
      <c r="G14" s="483"/>
      <c r="H14" s="485">
        <v>0</v>
      </c>
      <c r="I14" s="486"/>
      <c r="J14" s="488"/>
      <c r="K14" s="488"/>
      <c r="L14" s="488"/>
      <c r="M14" s="488"/>
      <c r="N14" s="488"/>
      <c r="O14" s="488"/>
    </row>
    <row r="15" spans="1:15" ht="24.6" customHeight="1">
      <c r="A15" s="333">
        <v>2.2000000000000002</v>
      </c>
      <c r="B15" s="335" t="s">
        <v>596</v>
      </c>
      <c r="C15" s="483"/>
      <c r="D15" s="483"/>
      <c r="E15" s="485">
        <v>0</v>
      </c>
      <c r="F15" s="483"/>
      <c r="G15" s="483"/>
      <c r="H15" s="485">
        <v>0</v>
      </c>
      <c r="I15" s="486"/>
      <c r="J15" s="488"/>
      <c r="K15" s="488"/>
      <c r="L15" s="488"/>
      <c r="M15" s="488"/>
      <c r="N15" s="488"/>
      <c r="O15" s="488"/>
    </row>
    <row r="16" spans="1:15" ht="20.45" customHeight="1">
      <c r="A16" s="333">
        <v>2.2999999999999998</v>
      </c>
      <c r="B16" s="335" t="s">
        <v>597</v>
      </c>
      <c r="C16" s="483">
        <v>-647807012.57000005</v>
      </c>
      <c r="D16" s="483">
        <v>-223175972.01001701</v>
      </c>
      <c r="E16" s="485">
        <v>-870982984.58001709</v>
      </c>
      <c r="F16" s="483">
        <v>-518464647.02999991</v>
      </c>
      <c r="G16" s="483">
        <v>-170542669.42007411</v>
      </c>
      <c r="H16" s="485">
        <v>-689007316.45007396</v>
      </c>
      <c r="I16" s="486"/>
      <c r="J16" s="488"/>
      <c r="K16" s="488"/>
      <c r="L16" s="488"/>
      <c r="M16" s="488"/>
      <c r="N16" s="488"/>
      <c r="O16" s="488"/>
    </row>
    <row r="17" spans="1:15">
      <c r="A17" s="333">
        <v>2.4</v>
      </c>
      <c r="B17" s="335" t="s">
        <v>598</v>
      </c>
      <c r="C17" s="483">
        <v>0</v>
      </c>
      <c r="D17" s="483">
        <v>6292134.8399999999</v>
      </c>
      <c r="E17" s="485">
        <v>6292134.8399999999</v>
      </c>
      <c r="F17" s="483">
        <v>-198722.2</v>
      </c>
      <c r="G17" s="483">
        <v>4026704.49</v>
      </c>
      <c r="H17" s="485">
        <v>3827982.29</v>
      </c>
      <c r="I17" s="486"/>
      <c r="J17" s="488"/>
      <c r="K17" s="488"/>
      <c r="L17" s="488"/>
      <c r="M17" s="488"/>
      <c r="N17" s="488"/>
      <c r="O17" s="488"/>
    </row>
    <row r="18" spans="1:15">
      <c r="A18" s="333">
        <v>3</v>
      </c>
      <c r="B18" s="337" t="s">
        <v>599</v>
      </c>
      <c r="C18" s="483">
        <v>1077694.55</v>
      </c>
      <c r="D18" s="483"/>
      <c r="E18" s="485">
        <v>1077694.55</v>
      </c>
      <c r="F18" s="483">
        <v>802345.66</v>
      </c>
      <c r="G18" s="483"/>
      <c r="H18" s="485">
        <v>802345.66</v>
      </c>
      <c r="I18" s="486"/>
      <c r="J18" s="488"/>
      <c r="K18" s="488"/>
      <c r="L18" s="488"/>
      <c r="M18" s="488"/>
      <c r="N18" s="488"/>
      <c r="O18" s="488"/>
    </row>
    <row r="19" spans="1:15">
      <c r="A19" s="333">
        <v>4</v>
      </c>
      <c r="B19" s="337" t="s">
        <v>600</v>
      </c>
      <c r="C19" s="483">
        <v>295614947.41000003</v>
      </c>
      <c r="D19" s="483">
        <v>100288217.58516496</v>
      </c>
      <c r="E19" s="485">
        <v>395903164.99516499</v>
      </c>
      <c r="F19" s="483">
        <v>254952911.47</v>
      </c>
      <c r="G19" s="483">
        <v>94206862.758100003</v>
      </c>
      <c r="H19" s="485">
        <v>349159774.2281</v>
      </c>
      <c r="I19" s="486"/>
      <c r="J19" s="488"/>
      <c r="K19" s="488"/>
      <c r="L19" s="488"/>
      <c r="M19" s="488"/>
      <c r="N19" s="488"/>
      <c r="O19" s="488"/>
    </row>
    <row r="20" spans="1:15">
      <c r="A20" s="333">
        <v>5</v>
      </c>
      <c r="B20" s="337" t="s">
        <v>601</v>
      </c>
      <c r="C20" s="483">
        <v>-82439893.447213978</v>
      </c>
      <c r="D20" s="483">
        <v>-116178407.77751195</v>
      </c>
      <c r="E20" s="485">
        <v>-198618301.22472593</v>
      </c>
      <c r="F20" s="483">
        <v>-68316946.469999999</v>
      </c>
      <c r="G20" s="483">
        <v>-93691961.300000012</v>
      </c>
      <c r="H20" s="485">
        <v>-162008907.77000001</v>
      </c>
      <c r="I20" s="486"/>
      <c r="J20" s="488"/>
      <c r="K20" s="488"/>
      <c r="L20" s="488"/>
      <c r="M20" s="488"/>
      <c r="N20" s="488"/>
      <c r="O20" s="488"/>
    </row>
    <row r="21" spans="1:15" ht="24" customHeight="1">
      <c r="A21" s="333">
        <v>6</v>
      </c>
      <c r="B21" s="337" t="s">
        <v>602</v>
      </c>
      <c r="C21" s="483">
        <v>878896.15359999996</v>
      </c>
      <c r="D21" s="483">
        <v>339653.44639999967</v>
      </c>
      <c r="E21" s="485">
        <v>1218549.5999999996</v>
      </c>
      <c r="F21" s="483">
        <v>0</v>
      </c>
      <c r="G21" s="483">
        <v>0</v>
      </c>
      <c r="H21" s="485">
        <v>0</v>
      </c>
      <c r="I21" s="486"/>
      <c r="J21" s="488"/>
      <c r="K21" s="488"/>
      <c r="L21" s="488"/>
      <c r="M21" s="488"/>
      <c r="N21" s="488"/>
      <c r="O21" s="488"/>
    </row>
    <row r="22" spans="1:15" ht="18.600000000000001" customHeight="1">
      <c r="A22" s="333">
        <v>7</v>
      </c>
      <c r="B22" s="337" t="s">
        <v>603</v>
      </c>
      <c r="C22" s="483"/>
      <c r="D22" s="483"/>
      <c r="E22" s="485">
        <v>0</v>
      </c>
      <c r="F22" s="483">
        <v>314594</v>
      </c>
      <c r="G22" s="483">
        <v>0</v>
      </c>
      <c r="H22" s="485">
        <v>314594</v>
      </c>
      <c r="I22" s="486"/>
      <c r="J22" s="488"/>
      <c r="K22" s="488"/>
      <c r="L22" s="488"/>
      <c r="M22" s="488"/>
      <c r="N22" s="488"/>
      <c r="O22" s="488"/>
    </row>
    <row r="23" spans="1:15" ht="25.5" customHeight="1">
      <c r="A23" s="333">
        <v>8</v>
      </c>
      <c r="B23" s="338" t="s">
        <v>604</v>
      </c>
      <c r="C23" s="483">
        <v>-42627.810000000056</v>
      </c>
      <c r="D23" s="483"/>
      <c r="E23" s="485">
        <v>-42627.810000000056</v>
      </c>
      <c r="F23" s="483">
        <v>643262.57999999996</v>
      </c>
      <c r="G23" s="483">
        <v>57283.739999999991</v>
      </c>
      <c r="H23" s="485">
        <v>700546.32</v>
      </c>
      <c r="I23" s="486"/>
      <c r="J23" s="488"/>
      <c r="K23" s="488"/>
      <c r="L23" s="488"/>
      <c r="M23" s="488"/>
      <c r="N23" s="488"/>
      <c r="O23" s="488"/>
    </row>
    <row r="24" spans="1:15" ht="34.5" customHeight="1">
      <c r="A24" s="333">
        <v>9</v>
      </c>
      <c r="B24" s="338" t="s">
        <v>605</v>
      </c>
      <c r="C24" s="483">
        <v>0</v>
      </c>
      <c r="D24" s="483"/>
      <c r="E24" s="485">
        <v>0</v>
      </c>
      <c r="F24" s="483">
        <v>0</v>
      </c>
      <c r="G24" s="483"/>
      <c r="H24" s="485">
        <v>0</v>
      </c>
      <c r="I24" s="486"/>
      <c r="J24" s="488"/>
      <c r="K24" s="488"/>
      <c r="L24" s="488"/>
      <c r="M24" s="488"/>
      <c r="N24" s="488"/>
      <c r="O24" s="488"/>
    </row>
    <row r="25" spans="1:15">
      <c r="A25" s="333">
        <v>10</v>
      </c>
      <c r="B25" s="337" t="s">
        <v>606</v>
      </c>
      <c r="C25" s="483">
        <v>173718237.4321298</v>
      </c>
      <c r="D25" s="483">
        <v>0</v>
      </c>
      <c r="E25" s="485">
        <v>173718237.4321298</v>
      </c>
      <c r="F25" s="483">
        <v>180738547.22420001</v>
      </c>
      <c r="G25" s="483">
        <v>0</v>
      </c>
      <c r="H25" s="485">
        <v>180738547.22420001</v>
      </c>
      <c r="I25" s="486"/>
      <c r="J25" s="488"/>
      <c r="K25" s="488"/>
      <c r="L25" s="488"/>
      <c r="M25" s="488"/>
      <c r="N25" s="488"/>
      <c r="O25" s="488"/>
    </row>
    <row r="26" spans="1:15">
      <c r="A26" s="333">
        <v>11</v>
      </c>
      <c r="B26" s="339" t="s">
        <v>607</v>
      </c>
      <c r="C26" s="483">
        <v>12280747.119999999</v>
      </c>
      <c r="D26" s="483">
        <v>0</v>
      </c>
      <c r="E26" s="485">
        <v>12280747.119999999</v>
      </c>
      <c r="F26" s="483">
        <v>4545890.7300000004</v>
      </c>
      <c r="G26" s="483">
        <v>0</v>
      </c>
      <c r="H26" s="485">
        <v>4545890.7300000004</v>
      </c>
      <c r="I26" s="486"/>
      <c r="J26" s="488"/>
      <c r="K26" s="488"/>
      <c r="L26" s="488"/>
      <c r="M26" s="488"/>
      <c r="N26" s="488"/>
      <c r="O26" s="488"/>
    </row>
    <row r="27" spans="1:15">
      <c r="A27" s="333">
        <v>12</v>
      </c>
      <c r="B27" s="337" t="s">
        <v>608</v>
      </c>
      <c r="C27" s="483">
        <v>1781013.16</v>
      </c>
      <c r="D27" s="483">
        <v>4527876.4000000004</v>
      </c>
      <c r="E27" s="485">
        <v>6308889.5600000005</v>
      </c>
      <c r="F27" s="483">
        <v>3153233.42</v>
      </c>
      <c r="G27" s="483">
        <v>4737822.1300000008</v>
      </c>
      <c r="H27" s="485">
        <v>7891055.5500000007</v>
      </c>
      <c r="I27" s="486"/>
      <c r="J27" s="488"/>
      <c r="K27" s="488"/>
      <c r="L27" s="488"/>
      <c r="M27" s="488"/>
      <c r="N27" s="488"/>
      <c r="O27" s="488"/>
    </row>
    <row r="28" spans="1:15">
      <c r="A28" s="333">
        <v>13</v>
      </c>
      <c r="B28" s="340" t="s">
        <v>609</v>
      </c>
      <c r="C28" s="483">
        <v>-23552243.600000001</v>
      </c>
      <c r="D28" s="483">
        <v>-880932.14999999851</v>
      </c>
      <c r="E28" s="485">
        <v>-24433175.75</v>
      </c>
      <c r="F28" s="483">
        <v>-2618065.8899275209</v>
      </c>
      <c r="G28" s="483">
        <v>0</v>
      </c>
      <c r="H28" s="485">
        <v>-2618065.8899275209</v>
      </c>
      <c r="I28" s="486"/>
      <c r="J28" s="488"/>
      <c r="K28" s="488"/>
      <c r="L28" s="488"/>
      <c r="M28" s="488"/>
      <c r="N28" s="488"/>
      <c r="O28" s="488"/>
    </row>
    <row r="29" spans="1:15">
      <c r="A29" s="333">
        <v>14</v>
      </c>
      <c r="B29" s="341" t="s">
        <v>610</v>
      </c>
      <c r="C29" s="483">
        <v>-302690201.7242896</v>
      </c>
      <c r="D29" s="483">
        <v>-11514295.340000004</v>
      </c>
      <c r="E29" s="485">
        <v>-314204497.06428957</v>
      </c>
      <c r="F29" s="483">
        <v>-266517967</v>
      </c>
      <c r="G29" s="483">
        <v>-13139417.439999998</v>
      </c>
      <c r="H29" s="485">
        <v>-279657384.44</v>
      </c>
      <c r="I29" s="486"/>
      <c r="J29" s="488"/>
      <c r="K29" s="488"/>
      <c r="L29" s="488"/>
      <c r="M29" s="488"/>
      <c r="N29" s="488"/>
      <c r="O29" s="488"/>
    </row>
    <row r="30" spans="1:15">
      <c r="A30" s="333">
        <v>14.1</v>
      </c>
      <c r="B30" s="310" t="s">
        <v>611</v>
      </c>
      <c r="C30" s="483">
        <v>-241749620.0342896</v>
      </c>
      <c r="D30" s="483">
        <v>0</v>
      </c>
      <c r="E30" s="485">
        <v>-241749620.0342896</v>
      </c>
      <c r="F30" s="483">
        <v>-195377201.72</v>
      </c>
      <c r="G30" s="483">
        <v>0</v>
      </c>
      <c r="H30" s="485">
        <v>-195377201.72</v>
      </c>
      <c r="I30" s="486"/>
      <c r="J30" s="488"/>
      <c r="K30" s="488"/>
      <c r="L30" s="488"/>
      <c r="M30" s="488"/>
      <c r="N30" s="488"/>
      <c r="O30" s="488"/>
    </row>
    <row r="31" spans="1:15">
      <c r="A31" s="333">
        <v>14.2</v>
      </c>
      <c r="B31" s="310" t="s">
        <v>612</v>
      </c>
      <c r="C31" s="483">
        <v>-60940581.689999998</v>
      </c>
      <c r="D31" s="483">
        <v>-11514295.340000004</v>
      </c>
      <c r="E31" s="485">
        <v>-72454877.030000001</v>
      </c>
      <c r="F31" s="483">
        <v>-71140765.280000001</v>
      </c>
      <c r="G31" s="483">
        <v>-13139417.439999998</v>
      </c>
      <c r="H31" s="485">
        <v>-84280182.719999999</v>
      </c>
      <c r="I31" s="486"/>
      <c r="J31" s="488"/>
      <c r="K31" s="488"/>
      <c r="L31" s="488"/>
      <c r="M31" s="488"/>
      <c r="N31" s="488"/>
      <c r="O31" s="488"/>
    </row>
    <row r="32" spans="1:15">
      <c r="A32" s="333">
        <v>15</v>
      </c>
      <c r="B32" s="337" t="s">
        <v>613</v>
      </c>
      <c r="C32" s="483">
        <v>-62799347.810000002</v>
      </c>
      <c r="D32" s="483">
        <v>0</v>
      </c>
      <c r="E32" s="485">
        <v>-62799347.810000002</v>
      </c>
      <c r="F32" s="483">
        <v>-52380761.369999997</v>
      </c>
      <c r="G32" s="483">
        <v>0</v>
      </c>
      <c r="H32" s="485">
        <v>-52380761.369999997</v>
      </c>
      <c r="I32" s="486"/>
      <c r="J32" s="488"/>
      <c r="K32" s="488"/>
      <c r="L32" s="488"/>
      <c r="M32" s="488"/>
      <c r="N32" s="488"/>
      <c r="O32" s="488"/>
    </row>
    <row r="33" spans="1:15" ht="22.5" customHeight="1">
      <c r="A33" s="333">
        <v>16</v>
      </c>
      <c r="B33" s="308" t="s">
        <v>614</v>
      </c>
      <c r="C33" s="483">
        <v>-1063096.21</v>
      </c>
      <c r="D33" s="483">
        <v>-315048.86999999988</v>
      </c>
      <c r="E33" s="485">
        <v>-1378145.0799999998</v>
      </c>
      <c r="F33" s="483">
        <v>-3215793.27</v>
      </c>
      <c r="G33" s="483">
        <v>-1146029.8999999999</v>
      </c>
      <c r="H33" s="485">
        <v>-4361823.17</v>
      </c>
      <c r="I33" s="486"/>
      <c r="J33" s="488"/>
      <c r="K33" s="488"/>
      <c r="L33" s="488"/>
      <c r="M33" s="488"/>
      <c r="N33" s="488"/>
      <c r="O33" s="488"/>
    </row>
    <row r="34" spans="1:15">
      <c r="A34" s="333">
        <v>17</v>
      </c>
      <c r="B34" s="337" t="s">
        <v>615</v>
      </c>
      <c r="C34" s="483">
        <v>45461.918300000048</v>
      </c>
      <c r="D34" s="483">
        <v>-40911.573295689988</v>
      </c>
      <c r="E34" s="485">
        <v>4550.3450043100602</v>
      </c>
      <c r="F34" s="483">
        <v>-358680.1</v>
      </c>
      <c r="G34" s="483">
        <v>-486295.03820000007</v>
      </c>
      <c r="H34" s="485">
        <v>-844975.13820000004</v>
      </c>
      <c r="I34" s="486"/>
      <c r="J34" s="488"/>
      <c r="K34" s="488"/>
      <c r="L34" s="488"/>
      <c r="M34" s="488"/>
      <c r="N34" s="488"/>
      <c r="O34" s="488"/>
    </row>
    <row r="35" spans="1:15">
      <c r="A35" s="333">
        <v>17.100000000000001</v>
      </c>
      <c r="B35" s="310" t="s">
        <v>616</v>
      </c>
      <c r="C35" s="483">
        <v>296670.93830000004</v>
      </c>
      <c r="D35" s="483">
        <v>90425.246704310019</v>
      </c>
      <c r="E35" s="485">
        <v>387096.18500431004</v>
      </c>
      <c r="F35" s="483">
        <v>-14629.130000000005</v>
      </c>
      <c r="G35" s="483">
        <v>-378285.63820000004</v>
      </c>
      <c r="H35" s="485">
        <v>-392914.76820000005</v>
      </c>
      <c r="I35" s="486"/>
      <c r="J35" s="488"/>
      <c r="K35" s="488"/>
      <c r="L35" s="488"/>
      <c r="M35" s="488"/>
      <c r="N35" s="488"/>
      <c r="O35" s="488"/>
    </row>
    <row r="36" spans="1:15">
      <c r="A36" s="333">
        <v>17.2</v>
      </c>
      <c r="B36" s="310" t="s">
        <v>617</v>
      </c>
      <c r="C36" s="483">
        <v>-251209.02</v>
      </c>
      <c r="D36" s="483">
        <v>-131336.82</v>
      </c>
      <c r="E36" s="485">
        <v>-382545.83999999997</v>
      </c>
      <c r="F36" s="483">
        <v>-344050.97</v>
      </c>
      <c r="G36" s="483">
        <v>-108009.4</v>
      </c>
      <c r="H36" s="485">
        <v>-452060.37</v>
      </c>
      <c r="I36" s="486"/>
      <c r="J36" s="488"/>
      <c r="K36" s="488"/>
      <c r="L36" s="488"/>
      <c r="M36" s="488"/>
      <c r="N36" s="488"/>
      <c r="O36" s="488"/>
    </row>
    <row r="37" spans="1:15" ht="41.45" customHeight="1">
      <c r="A37" s="333">
        <v>18</v>
      </c>
      <c r="B37" s="342" t="s">
        <v>618</v>
      </c>
      <c r="C37" s="483">
        <v>-43110713.432037309</v>
      </c>
      <c r="D37" s="483">
        <v>-16200269.260194292</v>
      </c>
      <c r="E37" s="485">
        <v>-59310982.692231603</v>
      </c>
      <c r="F37" s="483">
        <v>-28378808.978213482</v>
      </c>
      <c r="G37" s="487">
        <v>-15543066.677086525</v>
      </c>
      <c r="H37" s="485">
        <v>-43921875.655300006</v>
      </c>
      <c r="I37" s="486"/>
      <c r="J37" s="488"/>
      <c r="K37" s="488"/>
      <c r="L37" s="488"/>
      <c r="M37" s="488"/>
      <c r="N37" s="488"/>
      <c r="O37" s="488"/>
    </row>
    <row r="38" spans="1:15">
      <c r="A38" s="333">
        <v>18.100000000000001</v>
      </c>
      <c r="B38" s="343" t="s">
        <v>619</v>
      </c>
      <c r="C38" s="483">
        <v>-1128633.5216738803</v>
      </c>
      <c r="D38" s="483">
        <v>-714.78</v>
      </c>
      <c r="E38" s="485">
        <v>-1129348.3016738803</v>
      </c>
      <c r="F38" s="483">
        <v>-1595764.7366999998</v>
      </c>
      <c r="G38" s="483">
        <v>-113282.64000000013</v>
      </c>
      <c r="H38" s="485">
        <v>-1709047.3766999999</v>
      </c>
      <c r="I38" s="486"/>
      <c r="J38" s="488"/>
      <c r="K38" s="488"/>
      <c r="L38" s="488"/>
      <c r="M38" s="488"/>
      <c r="N38" s="488"/>
      <c r="O38" s="488"/>
    </row>
    <row r="39" spans="1:15">
      <c r="A39" s="333">
        <v>18.2</v>
      </c>
      <c r="B39" s="343" t="s">
        <v>620</v>
      </c>
      <c r="C39" s="483">
        <v>-41982079.910363428</v>
      </c>
      <c r="D39" s="483">
        <v>-16199554.480194293</v>
      </c>
      <c r="E39" s="485">
        <v>-58181634.390557721</v>
      </c>
      <c r="F39" s="483">
        <v>-26783044.241513483</v>
      </c>
      <c r="G39" s="483">
        <v>-15429784.037086524</v>
      </c>
      <c r="H39" s="485">
        <v>-42212828.278600007</v>
      </c>
      <c r="I39" s="486"/>
      <c r="J39" s="488"/>
      <c r="K39" s="488"/>
      <c r="L39" s="488"/>
      <c r="M39" s="488"/>
      <c r="N39" s="488"/>
      <c r="O39" s="488"/>
    </row>
    <row r="40" spans="1:15" ht="24.6" customHeight="1">
      <c r="A40" s="333">
        <v>19</v>
      </c>
      <c r="B40" s="342" t="s">
        <v>621</v>
      </c>
      <c r="C40" s="483">
        <v>0</v>
      </c>
      <c r="D40" s="483">
        <v>0</v>
      </c>
      <c r="E40" s="485">
        <v>0</v>
      </c>
      <c r="F40" s="483">
        <v>-459068.32</v>
      </c>
      <c r="G40" s="483">
        <v>0</v>
      </c>
      <c r="H40" s="485">
        <v>-459068.32</v>
      </c>
      <c r="I40" s="486"/>
      <c r="J40" s="488"/>
      <c r="K40" s="488"/>
      <c r="L40" s="488"/>
      <c r="M40" s="488"/>
      <c r="N40" s="488"/>
      <c r="O40" s="488"/>
    </row>
    <row r="41" spans="1:15" ht="17.45" customHeight="1">
      <c r="A41" s="333">
        <v>20</v>
      </c>
      <c r="B41" s="342" t="s">
        <v>622</v>
      </c>
      <c r="C41" s="483">
        <v>-3548395.8056760002</v>
      </c>
      <c r="D41" s="483">
        <v>-887114.89</v>
      </c>
      <c r="E41" s="485">
        <v>-4435510.6956759999</v>
      </c>
      <c r="F41" s="483">
        <v>-3538715.7250589998</v>
      </c>
      <c r="G41" s="483">
        <v>-87798.790000000037</v>
      </c>
      <c r="H41" s="485">
        <v>-3626514.5150589999</v>
      </c>
      <c r="I41" s="486"/>
      <c r="J41" s="488"/>
      <c r="K41" s="488"/>
      <c r="L41" s="488"/>
      <c r="M41" s="488"/>
      <c r="N41" s="488"/>
      <c r="O41" s="488"/>
    </row>
    <row r="42" spans="1:15" ht="26.45" customHeight="1">
      <c r="A42" s="333">
        <v>21</v>
      </c>
      <c r="B42" s="342" t="s">
        <v>623</v>
      </c>
      <c r="C42" s="483">
        <v>0</v>
      </c>
      <c r="D42" s="483"/>
      <c r="E42" s="485">
        <v>0</v>
      </c>
      <c r="F42" s="483">
        <v>0</v>
      </c>
      <c r="G42" s="483"/>
      <c r="H42" s="485">
        <v>0</v>
      </c>
      <c r="I42" s="486"/>
      <c r="J42" s="488"/>
      <c r="K42" s="488"/>
      <c r="L42" s="488"/>
      <c r="M42" s="488"/>
      <c r="N42" s="488"/>
      <c r="O42" s="488"/>
    </row>
    <row r="43" spans="1:15">
      <c r="A43" s="333">
        <v>22</v>
      </c>
      <c r="B43" s="344" t="s">
        <v>624</v>
      </c>
      <c r="C43" s="483">
        <v>636440288.71848214</v>
      </c>
      <c r="D43" s="483">
        <v>284406553.47438395</v>
      </c>
      <c r="E43" s="485">
        <v>920846842.19286609</v>
      </c>
      <c r="F43" s="483">
        <v>529076791.93307465</v>
      </c>
      <c r="G43" s="483">
        <v>321954129.1172092</v>
      </c>
      <c r="H43" s="485">
        <v>851030921.05028391</v>
      </c>
      <c r="I43" s="486"/>
      <c r="J43" s="488"/>
      <c r="K43" s="488"/>
      <c r="L43" s="488"/>
      <c r="M43" s="488"/>
      <c r="N43" s="488"/>
      <c r="O43" s="488"/>
    </row>
    <row r="44" spans="1:15">
      <c r="A44" s="333">
        <v>23</v>
      </c>
      <c r="B44" s="344" t="s">
        <v>625</v>
      </c>
      <c r="C44" s="483">
        <v>-132682041.89999999</v>
      </c>
      <c r="D44" s="483"/>
      <c r="E44" s="485">
        <v>-132682041.89999999</v>
      </c>
      <c r="F44" s="483">
        <v>-129879178.65000001</v>
      </c>
      <c r="G44" s="483"/>
      <c r="H44" s="485">
        <v>-129879178.65000001</v>
      </c>
      <c r="I44" s="486"/>
      <c r="J44" s="488"/>
      <c r="K44" s="488"/>
      <c r="L44" s="488"/>
      <c r="M44" s="488"/>
      <c r="N44" s="488"/>
      <c r="O44" s="488"/>
    </row>
    <row r="45" spans="1:15">
      <c r="A45" s="333">
        <v>24</v>
      </c>
      <c r="B45" s="345" t="s">
        <v>626</v>
      </c>
      <c r="C45" s="483">
        <v>503758246.81848216</v>
      </c>
      <c r="D45" s="483">
        <v>284406553.47438395</v>
      </c>
      <c r="E45" s="485">
        <v>788164800.29286611</v>
      </c>
      <c r="F45" s="483">
        <v>399197613.28307462</v>
      </c>
      <c r="G45" s="483">
        <v>321954129.1172092</v>
      </c>
      <c r="H45" s="485">
        <v>721151742.40028393</v>
      </c>
      <c r="I45" s="486"/>
      <c r="J45" s="488"/>
      <c r="K45" s="488"/>
      <c r="L45" s="488"/>
      <c r="M45" s="488"/>
      <c r="N45" s="488"/>
      <c r="O45" s="488"/>
    </row>
    <row r="46" spans="1:15">
      <c r="C46" s="486"/>
      <c r="D46" s="486"/>
      <c r="E46" s="486"/>
      <c r="F46" s="486"/>
      <c r="G46" s="486"/>
      <c r="H46" s="486"/>
      <c r="I46" s="486"/>
    </row>
  </sheetData>
  <mergeCells count="4">
    <mergeCell ref="A4:A5"/>
    <mergeCell ref="B4:B5"/>
    <mergeCell ref="C4:E4"/>
    <mergeCell ref="F4:H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7"/>
  <sheetViews>
    <sheetView zoomScale="70" zoomScaleNormal="70" workbookViewId="0"/>
  </sheetViews>
  <sheetFormatPr defaultRowHeight="15"/>
  <cols>
    <col min="1" max="1" width="8.7109375" style="330"/>
    <col min="2" max="2" width="87.5703125" bestFit="1" customWidth="1"/>
    <col min="3" max="8" width="15.42578125" customWidth="1"/>
  </cols>
  <sheetData>
    <row r="1" spans="1:16" s="5" customFormat="1" ht="14.25">
      <c r="A1" s="2" t="s">
        <v>30</v>
      </c>
      <c r="B1" s="3" t="str">
        <f>'Info '!C2</f>
        <v xml:space="preserve">JSC "Bank of Georgia" </v>
      </c>
      <c r="C1" s="3"/>
      <c r="D1" s="4"/>
      <c r="E1" s="4"/>
      <c r="F1" s="4"/>
      <c r="G1" s="4"/>
    </row>
    <row r="2" spans="1:16" s="5" customFormat="1" ht="14.25">
      <c r="A2" s="2" t="s">
        <v>31</v>
      </c>
      <c r="B2" s="257">
        <f>'1. key ratios '!B2</f>
        <v>45838</v>
      </c>
      <c r="C2" s="6"/>
      <c r="D2" s="7"/>
      <c r="E2" s="7"/>
      <c r="F2" s="7"/>
      <c r="G2" s="7"/>
      <c r="H2" s="8"/>
    </row>
    <row r="3" spans="1:16" ht="15.75" thickBot="1">
      <c r="A3"/>
    </row>
    <row r="4" spans="1:16">
      <c r="A4" s="819" t="s">
        <v>6</v>
      </c>
      <c r="B4" s="820" t="s">
        <v>94</v>
      </c>
      <c r="C4" s="807" t="s">
        <v>528</v>
      </c>
      <c r="D4" s="807"/>
      <c r="E4" s="807"/>
      <c r="F4" s="807" t="s">
        <v>529</v>
      </c>
      <c r="G4" s="807"/>
      <c r="H4" s="808"/>
    </row>
    <row r="5" spans="1:16">
      <c r="A5" s="819"/>
      <c r="B5" s="820"/>
      <c r="C5" s="332" t="s">
        <v>32</v>
      </c>
      <c r="D5" s="332" t="s">
        <v>33</v>
      </c>
      <c r="E5" s="332" t="s">
        <v>34</v>
      </c>
      <c r="F5" s="332" t="s">
        <v>32</v>
      </c>
      <c r="G5" s="332" t="s">
        <v>33</v>
      </c>
      <c r="H5" s="332" t="s">
        <v>34</v>
      </c>
    </row>
    <row r="6" spans="1:16" ht="15.75">
      <c r="A6" s="317">
        <v>1</v>
      </c>
      <c r="B6" s="346" t="s">
        <v>627</v>
      </c>
      <c r="C6" s="489"/>
      <c r="D6" s="489">
        <v>135498500</v>
      </c>
      <c r="E6" s="490">
        <v>135498500</v>
      </c>
      <c r="F6" s="489">
        <v>0</v>
      </c>
      <c r="G6" s="489">
        <v>75205000</v>
      </c>
      <c r="H6" s="491">
        <v>75205000</v>
      </c>
      <c r="J6" s="488"/>
      <c r="K6" s="488"/>
      <c r="L6" s="488"/>
      <c r="M6" s="488"/>
      <c r="N6" s="488"/>
      <c r="O6" s="488"/>
      <c r="P6" s="488"/>
    </row>
    <row r="7" spans="1:16" ht="15.75">
      <c r="A7" s="317">
        <v>2</v>
      </c>
      <c r="B7" s="346" t="s">
        <v>183</v>
      </c>
      <c r="C7" s="489"/>
      <c r="D7" s="489"/>
      <c r="E7" s="490">
        <v>0</v>
      </c>
      <c r="F7" s="489"/>
      <c r="G7" s="489"/>
      <c r="H7" s="491">
        <v>0</v>
      </c>
      <c r="J7" s="488"/>
      <c r="K7" s="488"/>
      <c r="L7" s="488"/>
      <c r="M7" s="488"/>
      <c r="N7" s="488"/>
      <c r="O7" s="488"/>
    </row>
    <row r="8" spans="1:16" ht="15.75">
      <c r="A8" s="317">
        <v>3</v>
      </c>
      <c r="B8" s="346" t="s">
        <v>193</v>
      </c>
      <c r="C8" s="489">
        <v>806014701.75999999</v>
      </c>
      <c r="D8" s="489">
        <v>925098563.1178</v>
      </c>
      <c r="E8" s="490">
        <v>1731113264.8778</v>
      </c>
      <c r="F8" s="489">
        <v>750316846.82000005</v>
      </c>
      <c r="G8" s="489">
        <v>629243698.40601599</v>
      </c>
      <c r="H8" s="491">
        <v>1379560545.226016</v>
      </c>
      <c r="J8" s="488"/>
      <c r="K8" s="488"/>
      <c r="L8" s="488"/>
      <c r="M8" s="488"/>
      <c r="N8" s="488"/>
      <c r="O8" s="488"/>
    </row>
    <row r="9" spans="1:16" ht="15.75">
      <c r="A9" s="317">
        <v>3.1</v>
      </c>
      <c r="B9" s="350" t="s">
        <v>184</v>
      </c>
      <c r="C9" s="489">
        <v>513300590.88</v>
      </c>
      <c r="D9" s="489">
        <v>559372944.33000004</v>
      </c>
      <c r="E9" s="490">
        <v>1072673535.21</v>
      </c>
      <c r="F9" s="489">
        <v>384812057.86000001</v>
      </c>
      <c r="G9" s="489">
        <v>306261296.31999999</v>
      </c>
      <c r="H9" s="491">
        <v>691073354.18000007</v>
      </c>
      <c r="J9" s="488"/>
      <c r="K9" s="488"/>
      <c r="L9" s="488"/>
      <c r="M9" s="488"/>
      <c r="N9" s="488"/>
      <c r="O9" s="488"/>
    </row>
    <row r="10" spans="1:16" ht="15.75">
      <c r="A10" s="317">
        <v>3.2</v>
      </c>
      <c r="B10" s="350" t="s">
        <v>180</v>
      </c>
      <c r="C10" s="489">
        <v>292714110.88</v>
      </c>
      <c r="D10" s="489">
        <v>365725618.78780001</v>
      </c>
      <c r="E10" s="490">
        <v>658439729.66779995</v>
      </c>
      <c r="F10" s="489">
        <v>365504788.96000004</v>
      </c>
      <c r="G10" s="489">
        <v>322982402.086016</v>
      </c>
      <c r="H10" s="491">
        <v>688487191.04601598</v>
      </c>
      <c r="J10" s="488"/>
      <c r="K10" s="488"/>
      <c r="L10" s="488"/>
      <c r="M10" s="488"/>
      <c r="N10" s="488"/>
      <c r="O10" s="488"/>
    </row>
    <row r="11" spans="1:16" ht="15.75">
      <c r="A11" s="317">
        <v>4</v>
      </c>
      <c r="B11" s="351" t="s">
        <v>182</v>
      </c>
      <c r="C11" s="489">
        <v>0</v>
      </c>
      <c r="D11" s="489">
        <v>0</v>
      </c>
      <c r="E11" s="490">
        <v>0</v>
      </c>
      <c r="F11" s="489">
        <v>2991909000</v>
      </c>
      <c r="G11" s="489">
        <v>0</v>
      </c>
      <c r="H11" s="491">
        <v>2991909000</v>
      </c>
      <c r="J11" s="488"/>
      <c r="K11" s="488"/>
      <c r="L11" s="488"/>
      <c r="M11" s="488"/>
      <c r="N11" s="488"/>
      <c r="O11" s="488"/>
    </row>
    <row r="12" spans="1:16" ht="15.75">
      <c r="A12" s="317">
        <v>4.0999999999999996</v>
      </c>
      <c r="B12" s="350" t="s">
        <v>166</v>
      </c>
      <c r="C12" s="489">
        <v>0</v>
      </c>
      <c r="D12" s="489"/>
      <c r="E12" s="490">
        <v>0</v>
      </c>
      <c r="F12" s="489">
        <v>2991909000</v>
      </c>
      <c r="G12" s="489"/>
      <c r="H12" s="491">
        <v>2991909000</v>
      </c>
      <c r="J12" s="488"/>
      <c r="K12" s="488"/>
      <c r="L12" s="488"/>
      <c r="M12" s="488"/>
      <c r="N12" s="488"/>
      <c r="O12" s="488"/>
    </row>
    <row r="13" spans="1:16" ht="15.75">
      <c r="A13" s="317">
        <v>4.2</v>
      </c>
      <c r="B13" s="350" t="s">
        <v>167</v>
      </c>
      <c r="C13" s="489"/>
      <c r="D13" s="489"/>
      <c r="E13" s="490">
        <v>0</v>
      </c>
      <c r="F13" s="489"/>
      <c r="G13" s="489"/>
      <c r="H13" s="491">
        <v>0</v>
      </c>
      <c r="J13" s="488"/>
      <c r="K13" s="488"/>
      <c r="L13" s="488"/>
      <c r="M13" s="488"/>
      <c r="N13" s="488"/>
      <c r="O13" s="488"/>
    </row>
    <row r="14" spans="1:16" ht="15.75">
      <c r="A14" s="317">
        <v>5</v>
      </c>
      <c r="B14" s="351" t="s">
        <v>192</v>
      </c>
      <c r="C14" s="489">
        <v>27787717584.32</v>
      </c>
      <c r="D14" s="489">
        <v>30980489365.769997</v>
      </c>
      <c r="E14" s="490">
        <v>58768206950.089996</v>
      </c>
      <c r="F14" s="489">
        <v>22903748072.650002</v>
      </c>
      <c r="G14" s="489">
        <v>23903686437.529999</v>
      </c>
      <c r="H14" s="491">
        <v>46807434510.18</v>
      </c>
      <c r="J14" s="488"/>
      <c r="K14" s="488"/>
      <c r="L14" s="488"/>
      <c r="M14" s="488"/>
      <c r="N14" s="488"/>
      <c r="O14" s="488"/>
    </row>
    <row r="15" spans="1:16" ht="15.75">
      <c r="A15" s="317">
        <v>5.0999999999999996</v>
      </c>
      <c r="B15" s="352" t="s">
        <v>170</v>
      </c>
      <c r="C15" s="489">
        <v>543217283.26999998</v>
      </c>
      <c r="D15" s="489">
        <v>269688278.47000003</v>
      </c>
      <c r="E15" s="490">
        <v>812905561.74000001</v>
      </c>
      <c r="F15" s="489">
        <v>526646613.83999997</v>
      </c>
      <c r="G15" s="489">
        <v>274631973.32999998</v>
      </c>
      <c r="H15" s="491">
        <v>801278587.16999996</v>
      </c>
      <c r="J15" s="488"/>
      <c r="K15" s="488"/>
      <c r="L15" s="488"/>
      <c r="M15" s="488"/>
      <c r="N15" s="488"/>
      <c r="O15" s="488"/>
    </row>
    <row r="16" spans="1:16" ht="15.75">
      <c r="A16" s="317">
        <v>5.2</v>
      </c>
      <c r="B16" s="352" t="s">
        <v>169</v>
      </c>
      <c r="C16" s="489">
        <v>205173339.81</v>
      </c>
      <c r="D16" s="489">
        <v>81357.740000000005</v>
      </c>
      <c r="E16" s="490">
        <v>205254697.55000001</v>
      </c>
      <c r="F16" s="489">
        <v>162322834.02000001</v>
      </c>
      <c r="G16" s="489">
        <v>126191.81</v>
      </c>
      <c r="H16" s="491">
        <v>162449025.83000001</v>
      </c>
      <c r="J16" s="488"/>
      <c r="K16" s="488"/>
      <c r="L16" s="488"/>
      <c r="M16" s="488"/>
      <c r="N16" s="488"/>
      <c r="O16" s="488"/>
    </row>
    <row r="17" spans="1:15" ht="15.75">
      <c r="A17" s="317">
        <v>5.3</v>
      </c>
      <c r="B17" s="352" t="s">
        <v>168</v>
      </c>
      <c r="C17" s="489">
        <v>22947843738.739998</v>
      </c>
      <c r="D17" s="489">
        <v>20687992964.179996</v>
      </c>
      <c r="E17" s="490">
        <v>43635836702.919998</v>
      </c>
      <c r="F17" s="489">
        <v>19740657467.540001</v>
      </c>
      <c r="G17" s="489">
        <v>19189441502.84</v>
      </c>
      <c r="H17" s="491">
        <v>38930098970.380005</v>
      </c>
      <c r="J17" s="488"/>
      <c r="K17" s="488"/>
      <c r="L17" s="488"/>
      <c r="M17" s="488"/>
      <c r="N17" s="488"/>
      <c r="O17" s="488"/>
    </row>
    <row r="18" spans="1:15" ht="15.75">
      <c r="A18" s="317" t="s">
        <v>15</v>
      </c>
      <c r="B18" s="353" t="s">
        <v>36</v>
      </c>
      <c r="C18" s="489">
        <v>16190550951.639999</v>
      </c>
      <c r="D18" s="489">
        <v>6892638323.0299997</v>
      </c>
      <c r="E18" s="490">
        <v>23083189274.669998</v>
      </c>
      <c r="F18" s="489">
        <v>13923513366.139999</v>
      </c>
      <c r="G18" s="489">
        <v>6403225451.4399996</v>
      </c>
      <c r="H18" s="491">
        <v>20326738817.579998</v>
      </c>
      <c r="J18" s="488"/>
      <c r="K18" s="488"/>
      <c r="L18" s="488"/>
      <c r="M18" s="488"/>
      <c r="N18" s="488"/>
      <c r="O18" s="488"/>
    </row>
    <row r="19" spans="1:15" ht="15.75">
      <c r="A19" s="317" t="s">
        <v>16</v>
      </c>
      <c r="B19" s="353" t="s">
        <v>37</v>
      </c>
      <c r="C19" s="489">
        <v>4799551088.9300003</v>
      </c>
      <c r="D19" s="489">
        <v>10865487138.66</v>
      </c>
      <c r="E19" s="490">
        <v>15665038227.59</v>
      </c>
      <c r="F19" s="489">
        <v>4156850849.3800001</v>
      </c>
      <c r="G19" s="489">
        <v>10522574543.99</v>
      </c>
      <c r="H19" s="491">
        <v>14679425393.369999</v>
      </c>
      <c r="J19" s="488"/>
      <c r="K19" s="488"/>
      <c r="L19" s="488"/>
      <c r="M19" s="488"/>
      <c r="N19" s="488"/>
      <c r="O19" s="488"/>
    </row>
    <row r="20" spans="1:15" ht="15.75">
      <c r="A20" s="317" t="s">
        <v>17</v>
      </c>
      <c r="B20" s="353" t="s">
        <v>38</v>
      </c>
      <c r="C20" s="489">
        <v>0</v>
      </c>
      <c r="D20" s="489">
        <v>0</v>
      </c>
      <c r="E20" s="490">
        <v>0</v>
      </c>
      <c r="F20" s="489">
        <v>0</v>
      </c>
      <c r="G20" s="489">
        <v>0</v>
      </c>
      <c r="H20" s="491">
        <v>0</v>
      </c>
      <c r="J20" s="488"/>
      <c r="K20" s="488"/>
      <c r="L20" s="488"/>
      <c r="M20" s="488"/>
      <c r="N20" s="488"/>
      <c r="O20" s="488"/>
    </row>
    <row r="21" spans="1:15" ht="15.75">
      <c r="A21" s="317" t="s">
        <v>18</v>
      </c>
      <c r="B21" s="353" t="s">
        <v>39</v>
      </c>
      <c r="C21" s="489">
        <v>1956017659.3699999</v>
      </c>
      <c r="D21" s="489">
        <v>2890849208.8899999</v>
      </c>
      <c r="E21" s="490">
        <v>4846866868.2600002</v>
      </c>
      <c r="F21" s="489">
        <v>1660293252.02</v>
      </c>
      <c r="G21" s="489">
        <v>2263641507.4099998</v>
      </c>
      <c r="H21" s="491">
        <v>3923934759.4299998</v>
      </c>
      <c r="J21" s="488"/>
      <c r="K21" s="488"/>
      <c r="L21" s="488"/>
      <c r="M21" s="488"/>
      <c r="N21" s="488"/>
      <c r="O21" s="488"/>
    </row>
    <row r="22" spans="1:15" ht="15.75">
      <c r="A22" s="317" t="s">
        <v>19</v>
      </c>
      <c r="B22" s="353" t="s">
        <v>40</v>
      </c>
      <c r="C22" s="489">
        <v>1724038.8</v>
      </c>
      <c r="D22" s="489">
        <v>39018293.600000001</v>
      </c>
      <c r="E22" s="490">
        <v>40742332.399999999</v>
      </c>
      <c r="F22" s="489">
        <v>0</v>
      </c>
      <c r="G22" s="489">
        <v>0</v>
      </c>
      <c r="H22" s="491">
        <v>0</v>
      </c>
      <c r="J22" s="488"/>
      <c r="K22" s="488"/>
      <c r="L22" s="488"/>
      <c r="M22" s="488"/>
      <c r="N22" s="488"/>
      <c r="O22" s="488"/>
    </row>
    <row r="23" spans="1:15" ht="15.75">
      <c r="A23" s="317">
        <v>5.4</v>
      </c>
      <c r="B23" s="352" t="s">
        <v>171</v>
      </c>
      <c r="C23" s="489">
        <v>613889550.21000004</v>
      </c>
      <c r="D23" s="489">
        <v>767474132.84000003</v>
      </c>
      <c r="E23" s="490">
        <v>1381363683.0500002</v>
      </c>
      <c r="F23" s="489">
        <v>221430294.22999999</v>
      </c>
      <c r="G23" s="489">
        <v>201333143.21000001</v>
      </c>
      <c r="H23" s="491">
        <v>422763437.44</v>
      </c>
      <c r="J23" s="488"/>
      <c r="K23" s="488"/>
      <c r="L23" s="488"/>
      <c r="M23" s="488"/>
      <c r="N23" s="488"/>
      <c r="O23" s="488"/>
    </row>
    <row r="24" spans="1:15" ht="15.75">
      <c r="A24" s="317">
        <v>5.5</v>
      </c>
      <c r="B24" s="352" t="s">
        <v>172</v>
      </c>
      <c r="C24" s="489">
        <v>0</v>
      </c>
      <c r="D24" s="489">
        <v>0</v>
      </c>
      <c r="E24" s="490">
        <v>0</v>
      </c>
      <c r="F24" s="489">
        <v>0</v>
      </c>
      <c r="G24" s="489">
        <v>0</v>
      </c>
      <c r="H24" s="491">
        <v>0</v>
      </c>
      <c r="J24" s="488"/>
      <c r="K24" s="488"/>
      <c r="L24" s="488"/>
      <c r="M24" s="488"/>
      <c r="N24" s="488"/>
      <c r="O24" s="488"/>
    </row>
    <row r="25" spans="1:15" ht="15.75">
      <c r="A25" s="317">
        <v>5.6</v>
      </c>
      <c r="B25" s="352" t="s">
        <v>173</v>
      </c>
      <c r="C25" s="489">
        <v>807093275.62</v>
      </c>
      <c r="D25" s="489">
        <v>3927517371.8800001</v>
      </c>
      <c r="E25" s="490">
        <v>4734610647.5</v>
      </c>
      <c r="F25" s="489">
        <v>218751125.38</v>
      </c>
      <c r="G25" s="489">
        <v>1210403634.1400001</v>
      </c>
      <c r="H25" s="491">
        <v>1429154759.52</v>
      </c>
      <c r="J25" s="488"/>
      <c r="K25" s="488"/>
      <c r="L25" s="488"/>
      <c r="M25" s="488"/>
      <c r="N25" s="488"/>
      <c r="O25" s="488"/>
    </row>
    <row r="26" spans="1:15" ht="15.75">
      <c r="A26" s="317">
        <v>5.7</v>
      </c>
      <c r="B26" s="352" t="s">
        <v>40</v>
      </c>
      <c r="C26" s="489">
        <v>2670500396.6700001</v>
      </c>
      <c r="D26" s="489">
        <v>5327735260.6599998</v>
      </c>
      <c r="E26" s="490">
        <v>7998235657.3299999</v>
      </c>
      <c r="F26" s="489">
        <v>2033939737.6400001</v>
      </c>
      <c r="G26" s="489">
        <v>3027749992.1999998</v>
      </c>
      <c r="H26" s="491">
        <v>5061689729.8400002</v>
      </c>
      <c r="J26" s="488"/>
      <c r="K26" s="488"/>
      <c r="L26" s="488"/>
      <c r="M26" s="488"/>
      <c r="N26" s="488"/>
      <c r="O26" s="488"/>
    </row>
    <row r="27" spans="1:15" ht="15.75">
      <c r="A27" s="317">
        <v>6</v>
      </c>
      <c r="B27" s="354" t="s">
        <v>628</v>
      </c>
      <c r="C27" s="489">
        <v>507522514.11000001</v>
      </c>
      <c r="D27" s="489">
        <v>497751004.43578804</v>
      </c>
      <c r="E27" s="490">
        <v>1005273518.545788</v>
      </c>
      <c r="F27" s="489">
        <v>534835921.25999999</v>
      </c>
      <c r="G27" s="489">
        <v>391326513.78859997</v>
      </c>
      <c r="H27" s="491">
        <v>926162435.04859996</v>
      </c>
      <c r="J27" s="488"/>
      <c r="K27" s="488"/>
      <c r="L27" s="488"/>
      <c r="M27" s="488"/>
      <c r="N27" s="488"/>
      <c r="O27" s="488"/>
    </row>
    <row r="28" spans="1:15" ht="15.75">
      <c r="A28" s="317">
        <v>7</v>
      </c>
      <c r="B28" s="354" t="s">
        <v>629</v>
      </c>
      <c r="C28" s="489">
        <v>1115212269.9300001</v>
      </c>
      <c r="D28" s="489">
        <v>826063604.62590003</v>
      </c>
      <c r="E28" s="490">
        <v>1941275874.5559001</v>
      </c>
      <c r="F28" s="489">
        <v>1198528312.5</v>
      </c>
      <c r="G28" s="489">
        <v>750658316.40450001</v>
      </c>
      <c r="H28" s="491">
        <v>1949186628.9045</v>
      </c>
      <c r="J28" s="488"/>
      <c r="K28" s="488"/>
      <c r="L28" s="488"/>
      <c r="M28" s="488"/>
      <c r="N28" s="488"/>
      <c r="O28" s="488"/>
    </row>
    <row r="29" spans="1:15" ht="15.75">
      <c r="A29" s="317">
        <v>8</v>
      </c>
      <c r="B29" s="354" t="s">
        <v>181</v>
      </c>
      <c r="C29" s="489">
        <v>0</v>
      </c>
      <c r="D29" s="489">
        <v>85888283.889812008</v>
      </c>
      <c r="E29" s="490">
        <v>85888283.889812008</v>
      </c>
      <c r="F29" s="489">
        <v>0</v>
      </c>
      <c r="G29" s="489">
        <v>67428354.325100005</v>
      </c>
      <c r="H29" s="491">
        <v>67428354.325100005</v>
      </c>
      <c r="J29" s="488"/>
      <c r="K29" s="488"/>
      <c r="L29" s="488"/>
      <c r="M29" s="488"/>
      <c r="N29" s="488"/>
      <c r="O29" s="488"/>
    </row>
    <row r="30" spans="1:15" ht="15.75">
      <c r="A30" s="317">
        <v>9</v>
      </c>
      <c r="B30" s="355" t="s">
        <v>198</v>
      </c>
      <c r="C30" s="489">
        <v>337168226.25</v>
      </c>
      <c r="D30" s="489">
        <v>4106722603.2160258</v>
      </c>
      <c r="E30" s="490">
        <v>4443890829.4660263</v>
      </c>
      <c r="F30" s="489">
        <v>657869412.27999997</v>
      </c>
      <c r="G30" s="489">
        <v>3815083676.8832121</v>
      </c>
      <c r="H30" s="491">
        <v>4472953089.1632118</v>
      </c>
      <c r="J30" s="488"/>
      <c r="K30" s="488"/>
      <c r="L30" s="488"/>
      <c r="M30" s="488"/>
      <c r="N30" s="488"/>
      <c r="O30" s="488"/>
    </row>
    <row r="31" spans="1:15" ht="15.75">
      <c r="A31" s="317">
        <v>9.1</v>
      </c>
      <c r="B31" s="356" t="s">
        <v>188</v>
      </c>
      <c r="C31" s="489">
        <v>200534846.25</v>
      </c>
      <c r="D31" s="489">
        <v>2010199335.9742539</v>
      </c>
      <c r="E31" s="490">
        <v>2210734182.2242537</v>
      </c>
      <c r="F31" s="489">
        <v>480169016.9199999</v>
      </c>
      <c r="G31" s="489">
        <v>1755023954.0626252</v>
      </c>
      <c r="H31" s="491">
        <v>2235192970.982625</v>
      </c>
      <c r="J31" s="488"/>
      <c r="K31" s="488"/>
      <c r="L31" s="488"/>
      <c r="M31" s="488"/>
      <c r="N31" s="488"/>
      <c r="O31" s="488"/>
    </row>
    <row r="32" spans="1:15" ht="15.75">
      <c r="A32" s="317">
        <v>9.1999999999999993</v>
      </c>
      <c r="B32" s="356" t="s">
        <v>189</v>
      </c>
      <c r="C32" s="489">
        <v>123133380</v>
      </c>
      <c r="D32" s="489">
        <v>2096523267.2417719</v>
      </c>
      <c r="E32" s="490">
        <v>2219656647.2417717</v>
      </c>
      <c r="F32" s="489">
        <v>164200395.36000001</v>
      </c>
      <c r="G32" s="489">
        <v>2060059722.8205872</v>
      </c>
      <c r="H32" s="491">
        <v>2224260118.1805873</v>
      </c>
      <c r="J32" s="488"/>
      <c r="K32" s="488"/>
      <c r="L32" s="488"/>
      <c r="M32" s="488"/>
      <c r="N32" s="488"/>
      <c r="O32" s="488"/>
    </row>
    <row r="33" spans="1:15" ht="15.75">
      <c r="A33" s="317">
        <v>9.3000000000000007</v>
      </c>
      <c r="B33" s="356" t="s">
        <v>185</v>
      </c>
      <c r="C33" s="489">
        <v>13500000</v>
      </c>
      <c r="D33" s="489"/>
      <c r="E33" s="490">
        <v>13500000</v>
      </c>
      <c r="F33" s="489">
        <v>13500000</v>
      </c>
      <c r="G33" s="489"/>
      <c r="H33" s="491">
        <v>13500000</v>
      </c>
      <c r="J33" s="488"/>
      <c r="K33" s="488"/>
      <c r="L33" s="488"/>
      <c r="M33" s="488"/>
      <c r="N33" s="488"/>
      <c r="O33" s="488"/>
    </row>
    <row r="34" spans="1:15" ht="15.75">
      <c r="A34" s="317">
        <v>9.4</v>
      </c>
      <c r="B34" s="356" t="s">
        <v>186</v>
      </c>
      <c r="C34" s="489"/>
      <c r="D34" s="489"/>
      <c r="E34" s="490">
        <v>0</v>
      </c>
      <c r="F34" s="489"/>
      <c r="G34" s="489"/>
      <c r="H34" s="491">
        <v>0</v>
      </c>
      <c r="J34" s="488"/>
      <c r="K34" s="488"/>
      <c r="L34" s="488"/>
      <c r="M34" s="488"/>
      <c r="N34" s="488"/>
      <c r="O34" s="488"/>
    </row>
    <row r="35" spans="1:15" ht="15.75">
      <c r="A35" s="317">
        <v>9.5</v>
      </c>
      <c r="B35" s="356" t="s">
        <v>187</v>
      </c>
      <c r="C35" s="489"/>
      <c r="D35" s="489"/>
      <c r="E35" s="490">
        <v>0</v>
      </c>
      <c r="F35" s="489"/>
      <c r="G35" s="489"/>
      <c r="H35" s="491">
        <v>0</v>
      </c>
      <c r="J35" s="488"/>
      <c r="K35" s="488"/>
      <c r="L35" s="488"/>
      <c r="M35" s="488"/>
      <c r="N35" s="488"/>
      <c r="O35" s="488"/>
    </row>
    <row r="36" spans="1:15" ht="15.75">
      <c r="A36" s="317">
        <v>9.6</v>
      </c>
      <c r="B36" s="356" t="s">
        <v>190</v>
      </c>
      <c r="C36" s="489"/>
      <c r="D36" s="489"/>
      <c r="E36" s="490">
        <v>0</v>
      </c>
      <c r="F36" s="489"/>
      <c r="G36" s="489"/>
      <c r="H36" s="491">
        <v>0</v>
      </c>
      <c r="J36" s="488"/>
      <c r="K36" s="488"/>
      <c r="L36" s="488"/>
      <c r="M36" s="488"/>
      <c r="N36" s="488"/>
      <c r="O36" s="488"/>
    </row>
    <row r="37" spans="1:15" ht="15.75">
      <c r="A37" s="317">
        <v>9.6999999999999993</v>
      </c>
      <c r="B37" s="356" t="s">
        <v>191</v>
      </c>
      <c r="C37" s="489"/>
      <c r="D37" s="489"/>
      <c r="E37" s="490">
        <v>0</v>
      </c>
      <c r="F37" s="489"/>
      <c r="G37" s="489"/>
      <c r="H37" s="491">
        <v>0</v>
      </c>
      <c r="J37" s="488"/>
      <c r="K37" s="488"/>
      <c r="L37" s="488"/>
      <c r="M37" s="488"/>
      <c r="N37" s="488"/>
      <c r="O37" s="488"/>
    </row>
    <row r="38" spans="1:15" ht="15.75">
      <c r="A38" s="317">
        <v>10</v>
      </c>
      <c r="B38" s="351" t="s">
        <v>194</v>
      </c>
      <c r="C38" s="489">
        <v>241671373.21999997</v>
      </c>
      <c r="D38" s="489">
        <v>81550641.291501999</v>
      </c>
      <c r="E38" s="490">
        <v>323222014.51150197</v>
      </c>
      <c r="F38" s="489">
        <v>314715722.01999998</v>
      </c>
      <c r="G38" s="489">
        <v>87206492.623177007</v>
      </c>
      <c r="H38" s="491">
        <v>401922214.64317697</v>
      </c>
      <c r="J38" s="488"/>
      <c r="K38" s="488"/>
      <c r="L38" s="488"/>
      <c r="M38" s="488"/>
      <c r="N38" s="488"/>
      <c r="O38" s="488"/>
    </row>
    <row r="39" spans="1:15" ht="15.75">
      <c r="A39" s="317">
        <v>10.1</v>
      </c>
      <c r="B39" s="357" t="s">
        <v>195</v>
      </c>
      <c r="C39" s="489">
        <v>22340174.850000001</v>
      </c>
      <c r="D39" s="489">
        <v>950245.85</v>
      </c>
      <c r="E39" s="490">
        <v>23290420.700000003</v>
      </c>
      <c r="F39" s="489">
        <v>18503459.68</v>
      </c>
      <c r="G39" s="489">
        <v>3223861.24</v>
      </c>
      <c r="H39" s="491">
        <v>21727320.920000002</v>
      </c>
      <c r="J39" s="488"/>
      <c r="K39" s="488"/>
      <c r="L39" s="488"/>
      <c r="M39" s="488"/>
      <c r="N39" s="488"/>
      <c r="O39" s="488"/>
    </row>
    <row r="40" spans="1:15" ht="15.75">
      <c r="A40" s="317">
        <v>10.199999999999999</v>
      </c>
      <c r="B40" s="357" t="s">
        <v>196</v>
      </c>
      <c r="C40" s="489">
        <v>13489157.029999999</v>
      </c>
      <c r="D40" s="489">
        <v>1274215.4507619999</v>
      </c>
      <c r="E40" s="490">
        <v>14763372.480761999</v>
      </c>
      <c r="F40" s="489">
        <v>6392530.8700000001</v>
      </c>
      <c r="G40" s="489">
        <v>787428.54695300001</v>
      </c>
      <c r="H40" s="491">
        <v>7179959.4169530002</v>
      </c>
      <c r="J40" s="488"/>
      <c r="K40" s="488"/>
      <c r="L40" s="488"/>
      <c r="M40" s="488"/>
      <c r="N40" s="488"/>
      <c r="O40" s="488"/>
    </row>
    <row r="41" spans="1:15" ht="15.75">
      <c r="A41" s="317">
        <v>10.3</v>
      </c>
      <c r="B41" s="357" t="s">
        <v>199</v>
      </c>
      <c r="C41" s="489">
        <v>161711931.25999999</v>
      </c>
      <c r="D41" s="489">
        <v>54543545.079999998</v>
      </c>
      <c r="E41" s="490">
        <v>216255476.33999997</v>
      </c>
      <c r="F41" s="489">
        <v>241287381.63</v>
      </c>
      <c r="G41" s="489">
        <v>65688517.810000002</v>
      </c>
      <c r="H41" s="491">
        <v>306975899.44</v>
      </c>
      <c r="J41" s="488"/>
      <c r="K41" s="488"/>
      <c r="L41" s="488"/>
      <c r="M41" s="488"/>
      <c r="N41" s="488"/>
      <c r="O41" s="488"/>
    </row>
    <row r="42" spans="1:15" ht="25.5">
      <c r="A42" s="317">
        <v>10.4</v>
      </c>
      <c r="B42" s="357" t="s">
        <v>200</v>
      </c>
      <c r="C42" s="489">
        <v>79959441.959999993</v>
      </c>
      <c r="D42" s="489">
        <v>27007096.211502001</v>
      </c>
      <c r="E42" s="490">
        <v>106966538.17150199</v>
      </c>
      <c r="F42" s="489">
        <v>73428340.390000001</v>
      </c>
      <c r="G42" s="489">
        <v>21517974.813177001</v>
      </c>
      <c r="H42" s="491">
        <v>94946315.203177005</v>
      </c>
      <c r="J42" s="488"/>
      <c r="K42" s="488"/>
      <c r="L42" s="488"/>
      <c r="M42" s="488"/>
      <c r="N42" s="488"/>
      <c r="O42" s="488"/>
    </row>
    <row r="43" spans="1:15" ht="16.5" thickBot="1">
      <c r="A43" s="317">
        <v>11</v>
      </c>
      <c r="B43" s="115" t="s">
        <v>197</v>
      </c>
      <c r="C43" s="347"/>
      <c r="D43" s="347"/>
      <c r="E43" s="348">
        <v>0</v>
      </c>
      <c r="F43" s="347"/>
      <c r="G43" s="347"/>
      <c r="H43" s="349">
        <v>0</v>
      </c>
      <c r="J43" s="488"/>
      <c r="K43" s="488"/>
      <c r="L43" s="488"/>
      <c r="M43" s="488"/>
      <c r="N43" s="488"/>
      <c r="O43" s="488"/>
    </row>
    <row r="44" spans="1:15" ht="15.75">
      <c r="C44" s="358"/>
      <c r="D44" s="358"/>
      <c r="E44" s="358"/>
      <c r="F44" s="358"/>
      <c r="G44" s="358"/>
      <c r="H44" s="358"/>
    </row>
    <row r="45" spans="1:15" ht="15.75">
      <c r="C45" s="358"/>
      <c r="D45" s="358"/>
      <c r="E45" s="358"/>
      <c r="F45" s="358"/>
      <c r="G45" s="358"/>
      <c r="H45" s="358"/>
    </row>
    <row r="46" spans="1:15" ht="15.75">
      <c r="C46" s="358"/>
      <c r="D46" s="358"/>
      <c r="E46" s="358"/>
      <c r="F46" s="358"/>
      <c r="G46" s="358"/>
      <c r="H46" s="358"/>
    </row>
    <row r="47" spans="1:15" ht="15.75">
      <c r="C47" s="358"/>
      <c r="D47" s="358"/>
      <c r="E47" s="358"/>
      <c r="F47" s="358"/>
      <c r="G47" s="358"/>
      <c r="H47" s="358"/>
    </row>
  </sheetData>
  <mergeCells count="4">
    <mergeCell ref="A4:A5"/>
    <mergeCell ref="B4:B5"/>
    <mergeCell ref="C4:E4"/>
    <mergeCell ref="F4:H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zoomScaleNormal="100" workbookViewId="0">
      <pane xSplit="1" ySplit="4" topLeftCell="B5" activePane="bottomRight" state="frozen"/>
      <selection activeCell="B69" sqref="B69"/>
      <selection pane="topRight" activeCell="B69" sqref="B69"/>
      <selection pane="bottomLeft" activeCell="B69" sqref="B69"/>
      <selection pane="bottomRight" activeCell="B5" sqref="B5"/>
    </sheetView>
  </sheetViews>
  <sheetFormatPr defaultColWidth="9.140625" defaultRowHeight="12.75"/>
  <cols>
    <col min="1" max="1" width="9.5703125" style="4" bestFit="1" customWidth="1"/>
    <col min="2" max="2" width="93.5703125" style="4" customWidth="1"/>
    <col min="3" max="4" width="12.5703125" style="4" bestFit="1" customWidth="1"/>
    <col min="5" max="7" width="12.5703125" style="16" bestFit="1" customWidth="1"/>
    <col min="8" max="11" width="9.7109375" style="16" customWidth="1"/>
    <col min="12" max="16384" width="9.140625" style="16"/>
  </cols>
  <sheetData>
    <row r="1" spans="1:13">
      <c r="A1" s="2" t="s">
        <v>30</v>
      </c>
      <c r="B1" s="3" t="str">
        <f>'Info '!C2</f>
        <v xml:space="preserve">JSC "Bank of Georgia" </v>
      </c>
      <c r="C1" s="3"/>
    </row>
    <row r="2" spans="1:13">
      <c r="A2" s="2" t="s">
        <v>31</v>
      </c>
      <c r="B2" s="257">
        <f>'1. key ratios '!B2</f>
        <v>45838</v>
      </c>
      <c r="C2" s="6"/>
      <c r="D2" s="7"/>
      <c r="E2" s="19"/>
      <c r="F2" s="19"/>
      <c r="G2" s="19"/>
      <c r="H2" s="19"/>
    </row>
    <row r="3" spans="1:13">
      <c r="A3" s="2"/>
      <c r="B3" s="3"/>
      <c r="C3" s="6"/>
      <c r="D3" s="7"/>
      <c r="E3" s="19"/>
      <c r="F3" s="19"/>
      <c r="G3" s="19"/>
      <c r="H3" s="19"/>
    </row>
    <row r="4" spans="1:13" ht="15" customHeight="1" thickBot="1">
      <c r="A4" s="7" t="s">
        <v>96</v>
      </c>
      <c r="B4" s="90" t="s">
        <v>174</v>
      </c>
      <c r="C4" s="20" t="s">
        <v>35</v>
      </c>
    </row>
    <row r="5" spans="1:13" ht="15" customHeight="1">
      <c r="A5" s="137" t="s">
        <v>6</v>
      </c>
      <c r="B5" s="138"/>
      <c r="C5" s="255" t="s">
        <v>680</v>
      </c>
      <c r="D5" s="255" t="s">
        <v>681</v>
      </c>
      <c r="E5" s="255" t="s">
        <v>682</v>
      </c>
      <c r="F5" s="255" t="s">
        <v>683</v>
      </c>
      <c r="G5" s="256" t="s">
        <v>684</v>
      </c>
    </row>
    <row r="6" spans="1:13" ht="15" customHeight="1">
      <c r="A6" s="21">
        <v>1</v>
      </c>
      <c r="B6" s="223" t="s">
        <v>178</v>
      </c>
      <c r="C6" s="492">
        <f>C7+C9+C10</f>
        <v>26278330637.100666</v>
      </c>
      <c r="D6" s="493">
        <f>D7+D9+D10</f>
        <v>25631988636.62302</v>
      </c>
      <c r="E6" s="494">
        <f t="shared" ref="E6:G6" si="0">E7+E9+E10</f>
        <v>24814185797.245865</v>
      </c>
      <c r="F6" s="492">
        <f t="shared" si="0"/>
        <v>23217920311.226837</v>
      </c>
      <c r="G6" s="495">
        <f t="shared" si="0"/>
        <v>22426821830.40469</v>
      </c>
      <c r="H6" s="496"/>
      <c r="I6" s="507"/>
      <c r="J6" s="507"/>
      <c r="K6" s="507"/>
      <c r="L6" s="507"/>
      <c r="M6" s="507"/>
    </row>
    <row r="7" spans="1:13" ht="15" customHeight="1">
      <c r="A7" s="21">
        <v>1.1000000000000001</v>
      </c>
      <c r="B7" s="223" t="s">
        <v>329</v>
      </c>
      <c r="C7" s="497">
        <v>25170756733.920193</v>
      </c>
      <c r="D7" s="498">
        <v>24535434461.347176</v>
      </c>
      <c r="E7" s="497">
        <v>23785148605.074844</v>
      </c>
      <c r="F7" s="497">
        <v>22183361529.919476</v>
      </c>
      <c r="G7" s="499">
        <v>21364584005.443333</v>
      </c>
      <c r="H7" s="496"/>
      <c r="I7" s="507"/>
      <c r="J7" s="507"/>
      <c r="K7" s="507"/>
      <c r="L7" s="507"/>
      <c r="M7" s="507"/>
    </row>
    <row r="8" spans="1:13">
      <c r="A8" s="21" t="s">
        <v>14</v>
      </c>
      <c r="B8" s="223" t="s">
        <v>95</v>
      </c>
      <c r="C8" s="497">
        <v>383395806.88703305</v>
      </c>
      <c r="D8" s="498">
        <v>383304836.07000005</v>
      </c>
      <c r="E8" s="497">
        <v>383282269.66380006</v>
      </c>
      <c r="F8" s="497">
        <v>384291496.97000003</v>
      </c>
      <c r="G8" s="499">
        <v>389274510.64000005</v>
      </c>
      <c r="H8" s="496"/>
      <c r="I8" s="507"/>
      <c r="J8" s="507"/>
      <c r="K8" s="507"/>
      <c r="L8" s="507"/>
      <c r="M8" s="507"/>
    </row>
    <row r="9" spans="1:13" ht="15" customHeight="1">
      <c r="A9" s="21">
        <v>1.2</v>
      </c>
      <c r="B9" s="224" t="s">
        <v>94</v>
      </c>
      <c r="C9" s="497">
        <v>1089585818.70225</v>
      </c>
      <c r="D9" s="498">
        <v>1078027488.4726875</v>
      </c>
      <c r="E9" s="497">
        <v>1018937967.3173249</v>
      </c>
      <c r="F9" s="497">
        <v>1023192577.347625</v>
      </c>
      <c r="G9" s="499">
        <v>1052128836.7773751</v>
      </c>
      <c r="H9" s="496"/>
      <c r="I9" s="507"/>
      <c r="J9" s="507"/>
      <c r="K9" s="507"/>
      <c r="L9" s="507"/>
      <c r="M9" s="507"/>
    </row>
    <row r="10" spans="1:13" ht="15" customHeight="1">
      <c r="A10" s="21">
        <v>1.3</v>
      </c>
      <c r="B10" s="223" t="s">
        <v>28</v>
      </c>
      <c r="C10" s="500">
        <v>17988084.478223659</v>
      </c>
      <c r="D10" s="498">
        <v>18526686.803159293</v>
      </c>
      <c r="E10" s="500">
        <v>10099224.853694599</v>
      </c>
      <c r="F10" s="497">
        <v>11366203.959737601</v>
      </c>
      <c r="G10" s="501">
        <v>10108988.183981599</v>
      </c>
      <c r="H10" s="496"/>
      <c r="I10" s="507"/>
      <c r="J10" s="507"/>
      <c r="K10" s="507"/>
      <c r="L10" s="507"/>
      <c r="M10" s="507"/>
    </row>
    <row r="11" spans="1:13" ht="15" customHeight="1">
      <c r="A11" s="21">
        <v>2</v>
      </c>
      <c r="B11" s="223" t="s">
        <v>175</v>
      </c>
      <c r="C11" s="497">
        <v>145702374.53073972</v>
      </c>
      <c r="D11" s="498">
        <v>40563300.356879093</v>
      </c>
      <c r="E11" s="497">
        <v>71174382.867718235</v>
      </c>
      <c r="F11" s="497">
        <v>82126795.577855319</v>
      </c>
      <c r="G11" s="499">
        <v>38315288.675940849</v>
      </c>
      <c r="H11" s="496"/>
      <c r="I11" s="507"/>
      <c r="J11" s="507"/>
      <c r="K11" s="507"/>
      <c r="L11" s="507"/>
      <c r="M11" s="507"/>
    </row>
    <row r="12" spans="1:13" ht="15" customHeight="1">
      <c r="A12" s="21">
        <v>3</v>
      </c>
      <c r="B12" s="223" t="s">
        <v>176</v>
      </c>
      <c r="C12" s="500">
        <v>4195233124.999999</v>
      </c>
      <c r="D12" s="498">
        <v>4195233124.999999</v>
      </c>
      <c r="E12" s="500">
        <v>4195233124.999999</v>
      </c>
      <c r="F12" s="497">
        <v>3335276249.9999995</v>
      </c>
      <c r="G12" s="501">
        <v>3335276249.9999995</v>
      </c>
      <c r="H12" s="496"/>
      <c r="I12" s="507"/>
      <c r="J12" s="507"/>
      <c r="K12" s="507"/>
      <c r="L12" s="507"/>
      <c r="M12" s="507"/>
    </row>
    <row r="13" spans="1:13" ht="15" customHeight="1" thickBot="1">
      <c r="A13" s="23">
        <v>4</v>
      </c>
      <c r="B13" s="24" t="s">
        <v>177</v>
      </c>
      <c r="C13" s="502">
        <f>C6+C11+C12</f>
        <v>30619266136.631405</v>
      </c>
      <c r="D13" s="503">
        <f>D6+D11+D12</f>
        <v>29867785061.9799</v>
      </c>
      <c r="E13" s="504">
        <f t="shared" ref="E13:G13" si="1">E6+E11+E12</f>
        <v>29080593305.113583</v>
      </c>
      <c r="F13" s="502">
        <f t="shared" si="1"/>
        <v>26635323356.804691</v>
      </c>
      <c r="G13" s="505">
        <f t="shared" si="1"/>
        <v>25800413369.080631</v>
      </c>
      <c r="H13" s="496"/>
      <c r="I13" s="507"/>
      <c r="J13" s="507"/>
      <c r="K13" s="507"/>
      <c r="L13" s="507"/>
      <c r="M13" s="507"/>
    </row>
    <row r="14" spans="1:13">
      <c r="B14" s="26"/>
      <c r="C14" s="506"/>
      <c r="D14" s="506"/>
      <c r="E14" s="496"/>
      <c r="F14" s="496"/>
      <c r="G14" s="496"/>
      <c r="H14" s="496"/>
    </row>
    <row r="15" spans="1:13" ht="25.5">
      <c r="B15" s="27" t="s">
        <v>330</v>
      </c>
    </row>
    <row r="16" spans="1:13">
      <c r="B16" s="27"/>
    </row>
    <row r="17" spans="1:4" ht="11.25">
      <c r="A17" s="16"/>
      <c r="B17" s="16"/>
      <c r="C17" s="16"/>
      <c r="D17" s="16"/>
    </row>
    <row r="18" spans="1:4" ht="11.25">
      <c r="A18" s="16"/>
      <c r="B18" s="16"/>
      <c r="C18" s="16"/>
      <c r="D18" s="16"/>
    </row>
    <row r="19" spans="1:4" ht="11.25">
      <c r="A19" s="16"/>
      <c r="B19" s="16"/>
      <c r="C19" s="16"/>
      <c r="D19" s="16"/>
    </row>
    <row r="20" spans="1:4" ht="11.25">
      <c r="A20" s="16"/>
      <c r="B20" s="16"/>
      <c r="C20" s="16"/>
      <c r="D20" s="16"/>
    </row>
    <row r="21" spans="1:4" ht="11.25">
      <c r="A21" s="16"/>
      <c r="B21" s="16"/>
      <c r="C21" s="16"/>
      <c r="D21" s="16"/>
    </row>
    <row r="22" spans="1:4" ht="11.25">
      <c r="A22" s="16"/>
      <c r="B22" s="16"/>
      <c r="C22" s="16"/>
      <c r="D22" s="16"/>
    </row>
    <row r="23" spans="1:4" ht="11.25">
      <c r="A23" s="16"/>
      <c r="B23" s="16"/>
      <c r="C23" s="16"/>
      <c r="D23" s="16"/>
    </row>
    <row r="24" spans="1:4" ht="11.25">
      <c r="A24" s="16"/>
      <c r="B24" s="16"/>
      <c r="C24" s="16"/>
      <c r="D24" s="16"/>
    </row>
    <row r="25" spans="1:4" ht="11.25">
      <c r="A25" s="16"/>
      <c r="B25" s="16"/>
      <c r="C25" s="16"/>
      <c r="D25" s="16"/>
    </row>
    <row r="26" spans="1:4" ht="11.25">
      <c r="A26" s="16"/>
      <c r="B26" s="16"/>
      <c r="C26" s="16"/>
      <c r="D26" s="16"/>
    </row>
    <row r="27" spans="1:4" ht="11.25">
      <c r="A27" s="16"/>
      <c r="B27" s="16"/>
      <c r="C27" s="16"/>
      <c r="D27" s="16"/>
    </row>
    <row r="28" spans="1:4" ht="11.25">
      <c r="A28" s="16"/>
      <c r="B28" s="16"/>
      <c r="C28" s="16"/>
      <c r="D28" s="16"/>
    </row>
    <row r="29" spans="1:4" ht="11.25">
      <c r="A29" s="16"/>
      <c r="B29" s="16"/>
      <c r="C29" s="16"/>
      <c r="D29" s="16"/>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zoomScaleNormal="100" workbookViewId="0">
      <pane xSplit="1" ySplit="4" topLeftCell="B5" activePane="bottomRight" state="frozen"/>
      <selection activeCell="B69" sqref="B69"/>
      <selection pane="topRight" activeCell="B69" sqref="B69"/>
      <selection pane="bottomLeft" activeCell="B69" sqref="B69"/>
      <selection pane="bottomRight" activeCell="B5" sqref="B5"/>
    </sheetView>
  </sheetViews>
  <sheetFormatPr defaultColWidth="9.140625" defaultRowHeight="12.75"/>
  <cols>
    <col min="1" max="1" width="9.5703125" style="4" bestFit="1" customWidth="1"/>
    <col min="2" max="2" width="65.5703125" style="4" customWidth="1"/>
    <col min="3" max="3" width="66.140625" style="4" bestFit="1" customWidth="1"/>
    <col min="4" max="16384" width="9.140625" style="4"/>
  </cols>
  <sheetData>
    <row r="1" spans="1:8">
      <c r="A1" s="2" t="s">
        <v>30</v>
      </c>
      <c r="B1" s="3" t="str">
        <f>'Info '!C2</f>
        <v xml:space="preserve">JSC "Bank of Georgia" </v>
      </c>
    </row>
    <row r="2" spans="1:8">
      <c r="A2" s="2" t="s">
        <v>31</v>
      </c>
      <c r="B2" s="257">
        <f>'1. key ratios '!B2</f>
        <v>45838</v>
      </c>
    </row>
    <row r="4" spans="1:8" ht="27.95" customHeight="1" thickBot="1">
      <c r="A4" s="28" t="s">
        <v>41</v>
      </c>
      <c r="B4" s="29" t="s">
        <v>151</v>
      </c>
      <c r="C4" s="30"/>
    </row>
    <row r="5" spans="1:8">
      <c r="A5" s="31"/>
      <c r="B5" s="251" t="s">
        <v>42</v>
      </c>
      <c r="C5" s="252" t="s">
        <v>341</v>
      </c>
    </row>
    <row r="6" spans="1:8">
      <c r="A6" s="32">
        <v>1</v>
      </c>
      <c r="B6" s="508" t="s">
        <v>687</v>
      </c>
      <c r="C6" s="509" t="s">
        <v>688</v>
      </c>
    </row>
    <row r="7" spans="1:8">
      <c r="A7" s="32">
        <v>2</v>
      </c>
      <c r="B7" s="508" t="s">
        <v>689</v>
      </c>
      <c r="C7" s="509" t="s">
        <v>690</v>
      </c>
    </row>
    <row r="8" spans="1:8">
      <c r="A8" s="32">
        <v>3</v>
      </c>
      <c r="B8" s="508" t="s">
        <v>695</v>
      </c>
      <c r="C8" s="509" t="s">
        <v>692</v>
      </c>
    </row>
    <row r="9" spans="1:8">
      <c r="A9" s="32">
        <v>4</v>
      </c>
      <c r="B9" s="508" t="s">
        <v>691</v>
      </c>
      <c r="C9" s="509" t="s">
        <v>692</v>
      </c>
    </row>
    <row r="10" spans="1:8">
      <c r="A10" s="32">
        <v>5</v>
      </c>
      <c r="B10" s="508" t="s">
        <v>693</v>
      </c>
      <c r="C10" s="509" t="s">
        <v>692</v>
      </c>
    </row>
    <row r="11" spans="1:8">
      <c r="A11" s="32">
        <v>6</v>
      </c>
      <c r="B11" s="508" t="s">
        <v>696</v>
      </c>
      <c r="C11" s="509" t="s">
        <v>692</v>
      </c>
    </row>
    <row r="12" spans="1:8">
      <c r="A12" s="32">
        <v>7</v>
      </c>
      <c r="B12" s="508" t="s">
        <v>694</v>
      </c>
      <c r="C12" s="509" t="s">
        <v>692</v>
      </c>
      <c r="H12" s="26"/>
    </row>
    <row r="13" spans="1:8">
      <c r="A13" s="32">
        <v>8</v>
      </c>
      <c r="B13" s="33"/>
      <c r="C13" s="34"/>
    </row>
    <row r="14" spans="1:8">
      <c r="A14" s="32">
        <v>9</v>
      </c>
      <c r="B14" s="33"/>
      <c r="C14" s="34"/>
    </row>
    <row r="15" spans="1:8">
      <c r="A15" s="32">
        <v>10</v>
      </c>
      <c r="B15" s="33"/>
      <c r="C15" s="34"/>
    </row>
    <row r="16" spans="1:8">
      <c r="A16" s="32"/>
      <c r="B16" s="253"/>
      <c r="C16" s="254"/>
    </row>
    <row r="17" spans="1:3">
      <c r="A17" s="32"/>
      <c r="B17" s="477" t="s">
        <v>43</v>
      </c>
      <c r="C17" s="478" t="s">
        <v>342</v>
      </c>
    </row>
    <row r="18" spans="1:3">
      <c r="A18" s="32">
        <v>1</v>
      </c>
      <c r="B18" s="508" t="s">
        <v>697</v>
      </c>
      <c r="C18" s="509" t="s">
        <v>703</v>
      </c>
    </row>
    <row r="19" spans="1:3">
      <c r="A19" s="32">
        <v>2</v>
      </c>
      <c r="B19" s="508" t="s">
        <v>698</v>
      </c>
      <c r="C19" s="509" t="s">
        <v>704</v>
      </c>
    </row>
    <row r="20" spans="1:3">
      <c r="A20" s="32">
        <v>3</v>
      </c>
      <c r="B20" s="508" t="s">
        <v>710</v>
      </c>
      <c r="C20" s="509" t="s">
        <v>705</v>
      </c>
    </row>
    <row r="21" spans="1:3">
      <c r="A21" s="32">
        <v>4</v>
      </c>
      <c r="B21" s="508" t="s">
        <v>699</v>
      </c>
      <c r="C21" s="509" t="s">
        <v>706</v>
      </c>
    </row>
    <row r="22" spans="1:3">
      <c r="A22" s="32">
        <v>5</v>
      </c>
      <c r="B22" s="508" t="s">
        <v>700</v>
      </c>
      <c r="C22" s="509" t="s">
        <v>707</v>
      </c>
    </row>
    <row r="23" spans="1:3">
      <c r="A23" s="32">
        <v>6</v>
      </c>
      <c r="B23" s="508" t="s">
        <v>701</v>
      </c>
      <c r="C23" s="509" t="s">
        <v>708</v>
      </c>
    </row>
    <row r="24" spans="1:3">
      <c r="A24" s="32">
        <v>7</v>
      </c>
      <c r="B24" s="508" t="s">
        <v>702</v>
      </c>
      <c r="C24" s="509" t="s">
        <v>709</v>
      </c>
    </row>
    <row r="25" spans="1:3">
      <c r="A25" s="32">
        <v>8</v>
      </c>
      <c r="B25" s="33" t="s">
        <v>711</v>
      </c>
      <c r="C25" s="509" t="s">
        <v>712</v>
      </c>
    </row>
    <row r="26" spans="1:3">
      <c r="A26" s="32">
        <v>9</v>
      </c>
      <c r="B26" s="33"/>
      <c r="C26" s="35"/>
    </row>
    <row r="27" spans="1:3" ht="15.75" customHeight="1">
      <c r="A27" s="32">
        <v>10</v>
      </c>
      <c r="B27" s="33"/>
      <c r="C27" s="36"/>
    </row>
    <row r="28" spans="1:3" ht="15.75" customHeight="1">
      <c r="A28" s="32"/>
      <c r="B28" s="33"/>
      <c r="C28" s="36"/>
    </row>
    <row r="29" spans="1:3" ht="30" customHeight="1">
      <c r="A29" s="32"/>
      <c r="B29" s="821" t="s">
        <v>44</v>
      </c>
      <c r="C29" s="822"/>
    </row>
    <row r="30" spans="1:3">
      <c r="A30" s="32">
        <v>1</v>
      </c>
      <c r="B30" s="510" t="s">
        <v>713</v>
      </c>
      <c r="C30" s="511">
        <v>0.99959397949392825</v>
      </c>
    </row>
    <row r="31" spans="1:3" ht="15.75" customHeight="1">
      <c r="A31" s="32"/>
      <c r="B31" s="33"/>
      <c r="C31" s="34"/>
    </row>
    <row r="32" spans="1:3" ht="29.25" customHeight="1">
      <c r="A32" s="32"/>
      <c r="B32" s="821" t="s">
        <v>45</v>
      </c>
      <c r="C32" s="822"/>
    </row>
    <row r="33" spans="1:3">
      <c r="A33" s="32">
        <v>1</v>
      </c>
      <c r="B33" s="512" t="s">
        <v>714</v>
      </c>
      <c r="C33" s="511">
        <v>0.19135910664092187</v>
      </c>
    </row>
    <row r="34" spans="1:3" ht="13.5" thickBot="1">
      <c r="A34" s="37"/>
      <c r="B34" s="38"/>
      <c r="C34" s="39"/>
    </row>
  </sheetData>
  <mergeCells count="2">
    <mergeCell ref="B32:C32"/>
    <mergeCell ref="B29:C29"/>
  </mergeCells>
  <dataValidations count="1">
    <dataValidation type="list" allowBlank="1" showInputMessage="1" showErrorMessage="1" sqref="C6:C15">
      <formula1>"Independent chair, Non-independent chair, Independent member, Non-independent member"</formula1>
    </dataValidation>
  </dataValidation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
  <sheetViews>
    <sheetView zoomScale="70" zoomScaleNormal="70" workbookViewId="0">
      <pane xSplit="1" ySplit="5" topLeftCell="B6" activePane="bottomRight" state="frozen"/>
      <selection activeCell="B69" sqref="B69"/>
      <selection pane="topRight" activeCell="B69" sqref="B69"/>
      <selection pane="bottomLeft" activeCell="B69" sqref="B69"/>
      <selection pane="bottomRight" activeCell="B6" sqref="B6:B7"/>
    </sheetView>
  </sheetViews>
  <sheetFormatPr defaultColWidth="9.140625" defaultRowHeight="14.25"/>
  <cols>
    <col min="1" max="1" width="9.5703125" style="4" bestFit="1" customWidth="1"/>
    <col min="2" max="2" width="54.28515625" style="4" customWidth="1"/>
    <col min="3" max="3" width="28" style="4" customWidth="1"/>
    <col min="4" max="4" width="22.42578125" style="4" customWidth="1"/>
    <col min="5" max="5" width="22.28515625" style="4" customWidth="1"/>
    <col min="6" max="6" width="21.5703125" style="5" bestFit="1" customWidth="1"/>
    <col min="7" max="7" width="18.28515625" style="5" bestFit="1" customWidth="1"/>
    <col min="8" max="8" width="21.5703125" style="5" bestFit="1" customWidth="1"/>
    <col min="9" max="16384" width="9.140625" style="5"/>
  </cols>
  <sheetData>
    <row r="1" spans="1:8">
      <c r="A1" s="179" t="s">
        <v>30</v>
      </c>
      <c r="B1" s="3" t="str">
        <f>'Info '!C2</f>
        <v xml:space="preserve">JSC "Bank of Georgia" </v>
      </c>
      <c r="C1" s="50"/>
      <c r="D1" s="50"/>
      <c r="E1" s="50"/>
      <c r="F1" s="14"/>
    </row>
    <row r="2" spans="1:8" s="40" customFormat="1" ht="15.75" customHeight="1">
      <c r="A2" s="179" t="s">
        <v>31</v>
      </c>
      <c r="B2" s="257">
        <f>'1. key ratios '!B2</f>
        <v>45838</v>
      </c>
    </row>
    <row r="3" spans="1:8" s="40" customFormat="1" ht="15.75" customHeight="1">
      <c r="A3" s="179"/>
    </row>
    <row r="4" spans="1:8" s="40" customFormat="1" ht="15.75" customHeight="1" thickBot="1">
      <c r="A4" s="180" t="s">
        <v>99</v>
      </c>
      <c r="B4" s="827" t="s">
        <v>212</v>
      </c>
      <c r="C4" s="828"/>
      <c r="D4" s="828"/>
      <c r="E4" s="828"/>
    </row>
    <row r="5" spans="1:8" s="44" customFormat="1" ht="17.45" customHeight="1">
      <c r="A5" s="122"/>
      <c r="B5" s="123"/>
      <c r="C5" s="42" t="s">
        <v>0</v>
      </c>
      <c r="D5" s="42" t="s">
        <v>1</v>
      </c>
      <c r="E5" s="43" t="s">
        <v>2</v>
      </c>
    </row>
    <row r="6" spans="1:8" s="14" customFormat="1" ht="14.45" customHeight="1">
      <c r="A6" s="181"/>
      <c r="B6" s="823" t="s">
        <v>219</v>
      </c>
      <c r="C6" s="823" t="s">
        <v>630</v>
      </c>
      <c r="D6" s="825" t="s">
        <v>98</v>
      </c>
      <c r="E6" s="826"/>
      <c r="G6" s="5"/>
    </row>
    <row r="7" spans="1:8" s="14" customFormat="1" ht="99.6" customHeight="1">
      <c r="A7" s="181"/>
      <c r="B7" s="824"/>
      <c r="C7" s="823"/>
      <c r="D7" s="208" t="s">
        <v>97</v>
      </c>
      <c r="E7" s="209" t="s">
        <v>220</v>
      </c>
      <c r="G7" s="5"/>
    </row>
    <row r="8" spans="1:8" ht="21">
      <c r="A8" s="302">
        <v>1</v>
      </c>
      <c r="B8" s="303" t="s">
        <v>531</v>
      </c>
      <c r="C8" s="359">
        <v>4383933578.8799992</v>
      </c>
      <c r="D8" s="359">
        <v>0</v>
      </c>
      <c r="E8" s="359">
        <v>4383933578.8799992</v>
      </c>
      <c r="F8" s="513"/>
      <c r="G8" s="513"/>
      <c r="H8" s="513"/>
    </row>
    <row r="9" spans="1:8" ht="15">
      <c r="A9" s="302">
        <v>1.1000000000000001</v>
      </c>
      <c r="B9" s="304" t="s">
        <v>532</v>
      </c>
      <c r="C9" s="359">
        <v>815696533.80999994</v>
      </c>
      <c r="D9" s="359"/>
      <c r="E9" s="359">
        <v>815696533.80999994</v>
      </c>
      <c r="F9" s="513"/>
      <c r="G9" s="513"/>
      <c r="H9" s="513"/>
    </row>
    <row r="10" spans="1:8" ht="15">
      <c r="A10" s="302">
        <v>1.2</v>
      </c>
      <c r="B10" s="304" t="s">
        <v>533</v>
      </c>
      <c r="C10" s="359">
        <v>2371375082.9399996</v>
      </c>
      <c r="D10" s="359"/>
      <c r="E10" s="359">
        <v>2371375082.9399996</v>
      </c>
      <c r="F10" s="513"/>
      <c r="G10" s="513"/>
      <c r="H10" s="513"/>
    </row>
    <row r="11" spans="1:8" ht="15">
      <c r="A11" s="302">
        <v>1.3</v>
      </c>
      <c r="B11" s="304" t="s">
        <v>534</v>
      </c>
      <c r="C11" s="359">
        <v>1196861962.1299999</v>
      </c>
      <c r="D11" s="359"/>
      <c r="E11" s="359">
        <v>1196861962.1299999</v>
      </c>
      <c r="F11" s="513"/>
      <c r="G11" s="513"/>
      <c r="H11" s="513"/>
    </row>
    <row r="12" spans="1:8" ht="15">
      <c r="A12" s="302">
        <v>2</v>
      </c>
      <c r="B12" s="305" t="s">
        <v>535</v>
      </c>
      <c r="C12" s="359">
        <v>5357379.22</v>
      </c>
      <c r="D12" s="359"/>
      <c r="E12" s="359">
        <v>5357379.22</v>
      </c>
      <c r="F12" s="513"/>
      <c r="G12" s="513"/>
      <c r="H12" s="513"/>
    </row>
    <row r="13" spans="1:8" ht="15">
      <c r="A13" s="302">
        <v>2.1</v>
      </c>
      <c r="B13" s="306" t="s">
        <v>536</v>
      </c>
      <c r="C13" s="360">
        <v>5357379.22</v>
      </c>
      <c r="D13" s="360"/>
      <c r="E13" s="360">
        <v>5357379.22</v>
      </c>
      <c r="F13" s="513"/>
      <c r="G13" s="513"/>
      <c r="H13" s="513"/>
    </row>
    <row r="14" spans="1:8" ht="21">
      <c r="A14" s="302">
        <v>3</v>
      </c>
      <c r="B14" s="307" t="s">
        <v>537</v>
      </c>
      <c r="C14" s="360">
        <v>0</v>
      </c>
      <c r="D14" s="360"/>
      <c r="E14" s="360">
        <v>0</v>
      </c>
      <c r="F14" s="513"/>
      <c r="G14" s="513"/>
      <c r="H14" s="513"/>
    </row>
    <row r="15" spans="1:8" ht="21">
      <c r="A15" s="302">
        <v>4</v>
      </c>
      <c r="B15" s="308" t="s">
        <v>538</v>
      </c>
      <c r="C15" s="360">
        <v>0</v>
      </c>
      <c r="D15" s="360"/>
      <c r="E15" s="360">
        <v>0</v>
      </c>
      <c r="F15" s="513"/>
      <c r="G15" s="513"/>
      <c r="H15" s="513"/>
    </row>
    <row r="16" spans="1:8" ht="21">
      <c r="A16" s="302">
        <v>5</v>
      </c>
      <c r="B16" s="309" t="s">
        <v>539</v>
      </c>
      <c r="C16" s="360">
        <v>5621207766.5050993</v>
      </c>
      <c r="D16" s="360">
        <v>0</v>
      </c>
      <c r="E16" s="360">
        <v>5621207766.5050993</v>
      </c>
      <c r="F16" s="513"/>
      <c r="G16" s="513"/>
      <c r="H16" s="513"/>
    </row>
    <row r="17" spans="1:8" ht="15">
      <c r="A17" s="302">
        <v>5.0999999999999996</v>
      </c>
      <c r="B17" s="310" t="s">
        <v>540</v>
      </c>
      <c r="C17" s="360">
        <v>1513502.6800000002</v>
      </c>
      <c r="D17" s="360">
        <v>0</v>
      </c>
      <c r="E17" s="360">
        <v>1513502.6800000002</v>
      </c>
      <c r="F17" s="513"/>
      <c r="G17" s="513"/>
      <c r="H17" s="513"/>
    </row>
    <row r="18" spans="1:8" ht="15">
      <c r="A18" s="302">
        <v>5.2</v>
      </c>
      <c r="B18" s="310" t="s">
        <v>541</v>
      </c>
      <c r="C18" s="360">
        <v>5619694263.825099</v>
      </c>
      <c r="D18" s="360"/>
      <c r="E18" s="360">
        <v>5619694263.825099</v>
      </c>
      <c r="F18" s="513"/>
      <c r="G18" s="513"/>
      <c r="H18" s="513"/>
    </row>
    <row r="19" spans="1:8" ht="15">
      <c r="A19" s="302">
        <v>5.3</v>
      </c>
      <c r="B19" s="311" t="s">
        <v>542</v>
      </c>
      <c r="C19" s="360">
        <v>0</v>
      </c>
      <c r="D19" s="360"/>
      <c r="E19" s="360">
        <v>0</v>
      </c>
      <c r="F19" s="513"/>
      <c r="G19" s="513"/>
      <c r="H19" s="513"/>
    </row>
    <row r="20" spans="1:8" ht="15">
      <c r="A20" s="302">
        <v>6</v>
      </c>
      <c r="B20" s="307" t="s">
        <v>543</v>
      </c>
      <c r="C20" s="360">
        <v>27232558555.215759</v>
      </c>
      <c r="D20" s="360">
        <v>0</v>
      </c>
      <c r="E20" s="360">
        <v>27232558555.215759</v>
      </c>
      <c r="F20" s="513"/>
      <c r="G20" s="513"/>
      <c r="H20" s="513"/>
    </row>
    <row r="21" spans="1:8" ht="15">
      <c r="A21" s="302">
        <v>6.1</v>
      </c>
      <c r="B21" s="310" t="s">
        <v>541</v>
      </c>
      <c r="C21" s="360">
        <v>1900991800.4865999</v>
      </c>
      <c r="D21" s="360"/>
      <c r="E21" s="360">
        <v>1900991800.4865999</v>
      </c>
      <c r="F21" s="513"/>
      <c r="G21" s="513"/>
      <c r="H21" s="513"/>
    </row>
    <row r="22" spans="1:8" ht="15">
      <c r="A22" s="302">
        <v>6.2</v>
      </c>
      <c r="B22" s="311" t="s">
        <v>542</v>
      </c>
      <c r="C22" s="360">
        <v>25331566754.72916</v>
      </c>
      <c r="D22" s="360"/>
      <c r="E22" s="360">
        <v>25331566754.72916</v>
      </c>
      <c r="F22" s="513"/>
      <c r="G22" s="513"/>
      <c r="H22" s="513"/>
    </row>
    <row r="23" spans="1:8" ht="21">
      <c r="A23" s="302">
        <v>7</v>
      </c>
      <c r="B23" s="305" t="s">
        <v>544</v>
      </c>
      <c r="C23" s="360">
        <v>391420284.33000004</v>
      </c>
      <c r="D23" s="360">
        <v>9537977</v>
      </c>
      <c r="E23" s="360">
        <v>381882307.33000004</v>
      </c>
      <c r="F23" s="513"/>
      <c r="G23" s="513"/>
      <c r="H23" s="513"/>
    </row>
    <row r="24" spans="1:8" ht="21">
      <c r="A24" s="302">
        <v>8</v>
      </c>
      <c r="B24" s="312" t="s">
        <v>545</v>
      </c>
      <c r="C24" s="360">
        <v>12804638.77</v>
      </c>
      <c r="D24" s="360">
        <v>0</v>
      </c>
      <c r="E24" s="360">
        <v>12804638.77</v>
      </c>
      <c r="F24" s="513"/>
      <c r="G24" s="513"/>
      <c r="H24" s="513"/>
    </row>
    <row r="25" spans="1:8" ht="15">
      <c r="A25" s="302">
        <v>9</v>
      </c>
      <c r="B25" s="308" t="s">
        <v>546</v>
      </c>
      <c r="C25" s="360">
        <f>SUM(C26:C27)</f>
        <v>754617521.13</v>
      </c>
      <c r="D25" s="360">
        <f>SUM(D26:D27)</f>
        <v>3503375.9</v>
      </c>
      <c r="E25" s="360">
        <f>SUM(E26:E27)</f>
        <v>751114145.23000002</v>
      </c>
      <c r="F25" s="513"/>
      <c r="G25" s="513"/>
      <c r="H25" s="513"/>
    </row>
    <row r="26" spans="1:8" ht="15">
      <c r="A26" s="302">
        <v>9.1</v>
      </c>
      <c r="B26" s="310" t="s">
        <v>547</v>
      </c>
      <c r="C26" s="360">
        <v>627470650.99000001</v>
      </c>
      <c r="D26" s="360">
        <v>3503375.9</v>
      </c>
      <c r="E26" s="360">
        <v>623967275.09000003</v>
      </c>
      <c r="F26" s="513"/>
      <c r="G26" s="513"/>
      <c r="H26" s="513"/>
    </row>
    <row r="27" spans="1:8" ht="15">
      <c r="A27" s="302">
        <v>9.1999999999999993</v>
      </c>
      <c r="B27" s="310" t="s">
        <v>548</v>
      </c>
      <c r="C27" s="360">
        <v>127146870.14</v>
      </c>
      <c r="D27" s="360">
        <v>0</v>
      </c>
      <c r="E27" s="360">
        <v>127146870.14</v>
      </c>
      <c r="F27" s="513"/>
      <c r="G27" s="513"/>
      <c r="H27" s="513"/>
    </row>
    <row r="28" spans="1:8" ht="15">
      <c r="A28" s="302">
        <v>10</v>
      </c>
      <c r="B28" s="308" t="s">
        <v>549</v>
      </c>
      <c r="C28" s="360">
        <f>SUM(C29:C30)</f>
        <v>195156455.32999998</v>
      </c>
      <c r="D28" s="360">
        <f>SUM(D29:D30)</f>
        <v>195156455.32999998</v>
      </c>
      <c r="E28" s="360">
        <f>SUM(E29:E30)</f>
        <v>0</v>
      </c>
      <c r="F28" s="513"/>
      <c r="G28" s="513"/>
      <c r="H28" s="513"/>
    </row>
    <row r="29" spans="1:8" ht="15">
      <c r="A29" s="302">
        <v>10.1</v>
      </c>
      <c r="B29" s="310" t="s">
        <v>550</v>
      </c>
      <c r="C29" s="360">
        <v>33453342.84</v>
      </c>
      <c r="D29" s="360">
        <v>33453342.84</v>
      </c>
      <c r="E29" s="360"/>
      <c r="F29" s="513"/>
      <c r="G29" s="513"/>
      <c r="H29" s="513"/>
    </row>
    <row r="30" spans="1:8" ht="15">
      <c r="A30" s="302">
        <v>10.199999999999999</v>
      </c>
      <c r="B30" s="310" t="s">
        <v>551</v>
      </c>
      <c r="C30" s="360">
        <v>161703112.48999998</v>
      </c>
      <c r="D30" s="360">
        <v>161703112.48999998</v>
      </c>
      <c r="E30" s="360"/>
      <c r="F30" s="513"/>
      <c r="G30" s="513"/>
      <c r="H30" s="513"/>
    </row>
    <row r="31" spans="1:8" ht="15">
      <c r="A31" s="302">
        <v>11</v>
      </c>
      <c r="B31" s="308" t="s">
        <v>552</v>
      </c>
      <c r="C31" s="360">
        <f>SUM(C32:C33)</f>
        <v>0</v>
      </c>
      <c r="D31" s="360">
        <f>SUM(D32:D33)</f>
        <v>0</v>
      </c>
      <c r="E31" s="360">
        <f>SUM(E32:E33)</f>
        <v>0</v>
      </c>
      <c r="F31" s="513"/>
      <c r="G31" s="513"/>
      <c r="H31" s="513"/>
    </row>
    <row r="32" spans="1:8" ht="15">
      <c r="A32" s="302">
        <v>11.1</v>
      </c>
      <c r="B32" s="310" t="s">
        <v>553</v>
      </c>
      <c r="C32" s="360"/>
      <c r="D32" s="360"/>
      <c r="E32" s="360"/>
      <c r="F32" s="513"/>
      <c r="G32" s="513"/>
      <c r="H32" s="513"/>
    </row>
    <row r="33" spans="1:8" ht="15">
      <c r="A33" s="302">
        <v>11.2</v>
      </c>
      <c r="B33" s="310" t="s">
        <v>554</v>
      </c>
      <c r="C33" s="360"/>
      <c r="D33" s="360"/>
      <c r="E33" s="360"/>
      <c r="F33" s="513"/>
      <c r="G33" s="513"/>
      <c r="H33" s="513"/>
    </row>
    <row r="34" spans="1:8" ht="15">
      <c r="A34" s="302">
        <v>13</v>
      </c>
      <c r="B34" s="308" t="s">
        <v>555</v>
      </c>
      <c r="C34" s="360">
        <v>656218346.88562918</v>
      </c>
      <c r="D34" s="360"/>
      <c r="E34" s="360">
        <v>656218346.88562918</v>
      </c>
      <c r="F34" s="513"/>
      <c r="G34" s="513"/>
      <c r="H34" s="513"/>
    </row>
    <row r="35" spans="1:8" ht="15">
      <c r="A35" s="302">
        <v>13.1</v>
      </c>
      <c r="B35" s="313" t="s">
        <v>556</v>
      </c>
      <c r="C35" s="360">
        <v>333667397.89999998</v>
      </c>
      <c r="D35" s="360"/>
      <c r="E35" s="360">
        <v>333667397.89999998</v>
      </c>
      <c r="F35" s="513"/>
      <c r="G35" s="513"/>
      <c r="H35" s="513"/>
    </row>
    <row r="36" spans="1:8" ht="15">
      <c r="A36" s="302">
        <v>13.2</v>
      </c>
      <c r="B36" s="313" t="s">
        <v>557</v>
      </c>
      <c r="C36" s="360"/>
      <c r="D36" s="360"/>
      <c r="E36" s="360"/>
      <c r="F36" s="513"/>
      <c r="G36" s="513"/>
      <c r="H36" s="513"/>
    </row>
    <row r="37" spans="1:8" ht="26.25" thickBot="1">
      <c r="A37" s="111"/>
      <c r="B37" s="182" t="s">
        <v>221</v>
      </c>
      <c r="C37" s="124">
        <f>SUM(C8,C12,C14,C15,C16,C20,C23,C24,C25,C28,C31,C34)</f>
        <v>39253274526.266487</v>
      </c>
      <c r="D37" s="124">
        <f>SUM(D8,D12,D14,D15,D16,D20,D23,D24,D25,D28,D31,D34)</f>
        <v>208197808.22999999</v>
      </c>
      <c r="E37" s="124">
        <f>SUM(E8,E12,E14,E15,E16,E20,E23,E24,E25,E28,E31,E34)</f>
        <v>39045076718.036491</v>
      </c>
      <c r="F37" s="513"/>
      <c r="G37" s="513"/>
      <c r="H37" s="513"/>
    </row>
    <row r="38" spans="1:8">
      <c r="A38" s="5"/>
      <c r="B38" s="5"/>
      <c r="C38" s="5"/>
      <c r="D38" s="5"/>
      <c r="E38" s="5"/>
    </row>
    <row r="39" spans="1:8">
      <c r="A39" s="5"/>
      <c r="B39" s="5"/>
      <c r="C39" s="5"/>
      <c r="D39" s="5"/>
      <c r="E39" s="5"/>
    </row>
    <row r="41" spans="1:8" s="4" customFormat="1">
      <c r="B41" s="45"/>
      <c r="F41" s="5"/>
      <c r="G41" s="5"/>
    </row>
    <row r="42" spans="1:8" s="4" customFormat="1">
      <c r="B42" s="45"/>
      <c r="F42" s="5"/>
      <c r="G42" s="5"/>
    </row>
    <row r="43" spans="1:8" s="4" customFormat="1">
      <c r="B43" s="45"/>
      <c r="F43" s="5"/>
      <c r="G43" s="5"/>
    </row>
    <row r="44" spans="1:8" s="4" customFormat="1">
      <c r="B44" s="45"/>
      <c r="F44" s="5"/>
      <c r="G44" s="5"/>
    </row>
    <row r="45" spans="1:8" s="4" customFormat="1">
      <c r="B45" s="45"/>
      <c r="F45" s="5"/>
      <c r="G45" s="5"/>
    </row>
    <row r="46" spans="1:8" s="4" customFormat="1">
      <c r="B46" s="45"/>
      <c r="F46" s="5"/>
      <c r="G46" s="5"/>
    </row>
    <row r="47" spans="1:8" s="4" customFormat="1">
      <c r="B47" s="45"/>
      <c r="F47" s="5"/>
      <c r="G47" s="5"/>
    </row>
    <row r="48" spans="1:8" s="4" customFormat="1">
      <c r="B48" s="45"/>
      <c r="F48" s="5"/>
      <c r="G48" s="5"/>
    </row>
    <row r="49" spans="2:7" s="4" customFormat="1">
      <c r="B49" s="45"/>
      <c r="F49" s="5"/>
      <c r="G49" s="5"/>
    </row>
    <row r="50" spans="2:7" s="4" customFormat="1">
      <c r="B50" s="45"/>
      <c r="F50" s="5"/>
      <c r="G50" s="5"/>
    </row>
    <row r="51" spans="2:7" s="4" customFormat="1">
      <c r="B51" s="45"/>
      <c r="F51" s="5"/>
      <c r="G51" s="5"/>
    </row>
    <row r="52" spans="2:7" s="4" customFormat="1">
      <c r="B52" s="45"/>
      <c r="F52" s="5"/>
      <c r="G52" s="5"/>
    </row>
    <row r="53" spans="2:7" s="4" customFormat="1">
      <c r="B53" s="45"/>
      <c r="F53" s="5"/>
      <c r="G53" s="5"/>
    </row>
  </sheetData>
  <mergeCells count="4">
    <mergeCell ref="B6:B7"/>
    <mergeCell ref="C6:C7"/>
    <mergeCell ref="D6:E6"/>
    <mergeCell ref="B4:E4"/>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zoomScaleNormal="100" workbookViewId="0">
      <pane xSplit="1" ySplit="4" topLeftCell="B5" activePane="bottomRight" state="frozen"/>
      <selection activeCell="B69" sqref="B69"/>
      <selection pane="topRight" activeCell="B69" sqref="B69"/>
      <selection pane="bottomLeft" activeCell="B69" sqref="B69"/>
      <selection pane="bottomRight" activeCell="B5" sqref="B5"/>
    </sheetView>
  </sheetViews>
  <sheetFormatPr defaultColWidth="9.140625" defaultRowHeight="12.75" outlineLevelRow="1"/>
  <cols>
    <col min="1" max="1" width="9.5703125" style="4" bestFit="1" customWidth="1"/>
    <col min="2" max="2" width="114.28515625" style="4" customWidth="1"/>
    <col min="3" max="3" width="18.85546875" style="4" customWidth="1"/>
    <col min="4" max="4" width="25.42578125" style="4" customWidth="1"/>
    <col min="5" max="5" width="24.28515625" style="4" customWidth="1"/>
    <col min="6" max="6" width="24" style="4" customWidth="1"/>
    <col min="7" max="7" width="10" style="4" bestFit="1" customWidth="1"/>
    <col min="8" max="8" width="12" style="4" bestFit="1" customWidth="1"/>
    <col min="9" max="9" width="12.5703125" style="4" bestFit="1" customWidth="1"/>
    <col min="10" max="16384" width="9.140625" style="4"/>
  </cols>
  <sheetData>
    <row r="1" spans="1:6">
      <c r="A1" s="2" t="s">
        <v>30</v>
      </c>
      <c r="B1" s="3" t="str">
        <f>'Info '!C2</f>
        <v xml:space="preserve">JSC "Bank of Georgia" </v>
      </c>
    </row>
    <row r="2" spans="1:6" s="40" customFormat="1" ht="15.75" customHeight="1">
      <c r="A2" s="2" t="s">
        <v>31</v>
      </c>
      <c r="B2" s="257">
        <f>'1. key ratios '!B2</f>
        <v>45838</v>
      </c>
      <c r="C2" s="4"/>
      <c r="D2" s="4"/>
      <c r="E2" s="4"/>
      <c r="F2" s="4"/>
    </row>
    <row r="3" spans="1:6" s="40" customFormat="1" ht="15.75" customHeight="1">
      <c r="C3" s="4"/>
      <c r="D3" s="4"/>
      <c r="E3" s="4"/>
      <c r="F3" s="4"/>
    </row>
    <row r="4" spans="1:6" s="40" customFormat="1" ht="13.5" thickBot="1">
      <c r="A4" s="40" t="s">
        <v>46</v>
      </c>
      <c r="B4" s="183" t="s">
        <v>524</v>
      </c>
      <c r="C4" s="41" t="s">
        <v>35</v>
      </c>
      <c r="D4" s="4"/>
      <c r="E4" s="4"/>
      <c r="F4" s="4"/>
    </row>
    <row r="5" spans="1:6">
      <c r="A5" s="129">
        <v>1</v>
      </c>
      <c r="B5" s="184" t="s">
        <v>526</v>
      </c>
      <c r="C5" s="130">
        <v>39045076718.036491</v>
      </c>
      <c r="D5" s="114"/>
    </row>
    <row r="6" spans="1:6" s="131" customFormat="1">
      <c r="A6" s="46">
        <v>2.1</v>
      </c>
      <c r="B6" s="126" t="s">
        <v>201</v>
      </c>
      <c r="C6" s="99">
        <v>3030971777.2412004</v>
      </c>
      <c r="D6" s="114"/>
    </row>
    <row r="7" spans="1:6" s="26" customFormat="1" outlineLevel="1">
      <c r="A7" s="21">
        <v>2.2000000000000002</v>
      </c>
      <c r="B7" s="22" t="s">
        <v>202</v>
      </c>
      <c r="C7" s="132">
        <v>1981978342.7223337</v>
      </c>
      <c r="D7" s="114"/>
    </row>
    <row r="8" spans="1:6" s="26" customFormat="1">
      <c r="A8" s="21">
        <v>3</v>
      </c>
      <c r="B8" s="127" t="s">
        <v>525</v>
      </c>
      <c r="C8" s="133">
        <f>SUM(C5:C7)</f>
        <v>44058026838.000031</v>
      </c>
      <c r="D8" s="114"/>
    </row>
    <row r="9" spans="1:6" s="131" customFormat="1">
      <c r="A9" s="46">
        <v>4</v>
      </c>
      <c r="B9" s="48" t="s">
        <v>48</v>
      </c>
      <c r="C9" s="99"/>
      <c r="D9" s="114"/>
    </row>
    <row r="10" spans="1:6" s="26" customFormat="1" outlineLevel="1">
      <c r="A10" s="21">
        <v>5.0999999999999996</v>
      </c>
      <c r="B10" s="22" t="s">
        <v>203</v>
      </c>
      <c r="C10" s="132">
        <v>-1760544888.7421005</v>
      </c>
      <c r="D10" s="114"/>
    </row>
    <row r="11" spans="1:6" s="26" customFormat="1" outlineLevel="1">
      <c r="A11" s="21">
        <v>5.2</v>
      </c>
      <c r="B11" s="22" t="s">
        <v>204</v>
      </c>
      <c r="C11" s="132">
        <v>-1933991872.8365972</v>
      </c>
      <c r="D11" s="114"/>
    </row>
    <row r="12" spans="1:6" s="26" customFormat="1">
      <c r="A12" s="21">
        <v>6</v>
      </c>
      <c r="B12" s="125" t="s">
        <v>331</v>
      </c>
      <c r="C12" s="132"/>
      <c r="D12" s="114"/>
    </row>
    <row r="13" spans="1:6" s="26" customFormat="1" ht="13.5" thickBot="1">
      <c r="A13" s="23">
        <v>7</v>
      </c>
      <c r="B13" s="128" t="s">
        <v>164</v>
      </c>
      <c r="C13" s="134">
        <f>SUM(C8:C12)</f>
        <v>40363490076.421333</v>
      </c>
      <c r="D13" s="114"/>
    </row>
    <row r="15" spans="1:6" ht="25.5">
      <c r="A15" s="144"/>
      <c r="B15" s="27" t="s">
        <v>332</v>
      </c>
    </row>
    <row r="16" spans="1:6">
      <c r="A16" s="144"/>
      <c r="B16" s="144"/>
    </row>
    <row r="17" spans="1:5" ht="15">
      <c r="A17" s="139"/>
      <c r="B17" s="140"/>
      <c r="C17" s="144"/>
      <c r="D17" s="144"/>
      <c r="E17" s="144"/>
    </row>
    <row r="18" spans="1:5" ht="15">
      <c r="A18" s="145"/>
      <c r="B18" s="146"/>
      <c r="C18" s="144"/>
      <c r="D18" s="144"/>
      <c r="E18" s="144"/>
    </row>
    <row r="19" spans="1:5">
      <c r="A19" s="147"/>
      <c r="B19" s="141"/>
      <c r="C19" s="144"/>
      <c r="D19" s="144"/>
      <c r="E19" s="144"/>
    </row>
    <row r="20" spans="1:5">
      <c r="A20" s="148"/>
      <c r="B20" s="142"/>
      <c r="C20" s="144"/>
      <c r="D20" s="144"/>
      <c r="E20" s="144"/>
    </row>
    <row r="21" spans="1:5">
      <c r="A21" s="148"/>
      <c r="B21" s="146"/>
      <c r="C21" s="144"/>
      <c r="D21" s="144"/>
      <c r="E21" s="144"/>
    </row>
    <row r="22" spans="1:5">
      <c r="A22" s="147"/>
      <c r="B22" s="143"/>
      <c r="C22" s="144"/>
      <c r="D22" s="144"/>
      <c r="E22" s="144"/>
    </row>
    <row r="23" spans="1:5">
      <c r="A23" s="148"/>
      <c r="B23" s="142"/>
      <c r="C23" s="144"/>
      <c r="D23" s="144"/>
      <c r="E23" s="144"/>
    </row>
    <row r="24" spans="1:5">
      <c r="A24" s="148"/>
      <c r="B24" s="142"/>
      <c r="C24" s="144"/>
      <c r="D24" s="144"/>
      <c r="E24" s="144"/>
    </row>
    <row r="25" spans="1:5">
      <c r="A25" s="148"/>
      <c r="B25" s="149"/>
      <c r="C25" s="144"/>
      <c r="D25" s="144"/>
      <c r="E25" s="144"/>
    </row>
    <row r="26" spans="1:5">
      <c r="A26" s="148"/>
      <c r="B26" s="146"/>
      <c r="C26" s="144"/>
      <c r="D26" s="144"/>
      <c r="E26" s="144"/>
    </row>
    <row r="27" spans="1:5">
      <c r="A27" s="144"/>
      <c r="B27" s="150"/>
      <c r="C27" s="144"/>
      <c r="D27" s="144"/>
      <c r="E27" s="144"/>
    </row>
    <row r="28" spans="1:5">
      <c r="A28" s="144"/>
      <c r="B28" s="150"/>
      <c r="C28" s="144"/>
      <c r="D28" s="144"/>
      <c r="E28" s="144"/>
    </row>
    <row r="29" spans="1:5">
      <c r="A29" s="144"/>
      <c r="B29" s="150"/>
      <c r="C29" s="144"/>
      <c r="D29" s="144"/>
      <c r="E29" s="144"/>
    </row>
    <row r="30" spans="1:5">
      <c r="A30" s="144"/>
      <c r="B30" s="150"/>
      <c r="C30" s="144"/>
      <c r="D30" s="144"/>
      <c r="E30" s="144"/>
    </row>
    <row r="31" spans="1:5">
      <c r="A31" s="144"/>
      <c r="B31" s="150"/>
      <c r="C31" s="144"/>
      <c r="D31" s="144"/>
      <c r="E31" s="144"/>
    </row>
    <row r="32" spans="1:5">
      <c r="A32" s="144"/>
      <c r="B32" s="150"/>
      <c r="C32" s="144"/>
      <c r="D32" s="144"/>
      <c r="E32" s="144"/>
    </row>
    <row r="33" spans="1:5">
      <c r="A33" s="144"/>
      <c r="B33" s="150"/>
      <c r="C33" s="144"/>
      <c r="D33" s="144"/>
      <c r="E33" s="144"/>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n7j0EXug0QXWq6cpEj/OMv0UfRlMCBFn2WiXJPDLP2Q=</DigestValue>
    </Reference>
    <Reference Type="http://www.w3.org/2000/09/xmldsig#Object" URI="#idOfficeObject">
      <DigestMethod Algorithm="http://www.w3.org/2001/04/xmlenc#sha256"/>
      <DigestValue>4GvGSnaestks0oVG1FMv8dBp/hyhnX0MTi6JA5HinYc=</DigestValue>
    </Reference>
    <Reference Type="http://uri.etsi.org/01903#SignedProperties" URI="#idSignedProperties">
      <Transforms>
        <Transform Algorithm="http://www.w3.org/TR/2001/REC-xml-c14n-20010315"/>
      </Transforms>
      <DigestMethod Algorithm="http://www.w3.org/2001/04/xmlenc#sha256"/>
      <DigestValue>NC+wdpYEOVo7u/ZWk8KMWC211NSps9EueWK6MtVjvns=</DigestValue>
    </Reference>
  </SignedInfo>
  <SignatureValue>mLIuW4Y8WIzIebKcdqvvnzuvqpkKAhwnjjhJGrPVGoIYdEPvduiIC8jLb77SCm2MiHU4AL5q/zez
frxiRnVtAqtxRtREOecSLgYwjy/touNh5N42ae5TvHtaAwiSp2zcuDqU0UofCrB4HAjDi4LArPJC
JWa/1h0gMHrrB8nLmXTVSSNb76HdO33xk7/kJtEGDnCZ4jnpRfROhr3odgs0CetF3Q7yw5v3OKeP
PvU8EDBwsBNMCaCXujMAGgKDInSv0IpsK9+NR4+K/qNUoWPdIFtvnnkIYGND2uxlZ/FszGjpIr5U
vkGIV8KclyIP8krXiUuC8cip2tKwy/zP/ej5hg==</SignatureValue>
  <KeyInfo>
    <X509Data>
      <X509Certificate>MIIGQDCCBSigAwIBAgIKRUhTYQAEAAKAeTANBgkqhkiG9w0BAQsFADBKMRIwEAYKCZImiZPyLGQBGRYCZ2UxEzARBgoJkiaJk/IsZAEZFgNuYmcxHzAdBgNVBAMTFk5CRyBDbGFzcyAyIElOVCBTdWIgQ0EwHhcNMjUwNDIyMTIyOTE0WhcNMjcwNDIyMTIyOTE0WjA+MRwwGgYDVQQKExNKU0MgQmFuayBPZiBHZW9yZ2lhMR4wHAYDVQQDExVCQkcgLSBUYXRvIFRvbWFzaHZpbGkwggEiMA0GCSqGSIb3DQEBAQUAA4IBDwAwggEKAoIBAQDXuHzklvekAJhve3HFJAsQITciO6OWhmNmd5clbhpF1dcXF/1hex1OqOqrMVhj7cj2zodRDpB0l+jXs+Yok2ClNllWBBXF1xYmWAaHSSmYYT02cEKagTLZFcLLQNPKmeWHwkkDuIAE06g/CuLhsTw6U/w336s31kA5ylW5LJy2qt8oa71Cn/3eiiymPUQcq39cjT8W0XX+/bRibRK6x78MUaM9q+s2Hg6DN8SOo+yZkyDgmNWIbLJVP586biZYKgnkoo0EHyMRcOiAEbeV8S641zo1nSQN3ADgq1gNNNYlWmJp8uhJLtHBM5cnFvlOksYVQcgvkeV3VaqtfH1efLuzAgMBAAGjggMyMIIDLjA8BgkrBgEEAYI3FQcELzAtBiUrBgEEAYI3FQjmsmCDjfVEhoGZCYO4oUqDvoRxBIPEkTOEg4hdAgFkAgEjMB0GA1UdJQQWMBQGCCsGAQUFBwMCBggrBgEFBQcDBDALBgNVHQ8EBAMCB4AwJwYJKwYBBAGCNxUKBBowGDAKBggrBgEFBQcDAjAKBggrBgEFBQcDBDAdBgNVHQ4EFgQU6E8w6K2E9RoGxLNWd9fh4oy7X34wHwYDVR0jBBgwFoAUwy7SL/BMLxnCJ4L89i6sarBJz8EwggElBgNVHR8EggEcMIIBGDCCARSgggEQoIIBDIaBx2xkYXA6Ly8vQ049TkJHJTIwQ2xhc3MlMjAyJTIwSU5UJTIwU3ViJTIwQ0EoMSksQ049bmJnLXN1YkNBLENOPUNEUCxDTj1QdWJsaWMlMjBLZXklMjBTZXJ2aWNlcyxDTj1TZXJ2aWNlcyxDTj1Db25maWd1cmF0aW9uLERDPW5iZyxEQz1nZT9jZXJ0aWZpY2F0ZVJldm9jYXRpb25MaXN0P2Jhc2U/b2JqZWN0Q2xhc3M9Y1JMRGlzdHJpYnV0aW9uUG9pbnSGQGh0dHA6Ly9jcmwubmJnLmdvdi5nZS9jYS9OQkclMjBDbGFzcyUyMDIlMjBJTlQlMjBTdWIlMjBDQSgxKS5jcmwwggEuBggrBgEFBQcBAQSCASAwggEcMIG6BggrBgEFBQcwAoaBrWxkYXA6Ly8vQ049TkJHJTIwQ2xhc3MlMjAyJTIwSU5UJTIwU3ViJTIwQ0EsQ049QUlBLENOPVB1YmxpYyUyMEtleSUyMFNlcnZpY2VzLENOPVNlcnZpY2VzLENOPUNvbmZpZ3VyYXRpb24sREM9bmJnLERDPWdlP2NBQ2VydGlmaWNhdGU/YmFzZT9vYmplY3RDbGFzcz1jZXJ0aWZpY2F0aW9uQXV0aG9yaXR5MF0GCCsGAQUFBzAChlFodHRwOi8vY3JsLm5iZy5nb3YuZ2UvY2EvbmJnLXN1YkNBLm5iZy5nZV9OQkclMjBDbGFzcyUyMDIlMjBJTlQlMjBTdWIlMjBDQSg0KS5jcnQwDQYJKoZIhvcNAQELBQADggEBAApdoLNYlSqmMwVnyvy5KRXZ0XEst0eTFkDoZ99lQN+yiszKl+r0CjRWbKFi4imfEz7VU00z/cJIGfUR+yi90IvmQoP1oNkno2def4ZyYZZu1YZUNJ2q96v63cdhLJ1vME7p1/2nx9JaK4OxG3IWwUs5yrXGkS3blWbX6vZ6XE6kU+lC5o7tC3RipqhdYF4JUgAccRfXLFElqMRQu0sVSec9uxZ12NkFHnihJoIsNGWEm/e48OHGtLT0+FHmHY+O8KAcvN4HioxVQP7+bkxAlrcCtCENi1WVMRcmvfJMacUew0LxjIbqiM8tz77qBfEWn/117oIL4z4Au9Q7fBU9Bw4=</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2"/>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41"/>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9"/>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34"/>
          </Transform>
          <Transform Algorithm="http://www.w3.org/TR/2001/REC-xml-c14n-20010315"/>
        </Transforms>
        <DigestMethod Algorithm="http://www.w3.org/2001/04/xmlenc#sha256"/>
        <DigestValue>//DPgPjSJcqKLBufyZyI6mK7ETriT/DYmFd+9YUEpv8=</DigestValue>
      </Reference>
      <Reference URI="/xl/calcChain.xml?ContentType=application/vnd.openxmlformats-officedocument.spreadsheetml.calcChain+xml">
        <DigestMethod Algorithm="http://www.w3.org/2001/04/xmlenc#sha256"/>
        <DigestValue>dwJSUW4ZK3aXVRjrTzKCC4fO9BkqxqSyMzbDhdP9OAA=</DigestValue>
      </Reference>
      <Reference URI="/xl/comments1.xml?ContentType=application/vnd.openxmlformats-officedocument.spreadsheetml.comments+xml">
        <DigestMethod Algorithm="http://www.w3.org/2001/04/xmlenc#sha256"/>
        <DigestValue>WPaaLWL6iaW5O6EyBPq6/JbOY8Vj0uS3YEktt7A/inA=</DigestValue>
      </Reference>
      <Reference URI="/xl/drawings/drawing1.xml?ContentType=application/vnd.openxmlformats-officedocument.drawing+xml">
        <DigestMethod Algorithm="http://www.w3.org/2001/04/xmlenc#sha256"/>
        <DigestValue>LqGMDknbqiebd6VtOnExSqdTsBjBc7V0fhqFjWNF8Hc=</DigestValue>
      </Reference>
      <Reference URI="/xl/drawings/vmlDrawing1.vml?ContentType=application/vnd.openxmlformats-officedocument.vmlDrawing">
        <DigestMethod Algorithm="http://www.w3.org/2001/04/xmlenc#sha256"/>
        <DigestValue>4abQ5i7t4BhCJ6Gsb6a36gYBXQc45nB1t6xFffYatV4=</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0tQspILqB8qfvnb6WjpbM1qcDvqm9kas/bzqYR574gY=</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mb2m0awDZVO+RWReL8KE167a1Y2G5SAvUOBPKWKqiMY=</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pxbDZ45YuDUzi48UuGreta1fYI/hoq/MYcDmEaurdAs=</DigestValue>
      </Reference>
      <Reference URI="/xl/externalLinks/externalLink1.xml?ContentType=application/vnd.openxmlformats-officedocument.spreadsheetml.externalLink+xml">
        <DigestMethod Algorithm="http://www.w3.org/2001/04/xmlenc#sha256"/>
        <DigestValue>M7B/mn9Gl/E0SPoxI8mHI2g20P25qjLRnB+I7onGin4=</DigestValue>
      </Reference>
      <Reference URI="/xl/externalLinks/externalLink2.xml?ContentType=application/vnd.openxmlformats-officedocument.spreadsheetml.externalLink+xml">
        <DigestMethod Algorithm="http://www.w3.org/2001/04/xmlenc#sha256"/>
        <DigestValue>33Wh3QxwsFK7gqeqqaobcQRBUpjwtPtHvo+Rs3lHPd0=</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externalLinks/externalLink4.xml?ContentType=application/vnd.openxmlformats-officedocument.spreadsheetml.externalLink+xml">
        <DigestMethod Algorithm="http://www.w3.org/2001/04/xmlenc#sha256"/>
        <DigestValue>phExJXcUSgox5gQQYWwXfig8OVI7xWBppF8R7r6Lo1M=</DigestValue>
      </Reference>
      <Reference URI="/xl/externalLinks/externalLink5.xml?ContentType=application/vnd.openxmlformats-officedocument.spreadsheetml.externalLink+xml">
        <DigestMethod Algorithm="http://www.w3.org/2001/04/xmlenc#sha256"/>
        <DigestValue>MMFcWAvr0Mw2fLX+YB4+m2uGZEHU+qwgM9g34c8GIOc=</DigestValue>
      </Reference>
      <Reference URI="/xl/externalLinks/externalLink6.xml?ContentType=application/vnd.openxmlformats-officedocument.spreadsheetml.externalLink+xml">
        <DigestMethod Algorithm="http://www.w3.org/2001/04/xmlenc#sha256"/>
        <DigestValue>h0Pnhx4I7a69cz8s8DlHZx2eyWf4kNRK2JCJ1DiYynQ=</DigestValue>
      </Reference>
      <Reference URI="/xl/printerSettings/printerSettings1.bin?ContentType=application/vnd.openxmlformats-officedocument.spreadsheetml.printerSettings">
        <DigestMethod Algorithm="http://www.w3.org/2001/04/xmlenc#sha256"/>
        <DigestValue>16nRtTkTNfAdSTF0Lg1CT4t8t5VLf2B9wJs/PWFk54A=</DigestValue>
      </Reference>
      <Reference URI="/xl/printerSettings/printerSettings10.bin?ContentType=application/vnd.openxmlformats-officedocument.spreadsheetml.printerSettings">
        <DigestMethod Algorithm="http://www.w3.org/2001/04/xmlenc#sha256"/>
        <DigestValue>nkR1lu9OLM1UMxWiPa7wm3YcnQOlFOICy95qYiodDz0=</DigestValue>
      </Reference>
      <Reference URI="/xl/printerSettings/printerSettings11.bin?ContentType=application/vnd.openxmlformats-officedocument.spreadsheetml.printerSettings">
        <DigestMethod Algorithm="http://www.w3.org/2001/04/xmlenc#sha256"/>
        <DigestValue>hkDzXaVpSsrFpnEkE1hr0S99GQRuWQhHUVEG4ffZlWk=</DigestValue>
      </Reference>
      <Reference URI="/xl/printerSettings/printerSettings12.bin?ContentType=application/vnd.openxmlformats-officedocument.spreadsheetml.printerSettings">
        <DigestMethod Algorithm="http://www.w3.org/2001/04/xmlenc#sha256"/>
        <DigestValue>86+sc8Rko5cNZ5BGa++/4xNznWSElckK3iS1B5pTwDQ=</DigestValue>
      </Reference>
      <Reference URI="/xl/printerSettings/printerSettings13.bin?ContentType=application/vnd.openxmlformats-officedocument.spreadsheetml.printerSettings">
        <DigestMethod Algorithm="http://www.w3.org/2001/04/xmlenc#sha256"/>
        <DigestValue>16nRtTkTNfAdSTF0Lg1CT4t8t5VLf2B9wJs/PWFk54A=</DigestValue>
      </Reference>
      <Reference URI="/xl/printerSettings/printerSettings14.bin?ContentType=application/vnd.openxmlformats-officedocument.spreadsheetml.printerSettings">
        <DigestMethod Algorithm="http://www.w3.org/2001/04/xmlenc#sha256"/>
        <DigestValue>16nRtTkTNfAdSTF0Lg1CT4t8t5VLf2B9wJs/PWFk54A=</DigestValue>
      </Reference>
      <Reference URI="/xl/printerSettings/printerSettings15.bin?ContentType=application/vnd.openxmlformats-officedocument.spreadsheetml.printerSettings">
        <DigestMethod Algorithm="http://www.w3.org/2001/04/xmlenc#sha256"/>
        <DigestValue>16nRtTkTNfAdSTF0Lg1CT4t8t5VLf2B9wJs/PWFk54A=</DigestValue>
      </Reference>
      <Reference URI="/xl/printerSettings/printerSettings16.bin?ContentType=application/vnd.openxmlformats-officedocument.spreadsheetml.printerSettings">
        <DigestMethod Algorithm="http://www.w3.org/2001/04/xmlenc#sha256"/>
        <DigestValue>uU88Xb8H52+zoIqxS5vO/I1x2eOfnDiUW8vvtTUj+gU=</DigestValue>
      </Reference>
      <Reference URI="/xl/printerSettings/printerSettings17.bin?ContentType=application/vnd.openxmlformats-officedocument.spreadsheetml.printerSettings">
        <DigestMethod Algorithm="http://www.w3.org/2001/04/xmlenc#sha256"/>
        <DigestValue>BfOqFYncvTrOA0w5jBPLJpo6svE1gFZliFydlsU/uz4=</DigestValue>
      </Reference>
      <Reference URI="/xl/printerSettings/printerSettings18.bin?ContentType=application/vnd.openxmlformats-officedocument.spreadsheetml.printerSettings">
        <DigestMethod Algorithm="http://www.w3.org/2001/04/xmlenc#sha256"/>
        <DigestValue>zxLIGjiJ19gUsPtQr72salfkFKrVFBCr1X8320JEcsQ=</DigestValue>
      </Reference>
      <Reference URI="/xl/printerSettings/printerSettings19.bin?ContentType=application/vnd.openxmlformats-officedocument.spreadsheetml.printerSettings">
        <DigestMethod Algorithm="http://www.w3.org/2001/04/xmlenc#sha256"/>
        <DigestValue>iE26OokMEnQMYiWgMfFhVXzSbn0Dmk333xx6Y+G1iUw=</DigestValue>
      </Reference>
      <Reference URI="/xl/printerSettings/printerSettings2.bin?ContentType=application/vnd.openxmlformats-officedocument.spreadsheetml.printerSettings">
        <DigestMethod Algorithm="http://www.w3.org/2001/04/xmlenc#sha256"/>
        <DigestValue>uU88Xb8H52+zoIqxS5vO/I1x2eOfnDiUW8vvtTUj+gU=</DigestValue>
      </Reference>
      <Reference URI="/xl/printerSettings/printerSettings20.bin?ContentType=application/vnd.openxmlformats-officedocument.spreadsheetml.printerSettings">
        <DigestMethod Algorithm="http://www.w3.org/2001/04/xmlenc#sha256"/>
        <DigestValue>nkR1lu9OLM1UMxWiPa7wm3YcnQOlFOICy95qYiodDz0=</DigestValue>
      </Reference>
      <Reference URI="/xl/printerSettings/printerSettings21.bin?ContentType=application/vnd.openxmlformats-officedocument.spreadsheetml.printerSettings">
        <DigestMethod Algorithm="http://www.w3.org/2001/04/xmlenc#sha256"/>
        <DigestValue>2bvX94YA3UVSaKlpfCjo157kRTaGD9ZFW7t96/Nk1uk=</DigestValue>
      </Reference>
      <Reference URI="/xl/printerSettings/printerSettings22.bin?ContentType=application/vnd.openxmlformats-officedocument.spreadsheetml.printerSettings">
        <DigestMethod Algorithm="http://www.w3.org/2001/04/xmlenc#sha256"/>
        <DigestValue>SWiohiWSuPjjcblZxueyphOzVidWJvXmdfCiNQW6SiY=</DigestValue>
      </Reference>
      <Reference URI="/xl/printerSettings/printerSettings23.bin?ContentType=application/vnd.openxmlformats-officedocument.spreadsheetml.printerSettings">
        <DigestMethod Algorithm="http://www.w3.org/2001/04/xmlenc#sha256"/>
        <DigestValue>iE26OokMEnQMYiWgMfFhVXzSbn0Dmk333xx6Y+G1iUw=</DigestValue>
      </Reference>
      <Reference URI="/xl/printerSettings/printerSettings24.bin?ContentType=application/vnd.openxmlformats-officedocument.spreadsheetml.printerSettings">
        <DigestMethod Algorithm="http://www.w3.org/2001/04/xmlenc#sha256"/>
        <DigestValue>qqKz7UtelGHdfiWdqNc1EvL8LqlQ7O4MTpeoyQcgyv0=</DigestValue>
      </Reference>
      <Reference URI="/xl/printerSettings/printerSettings25.bin?ContentType=application/vnd.openxmlformats-officedocument.spreadsheetml.printerSettings">
        <DigestMethod Algorithm="http://www.w3.org/2001/04/xmlenc#sha256"/>
        <DigestValue>qqKz7UtelGHdfiWdqNc1EvL8LqlQ7O4MTpeoyQcgyv0=</DigestValue>
      </Reference>
      <Reference URI="/xl/printerSettings/printerSettings26.bin?ContentType=application/vnd.openxmlformats-officedocument.spreadsheetml.printerSettings">
        <DigestMethod Algorithm="http://www.w3.org/2001/04/xmlenc#sha256"/>
        <DigestValue>ze+MZOtihPj9dKeV/Dz5QESpeY6Fdwmnkxhrh69STxA=</DigestValue>
      </Reference>
      <Reference URI="/xl/printerSettings/printerSettings3.bin?ContentType=application/vnd.openxmlformats-officedocument.spreadsheetml.printerSettings">
        <DigestMethod Algorithm="http://www.w3.org/2001/04/xmlenc#sha256"/>
        <DigestValue>86+sc8Rko5cNZ5BGa++/4xNznWSElckK3iS1B5pTwDQ=</DigestValue>
      </Reference>
      <Reference URI="/xl/printerSettings/printerSettings4.bin?ContentType=application/vnd.openxmlformats-officedocument.spreadsheetml.printerSettings">
        <DigestMethod Algorithm="http://www.w3.org/2001/04/xmlenc#sha256"/>
        <DigestValue>86+sc8Rko5cNZ5BGa++/4xNznWSElckK3iS1B5pTwDQ=</DigestValue>
      </Reference>
      <Reference URI="/xl/printerSettings/printerSettings5.bin?ContentType=application/vnd.openxmlformats-officedocument.spreadsheetml.printerSettings">
        <DigestMethod Algorithm="http://www.w3.org/2001/04/xmlenc#sha256"/>
        <DigestValue>16nRtTkTNfAdSTF0Lg1CT4t8t5VLf2B9wJs/PWFk54A=</DigestValue>
      </Reference>
      <Reference URI="/xl/printerSettings/printerSettings6.bin?ContentType=application/vnd.openxmlformats-officedocument.spreadsheetml.printerSettings">
        <DigestMethod Algorithm="http://www.w3.org/2001/04/xmlenc#sha256"/>
        <DigestValue>uU88Xb8H52+zoIqxS5vO/I1x2eOfnDiUW8vvtTUj+gU=</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p15fOjzmBTLGI8Klf+TI4woTVTHX8Q0l14vNf+jwiuE=</DigestValue>
      </Reference>
      <Reference URI="/xl/printerSettings/printerSettings9.bin?ContentType=application/vnd.openxmlformats-officedocument.spreadsheetml.printerSettings">
        <DigestMethod Algorithm="http://www.w3.org/2001/04/xmlenc#sha256"/>
        <DigestValue>2m6CW85rBYKpJKifjkFVt0n58BwBksWMXfva2VqaA+I=</DigestValue>
      </Reference>
      <Reference URI="/xl/sharedStrings.xml?ContentType=application/vnd.openxmlformats-officedocument.spreadsheetml.sharedStrings+xml">
        <DigestMethod Algorithm="http://www.w3.org/2001/04/xmlenc#sha256"/>
        <DigestValue>t7eW7tsasP6BCzyGjOvI2okzMqQsLAk/9iLo4YOjKFw=</DigestValue>
      </Reference>
      <Reference URI="/xl/styles.xml?ContentType=application/vnd.openxmlformats-officedocument.spreadsheetml.styles+xml">
        <DigestMethod Algorithm="http://www.w3.org/2001/04/xmlenc#sha256"/>
        <DigestValue>/bHMQUWxs60tJ3yGiBdbvCB2/ib1bizvk7t1GBTo1SA=</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NxSmFtaRiESUe3SL6L9z0cWrRs4+drhG7b0i4i7lCSQ=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QiDCyON6/l/Ti8hBcEpg68sz+6NJGWbPiZMQQy/y0eQ=</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rLdvf3yY2ekrKu60idP2MsLKORy6SOjqi0FnsyMynGM=</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HTYaQi0KtdQ+B1oDWji35M/0dutqOPx8jsY1TtQMpYg=</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sheet1.xml?ContentType=application/vnd.openxmlformats-officedocument.spreadsheetml.worksheet+xml">
        <DigestMethod Algorithm="http://www.w3.org/2001/04/xmlenc#sha256"/>
        <DigestValue>CoPGJQOokOZMG/e6A4dfZ0KFfhbxjmT2MscZRY0HzvI=</DigestValue>
      </Reference>
      <Reference URI="/xl/worksheets/sheet10.xml?ContentType=application/vnd.openxmlformats-officedocument.spreadsheetml.worksheet+xml">
        <DigestMethod Algorithm="http://www.w3.org/2001/04/xmlenc#sha256"/>
        <DigestValue>d8ZtSJtGwSMF4zqrwtPxIbKhz3GATy12Nq8eeYMOw08=</DigestValue>
      </Reference>
      <Reference URI="/xl/worksheets/sheet11.xml?ContentType=application/vnd.openxmlformats-officedocument.spreadsheetml.worksheet+xml">
        <DigestMethod Algorithm="http://www.w3.org/2001/04/xmlenc#sha256"/>
        <DigestValue>d3Rhs3kPs+J+YMjbvoWqgLTt5hofc6zInSl5suFa/Sg=</DigestValue>
      </Reference>
      <Reference URI="/xl/worksheets/sheet12.xml?ContentType=application/vnd.openxmlformats-officedocument.spreadsheetml.worksheet+xml">
        <DigestMethod Algorithm="http://www.w3.org/2001/04/xmlenc#sha256"/>
        <DigestValue>FWZgUHByjGL+NWV3a35ZzVHMIoyB72Ss4W3HSUAeitU=</DigestValue>
      </Reference>
      <Reference URI="/xl/worksheets/sheet13.xml?ContentType=application/vnd.openxmlformats-officedocument.spreadsheetml.worksheet+xml">
        <DigestMethod Algorithm="http://www.w3.org/2001/04/xmlenc#sha256"/>
        <DigestValue>EAvmPGkcRt56dGaujYE8NEZ0nFvM3OhqoqV4I2H8KmA=</DigestValue>
      </Reference>
      <Reference URI="/xl/worksheets/sheet14.xml?ContentType=application/vnd.openxmlformats-officedocument.spreadsheetml.worksheet+xml">
        <DigestMethod Algorithm="http://www.w3.org/2001/04/xmlenc#sha256"/>
        <DigestValue>RH0GoGmt1SPKqdCfZ7TktV8v+thYRQbtIaLZbD8jQNg=</DigestValue>
      </Reference>
      <Reference URI="/xl/worksheets/sheet15.xml?ContentType=application/vnd.openxmlformats-officedocument.spreadsheetml.worksheet+xml">
        <DigestMethod Algorithm="http://www.w3.org/2001/04/xmlenc#sha256"/>
        <DigestValue>bQlmcwDji+jAhXK7GvAU2HIAg8uQ9g7Cgyep0cHO7Ok=</DigestValue>
      </Reference>
      <Reference URI="/xl/worksheets/sheet16.xml?ContentType=application/vnd.openxmlformats-officedocument.spreadsheetml.worksheet+xml">
        <DigestMethod Algorithm="http://www.w3.org/2001/04/xmlenc#sha256"/>
        <DigestValue>J135hHUfHORKz2ESYjj91VSJzPddzI1a0iFY44mXqDY=</DigestValue>
      </Reference>
      <Reference URI="/xl/worksheets/sheet17.xml?ContentType=application/vnd.openxmlformats-officedocument.spreadsheetml.worksheet+xml">
        <DigestMethod Algorithm="http://www.w3.org/2001/04/xmlenc#sha256"/>
        <DigestValue>qXm88nm5FTO63zd0HgzFHKIWQEyF/h5B2vgPg4wd53c=</DigestValue>
      </Reference>
      <Reference URI="/xl/worksheets/sheet18.xml?ContentType=application/vnd.openxmlformats-officedocument.spreadsheetml.worksheet+xml">
        <DigestMethod Algorithm="http://www.w3.org/2001/04/xmlenc#sha256"/>
        <DigestValue>zfhQ62NLEhmC9cnMSEM9zVrD6HgI5ccnymFJwMP+HFA=</DigestValue>
      </Reference>
      <Reference URI="/xl/worksheets/sheet19.xml?ContentType=application/vnd.openxmlformats-officedocument.spreadsheetml.worksheet+xml">
        <DigestMethod Algorithm="http://www.w3.org/2001/04/xmlenc#sha256"/>
        <DigestValue>daLX1yr3mtNdXb9RzoJgl1motAhGgEVOTf69vx/TZg0=</DigestValue>
      </Reference>
      <Reference URI="/xl/worksheets/sheet2.xml?ContentType=application/vnd.openxmlformats-officedocument.spreadsheetml.worksheet+xml">
        <DigestMethod Algorithm="http://www.w3.org/2001/04/xmlenc#sha256"/>
        <DigestValue>LbzyN3HnDQuX8x3xohEO/qonQ5XLJtDhoISEh74IB1g=</DigestValue>
      </Reference>
      <Reference URI="/xl/worksheets/sheet20.xml?ContentType=application/vnd.openxmlformats-officedocument.spreadsheetml.worksheet+xml">
        <DigestMethod Algorithm="http://www.w3.org/2001/04/xmlenc#sha256"/>
        <DigestValue>59pVVFDMEUhUh0ZuTeSo/2VKdWbEsPihiZPYUz7INFo=</DigestValue>
      </Reference>
      <Reference URI="/xl/worksheets/sheet21.xml?ContentType=application/vnd.openxmlformats-officedocument.spreadsheetml.worksheet+xml">
        <DigestMethod Algorithm="http://www.w3.org/2001/04/xmlenc#sha256"/>
        <DigestValue>1WhASEv4YV+iA8QBmnK3bEvyL/EtoNXC/BSlCI3q5qU=</DigestValue>
      </Reference>
      <Reference URI="/xl/worksheets/sheet22.xml?ContentType=application/vnd.openxmlformats-officedocument.spreadsheetml.worksheet+xml">
        <DigestMethod Algorithm="http://www.w3.org/2001/04/xmlenc#sha256"/>
        <DigestValue>kB33w9iRyWlOcYc1AMIo9t2sNpc1T5VYCoVD26Vk0UE=</DigestValue>
      </Reference>
      <Reference URI="/xl/worksheets/sheet23.xml?ContentType=application/vnd.openxmlformats-officedocument.spreadsheetml.worksheet+xml">
        <DigestMethod Algorithm="http://www.w3.org/2001/04/xmlenc#sha256"/>
        <DigestValue>t7Y/ZYdk+rMIsofjGRE+T7dIlodE790wq72Jf74eVaQ=</DigestValue>
      </Reference>
      <Reference URI="/xl/worksheets/sheet24.xml?ContentType=application/vnd.openxmlformats-officedocument.spreadsheetml.worksheet+xml">
        <DigestMethod Algorithm="http://www.w3.org/2001/04/xmlenc#sha256"/>
        <DigestValue>26xBvP95cASIjKWoJCYX0aS1t3BjV+D/2pLDlKuymHs=</DigestValue>
      </Reference>
      <Reference URI="/xl/worksheets/sheet25.xml?ContentType=application/vnd.openxmlformats-officedocument.spreadsheetml.worksheet+xml">
        <DigestMethod Algorithm="http://www.w3.org/2001/04/xmlenc#sha256"/>
        <DigestValue>bFb908qBPu9UupQbQF3vxi0ADVJ+D/g43Z/6P9kXlpI=</DigestValue>
      </Reference>
      <Reference URI="/xl/worksheets/sheet26.xml?ContentType=application/vnd.openxmlformats-officedocument.spreadsheetml.worksheet+xml">
        <DigestMethod Algorithm="http://www.w3.org/2001/04/xmlenc#sha256"/>
        <DigestValue>wo9QPU4+bccpzNxi/PItHqBBnKql4MaGLDZqRQ3h5mw=</DigestValue>
      </Reference>
      <Reference URI="/xl/worksheets/sheet27.xml?ContentType=application/vnd.openxmlformats-officedocument.spreadsheetml.worksheet+xml">
        <DigestMethod Algorithm="http://www.w3.org/2001/04/xmlenc#sha256"/>
        <DigestValue>2AC4Ja38g2aimxNum9s9YhRNv5+k85XBoci5xT/Y9dI=</DigestValue>
      </Reference>
      <Reference URI="/xl/worksheets/sheet28.xml?ContentType=application/vnd.openxmlformats-officedocument.spreadsheetml.worksheet+xml">
        <DigestMethod Algorithm="http://www.w3.org/2001/04/xmlenc#sha256"/>
        <DigestValue>OlK2AjupDe0mAmuDgIHVMY8Oh29HKj3D6PwB8JTPONc=</DigestValue>
      </Reference>
      <Reference URI="/xl/worksheets/sheet29.xml?ContentType=application/vnd.openxmlformats-officedocument.spreadsheetml.worksheet+xml">
        <DigestMethod Algorithm="http://www.w3.org/2001/04/xmlenc#sha256"/>
        <DigestValue>Znp2C5C3NugLdDHgQHwHz11RnzO7QwJ9cNYWI2buiXs=</DigestValue>
      </Reference>
      <Reference URI="/xl/worksheets/sheet3.xml?ContentType=application/vnd.openxmlformats-officedocument.spreadsheetml.worksheet+xml">
        <DigestMethod Algorithm="http://www.w3.org/2001/04/xmlenc#sha256"/>
        <DigestValue>ETO5tfZ6oA227MH0TXatODq5LXHcMTOeijzlbT2CXs0=</DigestValue>
      </Reference>
      <Reference URI="/xl/worksheets/sheet30.xml?ContentType=application/vnd.openxmlformats-officedocument.spreadsheetml.worksheet+xml">
        <DigestMethod Algorithm="http://www.w3.org/2001/04/xmlenc#sha256"/>
        <DigestValue>/DFQbYSJdxGFprEm3zrTgAK0Lalc5m3FEP/1HEF4kgA=</DigestValue>
      </Reference>
      <Reference URI="/xl/worksheets/sheet31.xml?ContentType=application/vnd.openxmlformats-officedocument.spreadsheetml.worksheet+xml">
        <DigestMethod Algorithm="http://www.w3.org/2001/04/xmlenc#sha256"/>
        <DigestValue>+KVYvHX8UXhVMWYj+WD4c5gbydMba2y5UGpVWoygLZg=</DigestValue>
      </Reference>
      <Reference URI="/xl/worksheets/sheet32.xml?ContentType=application/vnd.openxmlformats-officedocument.spreadsheetml.worksheet+xml">
        <DigestMethod Algorithm="http://www.w3.org/2001/04/xmlenc#sha256"/>
        <DigestValue>Cm3bweSXHon0NNr437fy+MqjXf2b34iGWwiUCuzJCjk=</DigestValue>
      </Reference>
      <Reference URI="/xl/worksheets/sheet4.xml?ContentType=application/vnd.openxmlformats-officedocument.spreadsheetml.worksheet+xml">
        <DigestMethod Algorithm="http://www.w3.org/2001/04/xmlenc#sha256"/>
        <DigestValue>gJ6ltrZfPPMw7IjcgZFzT5G/86xZUWNIwMe9HU5gJ6A=</DigestValue>
      </Reference>
      <Reference URI="/xl/worksheets/sheet5.xml?ContentType=application/vnd.openxmlformats-officedocument.spreadsheetml.worksheet+xml">
        <DigestMethod Algorithm="http://www.w3.org/2001/04/xmlenc#sha256"/>
        <DigestValue>fY/OUzXDra/8fOJvEEoLVOZuHDGKBTocIm+pmIp/P6Q=</DigestValue>
      </Reference>
      <Reference URI="/xl/worksheets/sheet6.xml?ContentType=application/vnd.openxmlformats-officedocument.spreadsheetml.worksheet+xml">
        <DigestMethod Algorithm="http://www.w3.org/2001/04/xmlenc#sha256"/>
        <DigestValue>ygazFgEjhLpIF8OhebNuRUUNyYPeqrJkjOb/S9NVNNw=</DigestValue>
      </Reference>
      <Reference URI="/xl/worksheets/sheet7.xml?ContentType=application/vnd.openxmlformats-officedocument.spreadsheetml.worksheet+xml">
        <DigestMethod Algorithm="http://www.w3.org/2001/04/xmlenc#sha256"/>
        <DigestValue>k6u8zU5RVk6Wg/P81qpYn/xaaR/TL37osVE/CbjsWBs=</DigestValue>
      </Reference>
      <Reference URI="/xl/worksheets/sheet8.xml?ContentType=application/vnd.openxmlformats-officedocument.spreadsheetml.worksheet+xml">
        <DigestMethod Algorithm="http://www.w3.org/2001/04/xmlenc#sha256"/>
        <DigestValue>yc0NqzElB47BX1IF6vwIZQ0buVw01Ezej5OgaWduEy4=</DigestValue>
      </Reference>
      <Reference URI="/xl/worksheets/sheet9.xml?ContentType=application/vnd.openxmlformats-officedocument.spreadsheetml.worksheet+xml">
        <DigestMethod Algorithm="http://www.w3.org/2001/04/xmlenc#sha256"/>
        <DigestValue>bEoWFfQ2xWPcPnM0Ssd0caSH25LsqOVMvWXbxLZ45ZQ=</DigestValue>
      </Reference>
    </Manifest>
    <SignatureProperties>
      <SignatureProperty Id="idSignatureTime" Target="#idPackageSignature">
        <mdssi:SignatureTime xmlns:mdssi="http://schemas.openxmlformats.org/package/2006/digital-signature">
          <mdssi:Format>YYYY-MM-DDThh:mm:ssTZD</mdssi:Format>
          <mdssi:Value>2025-07-30T11:17:16Z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pe</SignatureComments>
          <WindowsVersion>10.0</WindowsVersion>
          <OfficeVersion>15.0</OfficeVersion>
          <ApplicationVersion>15.0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2025-07-30T11:17:16Z</xd:SigningTime>
          <xd:SigningCertificate>
            <xd:Cert>
              <xd:CertDigest>
                <DigestMethod Algorithm="http://www.w3.org/2001/04/xmlenc#sha256"/>
                <DigestValue>AEmTisBD9YXVAgfSjRSAl9c80rMxssVo/n5TRIbd4Og=</DigestValue>
              </xd:CertDigest>
              <xd:IssuerSerial>
                <X509IssuerName>CN=NBG Class 2 INT Sub CA, DC=nbg, DC=ge</X509IssuerName>
                <X509SerialNumber>327177460974707676446841</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Approved this document</xd:Description>
            </xd:CommitmentTypeId>
            <xd:AllSignedDataObjects/>
            <xd:CommitmentTypeQualifiers>
              <xd:CommitmentTypeQualifier>pe</xd:CommitmentTypeQualifier>
            </xd:CommitmentTypeQualifiers>
          </xd:CommitmentTypeIndication>
        </xd:SignedDataObjectProperties>
      </xd: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KtVjbdkfvSi/cfMWADkf/YwilZcVhfdzq27o5M8M6wU=</DigestValue>
    </Reference>
    <Reference Type="http://www.w3.org/2000/09/xmldsig#Object" URI="#idOfficeObject">
      <DigestMethod Algorithm="http://www.w3.org/2001/04/xmlenc#sha256"/>
      <DigestValue>A0krdYp5L+R1WfWUDHU13VmhO1LD+9K7yR65qePchNA=</DigestValue>
    </Reference>
    <Reference Type="http://uri.etsi.org/01903#SignedProperties" URI="#idSignedProperties">
      <Transforms>
        <Transform Algorithm="http://www.w3.org/TR/2001/REC-xml-c14n-20010315"/>
      </Transforms>
      <DigestMethod Algorithm="http://www.w3.org/2001/04/xmlenc#sha256"/>
      <DigestValue>nF/e/s9kJfdjuBhfiU6eJkCMK1ne/Dz765N3hBjxrrw=</DigestValue>
    </Reference>
  </SignedInfo>
  <SignatureValue>vYLRoOt1Nwtsa3EWrqwrlODKZBLE7SdhDHxQEvLlLL4c1TC67qpu7wQQYPV8IpjZvxBfYW6sriXj
jeVhtsqp6WjbBtHMo8ykOzvgDY/EQ/VR8urYKEz1ESMJqMaR1Z2OYP06m0WTWLXROhx/5u0f6/ah
pG5xB/6JE9uMqlc5Y5M/uguqcl5MqUY9LNcpyOAkcVps4S8E+I5SYAa4FakDNpPFg+o8OWYukB4U
3jgckGgQ3O+qIbFXNqVYMRtJi8DpwnMkunpxxorxpCn3DwEv6dyziwTair5VobiKRg058DUg8r7j
4VPiQvmc8Zzi6dSiEhRergOfZo39mPT/VzzQ5A==</SignatureValue>
  <KeyInfo>
    <X509Data>
      <X509Certificate>MIIGPjCCBSagAwIBAgIKPXPudwADAAJdmTANBgkqhkiG9w0BAQsFADBKMRIwEAYKCZImiZPyLGQBGRYCZ2UxEzARBgoJkiaJk/IsZAEZFgNuYmcxHzAdBgNVBAMTFk5CRyBDbGFzcyAyIElOVCBTdWIgQ0EwHhcNMjQwOTA5MDcwNDUwWhcNMjUxMTI0MjI0OTMzWjA8MRwwGgYDVQQKExNKU0MgQmFuayBPZiBHZW9yZ2lhMRwwGgYDVQQDExNCQkcgLSBEYXZpZCBDaGtvbmlhMIIBIjANBgkqhkiG9w0BAQEFAAOCAQ8AMIIBCgKCAQEA39lHZKY2O2dtC6KFCKC+hnuv6VrchK5mIqo5JfiC/fOIXDfX5nCLyN/Fbz5kZRqUV3MyZmMp6H8yrxy7ajhWO7SKwjZXYC9g782D9q2WlYny0Z3CRhQSSHRJkEUWmvW9gnYdfaxj/+Ese4jWfGweyrcA/EekmTKOMy394Cc0+utiMGcLXIfWfleUwodWae6WTueeCSd6ccFoA0naaq0gZz9wWyvhnrR+hcd2tPitDqHQ2Fgtbw5CjYTmrFkvo2HvjsV18xf3j8no/HHY1MWHB61gtCGgEPaYm/p8YpBASeHEpMPqjVmMTKjgVWxm8sTLmL2D2NjFDe1b+vDOHzFWQwIDAQABo4IDMjCCAy4wPAYJKwYBBAGCNxUHBC8wLQYlKwYBBAGCNxUI5rJgg431RIaBmQmDuKFKg76EcQSDxJEzhIOIXQIBZAIBIzAdBgNVHSUEFjAUBggrBgEFBQcDAgYIKwYBBQUHAwQwCwYDVR0PBAQDAgeAMCcGCSsGAQQBgjcVCgQaMBgwCgYIKwYBBQUHAwIwCgYIKwYBBQUHAwQwHQYDVR0OBBYEFMc2yCE9movvai0K4lUAH/YBfmAy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MykuY3J0MA0GCSqGSIb3DQEBCwUAA4IBAQCRVZ6z5pe0u5yM8td90Pd1CvWh/9kZuUSUqnMZk23Z09eU/j8HDvRt5E9CfLZceQCIYf9zgI+3OAOn5ahKLm0Dlf965W5DqhXK/yuGX1TDK/gIuYVGNOLvLIuG+isFbVALYa+hW+yirGJ5GFSqFWCugyABQSU6KEC75ge20PUNZ9geAH08IgRhGhNFvTqxm+GxqfaoMd89inHm/diVoPkwAd6w+imBsMTHV91IDEVlq7oirggmdWKYjNhdWP56ct52Q/c9N4D/tebT3uNUsom0THsTv6oNd6YkrHcxDOh9fvzbwF77U42ZlBzafzpa6ZL+XnkRrqsLxruYVrm1fnbs</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9"/>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42"/>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41"/>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Transform>
          <Transform Algorithm="http://www.w3.org/TR/2001/REC-xml-c14n-20010315"/>
        </Transforms>
        <DigestMethod Algorithm="http://www.w3.org/2001/04/xmlenc#sha256"/>
        <DigestValue>//DPgPjSJcqKLBufyZyI6mK7ETriT/DYmFd+9YUEpv8=</DigestValue>
      </Reference>
      <Reference URI="/xl/calcChain.xml?ContentType=application/vnd.openxmlformats-officedocument.spreadsheetml.calcChain+xml">
        <DigestMethod Algorithm="http://www.w3.org/2001/04/xmlenc#sha256"/>
        <DigestValue>dwJSUW4ZK3aXVRjrTzKCC4fO9BkqxqSyMzbDhdP9OAA=</DigestValue>
      </Reference>
      <Reference URI="/xl/comments1.xml?ContentType=application/vnd.openxmlformats-officedocument.spreadsheetml.comments+xml">
        <DigestMethod Algorithm="http://www.w3.org/2001/04/xmlenc#sha256"/>
        <DigestValue>WPaaLWL6iaW5O6EyBPq6/JbOY8Vj0uS3YEktt7A/inA=</DigestValue>
      </Reference>
      <Reference URI="/xl/drawings/drawing1.xml?ContentType=application/vnd.openxmlformats-officedocument.drawing+xml">
        <DigestMethod Algorithm="http://www.w3.org/2001/04/xmlenc#sha256"/>
        <DigestValue>LqGMDknbqiebd6VtOnExSqdTsBjBc7V0fhqFjWNF8Hc=</DigestValue>
      </Reference>
      <Reference URI="/xl/drawings/vmlDrawing1.vml?ContentType=application/vnd.openxmlformats-officedocument.vmlDrawing">
        <DigestMethod Algorithm="http://www.w3.org/2001/04/xmlenc#sha256"/>
        <DigestValue>4abQ5i7t4BhCJ6Gsb6a36gYBXQc45nB1t6xFffYatV4=</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0tQspILqB8qfvnb6WjpbM1qcDvqm9kas/bzqYR574gY=</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mb2m0awDZVO+RWReL8KE167a1Y2G5SAvUOBPKWKqiMY=</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pxbDZ45YuDUzi48UuGreta1fYI/hoq/MYcDmEaurdAs=</DigestValue>
      </Reference>
      <Reference URI="/xl/externalLinks/externalLink1.xml?ContentType=application/vnd.openxmlformats-officedocument.spreadsheetml.externalLink+xml">
        <DigestMethod Algorithm="http://www.w3.org/2001/04/xmlenc#sha256"/>
        <DigestValue>M7B/mn9Gl/E0SPoxI8mHI2g20P25qjLRnB+I7onGin4=</DigestValue>
      </Reference>
      <Reference URI="/xl/externalLinks/externalLink2.xml?ContentType=application/vnd.openxmlformats-officedocument.spreadsheetml.externalLink+xml">
        <DigestMethod Algorithm="http://www.w3.org/2001/04/xmlenc#sha256"/>
        <DigestValue>33Wh3QxwsFK7gqeqqaobcQRBUpjwtPtHvo+Rs3lHPd0=</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externalLinks/externalLink4.xml?ContentType=application/vnd.openxmlformats-officedocument.spreadsheetml.externalLink+xml">
        <DigestMethod Algorithm="http://www.w3.org/2001/04/xmlenc#sha256"/>
        <DigestValue>phExJXcUSgox5gQQYWwXfig8OVI7xWBppF8R7r6Lo1M=</DigestValue>
      </Reference>
      <Reference URI="/xl/externalLinks/externalLink5.xml?ContentType=application/vnd.openxmlformats-officedocument.spreadsheetml.externalLink+xml">
        <DigestMethod Algorithm="http://www.w3.org/2001/04/xmlenc#sha256"/>
        <DigestValue>MMFcWAvr0Mw2fLX+YB4+m2uGZEHU+qwgM9g34c8GIOc=</DigestValue>
      </Reference>
      <Reference URI="/xl/externalLinks/externalLink6.xml?ContentType=application/vnd.openxmlformats-officedocument.spreadsheetml.externalLink+xml">
        <DigestMethod Algorithm="http://www.w3.org/2001/04/xmlenc#sha256"/>
        <DigestValue>h0Pnhx4I7a69cz8s8DlHZx2eyWf4kNRK2JCJ1DiYynQ=</DigestValue>
      </Reference>
      <Reference URI="/xl/printerSettings/printerSettings1.bin?ContentType=application/vnd.openxmlformats-officedocument.spreadsheetml.printerSettings">
        <DigestMethod Algorithm="http://www.w3.org/2001/04/xmlenc#sha256"/>
        <DigestValue>16nRtTkTNfAdSTF0Lg1CT4t8t5VLf2B9wJs/PWFk54A=</DigestValue>
      </Reference>
      <Reference URI="/xl/printerSettings/printerSettings10.bin?ContentType=application/vnd.openxmlformats-officedocument.spreadsheetml.printerSettings">
        <DigestMethod Algorithm="http://www.w3.org/2001/04/xmlenc#sha256"/>
        <DigestValue>nkR1lu9OLM1UMxWiPa7wm3YcnQOlFOICy95qYiodDz0=</DigestValue>
      </Reference>
      <Reference URI="/xl/printerSettings/printerSettings11.bin?ContentType=application/vnd.openxmlformats-officedocument.spreadsheetml.printerSettings">
        <DigestMethod Algorithm="http://www.w3.org/2001/04/xmlenc#sha256"/>
        <DigestValue>hkDzXaVpSsrFpnEkE1hr0S99GQRuWQhHUVEG4ffZlWk=</DigestValue>
      </Reference>
      <Reference URI="/xl/printerSettings/printerSettings12.bin?ContentType=application/vnd.openxmlformats-officedocument.spreadsheetml.printerSettings">
        <DigestMethod Algorithm="http://www.w3.org/2001/04/xmlenc#sha256"/>
        <DigestValue>86+sc8Rko5cNZ5BGa++/4xNznWSElckK3iS1B5pTwDQ=</DigestValue>
      </Reference>
      <Reference URI="/xl/printerSettings/printerSettings13.bin?ContentType=application/vnd.openxmlformats-officedocument.spreadsheetml.printerSettings">
        <DigestMethod Algorithm="http://www.w3.org/2001/04/xmlenc#sha256"/>
        <DigestValue>16nRtTkTNfAdSTF0Lg1CT4t8t5VLf2B9wJs/PWFk54A=</DigestValue>
      </Reference>
      <Reference URI="/xl/printerSettings/printerSettings14.bin?ContentType=application/vnd.openxmlformats-officedocument.spreadsheetml.printerSettings">
        <DigestMethod Algorithm="http://www.w3.org/2001/04/xmlenc#sha256"/>
        <DigestValue>16nRtTkTNfAdSTF0Lg1CT4t8t5VLf2B9wJs/PWFk54A=</DigestValue>
      </Reference>
      <Reference URI="/xl/printerSettings/printerSettings15.bin?ContentType=application/vnd.openxmlformats-officedocument.spreadsheetml.printerSettings">
        <DigestMethod Algorithm="http://www.w3.org/2001/04/xmlenc#sha256"/>
        <DigestValue>16nRtTkTNfAdSTF0Lg1CT4t8t5VLf2B9wJs/PWFk54A=</DigestValue>
      </Reference>
      <Reference URI="/xl/printerSettings/printerSettings16.bin?ContentType=application/vnd.openxmlformats-officedocument.spreadsheetml.printerSettings">
        <DigestMethod Algorithm="http://www.w3.org/2001/04/xmlenc#sha256"/>
        <DigestValue>uU88Xb8H52+zoIqxS5vO/I1x2eOfnDiUW8vvtTUj+gU=</DigestValue>
      </Reference>
      <Reference URI="/xl/printerSettings/printerSettings17.bin?ContentType=application/vnd.openxmlformats-officedocument.spreadsheetml.printerSettings">
        <DigestMethod Algorithm="http://www.w3.org/2001/04/xmlenc#sha256"/>
        <DigestValue>BfOqFYncvTrOA0w5jBPLJpo6svE1gFZliFydlsU/uz4=</DigestValue>
      </Reference>
      <Reference URI="/xl/printerSettings/printerSettings18.bin?ContentType=application/vnd.openxmlformats-officedocument.spreadsheetml.printerSettings">
        <DigestMethod Algorithm="http://www.w3.org/2001/04/xmlenc#sha256"/>
        <DigestValue>zxLIGjiJ19gUsPtQr72salfkFKrVFBCr1X8320JEcsQ=</DigestValue>
      </Reference>
      <Reference URI="/xl/printerSettings/printerSettings19.bin?ContentType=application/vnd.openxmlformats-officedocument.spreadsheetml.printerSettings">
        <DigestMethod Algorithm="http://www.w3.org/2001/04/xmlenc#sha256"/>
        <DigestValue>iE26OokMEnQMYiWgMfFhVXzSbn0Dmk333xx6Y+G1iUw=</DigestValue>
      </Reference>
      <Reference URI="/xl/printerSettings/printerSettings2.bin?ContentType=application/vnd.openxmlformats-officedocument.spreadsheetml.printerSettings">
        <DigestMethod Algorithm="http://www.w3.org/2001/04/xmlenc#sha256"/>
        <DigestValue>uU88Xb8H52+zoIqxS5vO/I1x2eOfnDiUW8vvtTUj+gU=</DigestValue>
      </Reference>
      <Reference URI="/xl/printerSettings/printerSettings20.bin?ContentType=application/vnd.openxmlformats-officedocument.spreadsheetml.printerSettings">
        <DigestMethod Algorithm="http://www.w3.org/2001/04/xmlenc#sha256"/>
        <DigestValue>nkR1lu9OLM1UMxWiPa7wm3YcnQOlFOICy95qYiodDz0=</DigestValue>
      </Reference>
      <Reference URI="/xl/printerSettings/printerSettings21.bin?ContentType=application/vnd.openxmlformats-officedocument.spreadsheetml.printerSettings">
        <DigestMethod Algorithm="http://www.w3.org/2001/04/xmlenc#sha256"/>
        <DigestValue>2bvX94YA3UVSaKlpfCjo157kRTaGD9ZFW7t96/Nk1uk=</DigestValue>
      </Reference>
      <Reference URI="/xl/printerSettings/printerSettings22.bin?ContentType=application/vnd.openxmlformats-officedocument.spreadsheetml.printerSettings">
        <DigestMethod Algorithm="http://www.w3.org/2001/04/xmlenc#sha256"/>
        <DigestValue>SWiohiWSuPjjcblZxueyphOzVidWJvXmdfCiNQW6SiY=</DigestValue>
      </Reference>
      <Reference URI="/xl/printerSettings/printerSettings23.bin?ContentType=application/vnd.openxmlformats-officedocument.spreadsheetml.printerSettings">
        <DigestMethod Algorithm="http://www.w3.org/2001/04/xmlenc#sha256"/>
        <DigestValue>iE26OokMEnQMYiWgMfFhVXzSbn0Dmk333xx6Y+G1iUw=</DigestValue>
      </Reference>
      <Reference URI="/xl/printerSettings/printerSettings24.bin?ContentType=application/vnd.openxmlformats-officedocument.spreadsheetml.printerSettings">
        <DigestMethod Algorithm="http://www.w3.org/2001/04/xmlenc#sha256"/>
        <DigestValue>qqKz7UtelGHdfiWdqNc1EvL8LqlQ7O4MTpeoyQcgyv0=</DigestValue>
      </Reference>
      <Reference URI="/xl/printerSettings/printerSettings25.bin?ContentType=application/vnd.openxmlformats-officedocument.spreadsheetml.printerSettings">
        <DigestMethod Algorithm="http://www.w3.org/2001/04/xmlenc#sha256"/>
        <DigestValue>qqKz7UtelGHdfiWdqNc1EvL8LqlQ7O4MTpeoyQcgyv0=</DigestValue>
      </Reference>
      <Reference URI="/xl/printerSettings/printerSettings26.bin?ContentType=application/vnd.openxmlformats-officedocument.spreadsheetml.printerSettings">
        <DigestMethod Algorithm="http://www.w3.org/2001/04/xmlenc#sha256"/>
        <DigestValue>ze+MZOtihPj9dKeV/Dz5QESpeY6Fdwmnkxhrh69STxA=</DigestValue>
      </Reference>
      <Reference URI="/xl/printerSettings/printerSettings3.bin?ContentType=application/vnd.openxmlformats-officedocument.spreadsheetml.printerSettings">
        <DigestMethod Algorithm="http://www.w3.org/2001/04/xmlenc#sha256"/>
        <DigestValue>86+sc8Rko5cNZ5BGa++/4xNznWSElckK3iS1B5pTwDQ=</DigestValue>
      </Reference>
      <Reference URI="/xl/printerSettings/printerSettings4.bin?ContentType=application/vnd.openxmlformats-officedocument.spreadsheetml.printerSettings">
        <DigestMethod Algorithm="http://www.w3.org/2001/04/xmlenc#sha256"/>
        <DigestValue>86+sc8Rko5cNZ5BGa++/4xNznWSElckK3iS1B5pTwDQ=</DigestValue>
      </Reference>
      <Reference URI="/xl/printerSettings/printerSettings5.bin?ContentType=application/vnd.openxmlformats-officedocument.spreadsheetml.printerSettings">
        <DigestMethod Algorithm="http://www.w3.org/2001/04/xmlenc#sha256"/>
        <DigestValue>16nRtTkTNfAdSTF0Lg1CT4t8t5VLf2B9wJs/PWFk54A=</DigestValue>
      </Reference>
      <Reference URI="/xl/printerSettings/printerSettings6.bin?ContentType=application/vnd.openxmlformats-officedocument.spreadsheetml.printerSettings">
        <DigestMethod Algorithm="http://www.w3.org/2001/04/xmlenc#sha256"/>
        <DigestValue>uU88Xb8H52+zoIqxS5vO/I1x2eOfnDiUW8vvtTUj+gU=</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p15fOjzmBTLGI8Klf+TI4woTVTHX8Q0l14vNf+jwiuE=</DigestValue>
      </Reference>
      <Reference URI="/xl/printerSettings/printerSettings9.bin?ContentType=application/vnd.openxmlformats-officedocument.spreadsheetml.printerSettings">
        <DigestMethod Algorithm="http://www.w3.org/2001/04/xmlenc#sha256"/>
        <DigestValue>2m6CW85rBYKpJKifjkFVt0n58BwBksWMXfva2VqaA+I=</DigestValue>
      </Reference>
      <Reference URI="/xl/sharedStrings.xml?ContentType=application/vnd.openxmlformats-officedocument.spreadsheetml.sharedStrings+xml">
        <DigestMethod Algorithm="http://www.w3.org/2001/04/xmlenc#sha256"/>
        <DigestValue>t7eW7tsasP6BCzyGjOvI2okzMqQsLAk/9iLo4YOjKFw=</DigestValue>
      </Reference>
      <Reference URI="/xl/styles.xml?ContentType=application/vnd.openxmlformats-officedocument.spreadsheetml.styles+xml">
        <DigestMethod Algorithm="http://www.w3.org/2001/04/xmlenc#sha256"/>
        <DigestValue>/bHMQUWxs60tJ3yGiBdbvCB2/ib1bizvk7t1GBTo1SA=</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NxSmFtaRiESUe3SL6L9z0cWrRs4+drhG7b0i4i7lCSQ=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QiDCyON6/l/Ti8hBcEpg68sz+6NJGWbPiZMQQy/y0eQ=</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rLdvf3yY2ekrKu60idP2MsLKORy6SOjqi0FnsyMynGM=</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HTYaQi0KtdQ+B1oDWji35M/0dutqOPx8jsY1TtQMpYg=</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sheet1.xml?ContentType=application/vnd.openxmlformats-officedocument.spreadsheetml.worksheet+xml">
        <DigestMethod Algorithm="http://www.w3.org/2001/04/xmlenc#sha256"/>
        <DigestValue>CoPGJQOokOZMG/e6A4dfZ0KFfhbxjmT2MscZRY0HzvI=</DigestValue>
      </Reference>
      <Reference URI="/xl/worksheets/sheet10.xml?ContentType=application/vnd.openxmlformats-officedocument.spreadsheetml.worksheet+xml">
        <DigestMethod Algorithm="http://www.w3.org/2001/04/xmlenc#sha256"/>
        <DigestValue>d8ZtSJtGwSMF4zqrwtPxIbKhz3GATy12Nq8eeYMOw08=</DigestValue>
      </Reference>
      <Reference URI="/xl/worksheets/sheet11.xml?ContentType=application/vnd.openxmlformats-officedocument.spreadsheetml.worksheet+xml">
        <DigestMethod Algorithm="http://www.w3.org/2001/04/xmlenc#sha256"/>
        <DigestValue>d3Rhs3kPs+J+YMjbvoWqgLTt5hofc6zInSl5suFa/Sg=</DigestValue>
      </Reference>
      <Reference URI="/xl/worksheets/sheet12.xml?ContentType=application/vnd.openxmlformats-officedocument.spreadsheetml.worksheet+xml">
        <DigestMethod Algorithm="http://www.w3.org/2001/04/xmlenc#sha256"/>
        <DigestValue>FWZgUHByjGL+NWV3a35ZzVHMIoyB72Ss4W3HSUAeitU=</DigestValue>
      </Reference>
      <Reference URI="/xl/worksheets/sheet13.xml?ContentType=application/vnd.openxmlformats-officedocument.spreadsheetml.worksheet+xml">
        <DigestMethod Algorithm="http://www.w3.org/2001/04/xmlenc#sha256"/>
        <DigestValue>EAvmPGkcRt56dGaujYE8NEZ0nFvM3OhqoqV4I2H8KmA=</DigestValue>
      </Reference>
      <Reference URI="/xl/worksheets/sheet14.xml?ContentType=application/vnd.openxmlformats-officedocument.spreadsheetml.worksheet+xml">
        <DigestMethod Algorithm="http://www.w3.org/2001/04/xmlenc#sha256"/>
        <DigestValue>RH0GoGmt1SPKqdCfZ7TktV8v+thYRQbtIaLZbD8jQNg=</DigestValue>
      </Reference>
      <Reference URI="/xl/worksheets/sheet15.xml?ContentType=application/vnd.openxmlformats-officedocument.spreadsheetml.worksheet+xml">
        <DigestMethod Algorithm="http://www.w3.org/2001/04/xmlenc#sha256"/>
        <DigestValue>bQlmcwDji+jAhXK7GvAU2HIAg8uQ9g7Cgyep0cHO7Ok=</DigestValue>
      </Reference>
      <Reference URI="/xl/worksheets/sheet16.xml?ContentType=application/vnd.openxmlformats-officedocument.spreadsheetml.worksheet+xml">
        <DigestMethod Algorithm="http://www.w3.org/2001/04/xmlenc#sha256"/>
        <DigestValue>J135hHUfHORKz2ESYjj91VSJzPddzI1a0iFY44mXqDY=</DigestValue>
      </Reference>
      <Reference URI="/xl/worksheets/sheet17.xml?ContentType=application/vnd.openxmlformats-officedocument.spreadsheetml.worksheet+xml">
        <DigestMethod Algorithm="http://www.w3.org/2001/04/xmlenc#sha256"/>
        <DigestValue>qXm88nm5FTO63zd0HgzFHKIWQEyF/h5B2vgPg4wd53c=</DigestValue>
      </Reference>
      <Reference URI="/xl/worksheets/sheet18.xml?ContentType=application/vnd.openxmlformats-officedocument.spreadsheetml.worksheet+xml">
        <DigestMethod Algorithm="http://www.w3.org/2001/04/xmlenc#sha256"/>
        <DigestValue>zfhQ62NLEhmC9cnMSEM9zVrD6HgI5ccnymFJwMP+HFA=</DigestValue>
      </Reference>
      <Reference URI="/xl/worksheets/sheet19.xml?ContentType=application/vnd.openxmlformats-officedocument.spreadsheetml.worksheet+xml">
        <DigestMethod Algorithm="http://www.w3.org/2001/04/xmlenc#sha256"/>
        <DigestValue>daLX1yr3mtNdXb9RzoJgl1motAhGgEVOTf69vx/TZg0=</DigestValue>
      </Reference>
      <Reference URI="/xl/worksheets/sheet2.xml?ContentType=application/vnd.openxmlformats-officedocument.spreadsheetml.worksheet+xml">
        <DigestMethod Algorithm="http://www.w3.org/2001/04/xmlenc#sha256"/>
        <DigestValue>LbzyN3HnDQuX8x3xohEO/qonQ5XLJtDhoISEh74IB1g=</DigestValue>
      </Reference>
      <Reference URI="/xl/worksheets/sheet20.xml?ContentType=application/vnd.openxmlformats-officedocument.spreadsheetml.worksheet+xml">
        <DigestMethod Algorithm="http://www.w3.org/2001/04/xmlenc#sha256"/>
        <DigestValue>59pVVFDMEUhUh0ZuTeSo/2VKdWbEsPihiZPYUz7INFo=</DigestValue>
      </Reference>
      <Reference URI="/xl/worksheets/sheet21.xml?ContentType=application/vnd.openxmlformats-officedocument.spreadsheetml.worksheet+xml">
        <DigestMethod Algorithm="http://www.w3.org/2001/04/xmlenc#sha256"/>
        <DigestValue>1WhASEv4YV+iA8QBmnK3bEvyL/EtoNXC/BSlCI3q5qU=</DigestValue>
      </Reference>
      <Reference URI="/xl/worksheets/sheet22.xml?ContentType=application/vnd.openxmlformats-officedocument.spreadsheetml.worksheet+xml">
        <DigestMethod Algorithm="http://www.w3.org/2001/04/xmlenc#sha256"/>
        <DigestValue>kB33w9iRyWlOcYc1AMIo9t2sNpc1T5VYCoVD26Vk0UE=</DigestValue>
      </Reference>
      <Reference URI="/xl/worksheets/sheet23.xml?ContentType=application/vnd.openxmlformats-officedocument.spreadsheetml.worksheet+xml">
        <DigestMethod Algorithm="http://www.w3.org/2001/04/xmlenc#sha256"/>
        <DigestValue>t7Y/ZYdk+rMIsofjGRE+T7dIlodE790wq72Jf74eVaQ=</DigestValue>
      </Reference>
      <Reference URI="/xl/worksheets/sheet24.xml?ContentType=application/vnd.openxmlformats-officedocument.spreadsheetml.worksheet+xml">
        <DigestMethod Algorithm="http://www.w3.org/2001/04/xmlenc#sha256"/>
        <DigestValue>26xBvP95cASIjKWoJCYX0aS1t3BjV+D/2pLDlKuymHs=</DigestValue>
      </Reference>
      <Reference URI="/xl/worksheets/sheet25.xml?ContentType=application/vnd.openxmlformats-officedocument.spreadsheetml.worksheet+xml">
        <DigestMethod Algorithm="http://www.w3.org/2001/04/xmlenc#sha256"/>
        <DigestValue>bFb908qBPu9UupQbQF3vxi0ADVJ+D/g43Z/6P9kXlpI=</DigestValue>
      </Reference>
      <Reference URI="/xl/worksheets/sheet26.xml?ContentType=application/vnd.openxmlformats-officedocument.spreadsheetml.worksheet+xml">
        <DigestMethod Algorithm="http://www.w3.org/2001/04/xmlenc#sha256"/>
        <DigestValue>wo9QPU4+bccpzNxi/PItHqBBnKql4MaGLDZqRQ3h5mw=</DigestValue>
      </Reference>
      <Reference URI="/xl/worksheets/sheet27.xml?ContentType=application/vnd.openxmlformats-officedocument.spreadsheetml.worksheet+xml">
        <DigestMethod Algorithm="http://www.w3.org/2001/04/xmlenc#sha256"/>
        <DigestValue>2AC4Ja38g2aimxNum9s9YhRNv5+k85XBoci5xT/Y9dI=</DigestValue>
      </Reference>
      <Reference URI="/xl/worksheets/sheet28.xml?ContentType=application/vnd.openxmlformats-officedocument.spreadsheetml.worksheet+xml">
        <DigestMethod Algorithm="http://www.w3.org/2001/04/xmlenc#sha256"/>
        <DigestValue>OlK2AjupDe0mAmuDgIHVMY8Oh29HKj3D6PwB8JTPONc=</DigestValue>
      </Reference>
      <Reference URI="/xl/worksheets/sheet29.xml?ContentType=application/vnd.openxmlformats-officedocument.spreadsheetml.worksheet+xml">
        <DigestMethod Algorithm="http://www.w3.org/2001/04/xmlenc#sha256"/>
        <DigestValue>Znp2C5C3NugLdDHgQHwHz11RnzO7QwJ9cNYWI2buiXs=</DigestValue>
      </Reference>
      <Reference URI="/xl/worksheets/sheet3.xml?ContentType=application/vnd.openxmlformats-officedocument.spreadsheetml.worksheet+xml">
        <DigestMethod Algorithm="http://www.w3.org/2001/04/xmlenc#sha256"/>
        <DigestValue>ETO5tfZ6oA227MH0TXatODq5LXHcMTOeijzlbT2CXs0=</DigestValue>
      </Reference>
      <Reference URI="/xl/worksheets/sheet30.xml?ContentType=application/vnd.openxmlformats-officedocument.spreadsheetml.worksheet+xml">
        <DigestMethod Algorithm="http://www.w3.org/2001/04/xmlenc#sha256"/>
        <DigestValue>/DFQbYSJdxGFprEm3zrTgAK0Lalc5m3FEP/1HEF4kgA=</DigestValue>
      </Reference>
      <Reference URI="/xl/worksheets/sheet31.xml?ContentType=application/vnd.openxmlformats-officedocument.spreadsheetml.worksheet+xml">
        <DigestMethod Algorithm="http://www.w3.org/2001/04/xmlenc#sha256"/>
        <DigestValue>+KVYvHX8UXhVMWYj+WD4c5gbydMba2y5UGpVWoygLZg=</DigestValue>
      </Reference>
      <Reference URI="/xl/worksheets/sheet32.xml?ContentType=application/vnd.openxmlformats-officedocument.spreadsheetml.worksheet+xml">
        <DigestMethod Algorithm="http://www.w3.org/2001/04/xmlenc#sha256"/>
        <DigestValue>Cm3bweSXHon0NNr437fy+MqjXf2b34iGWwiUCuzJCjk=</DigestValue>
      </Reference>
      <Reference URI="/xl/worksheets/sheet4.xml?ContentType=application/vnd.openxmlformats-officedocument.spreadsheetml.worksheet+xml">
        <DigestMethod Algorithm="http://www.w3.org/2001/04/xmlenc#sha256"/>
        <DigestValue>gJ6ltrZfPPMw7IjcgZFzT5G/86xZUWNIwMe9HU5gJ6A=</DigestValue>
      </Reference>
      <Reference URI="/xl/worksheets/sheet5.xml?ContentType=application/vnd.openxmlformats-officedocument.spreadsheetml.worksheet+xml">
        <DigestMethod Algorithm="http://www.w3.org/2001/04/xmlenc#sha256"/>
        <DigestValue>fY/OUzXDra/8fOJvEEoLVOZuHDGKBTocIm+pmIp/P6Q=</DigestValue>
      </Reference>
      <Reference URI="/xl/worksheets/sheet6.xml?ContentType=application/vnd.openxmlformats-officedocument.spreadsheetml.worksheet+xml">
        <DigestMethod Algorithm="http://www.w3.org/2001/04/xmlenc#sha256"/>
        <DigestValue>ygazFgEjhLpIF8OhebNuRUUNyYPeqrJkjOb/S9NVNNw=</DigestValue>
      </Reference>
      <Reference URI="/xl/worksheets/sheet7.xml?ContentType=application/vnd.openxmlformats-officedocument.spreadsheetml.worksheet+xml">
        <DigestMethod Algorithm="http://www.w3.org/2001/04/xmlenc#sha256"/>
        <DigestValue>k6u8zU5RVk6Wg/P81qpYn/xaaR/TL37osVE/CbjsWBs=</DigestValue>
      </Reference>
      <Reference URI="/xl/worksheets/sheet8.xml?ContentType=application/vnd.openxmlformats-officedocument.spreadsheetml.worksheet+xml">
        <DigestMethod Algorithm="http://www.w3.org/2001/04/xmlenc#sha256"/>
        <DigestValue>yc0NqzElB47BX1IF6vwIZQ0buVw01Ezej5OgaWduEy4=</DigestValue>
      </Reference>
      <Reference URI="/xl/worksheets/sheet9.xml?ContentType=application/vnd.openxmlformats-officedocument.spreadsheetml.worksheet+xml">
        <DigestMethod Algorithm="http://www.w3.org/2001/04/xmlenc#sha256"/>
        <DigestValue>bEoWFfQ2xWPcPnM0Ssd0caSH25LsqOVMvWXbxLZ45ZQ=</DigestValue>
      </Reference>
    </Manifest>
    <SignatureProperties>
      <SignatureProperty Id="idSignatureTime" Target="#idPackageSignature">
        <mdssi:SignatureTime xmlns:mdssi="http://schemas.openxmlformats.org/package/2006/digital-signature">
          <mdssi:Format>YYYY-MM-DDThh:mm:ssTZD</mdssi:Format>
          <mdssi:Value>2025-07-30T11:18:10Z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PE</SignatureComments>
          <WindowsVersion>10.0</WindowsVersion>
          <OfficeVersion>15.0</OfficeVersion>
          <ApplicationVersion>15.0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2025-07-30T11:18:10Z</xd:SigningTime>
          <xd:SigningCertificate>
            <xd:Cert>
              <xd:CertDigest>
                <DigestMethod Algorithm="http://www.w3.org/2001/04/xmlenc#sha256"/>
                <DigestValue>Gbe0Maj+WWTEsmXMlxxVZywTB9LVY4znzX7l2o8T49M=</DigestValue>
              </xd:CertDigest>
              <xd:IssuerSerial>
                <X509IssuerName>CN=NBG Class 2 INT Sub CA, DC=nbg, DC=ge</X509IssuerName>
                <X509SerialNumber>290202914226441096945049</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Approved this document</xd:Description>
            </xd:CommitmentTypeId>
            <xd:AllSignedDataObjects/>
            <xd:CommitmentTypeQualifiers>
              <xd:CommitmentTypeQualifier>PE</xd:CommitmentTypeQualifier>
            </xd:CommitmentTypeQualifiers>
          </xd:CommitmentTypeIndication>
        </xd:SignedDataObjectProperties>
      </xd: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5ab027e3-97f5-4f2b-b242-189f84f1bffe" origin="userSelected"/>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To0NCBBTTwvRGF0ZVRpbWU+PExhYmVsU3RyaW5nPlRoaXMgaXRlbSBoYXMgbm8gY2xhc3NpZmljYXRpb248L0xhYmVsU3RyaW5nPjwvaXRlbT48L2xhYmVsSGlzdG9yeT4=</Value>
</WrappedLabelHistory>
</file>

<file path=customXml/itemProps1.xml><?xml version="1.0" encoding="utf-8"?>
<ds:datastoreItem xmlns:ds="http://schemas.openxmlformats.org/officeDocument/2006/customXml" ds:itemID="{5E1C8CAF-9701-4452-819E-0C12CFF204F8}">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49437214-8189-4A9B-A254-B806C4FB6C08}">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32</vt:i4>
      </vt:variant>
    </vt:vector>
  </HeadingPairs>
  <TitlesOfParts>
    <vt:vector size="32" baseType="lpstr">
      <vt:lpstr>Info </vt:lpstr>
      <vt:lpstr>1. key ratios </vt:lpstr>
      <vt:lpstr>2. SOFP</vt:lpstr>
      <vt:lpstr>3. SOPL</vt:lpstr>
      <vt:lpstr>4. Off-balance</vt:lpstr>
      <vt:lpstr>5. RWA </vt:lpstr>
      <vt:lpstr>6. Administrators-shareholders</vt:lpstr>
      <vt:lpstr>7. LI1 </vt:lpstr>
      <vt:lpstr>8. LI2</vt:lpstr>
      <vt:lpstr>9.Capital</vt:lpstr>
      <vt:lpstr>9.1. Capital Requirements</vt:lpstr>
      <vt:lpstr>9.2. MREL1</vt:lpstr>
      <vt:lpstr>9.3. MREL2</vt:lpstr>
      <vt:lpstr>10. CC2</vt:lpstr>
      <vt:lpstr>11. CRWA </vt:lpstr>
      <vt:lpstr>12. CRM</vt:lpstr>
      <vt:lpstr>13. CRME </vt:lpstr>
      <vt:lpstr>14. LCR</vt:lpstr>
      <vt:lpstr>15. CCR </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2025-07-30T11:16:54Z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63f0db0d-f459-4727-99f0-b1bf654d03fe</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{49437214-8189-4A9B-A254-B806C4FB6C08}</vt:lpwstr>
  </property>
  <property fmtid="{D5CDD505-2E9C-101B-9397-08002B2CF9AE}" pid="7" name="DLPManualFileClassification">
    <vt:lpwstr>{BD15A7F3-68A3-44DA-88DE-84F8F8C88452}</vt:lpwstr>
  </property>
  <property fmtid="{D5CDD505-2E9C-101B-9397-08002B2CF9AE}" pid="8" name="DLPManualFileClassificationLastModifiedBy">
    <vt:lpwstr>BOG0\salkapanadze</vt:lpwstr>
  </property>
  <property fmtid="{D5CDD505-2E9C-101B-9397-08002B2CF9AE}" pid="9" name="DLPManualFileClassificationLastModificationDate">
    <vt:lpwstr>1753790632</vt:lpwstr>
  </property>
  <property fmtid="{D5CDD505-2E9C-101B-9397-08002B2CF9AE}" pid="10" name="DLPManualFileClassificationVersion">
    <vt:lpwstr>11.11.2.117</vt:lpwstr>
  </property>
</Properties>
</file>