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defaultThemeVersion="124226"/>
  <xr:revisionPtr revIDLastSave="0" documentId="13_ncr:1_{A17028FD-D346-4A3A-868C-5E9FE0595BB9}" xr6:coauthVersionLast="47" xr6:coauthVersionMax="47" xr10:uidLastSave="{00000000-0000-0000-0000-000000000000}"/>
  <bookViews>
    <workbookView xWindow="-108" yWindow="-108" windowWidth="30936" windowHeight="16896" tabRatio="826"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1" i="91" l="1"/>
  <c r="H20" i="91"/>
  <c r="H19" i="91"/>
  <c r="H18" i="91"/>
  <c r="H17" i="91"/>
  <c r="H16" i="91"/>
  <c r="H15" i="91"/>
  <c r="H14" i="91"/>
  <c r="H13" i="91"/>
  <c r="H12" i="91"/>
  <c r="H11" i="91"/>
  <c r="H10" i="91"/>
  <c r="H9" i="91"/>
  <c r="H8" i="91"/>
  <c r="AA8" i="116" l="1"/>
  <c r="Z8" i="116"/>
  <c r="Y8" i="116"/>
  <c r="X8" i="116"/>
  <c r="W8" i="116"/>
  <c r="V8" i="116"/>
  <c r="U8" i="116"/>
  <c r="AA15" i="116"/>
  <c r="Z15" i="116"/>
  <c r="Y15" i="116"/>
  <c r="X15" i="116"/>
  <c r="W15" i="116"/>
  <c r="V15" i="116"/>
  <c r="U15" i="116"/>
  <c r="C48" i="89"/>
  <c r="C44" i="89"/>
  <c r="C32" i="89"/>
  <c r="C31" i="89"/>
  <c r="C42" i="89" s="1"/>
  <c r="C12" i="89"/>
  <c r="C6" i="89"/>
  <c r="C29" i="89" s="1"/>
  <c r="E33" i="109"/>
  <c r="E32" i="109"/>
  <c r="E31" i="109"/>
  <c r="E30" i="109"/>
  <c r="E23" i="109"/>
  <c r="E22" i="109"/>
  <c r="E67" i="108"/>
  <c r="E66" i="108"/>
  <c r="E65" i="108"/>
  <c r="E64" i="108"/>
  <c r="D63" i="108"/>
  <c r="C63" i="108"/>
  <c r="E63" i="108" s="1"/>
  <c r="E62" i="108"/>
  <c r="E61" i="108"/>
  <c r="E60" i="108"/>
  <c r="D59" i="108"/>
  <c r="D68" i="108" s="1"/>
  <c r="C59" i="108"/>
  <c r="E59" i="108" s="1"/>
  <c r="E58" i="108"/>
  <c r="E57" i="108"/>
  <c r="E56" i="108"/>
  <c r="E55" i="108"/>
  <c r="E52" i="108"/>
  <c r="E51" i="108"/>
  <c r="E50" i="108"/>
  <c r="E49" i="108"/>
  <c r="E48" i="108"/>
  <c r="D47" i="108"/>
  <c r="C47" i="108"/>
  <c r="E47" i="108" s="1"/>
  <c r="E46" i="108"/>
  <c r="E45" i="108"/>
  <c r="E44" i="108"/>
  <c r="E43" i="108"/>
  <c r="E42" i="108"/>
  <c r="D41" i="108"/>
  <c r="C41" i="108"/>
  <c r="C53" i="108" s="1"/>
  <c r="E40" i="108"/>
  <c r="E39" i="108"/>
  <c r="D38" i="108"/>
  <c r="D53" i="108" s="1"/>
  <c r="C38" i="108"/>
  <c r="E35" i="108"/>
  <c r="E34" i="108"/>
  <c r="E33" i="108"/>
  <c r="E32" i="108"/>
  <c r="E31" i="108"/>
  <c r="D30" i="108"/>
  <c r="C30" i="108"/>
  <c r="E30" i="108" s="1"/>
  <c r="E29" i="108"/>
  <c r="E28" i="108"/>
  <c r="D27" i="108"/>
  <c r="C27" i="108"/>
  <c r="E27" i="108" s="1"/>
  <c r="E26" i="108"/>
  <c r="E25" i="108"/>
  <c r="D24" i="108"/>
  <c r="C24" i="108"/>
  <c r="E24" i="108" s="1"/>
  <c r="E23" i="108"/>
  <c r="E22" i="108"/>
  <c r="E21" i="108"/>
  <c r="E20" i="108"/>
  <c r="D19" i="108"/>
  <c r="C19" i="108"/>
  <c r="E19" i="108" s="1"/>
  <c r="E18" i="108"/>
  <c r="E17" i="108"/>
  <c r="E16" i="108"/>
  <c r="D15" i="108"/>
  <c r="C15" i="108"/>
  <c r="E14" i="108"/>
  <c r="E13" i="108"/>
  <c r="E12" i="108"/>
  <c r="D11" i="108"/>
  <c r="C11" i="108"/>
  <c r="E11" i="108" s="1"/>
  <c r="E10" i="108"/>
  <c r="E9" i="108"/>
  <c r="E8" i="108"/>
  <c r="D7" i="108"/>
  <c r="D36" i="108" s="1"/>
  <c r="C7" i="108"/>
  <c r="C36" i="108" s="1"/>
  <c r="E36" i="108" s="1"/>
  <c r="E15" i="108" l="1"/>
  <c r="C53" i="89"/>
  <c r="D69" i="108"/>
  <c r="E53" i="108"/>
  <c r="E7" i="108"/>
  <c r="E38" i="108"/>
  <c r="C68" i="108"/>
  <c r="E68" i="108" s="1"/>
  <c r="E41" i="108"/>
  <c r="C22" i="111"/>
  <c r="C69" i="108" l="1"/>
  <c r="E69" i="108" s="1"/>
  <c r="B2" i="97"/>
  <c r="B2" i="95"/>
  <c r="B2" i="92"/>
  <c r="B2" i="93"/>
  <c r="B2" i="91"/>
  <c r="B2" i="64"/>
  <c r="B2" i="90"/>
  <c r="B2" i="69"/>
  <c r="B2" i="94"/>
  <c r="B2" i="89"/>
  <c r="B2" i="73"/>
  <c r="B2" i="88"/>
  <c r="B2" i="52"/>
  <c r="B2" i="86"/>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C10" i="115" l="1"/>
  <c r="C34" i="113"/>
  <c r="D34" i="113"/>
  <c r="E34" i="113"/>
  <c r="F34" i="113"/>
  <c r="G34" i="113"/>
  <c r="H8" i="111"/>
  <c r="H9" i="111"/>
  <c r="H10" i="111"/>
  <c r="H11" i="111"/>
  <c r="H12" i="111"/>
  <c r="H13" i="111"/>
  <c r="H14" i="111"/>
  <c r="H15" i="111"/>
  <c r="H16" i="111"/>
  <c r="H17" i="111"/>
  <c r="H18" i="111"/>
  <c r="H19" i="111"/>
  <c r="H20" i="111"/>
  <c r="H21" i="111"/>
  <c r="D22" i="111"/>
  <c r="E22" i="111"/>
  <c r="F22" i="111"/>
  <c r="G22" i="111"/>
  <c r="H34" i="113" l="1"/>
  <c r="H22" i="111"/>
  <c r="E37" i="88"/>
  <c r="D37" i="88"/>
  <c r="C37" i="88"/>
  <c r="H43" i="110" l="1"/>
  <c r="E43" i="110"/>
  <c r="H42" i="110"/>
  <c r="E42" i="110"/>
  <c r="H41" i="110"/>
  <c r="E41" i="110"/>
  <c r="H40" i="110"/>
  <c r="E40" i="110"/>
  <c r="H39" i="110"/>
  <c r="E39" i="110"/>
  <c r="H38" i="110"/>
  <c r="E38" i="110"/>
  <c r="H37" i="110"/>
  <c r="E37" i="110"/>
  <c r="H36" i="110"/>
  <c r="E36" i="110"/>
  <c r="H35" i="110"/>
  <c r="E35" i="110"/>
  <c r="H34" i="110"/>
  <c r="E34" i="110"/>
  <c r="H33" i="110"/>
  <c r="E33" i="110"/>
  <c r="H32" i="110"/>
  <c r="E32" i="110"/>
  <c r="H31" i="110"/>
  <c r="E31" i="110"/>
  <c r="H30" i="110"/>
  <c r="E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E14" i="110"/>
  <c r="H16" i="110"/>
  <c r="E16" i="110"/>
  <c r="H15" i="110"/>
  <c r="E15" i="110"/>
  <c r="H14" i="110"/>
  <c r="H13" i="110"/>
  <c r="E13" i="110"/>
  <c r="H12" i="110"/>
  <c r="E12" i="110"/>
  <c r="H11" i="110"/>
  <c r="E11" i="110"/>
  <c r="H10" i="110"/>
  <c r="E10" i="110"/>
  <c r="H9" i="110"/>
  <c r="E9" i="110"/>
  <c r="H8" i="110"/>
  <c r="E8" i="110"/>
  <c r="H7" i="110"/>
  <c r="E7" i="110"/>
  <c r="H6" i="110"/>
  <c r="E6" i="110"/>
  <c r="H44" i="109"/>
  <c r="E44" i="109"/>
  <c r="H42" i="109"/>
  <c r="E42" i="109"/>
  <c r="H41" i="109"/>
  <c r="E41" i="109"/>
  <c r="H40" i="109"/>
  <c r="E40" i="109"/>
  <c r="H39" i="109"/>
  <c r="E39" i="109"/>
  <c r="H38" i="109"/>
  <c r="E38" i="109"/>
  <c r="H37" i="109"/>
  <c r="E37" i="109"/>
  <c r="H36" i="109"/>
  <c r="E36" i="109"/>
  <c r="H35" i="109"/>
  <c r="E35" i="109"/>
  <c r="G34" i="109"/>
  <c r="F34" i="109"/>
  <c r="H34" i="109" s="1"/>
  <c r="D34" i="109"/>
  <c r="C34" i="109"/>
  <c r="E34" i="109" s="1"/>
  <c r="H29" i="109"/>
  <c r="E29" i="109"/>
  <c r="H28" i="109"/>
  <c r="E28" i="109"/>
  <c r="H27" i="109"/>
  <c r="E27" i="109"/>
  <c r="H26" i="109"/>
  <c r="E26" i="109"/>
  <c r="H25" i="109"/>
  <c r="E25" i="109"/>
  <c r="H24" i="109"/>
  <c r="E24" i="109"/>
  <c r="H21" i="109"/>
  <c r="E21" i="109"/>
  <c r="H20" i="109"/>
  <c r="E20" i="109"/>
  <c r="H19" i="109"/>
  <c r="E19" i="109"/>
  <c r="H18" i="109"/>
  <c r="E18" i="109"/>
  <c r="H17" i="109"/>
  <c r="E17" i="109"/>
  <c r="H16" i="109"/>
  <c r="E16" i="109"/>
  <c r="H15" i="109"/>
  <c r="E15" i="109"/>
  <c r="H14" i="109"/>
  <c r="E14" i="109"/>
  <c r="H13" i="109"/>
  <c r="E13" i="109"/>
  <c r="H12" i="109"/>
  <c r="E12" i="109"/>
  <c r="H11" i="109"/>
  <c r="E11" i="109"/>
  <c r="H10" i="109"/>
  <c r="E10" i="109"/>
  <c r="H9" i="109"/>
  <c r="E9" i="109"/>
  <c r="H8" i="109"/>
  <c r="E8" i="109"/>
  <c r="H7" i="109"/>
  <c r="E7" i="109"/>
  <c r="G6" i="109"/>
  <c r="G45" i="109" s="1"/>
  <c r="F6" i="109"/>
  <c r="D6" i="109"/>
  <c r="C6" i="109"/>
  <c r="E6" i="109" l="1"/>
  <c r="E17" i="110"/>
  <c r="H43" i="109"/>
  <c r="F45" i="109"/>
  <c r="H45" i="109" s="1"/>
  <c r="C45" i="109"/>
  <c r="H6" i="109"/>
  <c r="D45" i="109"/>
  <c r="E43" i="109" l="1"/>
  <c r="E45" i="109"/>
  <c r="B1" i="97" l="1"/>
  <c r="G39" i="97" l="1"/>
  <c r="B1" i="95"/>
  <c r="B1" i="92"/>
  <c r="B1" i="93"/>
  <c r="B1" i="64"/>
  <c r="B1" i="90"/>
  <c r="B1" i="69"/>
  <c r="B1" i="94"/>
  <c r="B1" i="89"/>
  <c r="B1" i="73"/>
  <c r="B1" i="88"/>
  <c r="B1" i="52"/>
  <c r="B1" i="86"/>
  <c r="E6" i="86" l="1"/>
  <c r="E13" i="86" s="1"/>
  <c r="F6" i="86"/>
  <c r="F13" i="86" s="1"/>
  <c r="G6" i="86"/>
  <c r="G13" i="86" s="1"/>
  <c r="B1" i="91" l="1"/>
  <c r="B1" i="84"/>
  <c r="D6" i="86" l="1"/>
  <c r="D13" i="86" s="1"/>
  <c r="C6" i="86" l="1"/>
  <c r="C13" i="86" s="1"/>
  <c r="E19" i="92" l="1"/>
  <c r="E18" i="92"/>
  <c r="E17" i="92"/>
  <c r="E16" i="92"/>
  <c r="E15" i="92"/>
  <c r="E14" i="92" s="1"/>
  <c r="C14" i="92"/>
  <c r="E12" i="92"/>
  <c r="E11" i="92"/>
  <c r="E10" i="92"/>
  <c r="E9" i="92"/>
  <c r="E8" i="92"/>
  <c r="E7" i="92" s="1"/>
  <c r="C7" i="92"/>
  <c r="C21" i="92" l="1"/>
  <c r="E21" i="92"/>
  <c r="T21" i="64"/>
  <c r="U21" i="64"/>
  <c r="S21" i="64"/>
  <c r="C21" i="64"/>
  <c r="G22" i="91"/>
  <c r="F22" i="91"/>
  <c r="E22" i="91"/>
  <c r="D22" i="91"/>
  <c r="C22" i="91"/>
  <c r="H22" i="91" l="1"/>
  <c r="K22" i="90"/>
  <c r="L22" i="90"/>
  <c r="M22" i="90"/>
  <c r="N22" i="90"/>
  <c r="O22" i="90"/>
  <c r="P22" i="90"/>
  <c r="Q22" i="90"/>
  <c r="R22" i="90"/>
  <c r="S22" i="90"/>
  <c r="C22" i="90" l="1"/>
  <c r="D22" i="90" l="1"/>
  <c r="E22" i="90"/>
  <c r="F22" i="90"/>
  <c r="G22" i="90"/>
  <c r="H22" i="90"/>
  <c r="I22" i="90"/>
  <c r="J22" i="90"/>
  <c r="C8" i="73" l="1"/>
  <c r="C13" i="73" s="1"/>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<sst xmlns="http://schemas.openxmlformats.org/spreadsheetml/2006/main" count="1221" uniqueCount="760">
  <si>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</si>
  <si>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</si>
  <si>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</si>
  <si>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</si>
  <si>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</si>
  <si>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</si>
  <si>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</si>
  <si>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</si>
  <si>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</si>
  <si>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</si>
  <si>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</si>
  <si>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</si>
  <si>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</si>
  <si>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</si>
  <si>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</si>
  <si>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</si>
  <si>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</si>
  <si>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</si>
  <si>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</si>
  <si>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</si>
  <si>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</si>
  <si>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</si>
  <si>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</si>
  <si>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</si>
  <si>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</si>
  <si>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</si>
  <si>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</si>
  <si>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</si>
  <si>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</si>
  <si>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</si>
  <si>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</si>
  <si>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</si>
  <si>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</si>
  <si>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</si>
  <si>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</si>
  <si>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</si>
  <si>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</si>
  <si>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</si>
  <si>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</si>
  <si>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</si>
  <si>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</si>
  <si>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</si>
  <si>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</si>
  <si>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</si>
  <si>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</si>
  <si>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</si>
  <si>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</si>
  <si>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</si>
  <si>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</si>
  <si>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</si>
  <si>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</si>
  <si>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</si>
  <si>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</si>
  <si>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</si>
  <si>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</si>
  <si>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</si>
  <si>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</si>
  <si>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</si>
  <si>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</si>
  <si>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</si>
  <si>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</si>
  <si>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</si>
  <si>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</si>
  <si>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</si>
  <si>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</si>
  <si>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</si>
  <si>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</si>
  <si>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</si>
  <si>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</si>
  <si>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</si>
  <si>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</si>
  <si>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</si>
  <si>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</si>
  <si>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</si>
  <si>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</si>
  <si>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</si>
  <si>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</si>
  <si>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</si>
  <si>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</si>
  <si>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</si>
  <si>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</si>
  <si>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</si>
  <si>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</si>
  <si>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</si>
  <si>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</si>
  <si>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</si>
  <si>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</si>
  <si>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</si>
  <si>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</si>
  <si>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</si>
  <si>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</si>
  <si>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</si>
  <si>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</si>
  <si>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</si>
  <si>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</si>
  <si>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</si>
  <si>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</si>
  <si>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</si>
  <si>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</si>
  <si>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</si>
  <si>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</si>
  <si>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</si>
  <si>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</si>
  <si>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</si>
  <si>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</si>
  <si>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</si>
  <si>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</si>
  <si>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</si>
  <si>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</si>
  <si>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</si>
  <si>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</si>
  <si>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</si>
  <si>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</si>
  <si>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</si>
  <si>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</si>
  <si>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</si>
  <si>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</si>
  <si>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</si>
  <si>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</si>
  <si>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</si>
  <si>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</si>
  <si>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</si>
  <si>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</si>
  <si>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</si>
  <si>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</si>
  <si>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</si>
  <si>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</si>
  <si>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</si>
  <si>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</si>
  <si>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</si>
  <si>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</si>
  <si>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</si>
  <si>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</si>
  <si>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</si>
  <si>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</si>
  <si>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</si>
  <si>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</si>
  <si>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</si>
  <si>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</si>
  <si>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</si>
  <si>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</si>
  <si>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</si>
  <si>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</si>
  <si>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</si>
  <si>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</si>
  <si>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</si>
  <si>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</si>
  <si>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</si>
  <si>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</si>
  <si>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</si>
  <si>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</si>
  <si>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</si>
  <si>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</si>
  <si>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</si>
  <si>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</si>
  <si>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</si>
  <si>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</si>
  <si>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</si>
  <si>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</si>
  <si>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</si>
  <si>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</si>
  <si>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</si>
  <si>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</si>
  <si>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</si>
  <si>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</si>
  <si>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</si>
  <si>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</si>
  <si>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</si>
  <si>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</si>
  <si>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</si>
  <si>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</si>
  <si>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</si>
  <si>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</si>
  <si>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</si>
  <si>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</si>
  <si>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</si>
  <si>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</si>
  <si>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</si>
  <si>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</si>
  <si>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</si>
  <si>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</si>
  <si>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</si>
  <si>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</si>
  <si>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</si>
  <si>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</si>
  <si>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</si>
  <si>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</si>
  <si>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</si>
  <si>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</si>
  <si>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</si>
  <si>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</si>
  <si>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</si>
  <si>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</si>
  <si>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</si>
  <si>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</si>
  <si>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</si>
  <si>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</si>
  <si>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</si>
  <si>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</si>
  <si>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</si>
  <si>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</si>
  <si>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</si>
  <si>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</si>
  <si>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</si>
  <si>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</si>
  <si>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</si>
  <si>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</si>
  <si>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</si>
  <si>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</si>
  <si>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</si>
  <si>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</si>
  <si>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</si>
  <si>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</si>
  <si>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</si>
  <si>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</si>
  <si>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</si>
  <si>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</si>
  <si>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</si>
  <si>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</si>
  <si>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</si>
  <si>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</si>
  <si>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</si>
  <si>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</si>
  <si>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</si>
  <si>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</si>
  <si>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</si>
  <si>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</si>
  <si>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</si>
  <si>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</si>
  <si>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</si>
  <si>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</si>
  <si>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</si>
  <si>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</si>
  <si>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</si>
  <si>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</si>
  <si>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</si>
  <si>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</si>
  <si>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</si>
  <si>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</si>
  <si>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</si>
  <si>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</si>
  <si>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</si>
  <si>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</si>
  <si>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</si>
  <si>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</si>
  <si>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</si>
  <si>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</si>
  <si>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</si>
  <si>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</si>
  <si>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</si>
  <si>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</si>
  <si>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</si>
  <si>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</si>
  <si>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</si>
  <si>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</si>
  <si>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</si>
  <si>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</si>
  <si>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</si>
  <si>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</si>
  <si>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</si>
  <si>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</si>
  <si>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</si>
  <si>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</si>
  <si>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</si>
  <si>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</si>
  <si>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</si>
  <si>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</si>
  <si>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</si>
  <si>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</si>
  <si>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</si>
  <si>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</si>
  <si>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</si>
  <si>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</si>
  <si>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</si>
  <si>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</si>
  <si>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</si>
  <si>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</si>
  <si>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</si>
  <si>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</si>
  <si>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</si>
  <si>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</si>
  <si>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</si>
  <si>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</si>
  <si>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</si>
  <si>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</si>
  <si>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</si>
  <si>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</si>
  <si>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</si>
  <si>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</si>
  <si>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</si>
  <si>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</si>
  <si>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</si>
  <si>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</si>
  <si>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</si>
  <si>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</si>
  <si>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</si>
  <si>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</si>
  <si>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</si>
  <si>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</si>
  <si>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</si>
  <si>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</si>
  <si>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</si>
  <si>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</si>
  <si>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</si>
  <si>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</si>
  <si>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</si>
  <si>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</si>
  <si>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</si>
  <si>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</si>
  <si>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</si>
  <si>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</si>
  <si>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</si>
  <si>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</si>
  <si>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</si>
  <si>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</si>
  <si>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</si>
  <si>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</si>
  <si>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</si>
  <si>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</si>
  <si>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</si>
  <si>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</si>
  <si>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</si>
  <si>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</si>
  <si>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</si>
  <si>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</si>
  <si>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</si>
  <si>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</si>
  <si>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</si>
  <si>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</si>
  <si>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</si>
  <si>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</si>
  <si>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</si>
  <si>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</si>
  <si>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</si>
  <si>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</si>
  <si>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</si>
  <si>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</si>
  <si>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</si>
  <si>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</si>
  <si>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</si>
  <si>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</si>
  <si>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</si>
  <si>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</si>
  <si>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</si>
  <si>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</si>
  <si>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</si>
  <si>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</si>
  <si>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</si>
  <si>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</si>
  <si>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</si>
  <si>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</si>
  <si>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Capital Conservation Buffer *</t>
  </si>
  <si>
    <t>Balance sheet items *</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</si>
  <si>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</si>
  <si>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</si>
  <si>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</si>
  <si>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</si>
  <si>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</si>
  <si>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</si>
  <si>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</si>
  <si>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</si>
  <si>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</si>
  <si>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</si>
  <si>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</si>
  <si>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</si>
  <si>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</si>
  <si>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</si>
  <si>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</si>
  <si>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</si>
  <si>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</si>
  <si>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</si>
  <si>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</si>
  <si>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</si>
  <si>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</si>
  <si>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</si>
  <si>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</si>
  <si>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</si>
  <si>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</si>
  <si>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</si>
  <si>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</si>
  <si>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</si>
  <si>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</si>
  <si>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</si>
  <si>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</si>
  <si>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</si>
  <si>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</si>
  <si>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</si>
  <si>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</si>
  <si>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</si>
  <si>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</si>
  <si>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</si>
  <si>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</si>
  <si>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</si>
  <si>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</si>
  <si>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</si>
  <si>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</si>
  <si>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</si>
  <si>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</si>
  <si>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</si>
  <si>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</si>
  <si>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</si>
  <si>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</si>
  <si>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</si>
  <si>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</si>
  <si>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</si>
  <si>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</si>
  <si>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</si>
  <si>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</si>
  <si>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</si>
  <si>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</si>
  <si>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</si>
  <si>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</si>
  <si>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</si>
  <si>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</si>
  <si>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</si>
  <si>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</si>
  <si>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</si>
  <si>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</si>
  <si>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</si>
  <si>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</si>
  <si>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</si>
  <si>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</si>
  <si>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</si>
  <si>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</si>
  <si>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</si>
  <si>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</si>
  <si>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</si>
  <si>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</si>
  <si>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</si>
  <si>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</si>
  <si>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</si>
  <si>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</si>
  <si>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</si>
  <si>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</si>
  <si>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</si>
  <si>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</si>
  <si>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</si>
  <si>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</si>
  <si>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</si>
  <si>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</si>
  <si>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</si>
  <si>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</si>
  <si>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</si>
  <si>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</si>
  <si>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</si>
  <si>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</si>
  <si>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</si>
  <si>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</si>
  <si>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</si>
  <si>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</si>
  <si>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</si>
  <si>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</si>
  <si>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</si>
  <si>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</si>
  <si>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</si>
  <si>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</si>
  <si>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</si>
  <si>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</si>
  <si>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</si>
  <si>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</si>
  <si>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</si>
  <si>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</si>
  <si>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</si>
  <si>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</si>
  <si>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</si>
  <si>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</si>
  <si>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</si>
  <si>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</si>
  <si>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</si>
  <si>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</si>
  <si>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</si>
  <si>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</si>
  <si>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</si>
  <si>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</si>
  <si>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</si>
  <si>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</si>
  <si>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</si>
  <si>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</si>
  <si>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</si>
  <si>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</si>
  <si>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</si>
  <si>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</si>
  <si>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</si>
  <si>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</si>
  <si>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</si>
  <si>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</si>
  <si>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</si>
  <si>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</si>
  <si>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</si>
  <si>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</si>
  <si>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</si>
  <si>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</si>
  <si>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</si>
  <si>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</si>
  <si>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</si>
  <si>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</si>
  <si>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</si>
  <si>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</si>
  <si>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</si>
  <si>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</si>
  <si>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</si>
  <si>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</si>
  <si>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</si>
  <si>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</si>
  <si>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</si>
  <si>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</si>
  <si>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</si>
  <si>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</si>
  <si>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</si>
  <si>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</si>
  <si>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</si>
  <si>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</si>
  <si>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</si>
  <si>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</si>
  <si>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</si>
  <si>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</si>
  <si>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</si>
  <si>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</si>
  <si>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</si>
  <si>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</si>
  <si>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</si>
  <si>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</si>
  <si>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</si>
  <si>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</si>
  <si>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</si>
  <si>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</si>
  <si>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</si>
  <si>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</si>
  <si>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</si>
  <si>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</si>
  <si>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</si>
  <si>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</si>
  <si>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</si>
  <si>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</si>
  <si>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</si>
  <si>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</si>
  <si>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</si>
  <si>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</si>
  <si>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</si>
  <si>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</si>
  <si>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</si>
  <si>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</si>
  <si>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</si>
  <si>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</si>
  <si>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</si>
  <si>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</si>
  <si>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</si>
  <si>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</si>
  <si>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</si>
  <si>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</si>
  <si>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</si>
  <si>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</si>
  <si>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</si>
  <si>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</si>
  <si>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</si>
  <si>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</si>
  <si>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</si>
  <si>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</si>
  <si>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</si>
  <si>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</si>
  <si>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</si>
  <si>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</si>
  <si>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</si>
  <si>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</si>
  <si>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</si>
  <si>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</si>
  <si>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</si>
  <si>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</si>
  <si>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</si>
  <si>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</si>
  <si>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</si>
  <si>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</si>
  <si>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</si>
  <si>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</si>
  <si>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</si>
  <si>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</si>
  <si>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</si>
  <si>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</si>
  <si>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</si>
  <si>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</si>
  <si>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</si>
  <si>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</si>
  <si>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</si>
  <si>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</si>
  <si>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</si>
  <si>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</si>
  <si>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</si>
  <si>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</si>
  <si>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</si>
  <si>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</si>
  <si>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</si>
  <si>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</si>
  <si>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</si>
  <si>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</si>
  <si>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</si>
  <si>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</si>
  <si>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</si>
  <si>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</si>
  <si>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</si>
  <si>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</si>
  <si>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</si>
  <si>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</si>
  <si>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</si>
  <si>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</si>
  <si>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</si>
  <si>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</si>
  <si>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</si>
  <si>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</si>
  <si>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</si>
  <si>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</si>
  <si>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</si>
  <si>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</si>
  <si>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</si>
  <si>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</si>
  <si>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</si>
  <si>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</si>
  <si>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</si>
  <si>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</si>
  <si>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</si>
  <si>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</si>
  <si>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</si>
  <si>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</si>
  <si>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</si>
  <si>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</si>
  <si>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</si>
  <si>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</si>
  <si>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</si>
  <si>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</si>
  <si>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</si>
  <si>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</si>
  <si>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</si>
  <si>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</si>
  <si>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</si>
  <si>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</si>
  <si>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</si>
  <si>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</si>
  <si>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</si>
  <si>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</si>
  <si>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</si>
  <si>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</si>
  <si>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</si>
  <si>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</si>
  <si>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</si>
  <si>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</si>
  <si>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</si>
  <si>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</si>
  <si>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</si>
  <si>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</si>
  <si>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</si>
  <si>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</si>
  <si>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</si>
  <si>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</si>
  <si>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</si>
  <si>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</si>
  <si>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</si>
  <si>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</si>
  <si>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</si>
  <si>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</si>
  <si>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</si>
  <si>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</si>
  <si>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</si>
  <si>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</si>
  <si>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</si>
  <si>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</si>
  <si>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</si>
  <si>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</si>
  <si>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</si>
  <si>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</si>
  <si>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</si>
  <si>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</si>
  <si>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</si>
  <si>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</si>
  <si>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</si>
  <si>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</si>
  <si>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</si>
  <si>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</si>
  <si>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</si>
  <si>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</si>
  <si>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</si>
  <si>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</si>
  <si>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</si>
  <si>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</si>
  <si>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</si>
  <si>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</si>
  <si>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</si>
  <si>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</si>
  <si>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</si>
  <si>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</si>
  <si>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</si>
  <si>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</si>
  <si>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</si>
  <si>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</si>
  <si>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</si>
  <si>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</si>
  <si>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</si>
  <si>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</si>
  <si>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</si>
  <si>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</si>
  <si>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</si>
  <si>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</si>
  <si>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Weighted average nominal interest rate (on Residual Contractual value of Loans)</t>
  </si>
  <si>
    <t>Weighted average remaining maturity (months) according to the  Residual Contractual value of Loans</t>
  </si>
  <si>
    <t>ECL/Total Loans</t>
  </si>
  <si>
    <t>3Q-2024</t>
  </si>
  <si>
    <t>2Q-2024</t>
  </si>
  <si>
    <t>1Q-2024</t>
  </si>
  <si>
    <t>4Q-2023</t>
  </si>
  <si>
    <t>3Q-2023</t>
  </si>
  <si>
    <t>კოეფიციენტი</t>
  </si>
  <si>
    <t>თანხა (ლარი)</t>
  </si>
  <si>
    <r>
      <t xml:space="preserve">Replacement cost associated with </t>
    </r>
    <r>
      <rPr>
        <i/>
        <sz val="10"/>
        <rFont val="Sylfaen"/>
        <family val="1"/>
      </rPr>
      <t>all</t>
    </r>
    <r>
      <rPr>
        <sz val="10"/>
        <rFont val="Sylfaen"/>
        <family val="1"/>
      </rPr>
      <t xml:space="preserve"> derivatives transactions (ie net of eligible cash variation margin)</t>
    </r>
  </si>
  <si>
    <r>
      <t xml:space="preserve">Add-on amounts for PFE associated with </t>
    </r>
    <r>
      <rPr>
        <i/>
        <sz val="10"/>
        <rFont val="Sylfaen"/>
        <family val="1"/>
      </rPr>
      <t xml:space="preserve">all </t>
    </r>
    <r>
      <rPr>
        <sz val="10"/>
        <rFont val="Sylfaen"/>
        <family val="1"/>
      </rPr>
      <t>derivatives transactions (mark-to-market method)</t>
    </r>
  </si>
  <si>
    <t>Capital and total exposures</t>
  </si>
  <si>
    <r>
      <t>1</t>
    </r>
    <r>
      <rPr>
        <vertAlign val="superscript"/>
        <sz val="10"/>
        <rFont val="Sylfaen"/>
        <family val="1"/>
      </rPr>
      <t>st</t>
    </r>
    <r>
      <rPr>
        <sz val="10"/>
        <rFont val="Sylfaen"/>
        <family val="1"/>
      </rPr>
      <t xml:space="preserve"> stage</t>
    </r>
  </si>
  <si>
    <r>
      <t>2</t>
    </r>
    <r>
      <rPr>
        <vertAlign val="superscript"/>
        <sz val="10"/>
        <rFont val="Sylfaen"/>
        <family val="1"/>
      </rPr>
      <t>nd</t>
    </r>
    <r>
      <rPr>
        <sz val="10"/>
        <rFont val="Sylfaen"/>
        <family val="1"/>
      </rPr>
      <t xml:space="preserve"> stage</t>
    </r>
  </si>
  <si>
    <r>
      <t>3</t>
    </r>
    <r>
      <rPr>
        <vertAlign val="superscript"/>
        <sz val="10"/>
        <rFont val="Sylfaen"/>
        <family val="1"/>
      </rPr>
      <t>rd</t>
    </r>
    <r>
      <rPr>
        <sz val="10"/>
        <rFont val="Sylfaen"/>
        <family val="1"/>
      </rPr>
      <t xml:space="preserve"> stage</t>
    </r>
  </si>
  <si>
    <t xml:space="preserve">of which:  Mutual ownership in capital of Commercial Banks, insurance companies and other  financial institutions
 </t>
  </si>
  <si>
    <t>including holding shares and otherwise holding more than 10% of the share capital of commercial institutions</t>
  </si>
  <si>
    <t>Additional funds on instruments that meet additional Tier 1 capital criteria</t>
  </si>
  <si>
    <t>Instruments that meet the criteria for secondary capital</t>
  </si>
  <si>
    <t>Table 9 (Capital),13</t>
  </si>
  <si>
    <t>Table 9 (Capital), N17</t>
  </si>
  <si>
    <t>Table 9 (Capital),10</t>
  </si>
  <si>
    <t>Table 9 (Capital),29</t>
  </si>
  <si>
    <t>Table 9 (Capital),38</t>
  </si>
  <si>
    <t>Table 9 (Capital), 2</t>
  </si>
  <si>
    <t>Table 9 (Capital), 3</t>
  </si>
  <si>
    <t>Table 9 (Capital), 12</t>
  </si>
  <si>
    <t>Table 9 (Capital), 4,8</t>
  </si>
  <si>
    <t>Table 9 (Capital), 6</t>
  </si>
  <si>
    <t>Mel Gerard Carvill</t>
  </si>
  <si>
    <t>Independent chair</t>
  </si>
  <si>
    <t>Tamaz Georgadze</t>
  </si>
  <si>
    <t>Non-independent member</t>
  </si>
  <si>
    <t>Hanna Loikkanen</t>
  </si>
  <si>
    <t>Cecil Quillen</t>
  </si>
  <si>
    <t>Independent member</t>
  </si>
  <si>
    <t>Véronique McCarroll</t>
  </si>
  <si>
    <t>Jonathan Muir</t>
  </si>
  <si>
    <t>Mariam Meghvinetukhutsesi</t>
  </si>
  <si>
    <t>Archil Gachechiladze</t>
  </si>
  <si>
    <t>General Director</t>
  </si>
  <si>
    <t>Michael Gomarteli</t>
  </si>
  <si>
    <t xml:space="preserve"> Sulkhan Gvalia</t>
  </si>
  <si>
    <t>Eter Iremadze</t>
  </si>
  <si>
    <t>Deputy General Director/ SOLO- Premium retail banking, asset management</t>
  </si>
  <si>
    <t>Zurab kokosadze</t>
  </si>
  <si>
    <t>Deputy General Director/ Corporation Banking  services</t>
  </si>
  <si>
    <t>David Davitashvili</t>
  </si>
  <si>
    <t xml:space="preserve">Deputy General Director/ IT Data analysis </t>
  </si>
  <si>
    <t>David Chkonia</t>
  </si>
  <si>
    <t>Nutsa Gogilashvili</t>
  </si>
  <si>
    <t>Deputy General Director/ Retail</t>
  </si>
  <si>
    <t>JSC BGEO Group</t>
  </si>
  <si>
    <t>Georgia Capital JSC</t>
  </si>
  <si>
    <t xml:space="preserve">JSC "Bank of Georgia" </t>
  </si>
  <si>
    <t>www.bog.ge</t>
  </si>
  <si>
    <t>Deputy General Director / Finance</t>
  </si>
  <si>
    <t xml:space="preserve">Deputy General Director / Risk </t>
  </si>
  <si>
    <t>Deputy General Director / Strategic Project direction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</si>
</sst>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0.000%"/>
  </numFmts>
  <fonts count="121">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family val="2"/>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ylfaen"/>
      <family val="1"/>
    </font>
    <font>
      <sz val="10"/>
      <name val="Calibri"/>
      <family val="2"/>
      <scheme val="minor"/>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0"/>
      <name val="Sylfaen"/>
      <family val="1"/>
    </font>
    <font>
      <sz val="10"/>
      <name val="Arial"/>
      <family val="2"/>
    </font>
    <font>
      <b/>
      <sz val="11"/>
      <color indexed="8"/>
      <name val="Calibri"/>
      <family val="2"/>
      <scheme val="minor"/>
    </font>
    <font>
      <strike/>
      <sz val="8"/>
      <name val="Verdana"/>
      <family val="2"/>
    </font>
    <font>
      <vertAlign val="superscript"/>
      <sz val="9"/>
      <name val="Sylfaen"/>
      <family val="1"/>
    </font>
    <font>
      <i/>
      <sz val="10"/>
      <color theme="1"/>
      <name val="Sylfaen"/>
      <family val="1"/>
    </font>
    <font>
      <sz val="10"/>
      <color rgb="FF333333"/>
      <name val="Sylfaen"/>
      <family val="1"/>
    </font>
    <font>
      <sz val="10"/>
      <color theme="1"/>
      <name val="Sylfaen"/>
      <family val="1"/>
    </font>
    <font>
      <b/>
      <i/>
      <sz val="10"/>
      <name val="Sylfaen"/>
      <family val="1"/>
    </font>
    <font>
      <sz val="10"/>
      <color rgb="FF000000"/>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
      <i/>
      <sz val="10"/>
      <name val="Sylfaen"/>
      <family val="1"/>
    </font>
    <font>
      <i/>
      <sz val="9"/>
      <name val="Sylfaen"/>
      <family val="1"/>
    </font>
    <font>
      <b/>
      <u/>
      <sz val="10"/>
      <name val="Sylfaen"/>
      <family val="1"/>
    </font>
    <font>
      <vertAlign val="superscript"/>
      <sz val="10"/>
      <name val="Sylfaen"/>
      <family val="1"/>
    </font>
    <font>
      <b/>
      <sz val="8"/>
      <name val="Calibri"/>
      <family val="2"/>
      <scheme val="minor"/>
    </font>
    <font>
      <sz val="8"/>
      <name val="Calibri"/>
      <family val="2"/>
      <scheme val="minor"/>
    </font>
    <font>
      <b/>
      <sz val="8"/>
      <color indexed="8"/>
      <name val="Calibri"/>
      <family val="2"/>
      <scheme val="minor"/>
    </font>
    <font>
      <sz val="8"/>
      <color indexed="8"/>
      <name val="Calibri"/>
      <family val="2"/>
      <scheme val="minor"/>
    </font>
    <font>
      <b/>
      <sz val="8"/>
      <color rgb="FF000000"/>
      <name val="Calibri"/>
      <family val="2"/>
      <scheme val="minor"/>
    </font>
    <font>
      <b/>
      <i/>
      <sz val="10"/>
      <color theme="1"/>
      <name val="Sylfaen"/>
      <family val="1"/>
    </font>
    <font>
      <u/>
      <sz val="10"/>
      <color indexed="12"/>
      <name val="Sylfaen"/>
      <family val="1"/>
    </font>
  </fonts>
  <fills count="8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lightGray">
        <fgColor rgb="FFC0C0C0"/>
      </patternFill>
    </fill>
    <fill>
      <patternFill patternType="solid">
        <fgColor rgb="FFFFFFFF"/>
        <bgColor rgb="FF000000"/>
      </patternFill>
    </fill>
    <fill>
      <patternFill patternType="solid">
        <fgColor rgb="FFEEECE1"/>
        <bgColor rgb="FF000000"/>
      </patternFill>
    </fill>
    <fill>
      <patternFill patternType="solid">
        <fgColor theme="0" tint="-0.14999847407452621"/>
        <bgColor indexed="64"/>
      </patternFill>
    </fill>
  </fills>
  <borders count="89">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theme="6" tint="-0.499984740745262"/>
      </top>
      <bottom style="thin">
        <color theme="6" tint="-0.499984740745262"/>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style="medium">
        <color indexed="64"/>
      </bottom>
      <diagonal/>
    </border>
    <border>
      <left style="thin">
        <color auto="1"/>
      </left>
      <right style="medium">
        <color indexed="64"/>
      </right>
      <top style="thin">
        <color auto="1"/>
      </top>
      <bottom/>
      <diagonal/>
    </border>
    <border>
      <left/>
      <right style="medium">
        <color indexed="64"/>
      </right>
      <top/>
      <bottom/>
      <diagonal/>
    </border>
    <border>
      <left style="thin">
        <color auto="1"/>
      </left>
      <right style="thin">
        <color auto="1"/>
      </right>
      <top style="thin">
        <color auto="1"/>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style="medium">
        <color indexed="64"/>
      </right>
      <top/>
      <bottom style="thin">
        <color indexed="64"/>
      </bottom>
      <diagonal/>
    </border>
    <border>
      <left style="medium">
        <color indexed="64"/>
      </left>
      <right style="thin">
        <color indexed="64"/>
      </right>
      <top/>
      <bottom/>
      <diagonal/>
    </border>
  </borders>
  <cellStyleXfs count="20966">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24" applyNumberFormat="0" applyAlignment="0" applyProtection="0"/>
    <xf numFmtId="0" fontId="22" fillId="9" borderId="18"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168" fontId="23"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168" fontId="23"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169" fontId="23"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2" fillId="9" borderId="18"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2" fillId="9" borderId="18"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2" fillId="9" borderId="18"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2" fillId="9" borderId="18"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2" fillId="9" borderId="18"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2" fillId="9" borderId="18"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2" fillId="9" borderId="18"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0" fontId="21" fillId="64" borderId="24" applyNumberFormat="0" applyAlignment="0" applyProtection="0"/>
    <xf numFmtId="168" fontId="23" fillId="64" borderId="24" applyNumberFormat="0" applyAlignment="0" applyProtection="0"/>
    <xf numFmtId="169" fontId="23" fillId="64" borderId="24" applyNumberFormat="0" applyAlignment="0" applyProtection="0"/>
    <xf numFmtId="168" fontId="23" fillId="64" borderId="24" applyNumberFormat="0" applyAlignment="0" applyProtection="0"/>
    <xf numFmtId="168" fontId="23" fillId="64" borderId="24" applyNumberFormat="0" applyAlignment="0" applyProtection="0"/>
    <xf numFmtId="169" fontId="23" fillId="64" borderId="24" applyNumberFormat="0" applyAlignment="0" applyProtection="0"/>
    <xf numFmtId="168" fontId="23" fillId="64" borderId="24" applyNumberFormat="0" applyAlignment="0" applyProtection="0"/>
    <xf numFmtId="168" fontId="23" fillId="64" borderId="24" applyNumberFormat="0" applyAlignment="0" applyProtection="0"/>
    <xf numFmtId="169" fontId="23" fillId="64" borderId="24" applyNumberFormat="0" applyAlignment="0" applyProtection="0"/>
    <xf numFmtId="168" fontId="23" fillId="64" borderId="24" applyNumberFormat="0" applyAlignment="0" applyProtection="0"/>
    <xf numFmtId="168" fontId="23" fillId="64" borderId="24" applyNumberFormat="0" applyAlignment="0" applyProtection="0"/>
    <xf numFmtId="169" fontId="23" fillId="64" borderId="24" applyNumberFormat="0" applyAlignment="0" applyProtection="0"/>
    <xf numFmtId="168" fontId="23" fillId="64" borderId="24" applyNumberFormat="0" applyAlignment="0" applyProtection="0"/>
    <xf numFmtId="0" fontId="21" fillId="64" borderId="24" applyNumberFormat="0" applyAlignment="0" applyProtection="0"/>
    <xf numFmtId="0" fontId="24" fillId="65" borderId="25" applyNumberFormat="0" applyAlignment="0" applyProtection="0"/>
    <xf numFmtId="0" fontId="25" fillId="10" borderId="21" applyNumberFormat="0" applyAlignment="0" applyProtection="0"/>
    <xf numFmtId="168"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0" fontId="24"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0" fontId="25" fillId="10" borderId="21"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169" fontId="26" fillId="65" borderId="25" applyNumberFormat="0" applyAlignment="0" applyProtection="0"/>
    <xf numFmtId="168" fontId="26" fillId="65" borderId="25" applyNumberFormat="0" applyAlignment="0" applyProtection="0"/>
    <xf numFmtId="0" fontId="24" fillId="65" borderId="25"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26">
      <alignment vertical="center"/>
    </xf>
    <xf numFmtId="38" fontId="9" fillId="0" borderId="26">
      <alignment vertical="center"/>
    </xf>
    <xf numFmtId="38" fontId="9" fillId="0" borderId="26">
      <alignment vertical="center"/>
    </xf>
    <xf numFmtId="38" fontId="9" fillId="0" borderId="26">
      <alignment vertical="center"/>
    </xf>
    <xf numFmtId="38" fontId="9" fillId="0" borderId="26">
      <alignment vertical="center"/>
    </xf>
    <xf numFmtId="38" fontId="9" fillId="0" borderId="26">
      <alignment vertical="center"/>
    </xf>
    <xf numFmtId="38" fontId="9" fillId="0" borderId="26">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2" applyNumberFormat="0" applyAlignment="0">
      <alignment horizontal="right"/>
      <protection locked="0"/>
    </xf>
    <xf numFmtId="0" fontId="19" fillId="0" borderId="2" applyNumberFormat="0" applyAlignment="0">
      <alignment horizontal="right"/>
      <protection locked="0"/>
    </xf>
    <xf numFmtId="0" fontId="19" fillId="0" borderId="2" applyNumberFormat="0" applyAlignment="0">
      <alignment horizontal="right"/>
      <protection locked="0"/>
    </xf>
    <xf numFmtId="0" fontId="19" fillId="0" borderId="2" applyNumberFormat="0" applyAlignment="0">
      <alignment horizontal="right"/>
      <protection locked="0"/>
    </xf>
    <xf numFmtId="0" fontId="19" fillId="0" borderId="2" applyNumberFormat="0" applyAlignment="0">
      <alignment horizontal="right"/>
      <protection locked="0"/>
    </xf>
    <xf numFmtId="0" fontId="19" fillId="0" borderId="2" applyNumberFormat="0" applyAlignment="0">
      <alignment horizontal="right"/>
      <protection locked="0"/>
    </xf>
    <xf numFmtId="0" fontId="19" fillId="0" borderId="2" applyNumberFormat="0" applyAlignment="0">
      <alignment horizontal="right"/>
      <protection locked="0"/>
    </xf>
    <xf numFmtId="0" fontId="19" fillId="0" borderId="2" applyNumberFormat="0" applyAlignment="0">
      <alignment horizontal="right"/>
      <protection locked="0"/>
    </xf>
    <xf numFmtId="0" fontId="19" fillId="0" borderId="2" applyNumberFormat="0" applyAlignment="0">
      <alignment horizontal="right"/>
      <protection locked="0"/>
    </xf>
    <xf numFmtId="0" fontId="19" fillId="0" borderId="2"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2" applyNumberFormat="0" applyFont="0" applyBorder="0" applyProtection="0">
      <alignment horizontal="center" vertical="center"/>
    </xf>
    <xf numFmtId="0" fontId="37" fillId="0" borderId="17" applyNumberFormat="0" applyAlignment="0" applyProtection="0">
      <alignment horizontal="left" vertical="center"/>
    </xf>
    <xf numFmtId="0" fontId="37" fillId="0" borderId="17" applyNumberFormat="0" applyAlignment="0" applyProtection="0">
      <alignment horizontal="left" vertical="center"/>
    </xf>
    <xf numFmtId="168" fontId="37" fillId="0" borderId="17" applyNumberFormat="0" applyAlignment="0" applyProtection="0">
      <alignment horizontal="left" vertical="center"/>
    </xf>
    <xf numFmtId="0" fontId="37" fillId="0" borderId="5">
      <alignment horizontal="left" vertical="center"/>
    </xf>
    <xf numFmtId="0" fontId="37" fillId="0" borderId="5">
      <alignment horizontal="left" vertical="center"/>
    </xf>
    <xf numFmtId="168" fontId="37" fillId="0" borderId="5">
      <alignment horizontal="left" vertical="center"/>
    </xf>
    <xf numFmtId="0" fontId="38" fillId="0" borderId="27" applyNumberFormat="0" applyFill="0" applyAlignment="0" applyProtection="0"/>
    <xf numFmtId="169" fontId="38" fillId="0" borderId="27" applyNumberFormat="0" applyFill="0" applyAlignment="0" applyProtection="0"/>
    <xf numFmtId="0" fontId="38" fillId="0" borderId="27" applyNumberFormat="0" applyFill="0" applyAlignment="0" applyProtection="0"/>
    <xf numFmtId="168" fontId="38" fillId="0" borderId="27" applyNumberFormat="0" applyFill="0" applyAlignment="0" applyProtection="0"/>
    <xf numFmtId="168" fontId="38" fillId="0" borderId="27" applyNumberFormat="0" applyFill="0" applyAlignment="0" applyProtection="0"/>
    <xf numFmtId="168" fontId="38" fillId="0" borderId="27" applyNumberFormat="0" applyFill="0" applyAlignment="0" applyProtection="0"/>
    <xf numFmtId="169" fontId="38" fillId="0" borderId="27" applyNumberFormat="0" applyFill="0" applyAlignment="0" applyProtection="0"/>
    <xf numFmtId="168" fontId="38" fillId="0" borderId="27" applyNumberFormat="0" applyFill="0" applyAlignment="0" applyProtection="0"/>
    <xf numFmtId="168" fontId="38" fillId="0" borderId="27" applyNumberFormat="0" applyFill="0" applyAlignment="0" applyProtection="0"/>
    <xf numFmtId="169" fontId="38" fillId="0" borderId="27" applyNumberFormat="0" applyFill="0" applyAlignment="0" applyProtection="0"/>
    <xf numFmtId="168" fontId="38" fillId="0" borderId="27" applyNumberFormat="0" applyFill="0" applyAlignment="0" applyProtection="0"/>
    <xf numFmtId="168" fontId="38" fillId="0" borderId="27" applyNumberFormat="0" applyFill="0" applyAlignment="0" applyProtection="0"/>
    <xf numFmtId="169" fontId="38" fillId="0" borderId="27" applyNumberFormat="0" applyFill="0" applyAlignment="0" applyProtection="0"/>
    <xf numFmtId="168" fontId="38" fillId="0" borderId="27" applyNumberFormat="0" applyFill="0" applyAlignment="0" applyProtection="0"/>
    <xf numFmtId="168" fontId="38" fillId="0" borderId="27" applyNumberFormat="0" applyFill="0" applyAlignment="0" applyProtection="0"/>
    <xf numFmtId="169" fontId="38" fillId="0" borderId="27" applyNumberFormat="0" applyFill="0" applyAlignment="0" applyProtection="0"/>
    <xf numFmtId="168" fontId="38" fillId="0" borderId="27" applyNumberFormat="0" applyFill="0" applyAlignment="0" applyProtection="0"/>
    <xf numFmtId="0" fontId="38" fillId="0" borderId="27" applyNumberFormat="0" applyFill="0" applyAlignment="0" applyProtection="0"/>
    <xf numFmtId="0" fontId="39" fillId="0" borderId="28" applyNumberFormat="0" applyFill="0" applyAlignment="0" applyProtection="0"/>
    <xf numFmtId="169" fontId="39" fillId="0" borderId="28" applyNumberFormat="0" applyFill="0" applyAlignment="0" applyProtection="0"/>
    <xf numFmtId="0" fontId="39" fillId="0" borderId="28" applyNumberFormat="0" applyFill="0" applyAlignment="0" applyProtection="0"/>
    <xf numFmtId="168" fontId="39" fillId="0" borderId="28" applyNumberFormat="0" applyFill="0" applyAlignment="0" applyProtection="0"/>
    <xf numFmtId="168" fontId="39" fillId="0" borderId="28" applyNumberFormat="0" applyFill="0" applyAlignment="0" applyProtection="0"/>
    <xf numFmtId="168" fontId="39" fillId="0" borderId="28" applyNumberFormat="0" applyFill="0" applyAlignment="0" applyProtection="0"/>
    <xf numFmtId="169" fontId="39" fillId="0" borderId="28" applyNumberFormat="0" applyFill="0" applyAlignment="0" applyProtection="0"/>
    <xf numFmtId="168" fontId="39" fillId="0" borderId="28" applyNumberFormat="0" applyFill="0" applyAlignment="0" applyProtection="0"/>
    <xf numFmtId="168" fontId="39" fillId="0" borderId="28" applyNumberFormat="0" applyFill="0" applyAlignment="0" applyProtection="0"/>
    <xf numFmtId="169" fontId="39" fillId="0" borderId="28" applyNumberFormat="0" applyFill="0" applyAlignment="0" applyProtection="0"/>
    <xf numFmtId="168" fontId="39" fillId="0" borderId="28" applyNumberFormat="0" applyFill="0" applyAlignment="0" applyProtection="0"/>
    <xf numFmtId="168" fontId="39" fillId="0" borderId="28" applyNumberFormat="0" applyFill="0" applyAlignment="0" applyProtection="0"/>
    <xf numFmtId="169" fontId="39" fillId="0" borderId="28" applyNumberFormat="0" applyFill="0" applyAlignment="0" applyProtection="0"/>
    <xf numFmtId="168" fontId="39" fillId="0" borderId="28" applyNumberFormat="0" applyFill="0" applyAlignment="0" applyProtection="0"/>
    <xf numFmtId="168" fontId="39" fillId="0" borderId="28" applyNumberFormat="0" applyFill="0" applyAlignment="0" applyProtection="0"/>
    <xf numFmtId="169" fontId="39" fillId="0" borderId="28" applyNumberFormat="0" applyFill="0" applyAlignment="0" applyProtection="0"/>
    <xf numFmtId="168" fontId="39" fillId="0" borderId="28" applyNumberFormat="0" applyFill="0" applyAlignment="0" applyProtection="0"/>
    <xf numFmtId="0" fontId="39" fillId="0" borderId="28" applyNumberFormat="0" applyFill="0" applyAlignment="0" applyProtection="0"/>
    <xf numFmtId="0" fontId="40" fillId="0" borderId="29" applyNumberFormat="0" applyFill="0" applyAlignment="0" applyProtection="0"/>
    <xf numFmtId="169" fontId="40" fillId="0" borderId="29" applyNumberFormat="0" applyFill="0" applyAlignment="0" applyProtection="0"/>
    <xf numFmtId="0" fontId="40" fillId="0" borderId="29" applyNumberFormat="0" applyFill="0" applyAlignment="0" applyProtection="0"/>
    <xf numFmtId="168" fontId="40" fillId="0" borderId="29" applyNumberFormat="0" applyFill="0" applyAlignment="0" applyProtection="0"/>
    <xf numFmtId="0" fontId="40" fillId="0" borderId="29" applyNumberFormat="0" applyFill="0" applyAlignment="0" applyProtection="0"/>
    <xf numFmtId="168" fontId="40" fillId="0" borderId="29" applyNumberFormat="0" applyFill="0" applyAlignment="0" applyProtection="0"/>
    <xf numFmtId="0" fontId="40" fillId="0" borderId="29" applyNumberFormat="0" applyFill="0" applyAlignment="0" applyProtection="0"/>
    <xf numFmtId="0" fontId="40" fillId="0" borderId="29" applyNumberFormat="0" applyFill="0" applyAlignment="0" applyProtection="0"/>
    <xf numFmtId="168" fontId="40" fillId="0" borderId="29" applyNumberFormat="0" applyFill="0" applyAlignment="0" applyProtection="0"/>
    <xf numFmtId="169" fontId="40" fillId="0" borderId="29" applyNumberFormat="0" applyFill="0" applyAlignment="0" applyProtection="0"/>
    <xf numFmtId="168" fontId="40" fillId="0" borderId="29" applyNumberFormat="0" applyFill="0" applyAlignment="0" applyProtection="0"/>
    <xf numFmtId="168" fontId="40" fillId="0" borderId="29" applyNumberFormat="0" applyFill="0" applyAlignment="0" applyProtection="0"/>
    <xf numFmtId="169" fontId="40" fillId="0" borderId="29" applyNumberFormat="0" applyFill="0" applyAlignment="0" applyProtection="0"/>
    <xf numFmtId="168" fontId="40" fillId="0" borderId="29" applyNumberFormat="0" applyFill="0" applyAlignment="0" applyProtection="0"/>
    <xf numFmtId="168" fontId="40" fillId="0" borderId="29" applyNumberFormat="0" applyFill="0" applyAlignment="0" applyProtection="0"/>
    <xf numFmtId="169" fontId="40" fillId="0" borderId="29" applyNumberFormat="0" applyFill="0" applyAlignment="0" applyProtection="0"/>
    <xf numFmtId="168" fontId="40" fillId="0" borderId="29" applyNumberFormat="0" applyFill="0" applyAlignment="0" applyProtection="0"/>
    <xf numFmtId="168" fontId="40" fillId="0" borderId="29" applyNumberFormat="0" applyFill="0" applyAlignment="0" applyProtection="0"/>
    <xf numFmtId="169" fontId="40" fillId="0" borderId="29" applyNumberFormat="0" applyFill="0" applyAlignment="0" applyProtection="0"/>
    <xf numFmtId="168" fontId="40" fillId="0" borderId="29" applyNumberFormat="0" applyFill="0" applyAlignment="0" applyProtection="0"/>
    <xf numFmtId="0" fontId="40" fillId="0" borderId="29"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4" applyFont="0" applyBorder="0">
      <alignment horizontal="center" wrapText="1"/>
    </xf>
    <xf numFmtId="3" fontId="2" fillId="71" borderId="2" applyFont="0" applyProtection="0">
      <alignment horizontal="right" vertical="center"/>
    </xf>
    <xf numFmtId="9" fontId="2" fillId="71" borderId="2" applyFont="0" applyProtection="0">
      <alignment horizontal="right" vertical="center"/>
    </xf>
    <xf numFmtId="0" fontId="2" fillId="71" borderId="4"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24" applyNumberFormat="0" applyAlignment="0" applyProtection="0"/>
    <xf numFmtId="0" fontId="50" fillId="8" borderId="18"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168" fontId="51"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168" fontId="51"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169" fontId="51"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50" fillId="8" borderId="18"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50" fillId="8" borderId="18"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50" fillId="8" borderId="18"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50" fillId="8" borderId="18"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50" fillId="8" borderId="18"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50" fillId="8" borderId="18"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50" fillId="8" borderId="18"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0" fontId="49" fillId="43" borderId="24" applyNumberFormat="0" applyAlignment="0" applyProtection="0"/>
    <xf numFmtId="168" fontId="51" fillId="43" borderId="24" applyNumberFormat="0" applyAlignment="0" applyProtection="0"/>
    <xf numFmtId="169" fontId="51" fillId="43" borderId="24" applyNumberFormat="0" applyAlignment="0" applyProtection="0"/>
    <xf numFmtId="168" fontId="51" fillId="43" borderId="24" applyNumberFormat="0" applyAlignment="0" applyProtection="0"/>
    <xf numFmtId="168" fontId="51" fillId="43" borderId="24" applyNumberFormat="0" applyAlignment="0" applyProtection="0"/>
    <xf numFmtId="169" fontId="51" fillId="43" borderId="24" applyNumberFormat="0" applyAlignment="0" applyProtection="0"/>
    <xf numFmtId="168" fontId="51" fillId="43" borderId="24" applyNumberFormat="0" applyAlignment="0" applyProtection="0"/>
    <xf numFmtId="168" fontId="51" fillId="43" borderId="24" applyNumberFormat="0" applyAlignment="0" applyProtection="0"/>
    <xf numFmtId="169" fontId="51" fillId="43" borderId="24" applyNumberFormat="0" applyAlignment="0" applyProtection="0"/>
    <xf numFmtId="168" fontId="51" fillId="43" borderId="24" applyNumberFormat="0" applyAlignment="0" applyProtection="0"/>
    <xf numFmtId="168" fontId="51" fillId="43" borderId="24" applyNumberFormat="0" applyAlignment="0" applyProtection="0"/>
    <xf numFmtId="169" fontId="51" fillId="43" borderId="24" applyNumberFormat="0" applyAlignment="0" applyProtection="0"/>
    <xf numFmtId="168" fontId="51" fillId="43" borderId="24" applyNumberFormat="0" applyAlignment="0" applyProtection="0"/>
    <xf numFmtId="0" fontId="49" fillId="43" borderId="24" applyNumberFormat="0" applyAlignment="0" applyProtection="0"/>
    <xf numFmtId="3" fontId="2" fillId="72" borderId="2"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30" applyNumberFormat="0" applyFill="0" applyAlignment="0" applyProtection="0"/>
    <xf numFmtId="0" fontId="53" fillId="0" borderId="20" applyNumberFormat="0" applyFill="0" applyAlignment="0" applyProtection="0"/>
    <xf numFmtId="168" fontId="54" fillId="0" borderId="30" applyNumberFormat="0" applyFill="0" applyAlignment="0" applyProtection="0"/>
    <xf numFmtId="168" fontId="54" fillId="0" borderId="30" applyNumberFormat="0" applyFill="0" applyAlignment="0" applyProtection="0"/>
    <xf numFmtId="169" fontId="54" fillId="0" borderId="30" applyNumberFormat="0" applyFill="0" applyAlignment="0" applyProtection="0"/>
    <xf numFmtId="0" fontId="52" fillId="0" borderId="30" applyNumberFormat="0" applyFill="0" applyAlignment="0" applyProtection="0"/>
    <xf numFmtId="0" fontId="53" fillId="0" borderId="20" applyNumberFormat="0" applyFill="0" applyAlignment="0" applyProtection="0"/>
    <xf numFmtId="0" fontId="53" fillId="0" borderId="20" applyNumberFormat="0" applyFill="0" applyAlignment="0" applyProtection="0"/>
    <xf numFmtId="0" fontId="53" fillId="0" borderId="20" applyNumberFormat="0" applyFill="0" applyAlignment="0" applyProtection="0"/>
    <xf numFmtId="0" fontId="53" fillId="0" borderId="20" applyNumberFormat="0" applyFill="0" applyAlignment="0" applyProtection="0"/>
    <xf numFmtId="0" fontId="53" fillId="0" borderId="20" applyNumberFormat="0" applyFill="0" applyAlignment="0" applyProtection="0"/>
    <xf numFmtId="0" fontId="53" fillId="0" borderId="20" applyNumberFormat="0" applyFill="0" applyAlignment="0" applyProtection="0"/>
    <xf numFmtId="0" fontId="53" fillId="0" borderId="20" applyNumberFormat="0" applyFill="0" applyAlignment="0" applyProtection="0"/>
    <xf numFmtId="168" fontId="54" fillId="0" borderId="30" applyNumberFormat="0" applyFill="0" applyAlignment="0" applyProtection="0"/>
    <xf numFmtId="169" fontId="54" fillId="0" borderId="30" applyNumberFormat="0" applyFill="0" applyAlignment="0" applyProtection="0"/>
    <xf numFmtId="168" fontId="54" fillId="0" borderId="30" applyNumberFormat="0" applyFill="0" applyAlignment="0" applyProtection="0"/>
    <xf numFmtId="168" fontId="54" fillId="0" borderId="30" applyNumberFormat="0" applyFill="0" applyAlignment="0" applyProtection="0"/>
    <xf numFmtId="169" fontId="54" fillId="0" borderId="30" applyNumberFormat="0" applyFill="0" applyAlignment="0" applyProtection="0"/>
    <xf numFmtId="168" fontId="54" fillId="0" borderId="30" applyNumberFormat="0" applyFill="0" applyAlignment="0" applyProtection="0"/>
    <xf numFmtId="168" fontId="54" fillId="0" borderId="30" applyNumberFormat="0" applyFill="0" applyAlignment="0" applyProtection="0"/>
    <xf numFmtId="169" fontId="54" fillId="0" borderId="30" applyNumberFormat="0" applyFill="0" applyAlignment="0" applyProtection="0"/>
    <xf numFmtId="168" fontId="54" fillId="0" borderId="30" applyNumberFormat="0" applyFill="0" applyAlignment="0" applyProtection="0"/>
    <xf numFmtId="168" fontId="54" fillId="0" borderId="30" applyNumberFormat="0" applyFill="0" applyAlignment="0" applyProtection="0"/>
    <xf numFmtId="169" fontId="54" fillId="0" borderId="30" applyNumberFormat="0" applyFill="0" applyAlignment="0" applyProtection="0"/>
    <xf numFmtId="168" fontId="54" fillId="0" borderId="30" applyNumberFormat="0" applyFill="0" applyAlignment="0" applyProtection="0"/>
    <xf numFmtId="0" fontId="52" fillId="0" borderId="30"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31"/>
    <xf numFmtId="169" fontId="9" fillId="0" borderId="31"/>
    <xf numFmtId="168" fontId="9" fillId="0" borderId="31"/>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3"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3"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168" fontId="2" fillId="0" borderId="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2" fillId="74" borderId="32" applyNumberFormat="0" applyFont="0" applyAlignment="0" applyProtection="0"/>
    <xf numFmtId="0" fontId="10" fillId="74" borderId="32" applyNumberFormat="0" applyFont="0" applyAlignment="0" applyProtection="0"/>
    <xf numFmtId="168" fontId="2" fillId="0" borderId="0"/>
    <xf numFmtId="0" fontId="10" fillId="74" borderId="32" applyNumberFormat="0" applyFont="0" applyAlignment="0" applyProtection="0"/>
    <xf numFmtId="0" fontId="10" fillId="74" borderId="32" applyNumberFormat="0" applyFont="0" applyAlignment="0" applyProtection="0"/>
    <xf numFmtId="0" fontId="2" fillId="74" borderId="32" applyNumberFormat="0" applyFont="0" applyAlignment="0" applyProtection="0"/>
    <xf numFmtId="0" fontId="2" fillId="74" borderId="32" applyNumberFormat="0" applyFont="0" applyAlignment="0" applyProtection="0"/>
    <xf numFmtId="0" fontId="10" fillId="74" borderId="32" applyNumberFormat="0" applyFont="0" applyAlignment="0" applyProtection="0"/>
    <xf numFmtId="0" fontId="2"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169" fontId="2" fillId="0" borderId="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2" fillId="74" borderId="32" applyNumberFormat="0" applyFont="0" applyAlignment="0" applyProtection="0"/>
    <xf numFmtId="0" fontId="2" fillId="0" borderId="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1" fillId="11" borderId="2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10" fillId="74" borderId="32" applyNumberFormat="0" applyFont="0" applyAlignment="0" applyProtection="0"/>
    <xf numFmtId="0" fontId="2" fillId="74" borderId="32" applyNumberFormat="0" applyFont="0" applyAlignment="0" applyProtection="0"/>
    <xf numFmtId="0" fontId="2" fillId="74" borderId="32" applyNumberFormat="0" applyFont="0" applyAlignment="0" applyProtection="0"/>
    <xf numFmtId="169" fontId="2" fillId="0" borderId="0"/>
    <xf numFmtId="0" fontId="2" fillId="74" borderId="32" applyNumberFormat="0" applyFont="0" applyAlignment="0" applyProtection="0"/>
    <xf numFmtId="168" fontId="2" fillId="0" borderId="0"/>
    <xf numFmtId="0" fontId="2" fillId="74" borderId="32" applyNumberFormat="0" applyFont="0" applyAlignment="0" applyProtection="0"/>
    <xf numFmtId="168" fontId="2" fillId="0" borderId="0"/>
    <xf numFmtId="0" fontId="2" fillId="74" borderId="32" applyNumberFormat="0" applyFont="0" applyAlignment="0" applyProtection="0"/>
    <xf numFmtId="0" fontId="2" fillId="74" borderId="32" applyNumberFormat="0" applyFont="0" applyAlignment="0" applyProtection="0"/>
    <xf numFmtId="169" fontId="2" fillId="0" borderId="0"/>
    <xf numFmtId="168" fontId="2" fillId="0" borderId="0"/>
    <xf numFmtId="0" fontId="2" fillId="74" borderId="32" applyNumberFormat="0" applyFont="0" applyAlignment="0" applyProtection="0"/>
    <xf numFmtId="168" fontId="2" fillId="0" borderId="0"/>
    <xf numFmtId="0" fontId="2" fillId="74" borderId="32" applyNumberFormat="0" applyFont="0" applyAlignment="0" applyProtection="0"/>
    <xf numFmtId="0" fontId="2" fillId="74" borderId="32" applyNumberFormat="0" applyFont="0" applyAlignment="0" applyProtection="0"/>
    <xf numFmtId="169" fontId="2" fillId="0" borderId="0"/>
    <xf numFmtId="0" fontId="2" fillId="74" borderId="32" applyNumberFormat="0" applyFont="0" applyAlignment="0" applyProtection="0"/>
    <xf numFmtId="168" fontId="2" fillId="0" borderId="0"/>
    <xf numFmtId="0" fontId="2" fillId="74" borderId="32" applyNumberFormat="0" applyFont="0" applyAlignment="0" applyProtection="0"/>
    <xf numFmtId="168" fontId="2" fillId="0" borderId="0"/>
    <xf numFmtId="0" fontId="2" fillId="74" borderId="32" applyNumberFormat="0" applyFont="0" applyAlignment="0" applyProtection="0"/>
    <xf numFmtId="0" fontId="2" fillId="74" borderId="32" applyNumberFormat="0" applyFont="0" applyAlignment="0" applyProtection="0"/>
    <xf numFmtId="169" fontId="2" fillId="0" borderId="0"/>
    <xf numFmtId="168" fontId="2" fillId="0" borderId="0"/>
    <xf numFmtId="168" fontId="2" fillId="0" borderId="0"/>
    <xf numFmtId="0" fontId="2" fillId="74" borderId="32" applyNumberFormat="0" applyFont="0" applyAlignment="0" applyProtection="0"/>
    <xf numFmtId="0" fontId="2" fillId="74" borderId="32" applyNumberFormat="0" applyFont="0" applyAlignment="0" applyProtection="0"/>
    <xf numFmtId="0" fontId="2" fillId="74" borderId="32" applyNumberFormat="0" applyFont="0" applyAlignment="0" applyProtection="0"/>
    <xf numFmtId="0" fontId="2" fillId="74" borderId="32"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2" applyFont="0">
      <alignment horizontal="right" vertical="center"/>
      <protection locked="0"/>
    </xf>
    <xf numFmtId="168" fontId="65" fillId="0" borderId="0"/>
    <xf numFmtId="0" fontId="65" fillId="0" borderId="0"/>
    <xf numFmtId="168" fontId="65" fillId="0" borderId="0"/>
    <xf numFmtId="0" fontId="66" fillId="64" borderId="33" applyNumberFormat="0" applyAlignment="0" applyProtection="0"/>
    <xf numFmtId="0" fontId="67" fillId="9" borderId="19"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168" fontId="68"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168" fontId="68"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169" fontId="68"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7" fillId="9" borderId="19"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7" fillId="9" borderId="19"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7" fillId="9" borderId="19"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7" fillId="9" borderId="19"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7" fillId="9" borderId="19"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7" fillId="9" borderId="19"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7" fillId="9" borderId="19"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0" fontId="66" fillId="64" borderId="33" applyNumberFormat="0" applyAlignment="0" applyProtection="0"/>
    <xf numFmtId="168" fontId="68" fillId="64" borderId="33" applyNumberFormat="0" applyAlignment="0" applyProtection="0"/>
    <xf numFmtId="169" fontId="68" fillId="64" borderId="33" applyNumberFormat="0" applyAlignment="0" applyProtection="0"/>
    <xf numFmtId="168" fontId="68" fillId="64" borderId="33" applyNumberFormat="0" applyAlignment="0" applyProtection="0"/>
    <xf numFmtId="168" fontId="68" fillId="64" borderId="33" applyNumberFormat="0" applyAlignment="0" applyProtection="0"/>
    <xf numFmtId="169" fontId="68" fillId="64" borderId="33" applyNumberFormat="0" applyAlignment="0" applyProtection="0"/>
    <xf numFmtId="168" fontId="68" fillId="64" borderId="33" applyNumberFormat="0" applyAlignment="0" applyProtection="0"/>
    <xf numFmtId="168" fontId="68" fillId="64" borderId="33" applyNumberFormat="0" applyAlignment="0" applyProtection="0"/>
    <xf numFmtId="169" fontId="68" fillId="64" borderId="33" applyNumberFormat="0" applyAlignment="0" applyProtection="0"/>
    <xf numFmtId="168" fontId="68" fillId="64" borderId="33" applyNumberFormat="0" applyAlignment="0" applyProtection="0"/>
    <xf numFmtId="168" fontId="68" fillId="64" borderId="33" applyNumberFormat="0" applyAlignment="0" applyProtection="0"/>
    <xf numFmtId="169" fontId="68" fillId="64" borderId="33" applyNumberFormat="0" applyAlignment="0" applyProtection="0"/>
    <xf numFmtId="168" fontId="68" fillId="64" borderId="33" applyNumberFormat="0" applyAlignment="0" applyProtection="0"/>
    <xf numFmtId="0" fontId="66" fillId="64" borderId="33"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2" applyNumberFormat="0">
      <alignment horizontal="center" vertical="top" wrapText="1"/>
    </xf>
    <xf numFmtId="0" fontId="70" fillId="0" borderId="0" applyNumberFormat="0" applyFill="0" applyBorder="0" applyAlignment="0" applyProtection="0"/>
    <xf numFmtId="3" fontId="2" fillId="70" borderId="2" applyFont="0">
      <alignment horizontal="right" vertical="center"/>
    </xf>
    <xf numFmtId="188" fontId="2" fillId="70" borderId="2"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34" applyNumberFormat="0" applyFill="0" applyAlignment="0" applyProtection="0"/>
    <xf numFmtId="0" fontId="4" fillId="0" borderId="23"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168" fontId="77"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168" fontId="77"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169" fontId="77"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4" fillId="0" borderId="23"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4" fillId="0" borderId="23"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4" fillId="0" borderId="23"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4" fillId="0" borderId="23"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4" fillId="0" borderId="23"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4" fillId="0" borderId="23"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4" fillId="0" borderId="23"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0" fontId="30" fillId="0" borderId="34" applyNumberFormat="0" applyFill="0" applyAlignment="0" applyProtection="0"/>
    <xf numFmtId="168" fontId="77" fillId="0" borderId="34" applyNumberFormat="0" applyFill="0" applyAlignment="0" applyProtection="0"/>
    <xf numFmtId="169" fontId="77" fillId="0" borderId="34" applyNumberFormat="0" applyFill="0" applyAlignment="0" applyProtection="0"/>
    <xf numFmtId="168" fontId="77" fillId="0" borderId="34" applyNumberFormat="0" applyFill="0" applyAlignment="0" applyProtection="0"/>
    <xf numFmtId="168" fontId="77" fillId="0" borderId="34" applyNumberFormat="0" applyFill="0" applyAlignment="0" applyProtection="0"/>
    <xf numFmtId="169" fontId="77" fillId="0" borderId="34" applyNumberFormat="0" applyFill="0" applyAlignment="0" applyProtection="0"/>
    <xf numFmtId="168" fontId="77" fillId="0" borderId="34" applyNumberFormat="0" applyFill="0" applyAlignment="0" applyProtection="0"/>
    <xf numFmtId="168" fontId="77" fillId="0" borderId="34" applyNumberFormat="0" applyFill="0" applyAlignment="0" applyProtection="0"/>
    <xf numFmtId="169" fontId="77" fillId="0" borderId="34" applyNumberFormat="0" applyFill="0" applyAlignment="0" applyProtection="0"/>
    <xf numFmtId="168" fontId="77" fillId="0" borderId="34" applyNumberFormat="0" applyFill="0" applyAlignment="0" applyProtection="0"/>
    <xf numFmtId="168" fontId="77" fillId="0" borderId="34" applyNumberFormat="0" applyFill="0" applyAlignment="0" applyProtection="0"/>
    <xf numFmtId="169" fontId="77" fillId="0" borderId="34" applyNumberFormat="0" applyFill="0" applyAlignment="0" applyProtection="0"/>
    <xf numFmtId="168" fontId="77" fillId="0" borderId="34" applyNumberFormat="0" applyFill="0" applyAlignment="0" applyProtection="0"/>
    <xf numFmtId="0" fontId="30" fillId="0" borderId="34" applyNumberFormat="0" applyFill="0" applyAlignment="0" applyProtection="0"/>
    <xf numFmtId="0" fontId="8" fillId="0" borderId="35"/>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97" fillId="0" borderId="0"/>
  </cellStyleXfs>
  <cellXfs count="793">
    <xf numFmtId="0" fontId="0" fillId="0" borderId="0" xfId="0"/>
    <xf numFmtId="0" fontId="84" fillId="0" borderId="0" xfId="11" applyFont="1" applyFill="1" applyBorder="1" applyAlignment="1" applyProtection="1"/>
    <xf numFmtId="0" fontId="84" fillId="0" borderId="0" xfId="11" applyFont="1" applyFill="1" applyBorder="1" applyProtection="1"/>
    <xf numFmtId="0" fontId="87" fillId="0" borderId="0" xfId="11" applyFont="1" applyFill="1" applyBorder="1" applyProtection="1"/>
    <xf numFmtId="0" fontId="87" fillId="0" borderId="0" xfId="11" applyFont="1" applyFill="1" applyBorder="1" applyAlignment="1" applyProtection="1"/>
    <xf numFmtId="0" fontId="89" fillId="0" borderId="0" xfId="11" applyFont="1" applyFill="1" applyBorder="1" applyAlignment="1" applyProtection="1"/>
    <xf numFmtId="0" fontId="88" fillId="0" borderId="0" xfId="0" applyFont="1" applyFill="1" applyAlignment="1">
      <alignment horizontal="left" vertical="top" wrapText="1"/>
    </xf>
    <xf numFmtId="193" fontId="84" fillId="0" borderId="82" xfId="0" applyNumberFormat="1" applyFont="1" applyFill="1" applyBorder="1" applyAlignment="1" applyProtection="1">
      <alignment horizontal="right"/>
    </xf>
    <xf numFmtId="0" fontId="88" fillId="0" borderId="0" xfId="0" applyFont="1"/>
    <xf numFmtId="0" fontId="91" fillId="0" borderId="82" xfId="0" applyFont="1" applyBorder="1"/>
    <xf numFmtId="49" fontId="93" fillId="0" borderId="82" xfId="5" applyNumberFormat="1" applyFont="1" applyFill="1" applyBorder="1" applyAlignment="1" applyProtection="1">
      <alignment horizontal="right" vertical="center"/>
      <protection locked="0"/>
    </xf>
    <xf numFmtId="0" fontId="92" fillId="3" borderId="82" xfId="13" applyFont="1" applyFill="1" applyBorder="1" applyAlignment="1" applyProtection="1">
      <alignment horizontal="left" vertical="center" wrapText="1"/>
      <protection locked="0"/>
    </xf>
    <xf numFmtId="49" fontId="92" fillId="3" borderId="82" xfId="5" applyNumberFormat="1" applyFont="1" applyFill="1" applyBorder="1" applyAlignment="1" applyProtection="1">
      <alignment horizontal="right" vertical="center"/>
      <protection locked="0"/>
    </xf>
    <xf numFmtId="0" fontId="92" fillId="0" borderId="82" xfId="13" applyFont="1" applyFill="1" applyBorder="1" applyAlignment="1" applyProtection="1">
      <alignment horizontal="left" vertical="center" wrapText="1"/>
      <protection locked="0"/>
    </xf>
    <xf numFmtId="49" fontId="92" fillId="0" borderId="82" xfId="5" applyNumberFormat="1" applyFont="1" applyFill="1" applyBorder="1" applyAlignment="1" applyProtection="1">
      <alignment horizontal="right" vertical="center"/>
      <protection locked="0"/>
    </xf>
    <xf numFmtId="0" fontId="94" fillId="0" borderId="82" xfId="13" applyFont="1" applyFill="1" applyBorder="1" applyAlignment="1" applyProtection="1">
      <alignment horizontal="left" vertical="center" wrapText="1"/>
      <protection locked="0"/>
    </xf>
    <xf numFmtId="14" fontId="88" fillId="0" borderId="0" xfId="0" applyNumberFormat="1" applyFont="1"/>
    <xf numFmtId="43" fontId="85" fillId="0" borderId="0" xfId="7" applyFont="1"/>
    <xf numFmtId="0" fontId="88" fillId="0" borderId="0" xfId="0" applyFont="1" applyAlignment="1">
      <alignment wrapText="1"/>
    </xf>
    <xf numFmtId="0" fontId="87" fillId="0" borderId="82" xfId="0" applyFont="1" applyBorder="1" applyAlignment="1">
      <alignment horizontal="left" indent="8"/>
    </xf>
    <xf numFmtId="0" fontId="87" fillId="0" borderId="82" xfId="0" applyFont="1" applyBorder="1" applyAlignment="1">
      <alignment wrapText="1"/>
    </xf>
    <xf numFmtId="0" fontId="91" fillId="0" borderId="0" xfId="0" applyFont="1"/>
    <xf numFmtId="0" fontId="90" fillId="0" borderId="82" xfId="0" applyFont="1" applyBorder="1"/>
    <xf numFmtId="0" fontId="87" fillId="0" borderId="0" xfId="0" applyFont="1"/>
    <xf numFmtId="0" fontId="87" fillId="0" borderId="0" xfId="0" applyFont="1" applyAlignment="1">
      <alignment wrapText="1"/>
    </xf>
    <xf numFmtId="14" fontId="87" fillId="0" borderId="0" xfId="0" applyNumberFormat="1" applyFont="1"/>
    <xf numFmtId="0" fontId="90" fillId="0" borderId="82" xfId="0" applyFont="1" applyFill="1" applyBorder="1" applyAlignment="1">
      <alignment horizontal="left" wrapText="1" indent="1"/>
    </xf>
    <xf numFmtId="0" fontId="90" fillId="0" borderId="82" xfId="0" applyFont="1" applyFill="1" applyBorder="1" applyAlignment="1">
      <alignment horizontal="left" vertical="center" indent="1"/>
    </xf>
    <xf numFmtId="0" fontId="87" fillId="0" borderId="82" xfId="0" applyFont="1" applyFill="1" applyBorder="1" applyAlignment="1">
      <alignment horizontal="left" wrapText="1" indent="1"/>
    </xf>
    <xf numFmtId="0" fontId="87" fillId="0" borderId="82" xfId="0" applyFont="1" applyFill="1" applyBorder="1" applyAlignment="1">
      <alignment horizontal="left" indent="1"/>
    </xf>
    <xf numFmtId="0" fontId="87" fillId="0" borderId="82" xfId="0" applyFont="1" applyFill="1" applyBorder="1" applyAlignment="1">
      <alignment horizontal="left" wrapText="1" indent="4"/>
    </xf>
    <xf numFmtId="0" fontId="87" fillId="0" borderId="82" xfId="0" applyNumberFormat="1" applyFont="1" applyFill="1" applyBorder="1" applyAlignment="1">
      <alignment horizontal="left" indent="3"/>
    </xf>
    <xf numFmtId="0" fontId="90" fillId="0" borderId="82" xfId="0" applyFont="1" applyFill="1" applyBorder="1" applyAlignment="1">
      <alignment horizontal="left" indent="1"/>
    </xf>
    <xf numFmtId="0" fontId="88" fillId="78" borderId="82" xfId="0" applyFont="1" applyFill="1" applyBorder="1"/>
    <xf numFmtId="0" fontId="91" fillId="0" borderId="3" xfId="0" applyFont="1" applyBorder="1"/>
    <xf numFmtId="0" fontId="91" fillId="0" borderId="82" xfId="0" applyFont="1" applyFill="1" applyBorder="1"/>
    <xf numFmtId="0" fontId="88" fillId="0" borderId="82" xfId="0" applyFont="1" applyFill="1" applyBorder="1" applyAlignment="1">
      <alignment horizontal="left" wrapText="1" indent="2"/>
    </xf>
    <xf numFmtId="0" fontId="88" fillId="0" borderId="82" xfId="0" applyFont="1" applyFill="1" applyBorder="1"/>
    <xf numFmtId="0" fontId="88" fillId="0" borderId="82" xfId="0" applyFont="1" applyFill="1" applyBorder="1" applyAlignment="1">
      <alignment horizontal="left" wrapText="1"/>
    </xf>
    <xf numFmtId="49" fontId="87" fillId="0" borderId="12" xfId="0" applyNumberFormat="1" applyFont="1" applyFill="1" applyBorder="1" applyAlignment="1">
      <alignment horizontal="left" wrapText="1" indent="1"/>
    </xf>
    <xf numFmtId="0" fontId="87" fillId="0" borderId="10" xfId="0" applyNumberFormat="1" applyFont="1" applyFill="1" applyBorder="1" applyAlignment="1">
      <alignment horizontal="left" wrapText="1" indent="1"/>
    </xf>
    <xf numFmtId="49" fontId="87" fillId="0" borderId="56" xfId="0" applyNumberFormat="1" applyFont="1" applyFill="1" applyBorder="1" applyAlignment="1">
      <alignment horizontal="left" wrapText="1" indent="1"/>
    </xf>
    <xf numFmtId="0" fontId="87" fillId="0" borderId="9" xfId="0" applyNumberFormat="1" applyFont="1" applyFill="1" applyBorder="1" applyAlignment="1">
      <alignment horizontal="left" wrapText="1" indent="1"/>
    </xf>
    <xf numFmtId="49" fontId="87" fillId="0" borderId="9" xfId="0" applyNumberFormat="1" applyFont="1" applyFill="1" applyBorder="1" applyAlignment="1">
      <alignment horizontal="left" wrapText="1" indent="3"/>
    </xf>
    <xf numFmtId="49" fontId="87" fillId="0" borderId="56" xfId="0" applyNumberFormat="1" applyFont="1" applyFill="1" applyBorder="1" applyAlignment="1">
      <alignment horizontal="left" wrapText="1" indent="3"/>
    </xf>
    <xf numFmtId="49" fontId="87" fillId="0" borderId="56" xfId="0" applyNumberFormat="1" applyFont="1" applyFill="1" applyBorder="1" applyAlignment="1">
      <alignment horizontal="left" wrapText="1" indent="2"/>
    </xf>
    <xf numFmtId="49" fontId="87" fillId="0" borderId="9" xfId="0" applyNumberFormat="1" applyFont="1" applyBorder="1" applyAlignment="1">
      <alignment horizontal="left" wrapText="1" indent="2"/>
    </xf>
    <xf numFmtId="49" fontId="87" fillId="0" borderId="56" xfId="0" applyNumberFormat="1" applyFont="1" applyFill="1" applyBorder="1" applyAlignment="1">
      <alignment horizontal="left" vertical="top" wrapText="1" indent="2"/>
    </xf>
    <xf numFmtId="49" fontId="87" fillId="0" borderId="56" xfId="0" applyNumberFormat="1" applyFont="1" applyFill="1" applyBorder="1" applyAlignment="1">
      <alignment horizontal="left" indent="1"/>
    </xf>
    <xf numFmtId="0" fontId="87" fillId="0" borderId="9" xfId="0" applyNumberFormat="1" applyFont="1" applyBorder="1" applyAlignment="1">
      <alignment horizontal="left" indent="1"/>
    </xf>
    <xf numFmtId="49" fontId="87" fillId="0" borderId="9" xfId="0" applyNumberFormat="1" applyFont="1" applyBorder="1" applyAlignment="1">
      <alignment horizontal="left" indent="1"/>
    </xf>
    <xf numFmtId="49" fontId="87" fillId="0" borderId="56" xfId="0" applyNumberFormat="1" applyFont="1" applyFill="1" applyBorder="1" applyAlignment="1">
      <alignment horizontal="left" indent="3"/>
    </xf>
    <xf numFmtId="49" fontId="87" fillId="0" borderId="9" xfId="0" applyNumberFormat="1" applyFont="1" applyBorder="1" applyAlignment="1">
      <alignment horizontal="left" indent="3"/>
    </xf>
    <xf numFmtId="0" fontId="87" fillId="0" borderId="9" xfId="0" applyFont="1" applyBorder="1" applyAlignment="1">
      <alignment horizontal="left" indent="2"/>
    </xf>
    <xf numFmtId="0" fontId="87" fillId="0" borderId="56" xfId="0" applyFont="1" applyBorder="1" applyAlignment="1">
      <alignment horizontal="left" indent="2"/>
    </xf>
    <xf numFmtId="0" fontId="87" fillId="0" borderId="9" xfId="0" applyFont="1" applyBorder="1" applyAlignment="1">
      <alignment horizontal="left" indent="1"/>
    </xf>
    <xf numFmtId="0" fontId="87" fillId="0" borderId="56" xfId="0" applyFont="1" applyBorder="1" applyAlignment="1">
      <alignment horizontal="left" indent="1"/>
    </xf>
    <xf numFmtId="0" fontId="90" fillId="0" borderId="43" xfId="0" applyFont="1" applyBorder="1"/>
    <xf numFmtId="0" fontId="87" fillId="0" borderId="46" xfId="0" applyFont="1" applyBorder="1"/>
    <xf numFmtId="0" fontId="84" fillId="0" borderId="0" xfId="0" applyFont="1" applyFill="1" applyBorder="1" applyAlignment="1">
      <alignment wrapText="1"/>
    </xf>
    <xf numFmtId="0" fontId="84" fillId="0" borderId="0" xfId="0" applyFont="1" applyBorder="1"/>
    <xf numFmtId="0" fontId="96" fillId="0" borderId="0" xfId="0" applyFont="1" applyBorder="1" applyAlignment="1">
      <alignment horizontal="center"/>
    </xf>
    <xf numFmtId="0" fontId="84" fillId="0" borderId="6" xfId="0" applyFont="1" applyFill="1" applyBorder="1" applyAlignment="1">
      <alignment horizontal="right" vertical="center" wrapText="1"/>
    </xf>
    <xf numFmtId="0" fontId="84" fillId="0" borderId="9" xfId="0" applyFont="1" applyFill="1" applyBorder="1" applyAlignment="1">
      <alignment horizontal="center" vertical="center" wrapText="1"/>
    </xf>
    <xf numFmtId="0" fontId="84" fillId="0" borderId="9" xfId="0" applyFont="1" applyFill="1" applyBorder="1" applyAlignment="1">
      <alignment horizontal="right" vertical="center" wrapText="1"/>
    </xf>
    <xf numFmtId="0" fontId="84" fillId="0" borderId="9" xfId="0" applyFont="1" applyBorder="1" applyAlignment="1">
      <alignment horizontal="right" vertical="center" wrapText="1"/>
    </xf>
    <xf numFmtId="0" fontId="84" fillId="2" borderId="9" xfId="0" applyFont="1" applyFill="1" applyBorder="1" applyAlignment="1">
      <alignment horizontal="right" vertical="center"/>
    </xf>
    <xf numFmtId="0" fontId="84" fillId="2" borderId="82" xfId="0" applyFont="1" applyFill="1" applyBorder="1" applyAlignment="1">
      <alignment vertical="center"/>
    </xf>
    <xf numFmtId="10" fontId="84" fillId="82" borderId="82" xfId="0" applyNumberFormat="1" applyFont="1" applyFill="1" applyBorder="1" applyAlignment="1" applyProtection="1">
      <alignment vertical="center"/>
      <protection locked="0"/>
    </xf>
    <xf numFmtId="10" fontId="84" fillId="82" borderId="56" xfId="0" applyNumberFormat="1" applyFont="1" applyFill="1" applyBorder="1" applyAlignment="1" applyProtection="1">
      <alignment vertical="center"/>
      <protection locked="0"/>
    </xf>
    <xf numFmtId="10" fontId="102" fillId="82" borderId="82" xfId="0" applyNumberFormat="1" applyFont="1" applyFill="1" applyBorder="1" applyAlignment="1" applyProtection="1">
      <alignment vertical="center"/>
      <protection locked="0"/>
    </xf>
    <xf numFmtId="10" fontId="102" fillId="82" borderId="56" xfId="0" applyNumberFormat="1" applyFont="1" applyFill="1" applyBorder="1" applyAlignment="1" applyProtection="1">
      <alignment vertical="center"/>
      <protection locked="0"/>
    </xf>
    <xf numFmtId="10" fontId="84" fillId="2" borderId="82" xfId="20961" applyNumberFormat="1" applyFont="1" applyFill="1" applyBorder="1" applyAlignment="1" applyProtection="1">
      <alignment vertical="center"/>
      <protection locked="0"/>
    </xf>
    <xf numFmtId="0" fontId="84" fillId="0" borderId="82" xfId="0" applyFont="1" applyFill="1" applyBorder="1" applyAlignment="1">
      <alignment horizontal="left" vertical="center" wrapText="1"/>
    </xf>
    <xf numFmtId="193" fontId="84" fillId="2" borderId="82" xfId="0" applyNumberFormat="1" applyFont="1" applyFill="1" applyBorder="1" applyAlignment="1" applyProtection="1">
      <alignment vertical="center"/>
      <protection locked="0"/>
    </xf>
    <xf numFmtId="193" fontId="84" fillId="82" borderId="82" xfId="0" applyNumberFormat="1" applyFont="1" applyFill="1" applyBorder="1" applyAlignment="1" applyProtection="1">
      <alignment vertical="center"/>
      <protection locked="0"/>
    </xf>
    <xf numFmtId="193" fontId="84" fillId="82" borderId="56" xfId="0" applyNumberFormat="1" applyFont="1" applyFill="1" applyBorder="1" applyAlignment="1" applyProtection="1">
      <alignment vertical="center"/>
      <protection locked="0"/>
    </xf>
    <xf numFmtId="194" fontId="84" fillId="2" borderId="82" xfId="20961" applyNumberFormat="1" applyFont="1" applyFill="1" applyBorder="1" applyAlignment="1" applyProtection="1">
      <alignment vertical="center"/>
      <protection locked="0"/>
    </xf>
    <xf numFmtId="194" fontId="84" fillId="82" borderId="82" xfId="0" applyNumberFormat="1" applyFont="1" applyFill="1" applyBorder="1" applyAlignment="1" applyProtection="1">
      <alignment vertical="center"/>
      <protection locked="0"/>
    </xf>
    <xf numFmtId="194" fontId="84" fillId="82" borderId="56" xfId="0" applyNumberFormat="1" applyFont="1" applyFill="1" applyBorder="1" applyAlignment="1" applyProtection="1">
      <alignment vertical="center"/>
      <protection locked="0"/>
    </xf>
    <xf numFmtId="0" fontId="84" fillId="2" borderId="10" xfId="0" applyFont="1" applyFill="1" applyBorder="1" applyAlignment="1">
      <alignment horizontal="right" vertical="center"/>
    </xf>
    <xf numFmtId="193" fontId="84" fillId="2" borderId="11" xfId="0" applyNumberFormat="1" applyFont="1" applyFill="1" applyBorder="1" applyAlignment="1" applyProtection="1">
      <alignment vertical="center"/>
      <protection locked="0"/>
    </xf>
    <xf numFmtId="0" fontId="84" fillId="0" borderId="0" xfId="0" applyFont="1" applyAlignment="1">
      <alignment horizontal="right"/>
    </xf>
    <xf numFmtId="0" fontId="84" fillId="0" borderId="0" xfId="0" applyFont="1"/>
    <xf numFmtId="43" fontId="84" fillId="0" borderId="0" xfId="7" applyFont="1"/>
    <xf numFmtId="14" fontId="103" fillId="0" borderId="0" xfId="0" applyNumberFormat="1" applyFont="1" applyAlignment="1">
      <alignment horizontal="left"/>
    </xf>
    <xf numFmtId="0" fontId="84" fillId="0" borderId="7" xfId="0" applyFont="1" applyFill="1" applyBorder="1" applyAlignment="1">
      <alignment vertical="center" wrapText="1"/>
    </xf>
    <xf numFmtId="0" fontId="84" fillId="0" borderId="7" xfId="0" applyNumberFormat="1" applyFont="1" applyFill="1" applyBorder="1" applyAlignment="1">
      <alignment horizontal="left" vertical="center" wrapText="1" indent="1"/>
    </xf>
    <xf numFmtId="0" fontId="84" fillId="0" borderId="8" xfId="0" applyNumberFormat="1" applyFont="1" applyFill="1" applyBorder="1" applyAlignment="1">
      <alignment horizontal="left" vertical="center" wrapText="1" indent="1"/>
    </xf>
    <xf numFmtId="0" fontId="96" fillId="0" borderId="82" xfId="0" applyFont="1" applyFill="1" applyBorder="1" applyAlignment="1">
      <alignment horizontal="center" vertical="center" wrapText="1"/>
    </xf>
    <xf numFmtId="169" fontId="84" fillId="37" borderId="82" xfId="20" applyFont="1" applyBorder="1"/>
    <xf numFmtId="169" fontId="84" fillId="37" borderId="56" xfId="20" applyFont="1" applyBorder="1"/>
    <xf numFmtId="0" fontId="104" fillId="0" borderId="82" xfId="0" applyFont="1" applyFill="1" applyBorder="1" applyAlignment="1">
      <alignment horizontal="left" vertical="center" wrapText="1"/>
    </xf>
    <xf numFmtId="0" fontId="84" fillId="0" borderId="82" xfId="0" applyFont="1" applyFill="1" applyBorder="1" applyAlignment="1">
      <alignment vertical="center" wrapText="1"/>
    </xf>
    <xf numFmtId="193" fontId="84" fillId="0" borderId="82" xfId="0" applyNumberFormat="1" applyFont="1" applyBorder="1" applyAlignment="1" applyProtection="1">
      <alignment vertical="center" wrapText="1"/>
      <protection locked="0"/>
    </xf>
    <xf numFmtId="193" fontId="84" fillId="0" borderId="56" xfId="0" applyNumberFormat="1" applyFont="1" applyBorder="1" applyAlignment="1" applyProtection="1">
      <alignment vertical="center" wrapText="1"/>
      <protection locked="0"/>
    </xf>
    <xf numFmtId="169" fontId="84" fillId="81" borderId="82" xfId="0" applyNumberFormat="1" applyFont="1" applyFill="1" applyBorder="1"/>
    <xf numFmtId="169" fontId="84" fillId="81" borderId="56" xfId="0" applyNumberFormat="1" applyFont="1" applyFill="1" applyBorder="1"/>
    <xf numFmtId="193" fontId="84" fillId="0" borderId="82" xfId="0" applyNumberFormat="1" applyFont="1" applyBorder="1" applyAlignment="1" applyProtection="1">
      <alignment horizontal="right" vertical="center" wrapText="1"/>
      <protection locked="0"/>
    </xf>
    <xf numFmtId="193" fontId="84" fillId="0" borderId="56" xfId="0" applyNumberFormat="1" applyFont="1" applyBorder="1" applyAlignment="1" applyProtection="1">
      <alignment horizontal="right" vertical="center" wrapText="1"/>
      <protection locked="0"/>
    </xf>
    <xf numFmtId="0" fontId="84" fillId="0" borderId="82" xfId="0" applyFont="1" applyBorder="1" applyAlignment="1">
      <alignment vertical="center" wrapText="1"/>
    </xf>
    <xf numFmtId="10" fontId="105" fillId="0" borderId="82" xfId="0" applyNumberFormat="1" applyFont="1" applyBorder="1" applyAlignment="1" applyProtection="1">
      <alignment horizontal="right" vertical="center" wrapText="1"/>
      <protection locked="0"/>
    </xf>
    <xf numFmtId="10" fontId="105" fillId="0" borderId="56" xfId="0" applyNumberFormat="1" applyFont="1" applyBorder="1" applyAlignment="1" applyProtection="1">
      <alignment horizontal="right" vertical="center" wrapText="1"/>
      <protection locked="0"/>
    </xf>
    <xf numFmtId="165" fontId="105" fillId="0" borderId="82" xfId="0" applyNumberFormat="1" applyFont="1" applyBorder="1" applyAlignment="1" applyProtection="1">
      <alignment horizontal="right" vertical="center" wrapText="1"/>
      <protection locked="0"/>
    </xf>
    <xf numFmtId="165" fontId="105" fillId="0" borderId="56" xfId="0" applyNumberFormat="1" applyFont="1" applyBorder="1" applyAlignment="1" applyProtection="1">
      <alignment horizontal="right" vertical="center" wrapText="1"/>
      <protection locked="0"/>
    </xf>
    <xf numFmtId="0" fontId="96" fillId="0" borderId="9" xfId="0" applyFont="1" applyFill="1" applyBorder="1" applyAlignment="1">
      <alignment horizontal="center" vertical="center" wrapText="1"/>
    </xf>
    <xf numFmtId="10" fontId="84" fillId="2" borderId="11" xfId="20961" applyNumberFormat="1" applyFont="1" applyFill="1" applyBorder="1" applyAlignment="1" applyProtection="1">
      <alignment vertical="center"/>
      <protection locked="0"/>
    </xf>
    <xf numFmtId="10" fontId="84" fillId="82" borderId="11" xfId="0" applyNumberFormat="1" applyFont="1" applyFill="1" applyBorder="1" applyAlignment="1" applyProtection="1">
      <alignment vertical="center"/>
      <protection locked="0"/>
    </xf>
    <xf numFmtId="10" fontId="84" fillId="82" borderId="12" xfId="0" applyNumberFormat="1" applyFont="1" applyFill="1" applyBorder="1" applyAlignment="1" applyProtection="1">
      <alignment vertical="center"/>
      <protection locked="0"/>
    </xf>
    <xf numFmtId="0" fontId="103" fillId="0" borderId="0" xfId="0" applyFont="1"/>
    <xf numFmtId="0" fontId="103" fillId="0" borderId="0" xfId="0" applyFont="1" applyAlignment="1">
      <alignment wrapText="1"/>
    </xf>
    <xf numFmtId="193" fontId="103" fillId="0" borderId="0" xfId="0" applyNumberFormat="1" applyFont="1"/>
    <xf numFmtId="0" fontId="84" fillId="0" borderId="0" xfId="0" applyFont="1" applyFill="1" applyAlignment="1">
      <alignment wrapText="1"/>
    </xf>
    <xf numFmtId="0" fontId="103" fillId="0" borderId="0" xfId="0" applyFont="1" applyFill="1"/>
    <xf numFmtId="4" fontId="103" fillId="0" borderId="0" xfId="0" applyNumberFormat="1" applyFont="1"/>
    <xf numFmtId="3" fontId="84" fillId="0" borderId="0" xfId="0" applyNumberFormat="1" applyFont="1"/>
    <xf numFmtId="3" fontId="103" fillId="0" borderId="0" xfId="0" applyNumberFormat="1" applyFont="1"/>
    <xf numFmtId="3" fontId="84" fillId="0" borderId="0" xfId="0" applyNumberFormat="1" applyFont="1" applyBorder="1"/>
    <xf numFmtId="3" fontId="103" fillId="0" borderId="0" xfId="0" applyNumberFormat="1" applyFont="1" applyBorder="1"/>
    <xf numFmtId="0" fontId="106" fillId="0" borderId="82" xfId="0" applyFont="1" applyBorder="1" applyAlignment="1">
      <alignment horizontal="center" vertical="center"/>
    </xf>
    <xf numFmtId="0" fontId="103" fillId="0" borderId="9" xfId="0" applyFont="1" applyBorder="1" applyAlignment="1">
      <alignment horizontal="center"/>
    </xf>
    <xf numFmtId="0" fontId="96" fillId="3" borderId="82" xfId="20965" applyFont="1" applyFill="1" applyBorder="1" applyAlignment="1">
      <alignment horizontal="left" vertical="center" wrapText="1"/>
    </xf>
    <xf numFmtId="0" fontId="84" fillId="0" borderId="82" xfId="20965" applyFont="1" applyFill="1" applyBorder="1" applyAlignment="1">
      <alignment horizontal="left" vertical="center" wrapText="1" indent="1"/>
    </xf>
    <xf numFmtId="0" fontId="107" fillId="3" borderId="82" xfId="20965" applyFont="1" applyFill="1" applyBorder="1" applyAlignment="1">
      <alignment horizontal="left" vertical="center" wrapText="1"/>
    </xf>
    <xf numFmtId="0" fontId="84" fillId="3" borderId="82" xfId="20965" applyFont="1" applyFill="1" applyBorder="1" applyAlignment="1">
      <alignment horizontal="left" vertical="center" wrapText="1" indent="1"/>
    </xf>
    <xf numFmtId="0" fontId="96" fillId="0" borderId="82" xfId="0" applyFont="1" applyFill="1" applyBorder="1" applyAlignment="1">
      <alignment horizontal="left" vertical="center" wrapText="1"/>
    </xf>
    <xf numFmtId="0" fontId="107" fillId="0" borderId="82" xfId="0" applyFont="1" applyFill="1" applyBorder="1" applyAlignment="1">
      <alignment horizontal="left" vertical="center" wrapText="1"/>
    </xf>
    <xf numFmtId="0" fontId="108" fillId="3" borderId="82" xfId="0" applyFont="1" applyFill="1" applyBorder="1" applyAlignment="1">
      <alignment horizontal="left" vertical="center" wrapText="1" indent="1"/>
    </xf>
    <xf numFmtId="0" fontId="107" fillId="3" borderId="82" xfId="0" applyFont="1" applyFill="1" applyBorder="1" applyAlignment="1">
      <alignment horizontal="left" vertical="center" wrapText="1"/>
    </xf>
    <xf numFmtId="0" fontId="108" fillId="0" borderId="82" xfId="0" applyFont="1" applyFill="1" applyBorder="1" applyAlignment="1">
      <alignment horizontal="left" vertical="center" wrapText="1" indent="1"/>
    </xf>
    <xf numFmtId="0" fontId="108" fillId="0" borderId="82" xfId="20965" applyFont="1" applyFill="1" applyBorder="1" applyAlignment="1">
      <alignment horizontal="left" vertical="center" wrapText="1" indent="1"/>
    </xf>
    <xf numFmtId="0" fontId="107" fillId="0" borderId="82" xfId="20965" applyFont="1" applyFill="1" applyBorder="1" applyAlignment="1">
      <alignment horizontal="left" vertical="center" wrapText="1"/>
    </xf>
    <xf numFmtId="0" fontId="107" fillId="0" borderId="82" xfId="20965" applyFont="1" applyFill="1" applyBorder="1" applyAlignment="1">
      <alignment horizontal="center" vertical="center" wrapText="1"/>
    </xf>
    <xf numFmtId="0" fontId="84" fillId="0" borderId="82" xfId="0" applyFont="1" applyFill="1" applyBorder="1" applyAlignment="1">
      <alignment horizontal="left" vertical="center" wrapText="1" indent="1"/>
    </xf>
    <xf numFmtId="0" fontId="107" fillId="0" borderId="82" xfId="0" applyFont="1" applyBorder="1" applyAlignment="1">
      <alignment horizontal="left" vertical="center" wrapText="1"/>
    </xf>
    <xf numFmtId="0" fontId="84" fillId="0" borderId="82" xfId="0" applyFont="1" applyBorder="1" applyAlignment="1">
      <alignment horizontal="left" vertical="center" wrapText="1" indent="1"/>
    </xf>
    <xf numFmtId="0" fontId="107" fillId="0" borderId="82" xfId="20965" applyFont="1" applyBorder="1" applyAlignment="1">
      <alignment horizontal="left" vertical="center" wrapText="1"/>
    </xf>
    <xf numFmtId="0" fontId="84" fillId="3" borderId="82" xfId="0" applyFont="1" applyFill="1" applyBorder="1" applyAlignment="1">
      <alignment horizontal="left" vertical="center" wrapText="1" indent="1"/>
    </xf>
    <xf numFmtId="0" fontId="109" fillId="0" borderId="82" xfId="0" applyFont="1" applyBorder="1" applyAlignment="1">
      <alignment horizontal="left"/>
    </xf>
    <xf numFmtId="0" fontId="103" fillId="0" borderId="10" xfId="0" applyFont="1" applyBorder="1" applyAlignment="1">
      <alignment horizontal="center"/>
    </xf>
    <xf numFmtId="0" fontId="107" fillId="0" borderId="11" xfId="0" applyFont="1" applyFill="1" applyBorder="1" applyAlignment="1">
      <alignment horizontal="left" vertical="center" wrapText="1"/>
    </xf>
    <xf numFmtId="0" fontId="103" fillId="0" borderId="0" xfId="0" applyFont="1" applyAlignment="1">
      <alignment horizontal="center"/>
    </xf>
    <xf numFmtId="0" fontId="103" fillId="0" borderId="0" xfId="0" applyFont="1" applyAlignment="1">
      <alignment horizontal="left" vertical="center"/>
    </xf>
    <xf numFmtId="43" fontId="103" fillId="0" borderId="82" xfId="7" applyFont="1" applyBorder="1"/>
    <xf numFmtId="164" fontId="84" fillId="0" borderId="0" xfId="7" applyNumberFormat="1" applyFont="1"/>
    <xf numFmtId="164" fontId="103" fillId="0" borderId="0" xfId="7" applyNumberFormat="1" applyFont="1"/>
    <xf numFmtId="164" fontId="84" fillId="0" borderId="0" xfId="7" applyNumberFormat="1" applyFont="1" applyBorder="1"/>
    <xf numFmtId="164" fontId="103" fillId="0" borderId="0" xfId="7" applyNumberFormat="1" applyFont="1" applyBorder="1"/>
    <xf numFmtId="164" fontId="84" fillId="0" borderId="82" xfId="7" applyNumberFormat="1" applyFont="1" applyFill="1" applyBorder="1" applyAlignment="1" applyProtection="1">
      <alignment horizontal="center" vertical="center" wrapText="1"/>
    </xf>
    <xf numFmtId="164" fontId="84" fillId="0" borderId="56" xfId="7" applyNumberFormat="1" applyFont="1" applyFill="1" applyBorder="1" applyAlignment="1" applyProtection="1">
      <alignment horizontal="center" vertical="center" wrapText="1"/>
    </xf>
    <xf numFmtId="164" fontId="103" fillId="0" borderId="82" xfId="7" applyNumberFormat="1" applyFont="1" applyBorder="1"/>
    <xf numFmtId="164" fontId="103" fillId="0" borderId="82" xfId="7" applyNumberFormat="1" applyFont="1" applyBorder="1" applyAlignment="1">
      <alignment vertical="center"/>
    </xf>
    <xf numFmtId="164" fontId="103" fillId="0" borderId="82" xfId="7" applyNumberFormat="1" applyFont="1" applyFill="1" applyBorder="1"/>
    <xf numFmtId="164" fontId="106" fillId="0" borderId="82" xfId="7" applyNumberFormat="1" applyFont="1" applyBorder="1"/>
    <xf numFmtId="164" fontId="103" fillId="36" borderId="11" xfId="7" applyNumberFormat="1" applyFont="1" applyFill="1" applyBorder="1"/>
    <xf numFmtId="164" fontId="103" fillId="36" borderId="12" xfId="7" applyNumberFormat="1" applyFont="1" applyFill="1" applyBorder="1"/>
    <xf numFmtId="164" fontId="103" fillId="0" borderId="82" xfId="7" applyNumberFormat="1" applyFont="1" applyBorder="1" applyAlignment="1">
      <alignment horizontal="center"/>
    </xf>
    <xf numFmtId="164" fontId="0" fillId="0" borderId="82" xfId="7" applyNumberFormat="1" applyFont="1" applyBorder="1" applyAlignment="1">
      <alignment vertical="center"/>
    </xf>
    <xf numFmtId="164" fontId="0" fillId="36" borderId="82" xfId="7" applyNumberFormat="1" applyFont="1" applyFill="1" applyBorder="1" applyAlignment="1">
      <alignment vertical="center"/>
    </xf>
    <xf numFmtId="164" fontId="0" fillId="36" borderId="56" xfId="7" applyNumberFormat="1" applyFont="1" applyFill="1" applyBorder="1" applyAlignment="1">
      <alignment vertical="center"/>
    </xf>
    <xf numFmtId="0" fontId="103" fillId="0" borderId="9" xfId="0" applyFont="1" applyBorder="1" applyAlignment="1">
      <alignment horizontal="center" vertical="center"/>
    </xf>
    <xf numFmtId="0" fontId="103" fillId="0" borderId="10" xfId="0" applyFont="1" applyBorder="1" applyAlignment="1">
      <alignment horizontal="center" vertical="center"/>
    </xf>
    <xf numFmtId="0" fontId="103" fillId="0" borderId="0" xfId="0" applyFont="1" applyBorder="1"/>
    <xf numFmtId="0" fontId="96" fillId="0" borderId="82" xfId="0" applyNumberFormat="1" applyFont="1" applyFill="1" applyBorder="1" applyAlignment="1">
      <alignment vertical="center" wrapText="1"/>
    </xf>
    <xf numFmtId="0" fontId="84" fillId="0" borderId="82" xfId="0" applyNumberFormat="1" applyFont="1" applyFill="1" applyBorder="1" applyAlignment="1">
      <alignment horizontal="left" vertical="center" wrapText="1" indent="1"/>
    </xf>
    <xf numFmtId="0" fontId="106" fillId="0" borderId="82" xfId="0" applyFont="1" applyBorder="1" applyAlignment="1">
      <alignment vertical="center"/>
    </xf>
    <xf numFmtId="0" fontId="84" fillId="0" borderId="82" xfId="0" applyFont="1" applyFill="1" applyBorder="1" applyAlignment="1" applyProtection="1">
      <alignment horizontal="left" vertical="center" indent="1"/>
      <protection locked="0"/>
    </xf>
    <xf numFmtId="0" fontId="110" fillId="0" borderId="82" xfId="0" applyFont="1" applyFill="1" applyBorder="1" applyAlignment="1" applyProtection="1">
      <alignment horizontal="left" vertical="center" indent="3"/>
      <protection locked="0"/>
    </xf>
    <xf numFmtId="0" fontId="106" fillId="0" borderId="82" xfId="0" applyFont="1" applyFill="1" applyBorder="1" applyAlignment="1">
      <alignment vertical="center"/>
    </xf>
    <xf numFmtId="0" fontId="106" fillId="0" borderId="11" xfId="0" applyFont="1" applyBorder="1"/>
    <xf numFmtId="164" fontId="84" fillId="0" borderId="82" xfId="7" applyNumberFormat="1" applyFont="1" applyFill="1" applyBorder="1" applyAlignment="1" applyProtection="1">
      <alignment horizontal="right"/>
    </xf>
    <xf numFmtId="164" fontId="84" fillId="36" borderId="82" xfId="7" applyNumberFormat="1" applyFont="1" applyFill="1" applyBorder="1" applyAlignment="1" applyProtection="1">
      <alignment horizontal="right"/>
    </xf>
    <xf numFmtId="164" fontId="84" fillId="36" borderId="56" xfId="7" applyNumberFormat="1" applyFont="1" applyFill="1" applyBorder="1" applyAlignment="1" applyProtection="1">
      <alignment horizontal="right"/>
    </xf>
    <xf numFmtId="164" fontId="84" fillId="0" borderId="11" xfId="7" applyNumberFormat="1" applyFont="1" applyFill="1" applyBorder="1" applyAlignment="1" applyProtection="1">
      <alignment horizontal="right"/>
    </xf>
    <xf numFmtId="164" fontId="84" fillId="36" borderId="11" xfId="7" applyNumberFormat="1" applyFont="1" applyFill="1" applyBorder="1" applyAlignment="1" applyProtection="1">
      <alignment horizontal="right"/>
    </xf>
    <xf numFmtId="164" fontId="84" fillId="36" borderId="12" xfId="7" applyNumberFormat="1" applyFont="1" applyFill="1" applyBorder="1" applyAlignment="1" applyProtection="1">
      <alignment horizontal="right"/>
    </xf>
    <xf numFmtId="164" fontId="84" fillId="0" borderId="0" xfId="7" applyNumberFormat="1" applyFont="1" applyFill="1" applyBorder="1" applyAlignment="1" applyProtection="1">
      <alignment horizontal="right"/>
    </xf>
    <xf numFmtId="164" fontId="103" fillId="0" borderId="0" xfId="0" applyNumberFormat="1" applyFont="1"/>
    <xf numFmtId="0" fontId="110" fillId="0" borderId="0" xfId="0" applyFont="1" applyFill="1" applyBorder="1" applyAlignment="1">
      <alignment horizontal="center"/>
    </xf>
    <xf numFmtId="0" fontId="106" fillId="0" borderId="0" xfId="0" applyFont="1" applyBorder="1" applyAlignment="1">
      <alignment horizontal="center"/>
    </xf>
    <xf numFmtId="0" fontId="103" fillId="0" borderId="6" xfId="0" applyFont="1" applyBorder="1" applyAlignment="1">
      <alignment vertical="center" wrapText="1"/>
    </xf>
    <xf numFmtId="0" fontId="106" fillId="0" borderId="7" xfId="0" applyFont="1" applyBorder="1" applyAlignment="1">
      <alignment vertical="center" wrapText="1"/>
    </xf>
    <xf numFmtId="0" fontId="103" fillId="0" borderId="9" xfId="0" applyFont="1" applyBorder="1" applyAlignment="1">
      <alignment horizontal="center" vertical="center" wrapText="1"/>
    </xf>
    <xf numFmtId="0" fontId="103" fillId="0" borderId="82" xfId="0" applyFont="1" applyBorder="1" applyAlignment="1">
      <alignment vertical="center" wrapText="1"/>
    </xf>
    <xf numFmtId="3" fontId="103" fillId="36" borderId="82" xfId="0" applyNumberFormat="1" applyFont="1" applyFill="1" applyBorder="1" applyAlignment="1">
      <alignment vertical="center" wrapText="1"/>
    </xf>
    <xf numFmtId="3" fontId="105" fillId="83" borderId="82" xfId="0" applyNumberFormat="1" applyFont="1" applyFill="1" applyBorder="1" applyAlignment="1">
      <alignment vertical="center" wrapText="1"/>
    </xf>
    <xf numFmtId="3" fontId="105" fillId="83" borderId="56" xfId="0" applyNumberFormat="1" applyFont="1" applyFill="1" applyBorder="1" applyAlignment="1">
      <alignment vertical="center" wrapText="1"/>
    </xf>
    <xf numFmtId="14" fontId="84" fillId="3" borderId="82" xfId="8" quotePrefix="1" applyNumberFormat="1" applyFont="1" applyFill="1" applyBorder="1" applyAlignment="1" applyProtection="1">
      <alignment horizontal="left" vertical="center" wrapText="1" indent="2"/>
      <protection locked="0"/>
    </xf>
    <xf numFmtId="3" fontId="103" fillId="0" borderId="82" xfId="0" applyNumberFormat="1" applyFont="1" applyBorder="1" applyAlignment="1">
      <alignment vertical="center" wrapText="1"/>
    </xf>
    <xf numFmtId="3" fontId="105" fillId="0" borderId="82" xfId="0" applyNumberFormat="1" applyFont="1" applyBorder="1" applyAlignment="1">
      <alignment vertical="center" wrapText="1"/>
    </xf>
    <xf numFmtId="3" fontId="105" fillId="0" borderId="56" xfId="0" applyNumberFormat="1" applyFont="1" applyBorder="1" applyAlignment="1">
      <alignment vertical="center" wrapText="1"/>
    </xf>
    <xf numFmtId="14" fontId="84" fillId="3" borderId="82" xfId="8" quotePrefix="1" applyNumberFormat="1" applyFont="1" applyFill="1" applyBorder="1" applyAlignment="1" applyProtection="1">
      <alignment horizontal="left" vertical="center" wrapText="1" indent="3"/>
      <protection locked="0"/>
    </xf>
    <xf numFmtId="0" fontId="103" fillId="0" borderId="82" xfId="0" applyFont="1" applyFill="1" applyBorder="1" applyAlignment="1">
      <alignment horizontal="left" vertical="center" wrapText="1" indent="2"/>
    </xf>
    <xf numFmtId="0" fontId="103" fillId="0" borderId="9" xfId="0" applyFont="1" applyFill="1" applyBorder="1" applyAlignment="1">
      <alignment horizontal="center" vertical="center" wrapText="1"/>
    </xf>
    <xf numFmtId="0" fontId="103" fillId="0" borderId="82" xfId="0" applyFont="1" applyFill="1" applyBorder="1" applyAlignment="1">
      <alignment vertical="center" wrapText="1"/>
    </xf>
    <xf numFmtId="0" fontId="103" fillId="0" borderId="10" xfId="0" applyFont="1" applyBorder="1" applyAlignment="1">
      <alignment horizontal="center" vertical="center" wrapText="1"/>
    </xf>
    <xf numFmtId="0" fontId="106" fillId="0" borderId="11" xfId="0" applyFont="1" applyBorder="1" applyAlignment="1">
      <alignment vertical="center" wrapText="1"/>
    </xf>
    <xf numFmtId="3" fontId="103" fillId="36" borderId="11" xfId="0" applyNumberFormat="1" applyFont="1" applyFill="1" applyBorder="1" applyAlignment="1">
      <alignment vertical="center" wrapText="1"/>
    </xf>
    <xf numFmtId="3" fontId="105" fillId="83" borderId="11" xfId="0" applyNumberFormat="1" applyFont="1" applyFill="1" applyBorder="1" applyAlignment="1">
      <alignment vertical="center" wrapText="1"/>
    </xf>
    <xf numFmtId="3" fontId="105" fillId="83" borderId="12" xfId="0" applyNumberFormat="1" applyFont="1" applyFill="1" applyBorder="1" applyAlignment="1">
      <alignment vertical="center" wrapText="1"/>
    </xf>
    <xf numFmtId="0" fontId="103" fillId="0" borderId="0" xfId="0" applyFont="1" applyFill="1" applyBorder="1" applyAlignment="1">
      <alignment wrapText="1"/>
    </xf>
    <xf numFmtId="0" fontId="96" fillId="0" borderId="0" xfId="0" applyFont="1" applyFill="1" applyBorder="1" applyAlignment="1">
      <alignment horizontal="center" wrapText="1"/>
    </xf>
    <xf numFmtId="0" fontId="84" fillId="0" borderId="0" xfId="0" applyFont="1" applyBorder="1" applyAlignment="1">
      <alignment horizontal="right" wrapText="1"/>
    </xf>
    <xf numFmtId="0" fontId="96" fillId="0" borderId="7" xfId="0" applyFont="1" applyBorder="1" applyAlignment="1">
      <alignment horizontal="center" wrapText="1"/>
    </xf>
    <xf numFmtId="0" fontId="96" fillId="0" borderId="8" xfId="0" applyFont="1" applyBorder="1" applyAlignment="1">
      <alignment horizontal="center"/>
    </xf>
    <xf numFmtId="0" fontId="96" fillId="0" borderId="82" xfId="0" applyFont="1" applyBorder="1" applyAlignment="1">
      <alignment horizontal="center" vertical="center" wrapText="1"/>
    </xf>
    <xf numFmtId="0" fontId="96" fillId="0" borderId="56" xfId="0" applyFont="1" applyBorder="1" applyAlignment="1">
      <alignment horizontal="center" vertical="center" wrapText="1"/>
    </xf>
    <xf numFmtId="0" fontId="84" fillId="0" borderId="82" xfId="0" applyFont="1" applyBorder="1" applyAlignment="1">
      <alignment wrapText="1"/>
    </xf>
    <xf numFmtId="0" fontId="84" fillId="0" borderId="82" xfId="11" applyFont="1" applyFill="1" applyBorder="1" applyAlignment="1" applyProtection="1">
      <alignment horizontal="left"/>
      <protection locked="0"/>
    </xf>
    <xf numFmtId="0" fontId="84" fillId="0" borderId="82" xfId="0" applyFont="1" applyBorder="1" applyAlignment="1">
      <alignment horizontal="left" vertical="center" wrapText="1"/>
    </xf>
    <xf numFmtId="0" fontId="103" fillId="0" borderId="0" xfId="0" applyFont="1" applyAlignment="1">
      <alignment vertical="center"/>
    </xf>
    <xf numFmtId="14" fontId="103" fillId="0" borderId="0" xfId="0" applyNumberFormat="1" applyFont="1"/>
    <xf numFmtId="0" fontId="96" fillId="0" borderId="0" xfId="11" applyFont="1" applyFill="1" applyBorder="1" applyAlignment="1" applyProtection="1">
      <alignment horizontal="left" vertical="center"/>
    </xf>
    <xf numFmtId="0" fontId="84" fillId="0" borderId="0" xfId="11" applyFont="1" applyFill="1" applyBorder="1" applyAlignment="1" applyProtection="1">
      <alignment vertical="center"/>
    </xf>
    <xf numFmtId="0" fontId="103" fillId="0" borderId="9" xfId="0" applyFont="1" applyBorder="1"/>
    <xf numFmtId="0" fontId="103" fillId="0" borderId="10" xfId="0" applyFont="1" applyBorder="1"/>
    <xf numFmtId="0" fontId="84" fillId="0" borderId="0" xfId="11" applyFont="1" applyFill="1" applyBorder="1" applyAlignment="1" applyProtection="1">
      <alignment horizontal="left"/>
    </xf>
    <xf numFmtId="0" fontId="84" fillId="0" borderId="0" xfId="0" applyFont="1" applyAlignment="1">
      <alignment horizontal="left"/>
    </xf>
    <xf numFmtId="0" fontId="103" fillId="0" borderId="0" xfId="0" applyFont="1" applyAlignment="1">
      <alignment horizontal="left"/>
    </xf>
    <xf numFmtId="0" fontId="84" fillId="0" borderId="6" xfId="11" applyFont="1" applyFill="1" applyBorder="1" applyAlignment="1" applyProtection="1">
      <alignment horizontal="left" vertical="center"/>
    </xf>
    <xf numFmtId="0" fontId="84" fillId="0" borderId="7" xfId="11" applyFont="1" applyFill="1" applyBorder="1" applyAlignment="1" applyProtection="1">
      <alignment horizontal="left" vertical="center"/>
    </xf>
    <xf numFmtId="0" fontId="84" fillId="0" borderId="0" xfId="11" applyFont="1" applyFill="1" applyBorder="1" applyAlignment="1" applyProtection="1">
      <alignment horizontal="left" vertical="center"/>
    </xf>
    <xf numFmtId="0" fontId="103" fillId="0" borderId="9" xfId="0" applyFont="1" applyBorder="1" applyAlignment="1">
      <alignment horizontal="left"/>
    </xf>
    <xf numFmtId="0" fontId="103" fillId="0" borderId="0" xfId="0" applyFont="1" applyFill="1" applyAlignment="1">
      <alignment horizontal="left"/>
    </xf>
    <xf numFmtId="0" fontId="103" fillId="0" borderId="9" xfId="0" applyFont="1" applyBorder="1" applyAlignment="1">
      <alignment horizontal="left" vertical="center"/>
    </xf>
    <xf numFmtId="0" fontId="103" fillId="0" borderId="10" xfId="0" applyFont="1" applyBorder="1" applyAlignment="1">
      <alignment horizontal="left"/>
    </xf>
    <xf numFmtId="0" fontId="106" fillId="36" borderId="11" xfId="0" applyFont="1" applyFill="1" applyBorder="1" applyAlignment="1">
      <alignment horizontal="left" vertical="center" wrapText="1"/>
    </xf>
    <xf numFmtId="164" fontId="103" fillId="0" borderId="0" xfId="7" applyNumberFormat="1" applyFont="1" applyAlignment="1">
      <alignment horizontal="center"/>
    </xf>
    <xf numFmtId="164" fontId="84" fillId="0" borderId="0" xfId="7" applyNumberFormat="1" applyFont="1" applyFill="1" applyBorder="1" applyAlignment="1" applyProtection="1">
      <alignment horizontal="center"/>
    </xf>
    <xf numFmtId="164" fontId="96" fillId="0" borderId="7" xfId="7" applyNumberFormat="1" applyFont="1" applyFill="1" applyBorder="1" applyAlignment="1" applyProtection="1">
      <alignment horizontal="center" vertical="center"/>
    </xf>
    <xf numFmtId="164" fontId="96" fillId="0" borderId="8" xfId="7" applyNumberFormat="1" applyFont="1" applyFill="1" applyBorder="1" applyAlignment="1" applyProtection="1">
      <alignment horizontal="center" vertical="center"/>
    </xf>
    <xf numFmtId="164" fontId="103" fillId="0" borderId="82" xfId="7" applyNumberFormat="1" applyFont="1" applyFill="1" applyBorder="1" applyAlignment="1">
      <alignment horizontal="center" vertical="center" wrapText="1"/>
    </xf>
    <xf numFmtId="164" fontId="103" fillId="0" borderId="56" xfId="7" applyNumberFormat="1" applyFont="1" applyFill="1" applyBorder="1" applyAlignment="1">
      <alignment horizontal="center" vertical="center" wrapText="1"/>
    </xf>
    <xf numFmtId="164" fontId="103" fillId="0" borderId="56" xfId="7" applyNumberFormat="1" applyFont="1" applyBorder="1" applyAlignment="1">
      <alignment horizontal="center" vertical="center"/>
    </xf>
    <xf numFmtId="164" fontId="103" fillId="0" borderId="82" xfId="7" applyNumberFormat="1" applyFont="1" applyBorder="1" applyAlignment="1">
      <alignment horizontal="center" vertical="center"/>
    </xf>
    <xf numFmtId="164" fontId="106" fillId="36" borderId="11" xfId="7" applyNumberFormat="1" applyFont="1" applyFill="1" applyBorder="1" applyAlignment="1">
      <alignment horizontal="center" vertical="center"/>
    </xf>
    <xf numFmtId="164" fontId="106" fillId="36" borderId="12" xfId="7" applyNumberFormat="1" applyFont="1" applyFill="1" applyBorder="1" applyAlignment="1">
      <alignment horizontal="center" vertical="center"/>
    </xf>
    <xf numFmtId="164" fontId="103" fillId="0" borderId="0" xfId="7" applyNumberFormat="1" applyFont="1" applyAlignment="1"/>
    <xf numFmtId="164" fontId="84" fillId="0" borderId="0" xfId="7" applyNumberFormat="1" applyFont="1" applyFill="1" applyBorder="1" applyAlignment="1" applyProtection="1"/>
    <xf numFmtId="3" fontId="103" fillId="0" borderId="0" xfId="0" applyNumberFormat="1" applyFont="1" applyFill="1" applyAlignment="1">
      <alignment horizontal="left"/>
    </xf>
    <xf numFmtId="164" fontId="84" fillId="0" borderId="0" xfId="7" applyNumberFormat="1" applyFont="1" applyFill="1" applyBorder="1" applyAlignment="1" applyProtection="1">
      <alignment horizontal="center" vertical="center"/>
    </xf>
    <xf numFmtId="164" fontId="110" fillId="0" borderId="0" xfId="7" applyNumberFormat="1" applyFont="1" applyFill="1" applyBorder="1" applyAlignment="1" applyProtection="1">
      <alignment horizontal="center" vertical="center"/>
    </xf>
    <xf numFmtId="0" fontId="103" fillId="0" borderId="0" xfId="0" applyFont="1" applyAlignment="1">
      <alignment horizontal="center" vertical="center"/>
    </xf>
    <xf numFmtId="164" fontId="110" fillId="0" borderId="0" xfId="7" applyNumberFormat="1" applyFont="1" applyFill="1" applyBorder="1" applyAlignment="1" applyProtection="1">
      <alignment horizontal="right"/>
    </xf>
    <xf numFmtId="0" fontId="96" fillId="0" borderId="0" xfId="11" applyFont="1" applyFill="1" applyBorder="1" applyAlignment="1" applyProtection="1">
      <alignment horizontal="center" vertical="center" wrapText="1"/>
    </xf>
    <xf numFmtId="0" fontId="106" fillId="36" borderId="7" xfId="0" applyFont="1" applyFill="1" applyBorder="1" applyAlignment="1">
      <alignment wrapText="1"/>
    </xf>
    <xf numFmtId="0" fontId="103" fillId="0" borderId="82" xfId="0" applyFont="1" applyFill="1" applyBorder="1" applyAlignment="1"/>
    <xf numFmtId="0" fontId="106" fillId="36" borderId="82" xfId="0" applyFont="1" applyFill="1" applyBorder="1" applyAlignment="1">
      <alignment wrapText="1"/>
    </xf>
    <xf numFmtId="0" fontId="103" fillId="0" borderId="82" xfId="0" applyFont="1" applyFill="1" applyBorder="1" applyAlignment="1">
      <alignment vertical="center"/>
    </xf>
    <xf numFmtId="0" fontId="103" fillId="0" borderId="82" xfId="0" applyFont="1" applyBorder="1" applyAlignment="1">
      <alignment wrapText="1"/>
    </xf>
    <xf numFmtId="0" fontId="106" fillId="36" borderId="11" xfId="0" applyFont="1" applyFill="1" applyBorder="1" applyAlignment="1">
      <alignment wrapText="1"/>
    </xf>
    <xf numFmtId="0" fontId="103" fillId="0" borderId="6" xfId="0" applyFont="1" applyBorder="1" applyAlignment="1">
      <alignment horizontal="center" vertical="center"/>
    </xf>
    <xf numFmtId="164" fontId="103" fillId="36" borderId="8" xfId="7" applyNumberFormat="1" applyFont="1" applyFill="1" applyBorder="1" applyAlignment="1">
      <alignment horizontal="center" vertical="center"/>
    </xf>
    <xf numFmtId="164" fontId="103" fillId="0" borderId="56" xfId="7" applyNumberFormat="1" applyFont="1" applyBorder="1" applyAlignment="1"/>
    <xf numFmtId="0" fontId="103" fillId="0" borderId="0" xfId="0" applyFont="1" applyAlignment="1"/>
    <xf numFmtId="164" fontId="103" fillId="0" borderId="56" xfId="7" applyNumberFormat="1" applyFont="1" applyBorder="1" applyAlignment="1">
      <alignment wrapText="1"/>
    </xf>
    <xf numFmtId="164" fontId="103" fillId="36" borderId="56" xfId="7" applyNumberFormat="1" applyFont="1" applyFill="1" applyBorder="1" applyAlignment="1">
      <alignment horizontal="center" vertical="center" wrapText="1"/>
    </xf>
    <xf numFmtId="164" fontId="103" fillId="0" borderId="56" xfId="7" applyNumberFormat="1" applyFont="1" applyFill="1" applyBorder="1" applyAlignment="1">
      <alignment wrapText="1"/>
    </xf>
    <xf numFmtId="164" fontId="103" fillId="36" borderId="12" xfId="7" applyNumberFormat="1" applyFont="1" applyFill="1" applyBorder="1" applyAlignment="1">
      <alignment horizontal="center" vertical="center" wrapText="1"/>
    </xf>
    <xf numFmtId="164" fontId="85" fillId="36" borderId="56" xfId="7" applyNumberFormat="1" applyFont="1" applyFill="1" applyBorder="1" applyAlignment="1" applyProtection="1">
      <alignment vertical="top"/>
    </xf>
    <xf numFmtId="164" fontId="85" fillId="3" borderId="56" xfId="7" applyNumberFormat="1" applyFont="1" applyFill="1" applyBorder="1" applyAlignment="1" applyProtection="1">
      <alignment vertical="top"/>
      <protection locked="0"/>
    </xf>
    <xf numFmtId="164" fontId="85" fillId="36" borderId="56" xfId="7" applyNumberFormat="1" applyFont="1" applyFill="1" applyBorder="1" applyAlignment="1" applyProtection="1">
      <alignment vertical="top" wrapText="1"/>
    </xf>
    <xf numFmtId="164" fontId="85" fillId="3" borderId="56" xfId="7" applyNumberFormat="1" applyFont="1" applyFill="1" applyBorder="1" applyAlignment="1" applyProtection="1">
      <alignment vertical="top" wrapText="1"/>
      <protection locked="0"/>
    </xf>
    <xf numFmtId="164" fontId="85" fillId="36" borderId="12" xfId="7" applyNumberFormat="1" applyFont="1" applyFill="1" applyBorder="1" applyAlignment="1" applyProtection="1">
      <alignment vertical="top" wrapText="1"/>
    </xf>
    <xf numFmtId="0" fontId="106" fillId="0" borderId="0" xfId="0" applyFont="1" applyAlignment="1">
      <alignment horizontal="center"/>
    </xf>
    <xf numFmtId="0" fontId="84" fillId="0" borderId="6" xfId="9" applyFont="1" applyFill="1" applyBorder="1" applyAlignment="1" applyProtection="1">
      <alignment horizontal="center" vertical="center"/>
      <protection locked="0"/>
    </xf>
    <xf numFmtId="0" fontId="96" fillId="3" borderId="7" xfId="9" applyFont="1" applyFill="1" applyBorder="1" applyAlignment="1" applyProtection="1">
      <alignment horizontal="center" vertical="center" wrapText="1"/>
      <protection locked="0"/>
    </xf>
    <xf numFmtId="164" fontId="84" fillId="3" borderId="8" xfId="7" applyNumberFormat="1" applyFont="1" applyFill="1" applyBorder="1" applyAlignment="1" applyProtection="1">
      <alignment horizontal="center" vertical="center"/>
      <protection locked="0"/>
    </xf>
    <xf numFmtId="0" fontId="84" fillId="0" borderId="9" xfId="9" applyFont="1" applyFill="1" applyBorder="1" applyAlignment="1" applyProtection="1">
      <alignment horizontal="center" vertical="center"/>
      <protection locked="0"/>
    </xf>
    <xf numFmtId="0" fontId="106" fillId="36" borderId="82" xfId="0" applyFont="1" applyFill="1" applyBorder="1" applyAlignment="1">
      <alignment horizontal="left" vertical="top" wrapText="1"/>
    </xf>
    <xf numFmtId="0" fontId="84" fillId="3" borderId="82" xfId="13" applyFont="1" applyFill="1" applyBorder="1" applyAlignment="1" applyProtection="1">
      <alignment vertical="center" wrapText="1"/>
      <protection locked="0"/>
    </xf>
    <xf numFmtId="0" fontId="84" fillId="3" borderId="82" xfId="13" applyFont="1" applyFill="1" applyBorder="1" applyAlignment="1" applyProtection="1">
      <alignment horizontal="left" vertical="center" wrapText="1"/>
      <protection locked="0"/>
    </xf>
    <xf numFmtId="0" fontId="84" fillId="3" borderId="82" xfId="9" applyFont="1" applyFill="1" applyBorder="1" applyAlignment="1" applyProtection="1">
      <alignment horizontal="left" vertical="center" wrapText="1"/>
      <protection locked="0"/>
    </xf>
    <xf numFmtId="0" fontId="84" fillId="0" borderId="82" xfId="13" applyFont="1" applyBorder="1" applyAlignment="1" applyProtection="1">
      <alignment horizontal="left" vertical="center" wrapText="1"/>
      <protection locked="0"/>
    </xf>
    <xf numFmtId="0" fontId="84" fillId="0" borderId="82" xfId="13" applyFont="1" applyBorder="1" applyAlignment="1" applyProtection="1">
      <alignment wrapText="1"/>
      <protection locked="0"/>
    </xf>
    <xf numFmtId="0" fontId="84" fillId="0" borderId="82" xfId="13" applyFont="1" applyFill="1" applyBorder="1" applyAlignment="1" applyProtection="1">
      <alignment horizontal="left" vertical="center" wrapText="1"/>
      <protection locked="0"/>
    </xf>
    <xf numFmtId="1" fontId="96" fillId="36" borderId="82" xfId="2" applyNumberFormat="1" applyFont="1" applyFill="1" applyBorder="1" applyAlignment="1" applyProtection="1">
      <alignment horizontal="left" vertical="top" wrapText="1"/>
    </xf>
    <xf numFmtId="0" fontId="84" fillId="0" borderId="9" xfId="9" applyFont="1" applyFill="1" applyBorder="1" applyAlignment="1" applyProtection="1">
      <alignment horizontal="center" vertical="center" wrapText="1"/>
      <protection locked="0"/>
    </xf>
    <xf numFmtId="0" fontId="96" fillId="3" borderId="82" xfId="13" applyFont="1" applyFill="1" applyBorder="1" applyAlignment="1" applyProtection="1">
      <alignment vertical="center" wrapText="1"/>
      <protection locked="0"/>
    </xf>
    <xf numFmtId="0" fontId="84" fillId="3" borderId="82" xfId="13" applyFont="1" applyFill="1" applyBorder="1" applyAlignment="1" applyProtection="1">
      <alignment horizontal="left" vertical="center" wrapText="1" indent="3"/>
      <protection locked="0"/>
    </xf>
    <xf numFmtId="0" fontId="96" fillId="36" borderId="82" xfId="13" applyFont="1" applyFill="1" applyBorder="1" applyAlignment="1" applyProtection="1">
      <alignment vertical="center" wrapText="1"/>
      <protection locked="0"/>
    </xf>
    <xf numFmtId="0" fontId="84" fillId="0" borderId="10" xfId="9" applyFont="1" applyFill="1" applyBorder="1" applyAlignment="1" applyProtection="1">
      <alignment horizontal="center" vertical="center" wrapText="1"/>
      <protection locked="0"/>
    </xf>
    <xf numFmtId="0" fontId="96" fillId="36" borderId="11" xfId="13" applyFont="1" applyFill="1" applyBorder="1" applyAlignment="1" applyProtection="1">
      <alignment vertical="center" wrapText="1"/>
      <protection locked="0"/>
    </xf>
    <xf numFmtId="4" fontId="84" fillId="0" borderId="0" xfId="11" applyNumberFormat="1" applyFont="1" applyFill="1" applyBorder="1" applyAlignment="1" applyProtection="1"/>
    <xf numFmtId="0" fontId="106" fillId="0" borderId="0" xfId="20962" applyFont="1" applyFill="1" applyAlignment="1" applyProtection="1">
      <alignment horizontal="left" vertical="center"/>
      <protection locked="0"/>
    </xf>
    <xf numFmtId="0" fontId="106" fillId="36" borderId="7" xfId="0" applyFont="1" applyFill="1" applyBorder="1" applyAlignment="1">
      <alignment horizontal="center" vertical="center" wrapText="1"/>
    </xf>
    <xf numFmtId="4" fontId="106" fillId="36" borderId="8" xfId="0" applyNumberFormat="1" applyFont="1" applyFill="1" applyBorder="1" applyAlignment="1">
      <alignment horizontal="center" vertical="center" wrapText="1"/>
    </xf>
    <xf numFmtId="0" fontId="103" fillId="0" borderId="0" xfId="0" applyFont="1" applyFill="1" applyAlignment="1">
      <alignment horizontal="center" vertical="center"/>
    </xf>
    <xf numFmtId="0" fontId="106" fillId="36" borderId="9" xfId="0" applyFont="1" applyFill="1" applyBorder="1" applyAlignment="1">
      <alignment horizontal="left" vertical="center" wrapText="1"/>
    </xf>
    <xf numFmtId="0" fontId="106" fillId="36" borderId="82" xfId="0" applyFont="1" applyFill="1" applyBorder="1" applyAlignment="1">
      <alignment horizontal="left" vertical="center" wrapText="1"/>
    </xf>
    <xf numFmtId="4" fontId="106" fillId="36" borderId="56" xfId="0" applyNumberFormat="1" applyFont="1" applyFill="1" applyBorder="1" applyAlignment="1">
      <alignment horizontal="left" vertical="center" wrapText="1"/>
    </xf>
    <xf numFmtId="0" fontId="103" fillId="0" borderId="0" xfId="0" applyFont="1" applyFill="1" applyAlignment="1">
      <alignment horizontal="left" vertical="center"/>
    </xf>
    <xf numFmtId="0" fontId="103" fillId="0" borderId="9" xfId="0" applyFont="1" applyFill="1" applyBorder="1" applyAlignment="1">
      <alignment horizontal="right" vertical="center" wrapText="1"/>
    </xf>
    <xf numFmtId="0" fontId="103" fillId="0" borderId="82" xfId="0" applyFont="1" applyFill="1" applyBorder="1" applyAlignment="1">
      <alignment horizontal="left" vertical="center" wrapText="1"/>
    </xf>
    <xf numFmtId="10" fontId="84" fillId="0" borderId="82" xfId="20961" applyNumberFormat="1" applyFont="1" applyFill="1" applyBorder="1" applyAlignment="1">
      <alignment horizontal="left" vertical="center" wrapText="1"/>
    </xf>
    <xf numFmtId="4" fontId="103" fillId="0" borderId="56" xfId="0" applyNumberFormat="1" applyFont="1" applyFill="1" applyBorder="1" applyAlignment="1">
      <alignment horizontal="right" vertical="center" wrapText="1"/>
    </xf>
    <xf numFmtId="10" fontId="103" fillId="0" borderId="82" xfId="20961" applyNumberFormat="1" applyFont="1" applyFill="1" applyBorder="1" applyAlignment="1">
      <alignment horizontal="left" vertical="center" wrapText="1"/>
    </xf>
    <xf numFmtId="10" fontId="106" fillId="36" borderId="82" xfId="0" applyNumberFormat="1" applyFont="1" applyFill="1" applyBorder="1" applyAlignment="1">
      <alignment horizontal="left" vertical="center" wrapText="1"/>
    </xf>
    <xf numFmtId="4" fontId="106" fillId="36" borderId="56" xfId="0" applyNumberFormat="1" applyFont="1" applyFill="1" applyBorder="1" applyAlignment="1">
      <alignment horizontal="right" vertical="center" wrapText="1"/>
    </xf>
    <xf numFmtId="10" fontId="106" fillId="36" borderId="82" xfId="20961" applyNumberFormat="1" applyFont="1" applyFill="1" applyBorder="1" applyAlignment="1">
      <alignment horizontal="left" vertical="center" wrapText="1"/>
    </xf>
    <xf numFmtId="49" fontId="103" fillId="0" borderId="9" xfId="0" applyNumberFormat="1" applyFont="1" applyFill="1" applyBorder="1" applyAlignment="1">
      <alignment horizontal="right" vertical="center" wrapText="1"/>
    </xf>
    <xf numFmtId="10" fontId="106" fillId="36" borderId="82" xfId="0" applyNumberFormat="1" applyFont="1" applyFill="1" applyBorder="1" applyAlignment="1">
      <alignment horizontal="center" vertical="center" wrapText="1"/>
    </xf>
    <xf numFmtId="4" fontId="106" fillId="36" borderId="56" xfId="0" applyNumberFormat="1" applyFont="1" applyFill="1" applyBorder="1" applyAlignment="1">
      <alignment horizontal="center" vertical="center" wrapText="1"/>
    </xf>
    <xf numFmtId="0" fontId="106" fillId="0" borderId="9" xfId="0" applyFont="1" applyFill="1" applyBorder="1" applyAlignment="1">
      <alignment horizontal="left" vertical="center" wrapText="1"/>
    </xf>
    <xf numFmtId="10" fontId="103" fillId="0" borderId="0" xfId="0" applyNumberFormat="1" applyFont="1" applyFill="1" applyAlignment="1">
      <alignment horizontal="left" vertical="center"/>
    </xf>
    <xf numFmtId="4" fontId="103" fillId="0" borderId="0" xfId="0" applyNumberFormat="1" applyFont="1" applyFill="1" applyAlignment="1">
      <alignment horizontal="left" vertical="center"/>
    </xf>
    <xf numFmtId="49" fontId="96" fillId="0" borderId="10" xfId="5" applyNumberFormat="1" applyFont="1" applyFill="1" applyBorder="1" applyAlignment="1" applyProtection="1">
      <alignment horizontal="left" vertical="center"/>
      <protection locked="0"/>
    </xf>
    <xf numFmtId="0" fontId="84" fillId="0" borderId="11" xfId="9" applyFont="1" applyFill="1" applyBorder="1" applyAlignment="1" applyProtection="1">
      <alignment horizontal="left" vertical="center" wrapText="1"/>
      <protection locked="0"/>
    </xf>
    <xf numFmtId="10" fontId="84" fillId="0" borderId="11" xfId="20961" applyNumberFormat="1" applyFont="1" applyFill="1" applyBorder="1" applyAlignment="1" applyProtection="1">
      <alignment horizontal="left" vertical="center"/>
    </xf>
    <xf numFmtId="4" fontId="84" fillId="0" borderId="12" xfId="1" applyNumberFormat="1" applyFont="1" applyFill="1" applyBorder="1" applyAlignment="1" applyProtection="1">
      <alignment horizontal="right" vertical="center"/>
    </xf>
    <xf numFmtId="0" fontId="106" fillId="0" borderId="0" xfId="0" applyFont="1" applyFill="1" applyBorder="1" applyAlignment="1">
      <alignment horizontal="center" wrapText="1"/>
    </xf>
    <xf numFmtId="0" fontId="103" fillId="0" borderId="39" xfId="0" applyFont="1" applyBorder="1"/>
    <xf numFmtId="0" fontId="103" fillId="0" borderId="40" xfId="0" applyFont="1" applyBorder="1"/>
    <xf numFmtId="164" fontId="103" fillId="0" borderId="7" xfId="7" applyNumberFormat="1" applyFont="1" applyBorder="1" applyAlignment="1">
      <alignment horizontal="center" vertical="center"/>
    </xf>
    <xf numFmtId="164" fontId="103" fillId="0" borderId="15" xfId="7" applyNumberFormat="1" applyFont="1" applyBorder="1" applyAlignment="1">
      <alignment horizontal="center" vertical="center"/>
    </xf>
    <xf numFmtId="164" fontId="103" fillId="0" borderId="8" xfId="7" applyNumberFormat="1" applyFont="1" applyBorder="1" applyAlignment="1">
      <alignment horizontal="center" vertical="center"/>
    </xf>
    <xf numFmtId="0" fontId="103" fillId="0" borderId="42" xfId="0" applyFont="1" applyBorder="1"/>
    <xf numFmtId="0" fontId="103" fillId="0" borderId="9" xfId="0" applyFont="1" applyBorder="1" applyAlignment="1">
      <alignment vertical="center"/>
    </xf>
    <xf numFmtId="0" fontId="84" fillId="3" borderId="82" xfId="13" applyFont="1" applyFill="1" applyBorder="1" applyAlignment="1" applyProtection="1">
      <alignment horizontal="left" vertical="center"/>
      <protection locked="0"/>
    </xf>
    <xf numFmtId="164" fontId="103" fillId="0" borderId="82" xfId="7" applyNumberFormat="1" applyFont="1" applyBorder="1" applyAlignment="1"/>
    <xf numFmtId="164" fontId="103" fillId="0" borderId="83" xfId="7" applyNumberFormat="1" applyFont="1" applyBorder="1" applyAlignment="1"/>
    <xf numFmtId="0" fontId="84" fillId="3" borderId="10" xfId="9" applyFont="1" applyFill="1" applyBorder="1" applyAlignment="1" applyProtection="1">
      <alignment horizontal="left" vertical="center"/>
      <protection locked="0"/>
    </xf>
    <xf numFmtId="0" fontId="96" fillId="3" borderId="11" xfId="16" applyFont="1" applyFill="1" applyBorder="1" applyAlignment="1" applyProtection="1">
      <protection locked="0"/>
    </xf>
    <xf numFmtId="164" fontId="103" fillId="0" borderId="82" xfId="7" applyNumberFormat="1" applyFont="1" applyFill="1" applyBorder="1" applyAlignment="1">
      <alignment horizontal="center" vertical="center"/>
    </xf>
    <xf numFmtId="0" fontId="110" fillId="0" borderId="0" xfId="0" applyFont="1" applyFill="1" applyBorder="1" applyAlignment="1" applyProtection="1">
      <alignment horizontal="right"/>
      <protection locked="0"/>
    </xf>
    <xf numFmtId="164" fontId="110" fillId="0" borderId="0" xfId="7" applyNumberFormat="1" applyFont="1" applyFill="1" applyBorder="1" applyAlignment="1" applyProtection="1">
      <alignment horizontal="right"/>
      <protection locked="0"/>
    </xf>
    <xf numFmtId="0" fontId="106" fillId="0" borderId="0" xfId="0" applyFont="1" applyFill="1" applyAlignment="1">
      <alignment horizontal="center" wrapText="1"/>
    </xf>
    <xf numFmtId="0" fontId="103" fillId="0" borderId="6" xfId="0" applyFont="1" applyBorder="1"/>
    <xf numFmtId="0" fontId="103" fillId="0" borderId="8" xfId="0" applyFont="1" applyBorder="1"/>
    <xf numFmtId="0" fontId="103" fillId="0" borderId="56" xfId="0" applyFont="1" applyBorder="1" applyAlignment="1">
      <alignment horizontal="center" vertical="center"/>
    </xf>
    <xf numFmtId="164" fontId="84" fillId="3" borderId="9" xfId="7" applyNumberFormat="1" applyFont="1" applyFill="1" applyBorder="1" applyAlignment="1" applyProtection="1">
      <alignment horizontal="center" vertical="center" wrapText="1"/>
      <protection locked="0"/>
    </xf>
    <xf numFmtId="164" fontId="84" fillId="3" borderId="82" xfId="7" applyNumberFormat="1" applyFont="1" applyFill="1" applyBorder="1" applyAlignment="1" applyProtection="1">
      <alignment horizontal="center" vertical="center" wrapText="1"/>
      <protection locked="0"/>
    </xf>
    <xf numFmtId="164" fontId="84" fillId="0" borderId="82" xfId="7" applyNumberFormat="1" applyFont="1" applyBorder="1" applyAlignment="1" applyProtection="1">
      <alignment horizontal="center" vertical="center" wrapText="1"/>
      <protection locked="0"/>
    </xf>
    <xf numFmtId="164" fontId="84" fillId="0" borderId="82" xfId="7" applyNumberFormat="1" applyFont="1" applyFill="1" applyBorder="1" applyAlignment="1" applyProtection="1">
      <alignment horizontal="center" vertical="center" wrapText="1"/>
      <protection locked="0"/>
    </xf>
    <xf numFmtId="164" fontId="84" fillId="3" borderId="56" xfId="7" applyNumberFormat="1" applyFont="1" applyFill="1" applyBorder="1" applyAlignment="1" applyProtection="1">
      <alignment horizontal="center" vertical="center" wrapText="1"/>
      <protection locked="0"/>
    </xf>
    <xf numFmtId="164" fontId="103" fillId="0" borderId="0" xfId="7" applyNumberFormat="1" applyFont="1" applyAlignment="1">
      <alignment horizontal="center" vertical="center"/>
    </xf>
    <xf numFmtId="0" fontId="84" fillId="3" borderId="9" xfId="5" applyFont="1" applyFill="1" applyBorder="1" applyAlignment="1" applyProtection="1">
      <alignment horizontal="right" vertical="center"/>
      <protection locked="0"/>
    </xf>
    <xf numFmtId="164" fontId="103" fillId="0" borderId="9" xfId="7" applyNumberFormat="1" applyFont="1" applyBorder="1" applyAlignment="1"/>
    <xf numFmtId="164" fontId="103" fillId="0" borderId="58" xfId="7" applyNumberFormat="1" applyFont="1" applyBorder="1" applyAlignment="1">
      <alignment wrapText="1"/>
    </xf>
    <xf numFmtId="164" fontId="103" fillId="0" borderId="58" xfId="7" applyNumberFormat="1" applyFont="1" applyBorder="1" applyAlignment="1"/>
    <xf numFmtId="164" fontId="103" fillId="36" borderId="37" xfId="7" applyNumberFormat="1" applyFont="1" applyFill="1" applyBorder="1" applyAlignment="1"/>
    <xf numFmtId="0" fontId="96" fillId="3" borderId="12" xfId="16" applyFont="1" applyFill="1" applyBorder="1" applyAlignment="1" applyProtection="1">
      <protection locked="0"/>
    </xf>
    <xf numFmtId="164" fontId="103" fillId="36" borderId="10" xfId="7" applyNumberFormat="1" applyFont="1" applyFill="1" applyBorder="1"/>
    <xf numFmtId="164" fontId="103" fillId="36" borderId="38" xfId="7" applyNumberFormat="1" applyFont="1" applyFill="1" applyBorder="1"/>
    <xf numFmtId="164" fontId="103" fillId="0" borderId="0" xfId="7" applyNumberFormat="1" applyFont="1" applyBorder="1" applyAlignment="1">
      <alignment horizontal="center" vertical="center" wrapText="1"/>
    </xf>
    <xf numFmtId="0" fontId="103" fillId="0" borderId="0" xfId="0" applyFont="1" applyBorder="1" applyAlignment="1">
      <alignment vertical="center"/>
    </xf>
    <xf numFmtId="0" fontId="103" fillId="0" borderId="0" xfId="0" applyFont="1" applyBorder="1" applyAlignment="1">
      <alignment vertical="center" wrapText="1"/>
    </xf>
    <xf numFmtId="164" fontId="84" fillId="3" borderId="0" xfId="7" applyNumberFormat="1" applyFont="1" applyFill="1" applyProtection="1">
      <protection locked="0"/>
    </xf>
    <xf numFmtId="0" fontId="106" fillId="0" borderId="0" xfId="0" applyFont="1" applyFill="1" applyAlignment="1">
      <alignment horizontal="center"/>
    </xf>
    <xf numFmtId="0" fontId="103" fillId="0" borderId="7" xfId="0" applyFont="1" applyBorder="1"/>
    <xf numFmtId="164" fontId="103" fillId="0" borderId="7" xfId="7" applyNumberFormat="1" applyFont="1" applyBorder="1" applyAlignment="1">
      <alignment wrapText="1"/>
    </xf>
    <xf numFmtId="164" fontId="103" fillId="0" borderId="15" xfId="7" applyNumberFormat="1" applyFont="1" applyBorder="1" applyAlignment="1">
      <alignment wrapText="1"/>
    </xf>
    <xf numFmtId="0" fontId="103" fillId="0" borderId="3" xfId="0" applyFont="1" applyBorder="1"/>
    <xf numFmtId="164" fontId="103" fillId="0" borderId="83" xfId="7" applyNumberFormat="1" applyFont="1" applyBorder="1"/>
    <xf numFmtId="164" fontId="103" fillId="0" borderId="56" xfId="7" applyNumberFormat="1" applyFont="1" applyBorder="1"/>
    <xf numFmtId="164" fontId="103" fillId="0" borderId="0" xfId="7" applyNumberFormat="1" applyFont="1" applyFill="1"/>
    <xf numFmtId="0" fontId="101" fillId="3" borderId="9" xfId="0" applyFont="1" applyFill="1" applyBorder="1" applyAlignment="1">
      <alignment horizontal="left"/>
    </xf>
    <xf numFmtId="0" fontId="101" fillId="3" borderId="82" xfId="0" applyFont="1" applyFill="1" applyBorder="1" applyAlignment="1">
      <alignment horizontal="left"/>
    </xf>
    <xf numFmtId="0" fontId="106" fillId="3" borderId="9" xfId="0" applyFont="1" applyFill="1" applyBorder="1" applyAlignment="1">
      <alignment vertical="center"/>
    </xf>
    <xf numFmtId="0" fontId="103" fillId="3" borderId="82" xfId="0" applyFont="1" applyFill="1" applyBorder="1" applyAlignment="1">
      <alignment vertical="center"/>
    </xf>
    <xf numFmtId="164" fontId="103" fillId="3" borderId="82" xfId="7" applyNumberFormat="1" applyFont="1" applyFill="1" applyBorder="1" applyAlignment="1">
      <alignment vertical="center"/>
    </xf>
    <xf numFmtId="164" fontId="103" fillId="3" borderId="56" xfId="7" applyNumberFormat="1" applyFont="1" applyFill="1" applyBorder="1" applyAlignment="1">
      <alignment vertical="center"/>
    </xf>
    <xf numFmtId="0" fontId="103" fillId="0" borderId="9" xfId="0" applyFont="1" applyFill="1" applyBorder="1" applyAlignment="1">
      <alignment horizontal="center" vertical="center"/>
    </xf>
    <xf numFmtId="164" fontId="84" fillId="37" borderId="82" xfId="7" applyNumberFormat="1" applyFont="1" applyFill="1" applyBorder="1"/>
    <xf numFmtId="164" fontId="103" fillId="0" borderId="82" xfId="7" applyNumberFormat="1" applyFont="1" applyFill="1" applyBorder="1" applyAlignment="1">
      <alignment vertical="center"/>
    </xf>
    <xf numFmtId="164" fontId="103" fillId="0" borderId="56" xfId="7" applyNumberFormat="1" applyFont="1" applyFill="1" applyBorder="1" applyAlignment="1">
      <alignment vertical="center"/>
    </xf>
    <xf numFmtId="0" fontId="103" fillId="3" borderId="9" xfId="0" applyFont="1" applyFill="1" applyBorder="1" applyAlignment="1">
      <alignment horizontal="center" vertical="center"/>
    </xf>
    <xf numFmtId="0" fontId="103" fillId="0" borderId="10" xfId="0" applyFont="1" applyFill="1" applyBorder="1" applyAlignment="1">
      <alignment horizontal="center" vertical="center"/>
    </xf>
    <xf numFmtId="0" fontId="103" fillId="0" borderId="11" xfId="0" applyFont="1" applyFill="1" applyBorder="1" applyAlignment="1">
      <alignment vertical="center"/>
    </xf>
    <xf numFmtId="164" fontId="84" fillId="37" borderId="11" xfId="7" applyNumberFormat="1" applyFont="1" applyFill="1" applyBorder="1"/>
    <xf numFmtId="0" fontId="106" fillId="0" borderId="0" xfId="0" applyFont="1"/>
    <xf numFmtId="0" fontId="84" fillId="3" borderId="9" xfId="5" applyFont="1" applyFill="1" applyBorder="1" applyAlignment="1" applyProtection="1">
      <alignment horizontal="left" vertical="center"/>
      <protection locked="0"/>
    </xf>
    <xf numFmtId="0" fontId="84" fillId="3" borderId="82" xfId="5" applyFont="1" applyFill="1" applyBorder="1" applyProtection="1">
      <protection locked="0"/>
    </xf>
    <xf numFmtId="0" fontId="84" fillId="0" borderId="82" xfId="13" applyFont="1" applyFill="1" applyBorder="1" applyAlignment="1" applyProtection="1">
      <alignment horizontal="center" vertical="center" wrapText="1"/>
      <protection locked="0"/>
    </xf>
    <xf numFmtId="3" fontId="84" fillId="3" borderId="82" xfId="1" applyNumberFormat="1" applyFont="1" applyFill="1" applyBorder="1" applyAlignment="1" applyProtection="1">
      <alignment horizontal="center" vertical="center" wrapText="1"/>
      <protection locked="0"/>
    </xf>
    <xf numFmtId="9" fontId="84" fillId="3" borderId="82" xfId="15" applyNumberFormat="1" applyFont="1" applyFill="1" applyBorder="1" applyAlignment="1" applyProtection="1">
      <alignment horizontal="center" vertical="center"/>
      <protection locked="0"/>
    </xf>
    <xf numFmtId="0" fontId="84" fillId="3" borderId="56" xfId="13" applyFont="1" applyFill="1" applyBorder="1" applyAlignment="1" applyProtection="1">
      <alignment horizontal="center" vertical="center" wrapText="1"/>
      <protection locked="0"/>
    </xf>
    <xf numFmtId="0" fontId="96" fillId="3" borderId="82" xfId="13" applyFont="1" applyFill="1" applyBorder="1" applyAlignment="1" applyProtection="1">
      <alignment wrapText="1"/>
      <protection locked="0"/>
    </xf>
    <xf numFmtId="0" fontId="96" fillId="0" borderId="82" xfId="13" applyFont="1" applyFill="1" applyBorder="1" applyAlignment="1" applyProtection="1">
      <alignment wrapText="1"/>
      <protection locked="0"/>
    </xf>
    <xf numFmtId="0" fontId="84" fillId="3" borderId="10" xfId="9" applyFont="1" applyFill="1" applyBorder="1" applyAlignment="1" applyProtection="1">
      <alignment horizontal="right" vertical="center"/>
      <protection locked="0"/>
    </xf>
    <xf numFmtId="164" fontId="84" fillId="36" borderId="82" xfId="7" applyNumberFormat="1" applyFont="1" applyFill="1" applyBorder="1" applyProtection="1">
      <protection locked="0"/>
    </xf>
    <xf numFmtId="164" fontId="84" fillId="3" borderId="82" xfId="7" applyNumberFormat="1" applyFont="1" applyFill="1" applyBorder="1" applyProtection="1">
      <protection locked="0"/>
    </xf>
    <xf numFmtId="164" fontId="84" fillId="36" borderId="56" xfId="7" applyNumberFormat="1" applyFont="1" applyFill="1" applyBorder="1" applyProtection="1">
      <protection locked="0"/>
    </xf>
    <xf numFmtId="164" fontId="84" fillId="0" borderId="82" xfId="7" applyNumberFormat="1" applyFont="1" applyFill="1" applyBorder="1" applyProtection="1">
      <protection locked="0"/>
    </xf>
    <xf numFmtId="164" fontId="96" fillId="36" borderId="11" xfId="7" applyNumberFormat="1" applyFont="1" applyFill="1" applyBorder="1" applyAlignment="1" applyProtection="1">
      <protection locked="0"/>
    </xf>
    <xf numFmtId="164" fontId="84" fillId="3" borderId="11" xfId="7" applyNumberFormat="1" applyFont="1" applyFill="1" applyBorder="1" applyProtection="1">
      <protection locked="0"/>
    </xf>
    <xf numFmtId="164" fontId="96" fillId="36" borderId="12" xfId="7" applyNumberFormat="1" applyFont="1" applyFill="1" applyBorder="1" applyAlignment="1" applyProtection="1">
      <protection locked="0"/>
    </xf>
    <xf numFmtId="0" fontId="103" fillId="0" borderId="39" xfId="0" applyFont="1" applyBorder="1" applyAlignment="1">
      <alignment horizontal="center"/>
    </xf>
    <xf numFmtId="0" fontId="103" fillId="0" borderId="40" xfId="0" applyFont="1" applyBorder="1" applyAlignment="1">
      <alignment horizontal="center"/>
    </xf>
    <xf numFmtId="0" fontId="103" fillId="0" borderId="7" xfId="0" applyFont="1" applyBorder="1" applyAlignment="1">
      <alignment horizontal="center"/>
    </xf>
    <xf numFmtId="0" fontId="103" fillId="0" borderId="8" xfId="0" applyFont="1" applyBorder="1" applyAlignment="1">
      <alignment horizontal="center"/>
    </xf>
    <xf numFmtId="164" fontId="96" fillId="76" borderId="85" xfId="7" applyNumberFormat="1" applyFont="1" applyFill="1" applyBorder="1" applyAlignment="1" applyProtection="1">
      <alignment vertical="center"/>
      <protection locked="0"/>
    </xf>
    <xf numFmtId="164" fontId="96" fillId="76" borderId="52" xfId="7" applyNumberFormat="1" applyFont="1" applyFill="1" applyBorder="1" applyAlignment="1" applyProtection="1">
      <alignment horizontal="center" vertical="center"/>
      <protection locked="0"/>
    </xf>
    <xf numFmtId="0" fontId="96" fillId="76" borderId="83" xfId="20963" applyFont="1" applyFill="1" applyBorder="1" applyAlignment="1" applyProtection="1">
      <alignment vertical="center"/>
      <protection locked="0"/>
    </xf>
    <xf numFmtId="164" fontId="96" fillId="76" borderId="85" xfId="7" applyNumberFormat="1" applyFont="1" applyFill="1" applyBorder="1" applyAlignment="1" applyProtection="1">
      <alignment horizontal="center" vertical="center"/>
      <protection locked="0"/>
    </xf>
    <xf numFmtId="164" fontId="96" fillId="76" borderId="85" xfId="7" applyNumberFormat="1" applyFont="1" applyFill="1" applyBorder="1" applyAlignment="1" applyProtection="1">
      <alignment horizontal="right" vertical="center"/>
      <protection locked="0"/>
    </xf>
    <xf numFmtId="0" fontId="96" fillId="76" borderId="83" xfId="20963" applyFont="1" applyFill="1" applyBorder="1" applyAlignment="1" applyProtection="1">
      <alignment vertical="center" wrapText="1"/>
      <protection locked="0"/>
    </xf>
    <xf numFmtId="0" fontId="84" fillId="70" borderId="86" xfId="20963" applyFont="1" applyFill="1" applyBorder="1" applyAlignment="1" applyProtection="1">
      <alignment horizontal="center" vertical="center"/>
      <protection locked="0"/>
    </xf>
    <xf numFmtId="0" fontId="84" fillId="0" borderId="85" xfId="20963" applyFont="1" applyFill="1" applyBorder="1" applyAlignment="1" applyProtection="1">
      <alignment horizontal="left" vertical="center" wrapText="1"/>
      <protection locked="0"/>
    </xf>
    <xf numFmtId="164" fontId="84" fillId="77" borderId="82" xfId="7" applyNumberFormat="1" applyFont="1" applyFill="1" applyBorder="1" applyAlignment="1" applyProtection="1">
      <alignment horizontal="right" vertical="center"/>
    </xf>
    <xf numFmtId="0" fontId="96" fillId="77" borderId="82" xfId="20963" applyFont="1" applyFill="1" applyBorder="1" applyAlignment="1" applyProtection="1">
      <alignment horizontal="center" vertical="center"/>
      <protection locked="0"/>
    </xf>
    <xf numFmtId="0" fontId="96" fillId="77" borderId="85" xfId="20963" applyFont="1" applyFill="1" applyBorder="1" applyAlignment="1" applyProtection="1">
      <alignment vertical="top" wrapText="1"/>
      <protection locked="0"/>
    </xf>
    <xf numFmtId="0" fontId="84" fillId="70" borderId="85" xfId="20963" applyFont="1" applyFill="1" applyBorder="1" applyAlignment="1" applyProtection="1">
      <alignment vertical="center" wrapText="1"/>
      <protection locked="0"/>
    </xf>
    <xf numFmtId="164" fontId="84" fillId="0" borderId="82" xfId="7" applyNumberFormat="1" applyFont="1" applyFill="1" applyBorder="1" applyAlignment="1" applyProtection="1">
      <alignment horizontal="right" vertical="center"/>
      <protection locked="0"/>
    </xf>
    <xf numFmtId="0" fontId="84" fillId="70" borderId="85" xfId="20963" applyFont="1" applyFill="1" applyBorder="1" applyAlignment="1" applyProtection="1">
      <alignment horizontal="left" vertical="center" wrapText="1"/>
      <protection locked="0"/>
    </xf>
    <xf numFmtId="0" fontId="84" fillId="3" borderId="86" xfId="20963" applyFont="1" applyFill="1" applyBorder="1" applyAlignment="1" applyProtection="1">
      <alignment horizontal="center" vertical="center"/>
      <protection locked="0"/>
    </xf>
    <xf numFmtId="0" fontId="84" fillId="0" borderId="85" xfId="20963" applyFont="1" applyFill="1" applyBorder="1" applyAlignment="1" applyProtection="1">
      <alignment vertical="center" wrapText="1"/>
      <protection locked="0"/>
    </xf>
    <xf numFmtId="0" fontId="84" fillId="3" borderId="85" xfId="20963" applyFont="1" applyFill="1" applyBorder="1" applyAlignment="1" applyProtection="1">
      <alignment horizontal="left" vertical="center" wrapText="1"/>
      <protection locked="0"/>
    </xf>
    <xf numFmtId="0" fontId="84" fillId="0" borderId="86" xfId="20963" applyFont="1" applyFill="1" applyBorder="1" applyAlignment="1" applyProtection="1">
      <alignment horizontal="center" vertical="center"/>
      <protection locked="0"/>
    </xf>
    <xf numFmtId="0" fontId="96" fillId="77" borderId="85" xfId="20963" applyFont="1" applyFill="1" applyBorder="1" applyAlignment="1" applyProtection="1">
      <alignment vertical="center" wrapText="1"/>
      <protection locked="0"/>
    </xf>
    <xf numFmtId="0" fontId="96" fillId="76" borderId="83" xfId="20963" applyFont="1" applyFill="1" applyBorder="1" applyAlignment="1" applyProtection="1">
      <alignment horizontal="center" vertical="center"/>
      <protection locked="0"/>
    </xf>
    <xf numFmtId="164" fontId="84" fillId="3" borderId="82" xfId="7" applyNumberFormat="1" applyFont="1" applyFill="1" applyBorder="1" applyAlignment="1" applyProtection="1">
      <alignment horizontal="right" vertical="center"/>
      <protection locked="0"/>
    </xf>
    <xf numFmtId="0" fontId="84" fillId="70" borderId="82" xfId="20963" applyFont="1" applyFill="1" applyBorder="1" applyAlignment="1" applyProtection="1">
      <alignment horizontal="center" vertical="center"/>
      <protection locked="0"/>
    </xf>
    <xf numFmtId="0" fontId="106" fillId="0" borderId="0" xfId="0" applyFont="1" applyAlignment="1">
      <alignment horizontal="center" wrapText="1"/>
    </xf>
    <xf numFmtId="0" fontId="103" fillId="3" borderId="39" xfId="0" applyFont="1" applyFill="1" applyBorder="1"/>
    <xf numFmtId="0" fontId="103" fillId="3" borderId="64" xfId="0" applyFont="1" applyFill="1" applyBorder="1" applyAlignment="1">
      <alignment wrapText="1"/>
    </xf>
    <xf numFmtId="0" fontId="103" fillId="3" borderId="65" xfId="0" applyFont="1" applyFill="1" applyBorder="1"/>
    <xf numFmtId="0" fontId="106" fillId="3" borderId="52" xfId="0" applyFont="1" applyFill="1" applyBorder="1" applyAlignment="1">
      <alignment horizontal="center" wrapText="1"/>
    </xf>
    <xf numFmtId="0" fontId="103" fillId="3" borderId="42" xfId="0" applyFont="1" applyFill="1" applyBorder="1"/>
    <xf numFmtId="0" fontId="106" fillId="3" borderId="0" xfId="0" applyFont="1" applyFill="1" applyBorder="1" applyAlignment="1">
      <alignment horizontal="center" wrapText="1"/>
    </xf>
    <xf numFmtId="0" fontId="101" fillId="0" borderId="82" xfId="0" applyFont="1" applyBorder="1" applyAlignment="1">
      <alignment horizontal="left" wrapText="1" indent="2"/>
    </xf>
    <xf numFmtId="0" fontId="106" fillId="0" borderId="9" xfId="0" applyFont="1" applyBorder="1"/>
    <xf numFmtId="0" fontId="106" fillId="0" borderId="82" xfId="0" applyFont="1" applyBorder="1" applyAlignment="1">
      <alignment wrapText="1"/>
    </xf>
    <xf numFmtId="164" fontId="106" fillId="0" borderId="56" xfId="7" applyNumberFormat="1" applyFont="1" applyBorder="1"/>
    <xf numFmtId="0" fontId="106" fillId="3" borderId="0" xfId="0" applyFont="1" applyFill="1" applyBorder="1" applyAlignment="1">
      <alignment horizontal="center"/>
    </xf>
    <xf numFmtId="164" fontId="103" fillId="3" borderId="0" xfId="7" applyNumberFormat="1" applyFont="1" applyFill="1" applyBorder="1"/>
    <xf numFmtId="164" fontId="103" fillId="3" borderId="0" xfId="7" applyNumberFormat="1" applyFont="1" applyFill="1" applyBorder="1" applyAlignment="1">
      <alignment vertical="center"/>
    </xf>
    <xf numFmtId="164" fontId="103" fillId="3" borderId="62" xfId="7" applyNumberFormat="1" applyFont="1" applyFill="1" applyBorder="1"/>
    <xf numFmtId="0" fontId="101" fillId="0" borderId="82" xfId="0" applyFont="1" applyBorder="1" applyAlignment="1">
      <alignment horizontal="left" wrapText="1" indent="4"/>
    </xf>
    <xf numFmtId="0" fontId="103" fillId="3" borderId="0" xfId="0" applyFont="1" applyFill="1" applyBorder="1" applyAlignment="1">
      <alignment wrapText="1"/>
    </xf>
    <xf numFmtId="0" fontId="106" fillId="0" borderId="10" xfId="0" applyFont="1" applyBorder="1"/>
    <xf numFmtId="0" fontId="106" fillId="0" borderId="11" xfId="0" applyFont="1" applyBorder="1" applyAlignment="1">
      <alignment wrapText="1"/>
    </xf>
    <xf numFmtId="0" fontId="106" fillId="3" borderId="42" xfId="0" applyFont="1" applyFill="1" applyBorder="1" applyAlignment="1">
      <alignment horizontal="left"/>
    </xf>
    <xf numFmtId="164" fontId="103" fillId="0" borderId="82" xfId="7" applyNumberFormat="1" applyFont="1" applyFill="1" applyBorder="1" applyAlignment="1">
      <alignment horizontal="center"/>
    </xf>
    <xf numFmtId="164" fontId="103" fillId="3" borderId="0" xfId="7" applyNumberFormat="1" applyFont="1" applyFill="1" applyBorder="1" applyAlignment="1">
      <alignment horizontal="center"/>
    </xf>
    <xf numFmtId="164" fontId="103" fillId="3" borderId="62" xfId="7" applyNumberFormat="1" applyFont="1" applyFill="1" applyBorder="1" applyAlignment="1">
      <alignment horizontal="center" vertical="center" wrapText="1"/>
    </xf>
    <xf numFmtId="164" fontId="84" fillId="37" borderId="13" xfId="7" applyNumberFormat="1" applyFont="1" applyFill="1" applyBorder="1"/>
    <xf numFmtId="164" fontId="84" fillId="37" borderId="60" xfId="7" applyNumberFormat="1" applyFont="1" applyFill="1" applyBorder="1"/>
    <xf numFmtId="164" fontId="84" fillId="37" borderId="14" xfId="7" applyNumberFormat="1" applyFont="1" applyFill="1" applyBorder="1"/>
    <xf numFmtId="9" fontId="106" fillId="0" borderId="12" xfId="20961" applyFont="1" applyBorder="1"/>
    <xf numFmtId="164" fontId="88" fillId="0" borderId="0" xfId="7" applyNumberFormat="1" applyFont="1"/>
    <xf numFmtId="4" fontId="88" fillId="0" borderId="0" xfId="0" applyNumberFormat="1" applyFont="1"/>
    <xf numFmtId="14" fontId="88" fillId="0" borderId="0" xfId="0" applyNumberFormat="1" applyFont="1" applyAlignment="1">
      <alignment horizontal="left"/>
    </xf>
    <xf numFmtId="164" fontId="91" fillId="0" borderId="82" xfId="7" applyNumberFormat="1" applyFont="1" applyBorder="1" applyAlignment="1">
      <alignment horizontal="center" vertical="center" wrapText="1"/>
    </xf>
    <xf numFmtId="164" fontId="91" fillId="0" borderId="82" xfId="7" applyNumberFormat="1" applyFont="1" applyFill="1" applyBorder="1" applyAlignment="1">
      <alignment horizontal="center" vertical="center" wrapText="1"/>
    </xf>
    <xf numFmtId="164" fontId="88" fillId="0" borderId="82" xfId="7" applyNumberFormat="1" applyFont="1" applyBorder="1"/>
    <xf numFmtId="164" fontId="87" fillId="0" borderId="0" xfId="7" applyNumberFormat="1" applyFont="1" applyAlignment="1">
      <alignment horizontal="center" vertical="center"/>
    </xf>
    <xf numFmtId="164" fontId="88" fillId="0" borderId="0" xfId="7" applyNumberFormat="1" applyFont="1" applyAlignment="1">
      <alignment horizontal="center" vertical="center"/>
    </xf>
    <xf numFmtId="164" fontId="87" fillId="0" borderId="82" xfId="7" applyNumberFormat="1" applyFont="1" applyBorder="1" applyAlignment="1">
      <alignment horizontal="center" vertical="center"/>
    </xf>
    <xf numFmtId="164" fontId="87" fillId="0" borderId="82" xfId="7" applyNumberFormat="1" applyFont="1" applyBorder="1" applyAlignment="1">
      <alignment horizontal="center" vertical="center" wrapText="1"/>
    </xf>
    <xf numFmtId="164" fontId="87" fillId="0" borderId="86" xfId="7" applyNumberFormat="1" applyFont="1" applyFill="1" applyBorder="1" applyAlignment="1">
      <alignment horizontal="center" vertical="center" wrapText="1"/>
    </xf>
    <xf numFmtId="164" fontId="87" fillId="0" borderId="82" xfId="7" applyNumberFormat="1" applyFont="1" applyFill="1" applyBorder="1" applyAlignment="1">
      <alignment horizontal="center" vertical="center"/>
    </xf>
    <xf numFmtId="164" fontId="87" fillId="36" borderId="82" xfId="7" applyNumberFormat="1" applyFont="1" applyFill="1" applyBorder="1" applyAlignment="1">
      <alignment horizontal="center" vertical="center"/>
    </xf>
    <xf numFmtId="164" fontId="90" fillId="0" borderId="82" xfId="7" applyNumberFormat="1" applyFont="1" applyBorder="1" applyAlignment="1">
      <alignment horizontal="center" vertical="center"/>
    </xf>
    <xf numFmtId="164" fontId="91" fillId="0" borderId="0" xfId="7" applyNumberFormat="1" applyFont="1" applyAlignment="1">
      <alignment horizontal="center" vertical="center"/>
    </xf>
    <xf numFmtId="164" fontId="88" fillId="0" borderId="0" xfId="7" applyNumberFormat="1" applyFont="1" applyFill="1" applyAlignment="1">
      <alignment horizontal="center" vertical="center"/>
    </xf>
    <xf numFmtId="49" fontId="87" fillId="3" borderId="82" xfId="5" applyNumberFormat="1" applyFont="1" applyFill="1" applyBorder="1" applyAlignment="1" applyProtection="1">
      <alignment horizontal="right" vertical="center" wrapText="1"/>
      <protection locked="0"/>
    </xf>
    <xf numFmtId="0" fontId="87" fillId="3" borderId="82" xfId="13" applyFont="1" applyFill="1" applyBorder="1" applyAlignment="1" applyProtection="1">
      <alignment horizontal="left" vertical="center" wrapText="1"/>
      <protection locked="0"/>
    </xf>
    <xf numFmtId="0" fontId="87" fillId="0" borderId="82" xfId="13" applyFont="1" applyFill="1" applyBorder="1" applyAlignment="1" applyProtection="1">
      <alignment horizontal="left" vertical="center" wrapText="1"/>
      <protection locked="0"/>
    </xf>
    <xf numFmtId="0" fontId="111" fillId="0" borderId="82" xfId="13" applyFont="1" applyFill="1" applyBorder="1" applyAlignment="1" applyProtection="1">
      <alignment horizontal="left" vertical="center" wrapText="1"/>
      <protection locked="0"/>
    </xf>
    <xf numFmtId="49" fontId="87" fillId="0" borderId="82" xfId="5" applyNumberFormat="1" applyFont="1" applyFill="1" applyBorder="1" applyAlignment="1" applyProtection="1">
      <alignment horizontal="right" vertical="center" wrapText="1"/>
      <protection locked="0"/>
    </xf>
    <xf numFmtId="49" fontId="90" fillId="0" borderId="82" xfId="5" applyNumberFormat="1" applyFont="1" applyFill="1" applyBorder="1" applyAlignment="1" applyProtection="1">
      <alignment horizontal="right" vertical="center" wrapText="1"/>
      <protection locked="0"/>
    </xf>
    <xf numFmtId="43" fontId="87" fillId="0" borderId="0" xfId="7" applyFont="1"/>
    <xf numFmtId="164" fontId="87" fillId="0" borderId="0" xfId="7" applyNumberFormat="1" applyFont="1"/>
    <xf numFmtId="164" fontId="87" fillId="0" borderId="82" xfId="7" applyNumberFormat="1" applyFont="1" applyBorder="1"/>
    <xf numFmtId="0" fontId="112" fillId="0" borderId="0" xfId="11" applyFont="1" applyFill="1" applyBorder="1" applyAlignment="1" applyProtection="1"/>
    <xf numFmtId="0" fontId="84" fillId="0" borderId="0" xfId="0" applyFont="1" applyAlignment="1">
      <alignment wrapText="1"/>
    </xf>
    <xf numFmtId="164" fontId="84" fillId="0" borderId="82" xfId="7" applyNumberFormat="1" applyFont="1" applyBorder="1" applyAlignment="1">
      <alignment horizontal="center" vertical="center"/>
    </xf>
    <xf numFmtId="164" fontId="84" fillId="0" borderId="82" xfId="7" applyNumberFormat="1" applyFont="1" applyBorder="1" applyAlignment="1">
      <alignment horizontal="center" vertical="center" wrapText="1"/>
    </xf>
    <xf numFmtId="164" fontId="84" fillId="0" borderId="86" xfId="7" applyNumberFormat="1" applyFont="1" applyFill="1" applyBorder="1" applyAlignment="1">
      <alignment horizontal="center" vertical="center" wrapText="1"/>
    </xf>
    <xf numFmtId="0" fontId="84" fillId="0" borderId="82" xfId="0" applyFont="1" applyBorder="1"/>
    <xf numFmtId="0" fontId="84" fillId="0" borderId="82" xfId="0" applyNumberFormat="1" applyFont="1" applyFill="1" applyBorder="1" applyAlignment="1">
      <alignment horizontal="left" vertical="center" wrapText="1"/>
    </xf>
    <xf numFmtId="164" fontId="84" fillId="0" borderId="82" xfId="7" applyNumberFormat="1" applyFont="1" applyBorder="1"/>
    <xf numFmtId="164" fontId="84" fillId="36" borderId="82" xfId="7" applyNumberFormat="1" applyFont="1" applyFill="1" applyBorder="1"/>
    <xf numFmtId="0" fontId="84" fillId="0" borderId="82" xfId="0" applyFont="1" applyFill="1" applyBorder="1"/>
    <xf numFmtId="0" fontId="96" fillId="0" borderId="82" xfId="0" applyFont="1" applyFill="1" applyBorder="1"/>
    <xf numFmtId="164" fontId="96" fillId="0" borderId="82" xfId="7" applyNumberFormat="1" applyFont="1" applyBorder="1"/>
    <xf numFmtId="0" fontId="103" fillId="0" borderId="0" xfId="0" applyFont="1" applyBorder="1" applyAlignment="1">
      <alignment horizontal="left"/>
    </xf>
    <xf numFmtId="164" fontId="91" fillId="0" borderId="82" xfId="7" applyNumberFormat="1" applyFont="1" applyBorder="1"/>
    <xf numFmtId="164" fontId="88" fillId="0" borderId="0" xfId="7" applyNumberFormat="1" applyFont="1" applyFill="1"/>
    <xf numFmtId="3" fontId="90" fillId="0" borderId="82" xfId="0" applyNumberFormat="1" applyFont="1" applyBorder="1"/>
    <xf numFmtId="43" fontId="84" fillId="0" borderId="0" xfId="7" applyFont="1" applyAlignment="1">
      <alignment horizontal="left"/>
    </xf>
    <xf numFmtId="0" fontId="84" fillId="0" borderId="85" xfId="0" applyFont="1" applyFill="1" applyBorder="1" applyAlignment="1">
      <alignment horizontal="center" vertical="center" wrapText="1"/>
    </xf>
    <xf numFmtId="0" fontId="84" fillId="0" borderId="82" xfId="0" applyFont="1" applyBorder="1" applyAlignment="1">
      <alignment horizontal="center" vertical="center" wrapText="1"/>
    </xf>
    <xf numFmtId="0" fontId="84" fillId="0" borderId="82" xfId="0" applyFont="1" applyBorder="1" applyAlignment="1">
      <alignment horizontal="center"/>
    </xf>
    <xf numFmtId="0" fontId="96" fillId="0" borderId="82" xfId="0" applyFont="1" applyBorder="1"/>
    <xf numFmtId="0" fontId="84" fillId="0" borderId="82" xfId="0" applyFont="1" applyBorder="1" applyAlignment="1">
      <alignment horizontal="left" indent="1"/>
    </xf>
    <xf numFmtId="0" fontId="96" fillId="84" borderId="82" xfId="0" applyFont="1" applyFill="1" applyBorder="1"/>
    <xf numFmtId="164" fontId="84" fillId="0" borderId="69" xfId="7" applyNumberFormat="1" applyFont="1" applyFill="1" applyBorder="1" applyAlignment="1">
      <alignment horizontal="center" vertical="center" wrapText="1"/>
    </xf>
    <xf numFmtId="164" fontId="84" fillId="0" borderId="0" xfId="7" applyNumberFormat="1" applyFont="1" applyFill="1" applyBorder="1" applyAlignment="1">
      <alignment horizontal="center" vertical="center" wrapText="1"/>
    </xf>
    <xf numFmtId="164" fontId="84" fillId="0" borderId="68" xfId="7" applyNumberFormat="1" applyFont="1" applyFill="1" applyBorder="1" applyAlignment="1">
      <alignment horizontal="center" vertical="center" wrapText="1"/>
    </xf>
    <xf numFmtId="164" fontId="84" fillId="0" borderId="3" xfId="7" applyNumberFormat="1" applyFont="1" applyBorder="1" applyAlignment="1">
      <alignment wrapText="1"/>
    </xf>
    <xf numFmtId="164" fontId="84" fillId="0" borderId="82" xfId="7" applyNumberFormat="1" applyFont="1" applyFill="1" applyBorder="1" applyAlignment="1">
      <alignment horizontal="center" vertical="center" wrapText="1"/>
    </xf>
    <xf numFmtId="164" fontId="84" fillId="0" borderId="59" xfId="7" applyNumberFormat="1" applyFont="1" applyBorder="1" applyAlignment="1">
      <alignment wrapText="1"/>
    </xf>
    <xf numFmtId="164" fontId="84" fillId="0" borderId="52" xfId="7" applyNumberFormat="1" applyFont="1" applyBorder="1" applyAlignment="1">
      <alignment horizontal="center" vertical="center" wrapText="1"/>
    </xf>
    <xf numFmtId="164" fontId="84" fillId="0" borderId="3" xfId="7" applyNumberFormat="1" applyFont="1" applyBorder="1" applyAlignment="1">
      <alignment horizontal="center" vertical="center" wrapText="1"/>
    </xf>
    <xf numFmtId="164" fontId="96" fillId="84" borderId="82" xfId="7" applyNumberFormat="1" applyFont="1" applyFill="1" applyBorder="1"/>
    <xf numFmtId="0" fontId="84" fillId="0" borderId="86" xfId="0" applyFont="1" applyFill="1" applyBorder="1" applyAlignment="1">
      <alignment horizontal="center" vertical="center" wrapText="1"/>
    </xf>
    <xf numFmtId="0" fontId="96" fillId="0" borderId="82" xfId="0" applyNumberFormat="1" applyFont="1" applyFill="1" applyBorder="1" applyAlignment="1">
      <alignment horizontal="left" vertical="center" wrapText="1"/>
    </xf>
    <xf numFmtId="3" fontId="84" fillId="0" borderId="0" xfId="0" applyNumberFormat="1" applyFont="1" applyBorder="1" applyAlignment="1">
      <alignment horizontal="left"/>
    </xf>
    <xf numFmtId="164" fontId="96" fillId="0" borderId="47" xfId="7" applyNumberFormat="1" applyFont="1" applyFill="1" applyBorder="1" applyAlignment="1">
      <alignment horizontal="left" vertical="center" wrapText="1"/>
    </xf>
    <xf numFmtId="164" fontId="84" fillId="0" borderId="3" xfId="7" applyNumberFormat="1" applyFont="1" applyFill="1" applyBorder="1" applyAlignment="1">
      <alignment horizontal="center" vertical="center" wrapText="1"/>
    </xf>
    <xf numFmtId="164" fontId="84" fillId="0" borderId="82" xfId="7" applyNumberFormat="1" applyFont="1" applyFill="1" applyBorder="1" applyAlignment="1">
      <alignment horizontal="left" vertical="center" wrapText="1"/>
    </xf>
    <xf numFmtId="164" fontId="96" fillId="0" borderId="82" xfId="7" applyNumberFormat="1" applyFont="1" applyFill="1" applyBorder="1" applyAlignment="1">
      <alignment horizontal="left" vertical="center" wrapText="1"/>
    </xf>
    <xf numFmtId="164" fontId="84" fillId="0" borderId="0" xfId="7" applyNumberFormat="1" applyFont="1" applyAlignment="1">
      <alignment horizontal="center" vertical="center"/>
    </xf>
    <xf numFmtId="164" fontId="84" fillId="0" borderId="0" xfId="7" applyNumberFormat="1" applyFont="1" applyBorder="1" applyAlignment="1">
      <alignment horizontal="left"/>
    </xf>
    <xf numFmtId="164" fontId="96" fillId="0" borderId="82" xfId="7" applyNumberFormat="1" applyFont="1" applyBorder="1" applyAlignment="1">
      <alignment horizontal="center" vertical="center" wrapText="1"/>
    </xf>
    <xf numFmtId="0" fontId="84" fillId="0" borderId="82" xfId="0" applyFont="1" applyFill="1" applyBorder="1" applyAlignment="1">
      <alignment horizontal="left" indent="1"/>
    </xf>
    <xf numFmtId="0" fontId="84" fillId="84" borderId="82" xfId="0" applyFont="1" applyFill="1" applyBorder="1" applyAlignment="1">
      <alignment horizontal="center" vertical="center" wrapText="1"/>
    </xf>
    <xf numFmtId="0" fontId="84" fillId="84" borderId="82" xfId="0" applyNumberFormat="1" applyFont="1" applyFill="1" applyBorder="1" applyAlignment="1">
      <alignment horizontal="center" vertical="center" wrapText="1"/>
    </xf>
    <xf numFmtId="0" fontId="84" fillId="0" borderId="3" xfId="0" applyFont="1" applyBorder="1"/>
    <xf numFmtId="0" fontId="84" fillId="0" borderId="82" xfId="0" applyFont="1" applyBorder="1" applyAlignment="1">
      <alignment horizontal="left" indent="2"/>
    </xf>
    <xf numFmtId="0" fontId="84" fillId="0" borderId="79" xfId="0" applyNumberFormat="1" applyFont="1" applyFill="1" applyBorder="1" applyAlignment="1">
      <alignment vertical="center" wrapText="1" readingOrder="1"/>
    </xf>
    <xf numFmtId="164" fontId="84" fillId="0" borderId="82" xfId="0" applyNumberFormat="1" applyFont="1" applyBorder="1"/>
    <xf numFmtId="194" fontId="103" fillId="0" borderId="82" xfId="20961" applyNumberFormat="1" applyFont="1" applyBorder="1"/>
    <xf numFmtId="10" fontId="103" fillId="0" borderId="82" xfId="7" applyNumberFormat="1" applyFont="1" applyBorder="1"/>
    <xf numFmtId="0" fontId="84" fillId="0" borderId="80" xfId="0" applyNumberFormat="1" applyFont="1" applyFill="1" applyBorder="1" applyAlignment="1">
      <alignment vertical="center" wrapText="1" readingOrder="1"/>
    </xf>
    <xf numFmtId="0" fontId="84" fillId="0" borderId="82" xfId="0" applyFont="1" applyBorder="1" applyAlignment="1">
      <alignment horizontal="left" indent="3"/>
    </xf>
    <xf numFmtId="0" fontId="84" fillId="0" borderId="80" xfId="0" applyNumberFormat="1" applyFont="1" applyFill="1" applyBorder="1" applyAlignment="1">
      <alignment horizontal="left" vertical="center" wrapText="1" indent="1" readingOrder="1"/>
    </xf>
    <xf numFmtId="0" fontId="84" fillId="0" borderId="86" xfId="0" applyFont="1" applyBorder="1" applyAlignment="1">
      <alignment horizontal="left" indent="2"/>
    </xf>
    <xf numFmtId="0" fontId="84" fillId="0" borderId="81" xfId="0" applyNumberFormat="1" applyFont="1" applyFill="1" applyBorder="1" applyAlignment="1">
      <alignment vertical="center" wrapText="1" readingOrder="1"/>
    </xf>
    <xf numFmtId="0" fontId="84" fillId="0" borderId="82" xfId="0" applyFont="1" applyFill="1" applyBorder="1" applyAlignment="1">
      <alignment horizontal="left" indent="2"/>
    </xf>
    <xf numFmtId="0" fontId="96" fillId="0" borderId="82" xfId="0" applyNumberFormat="1" applyFont="1" applyFill="1" applyBorder="1" applyAlignment="1">
      <alignment vertical="center" wrapText="1" readingOrder="1"/>
    </xf>
    <xf numFmtId="10" fontId="84" fillId="0" borderId="0" xfId="0" applyNumberFormat="1" applyFont="1"/>
    <xf numFmtId="194" fontId="84" fillId="0" borderId="0" xfId="20961" applyNumberFormat="1" applyFont="1"/>
    <xf numFmtId="164" fontId="84" fillId="0" borderId="0" xfId="0" applyNumberFormat="1" applyFont="1"/>
    <xf numFmtId="194" fontId="103" fillId="0" borderId="0" xfId="20961" applyNumberFormat="1" applyFont="1"/>
    <xf numFmtId="0" fontId="96" fillId="0" borderId="0" xfId="11" applyFont="1" applyFill="1" applyBorder="1" applyAlignment="1" applyProtection="1"/>
    <xf numFmtId="0" fontId="96" fillId="0" borderId="0" xfId="11" applyFont="1" applyFill="1" applyBorder="1" applyAlignment="1" applyProtection="1">
      <alignment horizontal="center"/>
    </xf>
    <xf numFmtId="167" fontId="103" fillId="0" borderId="56" xfId="0" applyNumberFormat="1" applyFont="1" applyBorder="1" applyAlignment="1">
      <alignment horizontal="center"/>
    </xf>
    <xf numFmtId="167" fontId="101" fillId="0" borderId="56" xfId="0" applyNumberFormat="1" applyFont="1" applyBorder="1" applyAlignment="1">
      <alignment horizontal="center"/>
    </xf>
    <xf numFmtId="0" fontId="103" fillId="0" borderId="56" xfId="0" applyFont="1" applyBorder="1"/>
    <xf numFmtId="167" fontId="110" fillId="80" borderId="41" xfId="0" applyNumberFormat="1" applyFont="1" applyFill="1" applyBorder="1" applyAlignment="1">
      <alignment horizontal="center"/>
    </xf>
    <xf numFmtId="0" fontId="103" fillId="0" borderId="12" xfId="0" applyFont="1" applyBorder="1"/>
    <xf numFmtId="167" fontId="103" fillId="0" borderId="0" xfId="0" applyNumberFormat="1" applyFont="1" applyBorder="1" applyAlignment="1">
      <alignment horizontal="center"/>
    </xf>
    <xf numFmtId="0" fontId="103" fillId="0" borderId="6" xfId="0" applyFont="1" applyFill="1" applyBorder="1" applyAlignment="1">
      <alignment horizontal="center" vertical="center"/>
    </xf>
    <xf numFmtId="0" fontId="103" fillId="0" borderId="7" xfId="0" applyFont="1" applyFill="1" applyBorder="1" applyAlignment="1">
      <alignment horizontal="center" vertical="center"/>
    </xf>
    <xf numFmtId="0" fontId="103" fillId="0" borderId="8" xfId="0" applyFont="1" applyFill="1" applyBorder="1" applyAlignment="1">
      <alignment horizontal="center" vertical="center"/>
    </xf>
    <xf numFmtId="164" fontId="84" fillId="0" borderId="0" xfId="7" applyNumberFormat="1" applyFont="1" applyAlignment="1">
      <alignment horizontal="center"/>
    </xf>
    <xf numFmtId="164" fontId="96" fillId="0" borderId="0" xfId="7" applyNumberFormat="1" applyFont="1" applyFill="1" applyBorder="1" applyAlignment="1" applyProtection="1">
      <alignment horizontal="center"/>
    </xf>
    <xf numFmtId="164" fontId="103" fillId="0" borderId="7" xfId="7" applyNumberFormat="1" applyFont="1" applyFill="1" applyBorder="1" applyAlignment="1">
      <alignment horizontal="center" vertical="center" wrapText="1"/>
    </xf>
    <xf numFmtId="164" fontId="114" fillId="3" borderId="82" xfId="7" applyNumberFormat="1" applyFont="1" applyFill="1" applyBorder="1" applyAlignment="1">
      <alignment horizontal="center" vertical="center" wrapText="1"/>
    </xf>
    <xf numFmtId="164" fontId="115" fillId="0" borderId="82" xfId="7" applyNumberFormat="1" applyFont="1" applyFill="1" applyBorder="1" applyAlignment="1">
      <alignment horizontal="center" vertical="center" wrapText="1"/>
    </xf>
    <xf numFmtId="164" fontId="115" fillId="3" borderId="82" xfId="7" applyNumberFormat="1" applyFont="1" applyFill="1" applyBorder="1" applyAlignment="1">
      <alignment horizontal="center" vertical="center" wrapText="1"/>
    </xf>
    <xf numFmtId="164" fontId="114" fillId="0" borderId="82" xfId="7" applyNumberFormat="1" applyFont="1" applyFill="1" applyBorder="1" applyAlignment="1">
      <alignment horizontal="center" vertical="center" wrapText="1"/>
    </xf>
    <xf numFmtId="164" fontId="116" fillId="0" borderId="82" xfId="7" applyNumberFormat="1" applyFont="1" applyFill="1" applyBorder="1" applyAlignment="1">
      <alignment horizontal="center" vertical="center" wrapText="1"/>
    </xf>
    <xf numFmtId="164" fontId="117" fillId="3" borderId="82" xfId="7" applyNumberFormat="1" applyFont="1" applyFill="1" applyBorder="1" applyAlignment="1">
      <alignment horizontal="center" vertical="center" wrapText="1"/>
    </xf>
    <xf numFmtId="164" fontId="116" fillId="3" borderId="82" xfId="7" applyNumberFormat="1" applyFont="1" applyFill="1" applyBorder="1" applyAlignment="1">
      <alignment horizontal="center" vertical="center" wrapText="1"/>
    </xf>
    <xf numFmtId="164" fontId="117" fillId="0" borderId="82" xfId="7" applyNumberFormat="1" applyFont="1" applyFill="1" applyBorder="1" applyAlignment="1">
      <alignment horizontal="center" vertical="center" wrapText="1"/>
    </xf>
    <xf numFmtId="164" fontId="98" fillId="0" borderId="82" xfId="7" applyNumberFormat="1" applyFont="1" applyFill="1" applyBorder="1" applyAlignment="1">
      <alignment horizontal="center" vertical="center" wrapText="1"/>
    </xf>
    <xf numFmtId="164" fontId="116" fillId="0" borderId="82" xfId="7" applyNumberFormat="1" applyFont="1" applyBorder="1" applyAlignment="1">
      <alignment horizontal="center" vertical="center" wrapText="1"/>
    </xf>
    <xf numFmtId="164" fontId="115" fillId="0" borderId="82" xfId="7" applyNumberFormat="1" applyFont="1" applyBorder="1" applyAlignment="1">
      <alignment horizontal="center" vertical="center" wrapText="1"/>
    </xf>
    <xf numFmtId="164" fontId="118" fillId="0" borderId="82" xfId="7" applyNumberFormat="1" applyFont="1" applyBorder="1" applyAlignment="1">
      <alignment horizontal="center"/>
    </xf>
    <xf numFmtId="164" fontId="116" fillId="0" borderId="11" xfId="7" applyNumberFormat="1" applyFont="1" applyFill="1" applyBorder="1" applyAlignment="1">
      <alignment horizontal="center" vertical="center" wrapText="1"/>
    </xf>
    <xf numFmtId="0" fontId="84" fillId="0" borderId="11" xfId="0" applyFont="1" applyBorder="1" applyAlignment="1">
      <alignment horizontal="left" vertical="center" wrapText="1"/>
    </xf>
    <xf numFmtId="0" fontId="103" fillId="0" borderId="2" xfId="0" applyFont="1" applyBorder="1"/>
    <xf numFmtId="0" fontId="84" fillId="3" borderId="2" xfId="20960" applyFont="1" applyFill="1" applyBorder="1" applyAlignment="1" applyProtection="1">
      <alignment horizontal="right" indent="1"/>
    </xf>
    <xf numFmtId="0" fontId="84" fillId="3" borderId="2" xfId="20960" applyFont="1" applyFill="1" applyBorder="1" applyAlignment="1" applyProtection="1">
      <alignment horizontal="left" wrapText="1"/>
    </xf>
    <xf numFmtId="0" fontId="103" fillId="0" borderId="2" xfId="20960" applyFont="1" applyFill="1" applyBorder="1" applyAlignment="1" applyProtection="1">
      <alignment horizontal="left" wrapText="1"/>
    </xf>
    <xf numFmtId="0" fontId="84" fillId="0" borderId="2" xfId="20960" applyFont="1" applyFill="1" applyBorder="1" applyAlignment="1" applyProtection="1">
      <alignment horizontal="left" wrapText="1"/>
    </xf>
    <xf numFmtId="0" fontId="84" fillId="3" borderId="1" xfId="20960" applyFont="1" applyFill="1" applyBorder="1" applyAlignment="1" applyProtection="1">
      <alignment horizontal="right" indent="1"/>
    </xf>
    <xf numFmtId="0" fontId="84" fillId="0" borderId="1" xfId="20960" applyFont="1" applyFill="1" applyBorder="1" applyAlignment="1" applyProtection="1">
      <alignment horizontal="left" wrapText="1"/>
    </xf>
    <xf numFmtId="0" fontId="119" fillId="0" borderId="0" xfId="0" applyFont="1" applyBorder="1" applyAlignment="1">
      <alignment wrapText="1"/>
    </xf>
    <xf numFmtId="0" fontId="84" fillId="3" borderId="2" xfId="20960" applyFont="1" applyFill="1" applyBorder="1" applyAlignment="1" applyProtection="1"/>
    <xf numFmtId="0" fontId="120" fillId="0" borderId="0" xfId="17" applyFont="1" applyAlignment="1" applyProtection="1"/>
    <xf numFmtId="0" fontId="120" fillId="0" borderId="2" xfId="17" applyFont="1" applyFill="1" applyBorder="1" applyAlignment="1" applyProtection="1"/>
    <xf numFmtId="0" fontId="120" fillId="0" borderId="2" xfId="17" applyFont="1" applyFill="1" applyBorder="1" applyAlignment="1" applyProtection="1">
      <alignment horizontal="left" vertical="center" wrapText="1"/>
    </xf>
    <xf numFmtId="49" fontId="103" fillId="0" borderId="55" xfId="0" applyNumberFormat="1" applyFont="1" applyBorder="1" applyAlignment="1">
      <alignment horizontal="right"/>
    </xf>
    <xf numFmtId="0" fontId="120" fillId="0" borderId="55" xfId="17" applyFont="1" applyFill="1" applyBorder="1" applyAlignment="1" applyProtection="1"/>
    <xf numFmtId="0" fontId="103" fillId="0" borderId="63" xfId="0" applyFont="1" applyBorder="1"/>
    <xf numFmtId="0" fontId="120" fillId="0" borderId="63" xfId="17" applyFont="1" applyFill="1" applyBorder="1" applyAlignment="1" applyProtection="1">
      <alignment horizontal="left" vertical="center"/>
    </xf>
    <xf numFmtId="0" fontId="120" fillId="0" borderId="63" xfId="17" applyFont="1" applyBorder="1" applyAlignment="1" applyProtection="1"/>
    <xf numFmtId="0" fontId="103" fillId="0" borderId="63" xfId="0" applyFont="1" applyFill="1" applyBorder="1"/>
    <xf numFmtId="0" fontId="120" fillId="0" borderId="63" xfId="17" applyFont="1" applyFill="1" applyBorder="1" applyAlignment="1" applyProtection="1">
      <alignment horizontal="left" vertical="center" wrapText="1"/>
    </xf>
    <xf numFmtId="0" fontId="120" fillId="0" borderId="63" xfId="17" applyFont="1" applyFill="1" applyBorder="1" applyAlignment="1" applyProtection="1"/>
    <xf numFmtId="0" fontId="120" fillId="0" borderId="76" xfId="17" applyFont="1" applyBorder="1" applyAlignment="1" applyProtection="1"/>
    <xf numFmtId="0" fontId="96" fillId="0" borderId="2" xfId="20960" applyFont="1" applyFill="1" applyBorder="1" applyAlignment="1" applyProtection="1">
      <alignment horizontal="center" vertical="center"/>
    </xf>
    <xf numFmtId="0" fontId="103" fillId="0" borderId="82" xfId="0" applyFont="1" applyBorder="1"/>
    <xf numFmtId="0" fontId="103" fillId="0" borderId="56" xfId="0" applyFont="1" applyBorder="1" applyAlignment="1"/>
    <xf numFmtId="0" fontId="84" fillId="0" borderId="56" xfId="0" applyFont="1" applyBorder="1" applyAlignment="1"/>
    <xf numFmtId="10" fontId="84" fillId="0" borderId="56" xfId="0" applyNumberFormat="1" applyFont="1" applyBorder="1" applyAlignment="1">
      <alignment horizontal="right" vertical="center"/>
    </xf>
    <xf numFmtId="10" fontId="84" fillId="0" borderId="12" xfId="0" applyNumberFormat="1" applyFont="1" applyBorder="1" applyAlignment="1">
      <alignment horizontal="right" vertical="center"/>
    </xf>
    <xf numFmtId="0" fontId="106" fillId="0" borderId="82" xfId="0" applyFont="1" applyFill="1" applyBorder="1" applyAlignment="1">
      <alignment horizontal="center" vertical="center"/>
    </xf>
    <xf numFmtId="0" fontId="106" fillId="0" borderId="56" xfId="0" applyFont="1" applyFill="1" applyBorder="1" applyAlignment="1">
      <alignment horizontal="left" vertical="center"/>
    </xf>
    <xf numFmtId="0" fontId="84" fillId="0" borderId="9" xfId="0" applyFont="1" applyBorder="1" applyAlignment="1">
      <alignment horizontal="center" vertical="center"/>
    </xf>
    <xf numFmtId="0" fontId="84" fillId="0" borderId="10" xfId="0" applyFont="1" applyBorder="1" applyAlignment="1">
      <alignment horizontal="center" vertical="center"/>
    </xf>
    <xf numFmtId="0" fontId="84" fillId="0" borderId="0" xfId="0" applyFont="1" applyBorder="1" applyAlignment="1">
      <alignment horizontal="center" vertical="center" wrapText="1"/>
    </xf>
    <xf numFmtId="0" fontId="84" fillId="0" borderId="6" xfId="0" applyFont="1" applyBorder="1" applyAlignment="1">
      <alignment horizontal="center" vertical="center"/>
    </xf>
    <xf numFmtId="164" fontId="84" fillId="0" borderId="0" xfId="7" applyNumberFormat="1" applyFont="1" applyAlignment="1">
      <alignment vertical="top"/>
    </xf>
    <xf numFmtId="164" fontId="103" fillId="0" borderId="0" xfId="7" applyNumberFormat="1" applyFont="1" applyAlignment="1">
      <alignment vertical="top"/>
    </xf>
    <xf numFmtId="164" fontId="84" fillId="0" borderId="0" xfId="7" applyNumberFormat="1" applyFont="1" applyBorder="1" applyAlignment="1">
      <alignment vertical="top"/>
    </xf>
    <xf numFmtId="164" fontId="103" fillId="0" borderId="0" xfId="7" applyNumberFormat="1" applyFont="1" applyBorder="1" applyAlignment="1">
      <alignment vertical="top"/>
    </xf>
    <xf numFmtId="164" fontId="84" fillId="0" borderId="82" xfId="7" applyNumberFormat="1" applyFont="1" applyFill="1" applyBorder="1" applyAlignment="1" applyProtection="1">
      <alignment horizontal="center" vertical="top" wrapText="1"/>
    </xf>
    <xf numFmtId="164" fontId="84" fillId="0" borderId="56" xfId="7" applyNumberFormat="1" applyFont="1" applyFill="1" applyBorder="1" applyAlignment="1" applyProtection="1">
      <alignment horizontal="center" vertical="top" wrapText="1"/>
    </xf>
    <xf numFmtId="164" fontId="0" fillId="0" borderId="82" xfId="7" applyNumberFormat="1" applyFont="1" applyBorder="1" applyAlignment="1">
      <alignment vertical="top"/>
    </xf>
    <xf numFmtId="164" fontId="0" fillId="36" borderId="82" xfId="7" applyNumberFormat="1" applyFont="1" applyFill="1" applyBorder="1" applyAlignment="1">
      <alignment vertical="top"/>
    </xf>
    <xf numFmtId="164" fontId="0" fillId="36" borderId="56" xfId="7" applyNumberFormat="1" applyFont="1" applyFill="1" applyBorder="1" applyAlignment="1">
      <alignment vertical="top"/>
    </xf>
    <xf numFmtId="43" fontId="84" fillId="0" borderId="0" xfId="7" applyFont="1" applyAlignment="1">
      <alignment vertical="center"/>
    </xf>
    <xf numFmtId="164" fontId="84" fillId="0" borderId="0" xfId="7" applyNumberFormat="1" applyFont="1" applyAlignment="1">
      <alignment vertical="center"/>
    </xf>
    <xf numFmtId="164" fontId="103" fillId="0" borderId="0" xfId="7" applyNumberFormat="1" applyFont="1" applyAlignment="1">
      <alignment vertical="center"/>
    </xf>
    <xf numFmtId="14" fontId="103" fillId="0" borderId="0" xfId="0" applyNumberFormat="1" applyFont="1" applyAlignment="1">
      <alignment horizontal="left" vertical="center"/>
    </xf>
    <xf numFmtId="164" fontId="84" fillId="0" borderId="0" xfId="7" applyNumberFormat="1" applyFont="1" applyBorder="1" applyAlignment="1">
      <alignment vertical="center"/>
    </xf>
    <xf numFmtId="164" fontId="103" fillId="0" borderId="0" xfId="7" applyNumberFormat="1" applyFont="1" applyBorder="1" applyAlignment="1">
      <alignment vertical="center"/>
    </xf>
    <xf numFmtId="0" fontId="84" fillId="0" borderId="0" xfId="0" applyFont="1" applyAlignment="1">
      <alignment vertical="center"/>
    </xf>
    <xf numFmtId="3" fontId="103" fillId="0" borderId="0" xfId="0" applyNumberFormat="1" applyFont="1" applyAlignment="1">
      <alignment vertical="center"/>
    </xf>
    <xf numFmtId="0" fontId="84" fillId="0" borderId="82" xfId="20965" applyFont="1" applyFill="1" applyBorder="1" applyAlignment="1">
      <alignment horizontal="left" vertical="center" wrapText="1"/>
    </xf>
    <xf numFmtId="0" fontId="84" fillId="3" borderId="82" xfId="20965" applyFont="1" applyFill="1" applyBorder="1" applyAlignment="1">
      <alignment horizontal="left" vertical="center" wrapText="1"/>
    </xf>
    <xf numFmtId="0" fontId="108" fillId="3" borderId="82" xfId="0" applyFont="1" applyFill="1" applyBorder="1" applyAlignment="1">
      <alignment horizontal="left" vertical="center" wrapText="1"/>
    </xf>
    <xf numFmtId="0" fontId="108" fillId="0" borderId="82" xfId="0" applyFont="1" applyFill="1" applyBorder="1" applyAlignment="1">
      <alignment horizontal="left" vertical="center" wrapText="1"/>
    </xf>
    <xf numFmtId="0" fontId="108" fillId="0" borderId="82" xfId="20965" applyFont="1" applyFill="1" applyBorder="1" applyAlignment="1">
      <alignment horizontal="left" vertical="center" wrapText="1"/>
    </xf>
    <xf numFmtId="164" fontId="0" fillId="0" borderId="82" xfId="7" applyNumberFormat="1" applyFont="1" applyFill="1" applyBorder="1" applyAlignment="1">
      <alignment vertical="center"/>
    </xf>
    <xf numFmtId="164" fontId="86" fillId="0" borderId="82" xfId="7" applyNumberFormat="1" applyFont="1" applyBorder="1" applyAlignment="1">
      <alignment vertical="center"/>
    </xf>
    <xf numFmtId="0" fontId="84" fillId="3" borderId="82" xfId="0" applyFont="1" applyFill="1" applyBorder="1" applyAlignment="1">
      <alignment horizontal="left" vertical="center" wrapText="1"/>
    </xf>
    <xf numFmtId="0" fontId="109" fillId="0" borderId="82" xfId="0" applyFont="1" applyBorder="1" applyAlignment="1">
      <alignment horizontal="left" vertical="center"/>
    </xf>
    <xf numFmtId="164" fontId="0" fillId="0" borderId="11" xfId="7" applyNumberFormat="1" applyFont="1" applyBorder="1" applyAlignment="1">
      <alignment vertical="center"/>
    </xf>
    <xf numFmtId="164" fontId="0" fillId="36" borderId="11" xfId="7" applyNumberFormat="1" applyFont="1" applyFill="1" applyBorder="1" applyAlignment="1">
      <alignment vertical="center"/>
    </xf>
    <xf numFmtId="164" fontId="0" fillId="36" borderId="12" xfId="7" applyNumberFormat="1" applyFont="1" applyFill="1" applyBorder="1" applyAlignment="1">
      <alignment vertical="center"/>
    </xf>
    <xf numFmtId="164" fontId="0" fillId="0" borderId="0" xfId="7" applyNumberFormat="1" applyFont="1" applyAlignment="1">
      <alignment vertical="center"/>
    </xf>
    <xf numFmtId="164" fontId="84" fillId="0" borderId="0" xfId="7" applyNumberFormat="1" applyFont="1" applyFill="1" applyBorder="1" applyAlignment="1" applyProtection="1">
      <alignment vertical="top"/>
    </xf>
    <xf numFmtId="14" fontId="103" fillId="0" borderId="0" xfId="7" applyNumberFormat="1" applyFont="1" applyAlignment="1">
      <alignment horizontal="left" vertical="top"/>
    </xf>
    <xf numFmtId="164" fontId="103" fillId="0" borderId="9" xfId="7" applyNumberFormat="1" applyFont="1" applyBorder="1" applyAlignment="1">
      <alignment horizontal="center" vertical="top"/>
    </xf>
    <xf numFmtId="164" fontId="107" fillId="0" borderId="82" xfId="7" applyNumberFormat="1" applyFont="1" applyFill="1" applyBorder="1" applyAlignment="1">
      <alignment horizontal="justify" vertical="top" wrapText="1"/>
    </xf>
    <xf numFmtId="164" fontId="103" fillId="0" borderId="82" xfId="7" applyNumberFormat="1" applyFont="1" applyBorder="1" applyAlignment="1">
      <alignment vertical="top"/>
    </xf>
    <xf numFmtId="164" fontId="103" fillId="36" borderId="82" xfId="7" applyNumberFormat="1" applyFont="1" applyFill="1" applyBorder="1" applyAlignment="1">
      <alignment vertical="top"/>
    </xf>
    <xf numFmtId="164" fontId="103" fillId="36" borderId="56" xfId="7" applyNumberFormat="1" applyFont="1" applyFill="1" applyBorder="1" applyAlignment="1">
      <alignment vertical="top"/>
    </xf>
    <xf numFmtId="164" fontId="84" fillId="0" borderId="82" xfId="7" applyNumberFormat="1" applyFont="1" applyFill="1" applyBorder="1" applyAlignment="1">
      <alignment horizontal="left" vertical="top" wrapText="1"/>
    </xf>
    <xf numFmtId="164" fontId="96" fillId="0" borderId="82" xfId="7" applyNumberFormat="1" applyFont="1" applyFill="1" applyBorder="1" applyAlignment="1">
      <alignment horizontal="justify" vertical="top" wrapText="1"/>
    </xf>
    <xf numFmtId="164" fontId="108" fillId="0" borderId="82" xfId="7" applyNumberFormat="1" applyFont="1" applyFill="1" applyBorder="1" applyAlignment="1">
      <alignment horizontal="left" vertical="top" wrapText="1"/>
    </xf>
    <xf numFmtId="164" fontId="107" fillId="0" borderId="82" xfId="7" applyNumberFormat="1" applyFont="1" applyFill="1" applyBorder="1" applyAlignment="1">
      <alignment horizontal="left" vertical="top" wrapText="1"/>
    </xf>
    <xf numFmtId="164" fontId="96" fillId="0" borderId="82" xfId="7" applyNumberFormat="1" applyFont="1" applyFill="1" applyBorder="1" applyAlignment="1">
      <alignment vertical="top" wrapText="1"/>
    </xf>
    <xf numFmtId="164" fontId="107" fillId="0" borderId="82" xfId="7" applyNumberFormat="1" applyFont="1" applyFill="1" applyBorder="1" applyAlignment="1">
      <alignment vertical="top" wrapText="1"/>
    </xf>
    <xf numFmtId="164" fontId="103" fillId="0" borderId="10" xfId="7" applyNumberFormat="1" applyFont="1" applyBorder="1" applyAlignment="1">
      <alignment horizontal="center" vertical="top"/>
    </xf>
    <xf numFmtId="164" fontId="107" fillId="0" borderId="11" xfId="7" applyNumberFormat="1" applyFont="1" applyFill="1" applyBorder="1" applyAlignment="1">
      <alignment vertical="top" wrapText="1"/>
    </xf>
    <xf numFmtId="164" fontId="103" fillId="0" borderId="11" xfId="7" applyNumberFormat="1" applyFont="1" applyBorder="1" applyAlignment="1">
      <alignment vertical="top"/>
    </xf>
    <xf numFmtId="164" fontId="103" fillId="36" borderId="11" xfId="7" applyNumberFormat="1" applyFont="1" applyFill="1" applyBorder="1" applyAlignment="1">
      <alignment vertical="top"/>
    </xf>
    <xf numFmtId="164" fontId="103" fillId="36" borderId="12" xfId="7" applyNumberFormat="1" applyFont="1" applyFill="1" applyBorder="1" applyAlignment="1">
      <alignment vertical="top"/>
    </xf>
    <xf numFmtId="9" fontId="103" fillId="0" borderId="0" xfId="20961" applyFont="1"/>
    <xf numFmtId="9" fontId="103" fillId="0" borderId="0" xfId="20961" applyFont="1" applyAlignment="1">
      <alignment horizontal="center"/>
    </xf>
    <xf numFmtId="9" fontId="103" fillId="0" borderId="8" xfId="20961" applyFont="1" applyBorder="1" applyAlignment="1">
      <alignment horizontal="center" wrapText="1"/>
    </xf>
    <xf numFmtId="9" fontId="103" fillId="0" borderId="56" xfId="20961" applyFont="1" applyBorder="1" applyAlignment="1">
      <alignment horizontal="center"/>
    </xf>
    <xf numFmtId="9" fontId="103" fillId="36" borderId="12" xfId="20961" applyFont="1" applyFill="1" applyBorder="1" applyAlignment="1">
      <alignment horizontal="center"/>
    </xf>
    <xf numFmtId="9" fontId="103" fillId="0" borderId="11" xfId="20961" applyFont="1" applyFill="1" applyBorder="1" applyAlignment="1">
      <alignment vertical="center"/>
    </xf>
    <xf numFmtId="9" fontId="103" fillId="0" borderId="12" xfId="20961" applyFont="1" applyFill="1" applyBorder="1" applyAlignment="1">
      <alignment vertical="center"/>
    </xf>
    <xf numFmtId="164" fontId="87" fillId="0" borderId="0" xfId="7" applyNumberFormat="1" applyFont="1" applyFill="1"/>
    <xf numFmtId="164" fontId="87" fillId="0" borderId="68" xfId="7" applyNumberFormat="1" applyFont="1" applyFill="1" applyBorder="1" applyAlignment="1">
      <alignment horizontal="center" vertical="center" wrapText="1"/>
    </xf>
    <xf numFmtId="164" fontId="87" fillId="0" borderId="3" xfId="7" applyNumberFormat="1" applyFont="1" applyBorder="1" applyAlignment="1">
      <alignment wrapText="1"/>
    </xf>
    <xf numFmtId="164" fontId="87" fillId="0" borderId="82" xfId="7" applyNumberFormat="1" applyFont="1" applyFill="1" applyBorder="1" applyAlignment="1">
      <alignment horizontal="center" vertical="center" wrapText="1"/>
    </xf>
    <xf numFmtId="164" fontId="87" fillId="0" borderId="0" xfId="7" applyNumberFormat="1" applyFont="1" applyBorder="1" applyAlignment="1">
      <alignment wrapText="1"/>
    </xf>
    <xf numFmtId="164" fontId="87" fillId="0" borderId="3" xfId="7" applyNumberFormat="1" applyFont="1" applyBorder="1" applyAlignment="1">
      <alignment horizontal="center" vertical="center" wrapText="1"/>
    </xf>
    <xf numFmtId="164" fontId="91" fillId="0" borderId="3" xfId="7" applyNumberFormat="1" applyFont="1" applyBorder="1"/>
    <xf numFmtId="164" fontId="88" fillId="79" borderId="82" xfId="7" applyNumberFormat="1" applyFont="1" applyFill="1" applyBorder="1"/>
    <xf numFmtId="164" fontId="103" fillId="79" borderId="82" xfId="7" applyNumberFormat="1" applyFont="1" applyFill="1" applyBorder="1"/>
    <xf numFmtId="9" fontId="103" fillId="0" borderId="7" xfId="20961" applyFont="1" applyBorder="1" applyAlignment="1">
      <alignment horizontal="center"/>
    </xf>
    <xf numFmtId="9" fontId="84" fillId="3" borderId="82" xfId="20961" applyFont="1" applyFill="1" applyBorder="1" applyAlignment="1" applyProtection="1">
      <alignment horizontal="center" vertical="center" wrapText="1"/>
      <protection locked="0"/>
    </xf>
    <xf numFmtId="9" fontId="84" fillId="3" borderId="82" xfId="20961" applyFont="1" applyFill="1" applyBorder="1" applyProtection="1">
      <protection locked="0"/>
    </xf>
    <xf numFmtId="9" fontId="84" fillId="3" borderId="82" xfId="20961" applyFont="1" applyFill="1" applyBorder="1" applyAlignment="1" applyProtection="1">
      <alignment horizontal="right" wrapText="1"/>
      <protection locked="0"/>
    </xf>
    <xf numFmtId="9" fontId="84" fillId="4" borderId="82" xfId="20961" applyFont="1" applyFill="1" applyBorder="1" applyAlignment="1" applyProtection="1">
      <alignment horizontal="right" wrapText="1"/>
      <protection locked="0"/>
    </xf>
    <xf numFmtId="9" fontId="96" fillId="36" borderId="11" xfId="20961" applyFont="1" applyFill="1" applyBorder="1" applyAlignment="1" applyProtection="1">
      <protection locked="0"/>
    </xf>
    <xf numFmtId="0" fontId="119" fillId="0" borderId="45" xfId="0" applyFont="1" applyBorder="1" applyAlignment="1">
      <alignment horizontal="left" wrapText="1"/>
    </xf>
    <xf numFmtId="0" fontId="119" fillId="0" borderId="44" xfId="0" applyFont="1" applyBorder="1" applyAlignment="1">
      <alignment horizontal="left" wrapText="1"/>
    </xf>
    <xf numFmtId="164" fontId="0" fillId="0" borderId="83" xfId="7" applyNumberFormat="1" applyFont="1" applyBorder="1" applyAlignment="1">
      <alignment horizontal="center" vertical="center"/>
    </xf>
    <xf numFmtId="164" fontId="0" fillId="0" borderId="84" xfId="7" applyNumberFormat="1" applyFont="1" applyBorder="1" applyAlignment="1">
      <alignment horizontal="center" vertical="center"/>
    </xf>
    <xf numFmtId="164" fontId="0" fillId="0" borderId="58" xfId="7" applyNumberFormat="1" applyFont="1" applyBorder="1" applyAlignment="1">
      <alignment horizontal="center" vertical="center"/>
    </xf>
    <xf numFmtId="0" fontId="103" fillId="0" borderId="6" xfId="0" applyFont="1" applyBorder="1" applyAlignment="1">
      <alignment horizontal="center" vertical="center"/>
    </xf>
    <xf numFmtId="0" fontId="103" fillId="0" borderId="9" xfId="0" applyFont="1" applyBorder="1" applyAlignment="1">
      <alignment horizontal="center" vertical="center"/>
    </xf>
    <xf numFmtId="0" fontId="106" fillId="0" borderId="7" xfId="0" applyFont="1" applyBorder="1" applyAlignment="1">
      <alignment horizontal="center" vertical="center"/>
    </xf>
    <xf numFmtId="0" fontId="106" fillId="0" borderId="82" xfId="0" applyFont="1" applyBorder="1" applyAlignment="1">
      <alignment horizontal="center" vertical="center"/>
    </xf>
    <xf numFmtId="164" fontId="96" fillId="0" borderId="7" xfId="7" applyNumberFormat="1" applyFont="1" applyFill="1" applyBorder="1" applyAlignment="1" applyProtection="1">
      <alignment horizontal="center" vertical="center"/>
    </xf>
    <xf numFmtId="164" fontId="96" fillId="0" borderId="8" xfId="7" applyNumberFormat="1" applyFont="1" applyFill="1" applyBorder="1" applyAlignment="1" applyProtection="1">
      <alignment horizontal="center" vertical="center"/>
    </xf>
    <xf numFmtId="164" fontId="103" fillId="0" borderId="82" xfId="7" applyNumberFormat="1" applyFont="1" applyBorder="1" applyAlignment="1">
      <alignment horizontal="center" vertical="center"/>
    </xf>
    <xf numFmtId="164" fontId="103" fillId="0" borderId="56" xfId="7" applyNumberFormat="1" applyFont="1" applyBorder="1" applyAlignment="1">
      <alignment horizontal="center" vertical="center"/>
    </xf>
    <xf numFmtId="164" fontId="103" fillId="0" borderId="6" xfId="7" applyNumberFormat="1" applyFont="1" applyBorder="1" applyAlignment="1">
      <alignment horizontal="center" vertical="top"/>
    </xf>
    <xf numFmtId="164" fontId="103" fillId="0" borderId="9" xfId="7" applyNumberFormat="1" applyFont="1" applyBorder="1" applyAlignment="1">
      <alignment horizontal="center" vertical="top"/>
    </xf>
    <xf numFmtId="164" fontId="106" fillId="0" borderId="7" xfId="7" applyNumberFormat="1" applyFont="1" applyBorder="1" applyAlignment="1">
      <alignment horizontal="center" vertical="top" wrapText="1"/>
    </xf>
    <xf numFmtId="164" fontId="106" fillId="0" borderId="82" xfId="7" applyNumberFormat="1" applyFont="1" applyBorder="1" applyAlignment="1">
      <alignment horizontal="center" vertical="top" wrapText="1"/>
    </xf>
    <xf numFmtId="164" fontId="96" fillId="0" borderId="7" xfId="7" applyNumberFormat="1" applyFont="1" applyFill="1" applyBorder="1" applyAlignment="1" applyProtection="1">
      <alignment horizontal="center" vertical="top"/>
    </xf>
    <xf numFmtId="164" fontId="96" fillId="0" borderId="8" xfId="7" applyNumberFormat="1" applyFont="1" applyFill="1" applyBorder="1" applyAlignment="1" applyProtection="1">
      <alignment horizontal="center" vertical="top"/>
    </xf>
    <xf numFmtId="0" fontId="103" fillId="0" borderId="7" xfId="0" applyFont="1" applyBorder="1" applyAlignment="1">
      <alignment horizontal="center" vertical="center" wrapText="1"/>
    </xf>
    <xf numFmtId="0" fontId="103" fillId="0" borderId="82" xfId="0" applyFont="1" applyBorder="1" applyAlignment="1">
      <alignment horizontal="center" vertical="center" wrapText="1"/>
    </xf>
    <xf numFmtId="164" fontId="96" fillId="0" borderId="7" xfId="7" applyNumberFormat="1" applyFont="1" applyFill="1" applyBorder="1" applyAlignment="1" applyProtection="1">
      <alignment horizontal="center"/>
    </xf>
    <xf numFmtId="164" fontId="96" fillId="0" borderId="8" xfId="7" applyNumberFormat="1" applyFont="1" applyFill="1" applyBorder="1" applyAlignment="1" applyProtection="1">
      <alignment horizontal="center"/>
    </xf>
    <xf numFmtId="0" fontId="96" fillId="0" borderId="83" xfId="0" applyFont="1" applyBorder="1" applyAlignment="1">
      <alignment horizontal="center" vertical="center" wrapText="1"/>
    </xf>
    <xf numFmtId="0" fontId="96" fillId="0" borderId="58" xfId="0" applyFont="1" applyBorder="1" applyAlignment="1">
      <alignment horizontal="center" vertical="center" wrapText="1"/>
    </xf>
    <xf numFmtId="0" fontId="103" fillId="0" borderId="82" xfId="0" applyFont="1" applyFill="1" applyBorder="1" applyAlignment="1">
      <alignment horizontal="left" vertical="center" wrapText="1"/>
    </xf>
    <xf numFmtId="164" fontId="103" fillId="0" borderId="82" xfId="7" applyNumberFormat="1" applyFont="1" applyFill="1" applyBorder="1" applyAlignment="1">
      <alignment horizontal="center" vertical="center" wrapText="1"/>
    </xf>
    <xf numFmtId="164" fontId="103" fillId="0" borderId="82" xfId="7" applyNumberFormat="1" applyFont="1" applyFill="1" applyBorder="1" applyAlignment="1">
      <alignment horizontal="center"/>
    </xf>
    <xf numFmtId="164" fontId="103" fillId="0" borderId="56" xfId="7" applyNumberFormat="1" applyFont="1" applyFill="1" applyBorder="1" applyAlignment="1">
      <alignment horizontal="center"/>
    </xf>
    <xf numFmtId="0" fontId="106" fillId="36" borderId="48" xfId="0" applyFont="1" applyFill="1" applyBorder="1" applyAlignment="1">
      <alignment horizontal="center" vertical="center" wrapText="1"/>
    </xf>
    <xf numFmtId="0" fontId="106" fillId="36" borderId="16" xfId="0" applyFont="1" applyFill="1" applyBorder="1" applyAlignment="1">
      <alignment horizontal="center" vertical="center" wrapText="1"/>
    </xf>
    <xf numFmtId="0" fontId="106" fillId="36" borderId="57" xfId="0" applyFont="1" applyFill="1" applyBorder="1" applyAlignment="1">
      <alignment horizontal="center" vertical="center" wrapText="1"/>
    </xf>
    <xf numFmtId="0" fontId="106" fillId="36" borderId="85" xfId="0" applyFont="1" applyFill="1" applyBorder="1" applyAlignment="1">
      <alignment horizontal="center" vertical="center" wrapText="1"/>
    </xf>
    <xf numFmtId="164" fontId="103" fillId="0" borderId="83" xfId="7" applyNumberFormat="1" applyFont="1" applyBorder="1" applyAlignment="1">
      <alignment horizontal="center" vertical="center"/>
    </xf>
    <xf numFmtId="164" fontId="103" fillId="0" borderId="85" xfId="7" applyNumberFormat="1" applyFont="1" applyBorder="1" applyAlignment="1">
      <alignment horizontal="center" vertical="center"/>
    </xf>
    <xf numFmtId="164" fontId="84" fillId="3" borderId="61" xfId="7" applyNumberFormat="1" applyFont="1" applyFill="1" applyBorder="1" applyAlignment="1" applyProtection="1">
      <alignment horizontal="center" vertical="center" wrapText="1"/>
      <protection locked="0"/>
    </xf>
    <xf numFmtId="164" fontId="84" fillId="3" borderId="43" xfId="7" applyNumberFormat="1" applyFont="1" applyFill="1" applyBorder="1" applyAlignment="1" applyProtection="1">
      <alignment horizontal="center" vertical="center" wrapText="1"/>
      <protection locked="0"/>
    </xf>
    <xf numFmtId="0" fontId="103" fillId="0" borderId="86" xfId="0" applyFont="1" applyBorder="1" applyAlignment="1">
      <alignment horizontal="center" vertical="center" wrapText="1"/>
    </xf>
    <xf numFmtId="0" fontId="103" fillId="0" borderId="3" xfId="0" applyFont="1" applyBorder="1" applyAlignment="1">
      <alignment horizontal="center" vertical="center" wrapText="1"/>
    </xf>
    <xf numFmtId="164" fontId="96" fillId="3" borderId="6" xfId="7" applyNumberFormat="1" applyFont="1" applyFill="1" applyBorder="1" applyAlignment="1" applyProtection="1">
      <alignment horizontal="center"/>
      <protection locked="0"/>
    </xf>
    <xf numFmtId="164" fontId="96" fillId="3" borderId="7" xfId="7" applyNumberFormat="1" applyFont="1" applyFill="1" applyBorder="1" applyAlignment="1" applyProtection="1">
      <alignment horizontal="center"/>
      <protection locked="0"/>
    </xf>
    <xf numFmtId="164" fontId="96" fillId="3" borderId="8" xfId="7" applyNumberFormat="1" applyFont="1" applyFill="1" applyBorder="1" applyAlignment="1" applyProtection="1">
      <alignment horizontal="center"/>
      <protection locked="0"/>
    </xf>
    <xf numFmtId="164" fontId="106" fillId="0" borderId="36" xfId="7" applyNumberFormat="1" applyFont="1" applyBorder="1" applyAlignment="1">
      <alignment horizontal="center" vertical="center" wrapText="1"/>
    </xf>
    <xf numFmtId="164" fontId="106" fillId="0" borderId="37" xfId="7" applyNumberFormat="1" applyFont="1" applyBorder="1" applyAlignment="1">
      <alignment horizontal="center" vertical="center" wrapText="1"/>
    </xf>
    <xf numFmtId="164" fontId="96" fillId="0" borderId="50" xfId="7" applyNumberFormat="1" applyFont="1" applyFill="1" applyBorder="1" applyAlignment="1" applyProtection="1">
      <alignment horizontal="center" vertical="center" wrapText="1"/>
      <protection locked="0"/>
    </xf>
    <xf numFmtId="164" fontId="96" fillId="0" borderId="51" xfId="7" applyNumberFormat="1" applyFont="1" applyFill="1" applyBorder="1" applyAlignment="1" applyProtection="1">
      <alignment horizontal="center" vertical="center" wrapText="1"/>
      <protection locked="0"/>
    </xf>
    <xf numFmtId="9" fontId="103" fillId="0" borderId="61" xfId="20961" applyFont="1" applyFill="1" applyBorder="1" applyAlignment="1">
      <alignment horizontal="center" vertical="center" wrapText="1"/>
    </xf>
    <xf numFmtId="9" fontId="103" fillId="0" borderId="43" xfId="20961" applyFont="1" applyFill="1" applyBorder="1" applyAlignment="1">
      <alignment horizontal="center" vertical="center" wrapText="1"/>
    </xf>
    <xf numFmtId="164" fontId="103" fillId="0" borderId="86" xfId="7" applyNumberFormat="1" applyFont="1" applyFill="1" applyBorder="1" applyAlignment="1">
      <alignment horizontal="center" vertical="center" wrapText="1"/>
    </xf>
    <xf numFmtId="164" fontId="103" fillId="0" borderId="3" xfId="7" applyNumberFormat="1" applyFont="1" applyFill="1" applyBorder="1" applyAlignment="1">
      <alignment horizontal="center" vertical="center" wrapText="1"/>
    </xf>
    <xf numFmtId="164" fontId="103" fillId="0" borderId="83" xfId="7" applyNumberFormat="1" applyFont="1" applyFill="1" applyBorder="1" applyAlignment="1">
      <alignment horizontal="center" wrapText="1"/>
    </xf>
    <xf numFmtId="164" fontId="103" fillId="0" borderId="85" xfId="7" applyNumberFormat="1" applyFont="1" applyFill="1" applyBorder="1" applyAlignment="1">
      <alignment horizontal="center" wrapText="1"/>
    </xf>
    <xf numFmtId="0" fontId="101" fillId="0" borderId="6" xfId="0" applyFont="1" applyFill="1" applyBorder="1" applyAlignment="1">
      <alignment horizontal="left" vertical="center"/>
    </xf>
    <xf numFmtId="0" fontId="101" fillId="0" borderId="7" xfId="0" applyFont="1" applyFill="1" applyBorder="1" applyAlignment="1">
      <alignment horizontal="left" vertical="center"/>
    </xf>
    <xf numFmtId="164" fontId="103" fillId="0" borderId="7" xfId="7" applyNumberFormat="1" applyFont="1" applyFill="1" applyBorder="1" applyAlignment="1">
      <alignment horizontal="center" vertical="center" wrapText="1"/>
    </xf>
    <xf numFmtId="164" fontId="103" fillId="0" borderId="8" xfId="7" applyNumberFormat="1" applyFont="1" applyFill="1" applyBorder="1" applyAlignment="1">
      <alignment horizontal="center" vertical="center" wrapText="1"/>
    </xf>
    <xf numFmtId="164" fontId="103" fillId="0" borderId="56" xfId="7" applyNumberFormat="1" applyFont="1" applyFill="1" applyBorder="1" applyAlignment="1">
      <alignment horizontal="center" vertical="center" wrapText="1"/>
    </xf>
    <xf numFmtId="164" fontId="103" fillId="0" borderId="7" xfId="7" applyNumberFormat="1" applyFont="1" applyBorder="1" applyAlignment="1">
      <alignment horizontal="center"/>
    </xf>
    <xf numFmtId="164" fontId="103" fillId="0" borderId="8" xfId="7" applyNumberFormat="1" applyFont="1" applyBorder="1" applyAlignment="1">
      <alignment horizontal="center" vertical="center" wrapText="1"/>
    </xf>
    <xf numFmtId="164" fontId="103" fillId="0" borderId="56" xfId="7" applyNumberFormat="1" applyFont="1" applyBorder="1" applyAlignment="1">
      <alignment horizontal="center" vertical="center" wrapText="1"/>
    </xf>
    <xf numFmtId="0" fontId="90" fillId="0" borderId="66" xfId="0" applyNumberFormat="1" applyFont="1" applyFill="1" applyBorder="1" applyAlignment="1">
      <alignment horizontal="left" vertical="center" wrapText="1"/>
    </xf>
    <xf numFmtId="0" fontId="90" fillId="0" borderId="67" xfId="0" applyNumberFormat="1" applyFont="1" applyFill="1" applyBorder="1" applyAlignment="1">
      <alignment horizontal="left" vertical="center" wrapText="1"/>
    </xf>
    <xf numFmtId="0" fontId="90" fillId="0" borderId="71" xfId="0" applyNumberFormat="1" applyFont="1" applyFill="1" applyBorder="1" applyAlignment="1">
      <alignment horizontal="left" vertical="center" wrapText="1"/>
    </xf>
    <xf numFmtId="0" fontId="90" fillId="0" borderId="72" xfId="0" applyNumberFormat="1" applyFont="1" applyFill="1" applyBorder="1" applyAlignment="1">
      <alignment horizontal="left" vertical="center" wrapText="1"/>
    </xf>
    <xf numFmtId="0" fontId="90" fillId="0" borderId="74" xfId="0" applyNumberFormat="1" applyFont="1" applyFill="1" applyBorder="1" applyAlignment="1">
      <alignment horizontal="left" vertical="center" wrapText="1"/>
    </xf>
    <xf numFmtId="0" fontId="90" fillId="0" borderId="75" xfId="0" applyNumberFormat="1" applyFont="1" applyFill="1" applyBorder="1" applyAlignment="1">
      <alignment horizontal="left" vertical="center" wrapText="1"/>
    </xf>
    <xf numFmtId="164" fontId="91" fillId="0" borderId="68" xfId="7" applyNumberFormat="1" applyFont="1" applyFill="1" applyBorder="1" applyAlignment="1">
      <alignment horizontal="center" vertical="center" wrapText="1"/>
    </xf>
    <xf numFmtId="164" fontId="91" fillId="0" borderId="69" xfId="7" applyNumberFormat="1" applyFont="1" applyFill="1" applyBorder="1" applyAlignment="1">
      <alignment horizontal="center" vertical="center" wrapText="1"/>
    </xf>
    <xf numFmtId="164" fontId="91" fillId="0" borderId="70" xfId="7" applyNumberFormat="1" applyFont="1" applyFill="1" applyBorder="1" applyAlignment="1">
      <alignment horizontal="center" vertical="center" wrapText="1"/>
    </xf>
    <xf numFmtId="164" fontId="91" fillId="0" borderId="59" xfId="7" applyNumberFormat="1" applyFont="1" applyFill="1" applyBorder="1" applyAlignment="1">
      <alignment horizontal="center" vertical="center" wrapText="1"/>
    </xf>
    <xf numFmtId="164" fontId="91" fillId="0" borderId="73" xfId="7" applyNumberFormat="1" applyFont="1" applyFill="1" applyBorder="1" applyAlignment="1">
      <alignment horizontal="center" vertical="center" wrapText="1"/>
    </xf>
    <xf numFmtId="164" fontId="91" fillId="0" borderId="52" xfId="7" applyNumberFormat="1" applyFont="1" applyFill="1" applyBorder="1" applyAlignment="1">
      <alignment horizontal="center" vertical="center" wrapText="1"/>
    </xf>
    <xf numFmtId="164" fontId="87" fillId="0" borderId="86" xfId="7" applyNumberFormat="1" applyFont="1" applyBorder="1" applyAlignment="1">
      <alignment horizontal="center" vertical="center" wrapText="1"/>
    </xf>
    <xf numFmtId="164" fontId="87" fillId="0" borderId="3" xfId="7" applyNumberFormat="1" applyFont="1" applyBorder="1" applyAlignment="1">
      <alignment horizontal="center" vertical="center" wrapText="1"/>
    </xf>
    <xf numFmtId="164" fontId="87" fillId="0" borderId="82" xfId="7" applyNumberFormat="1" applyFont="1" applyBorder="1" applyAlignment="1">
      <alignment horizontal="center" vertical="center" wrapText="1"/>
    </xf>
    <xf numFmtId="164" fontId="84" fillId="0" borderId="86" xfId="7" applyNumberFormat="1" applyFont="1" applyBorder="1" applyAlignment="1">
      <alignment horizontal="center" vertical="center" wrapText="1"/>
    </xf>
    <xf numFmtId="164" fontId="84" fillId="0" borderId="3" xfId="7" applyNumberFormat="1" applyFont="1" applyBorder="1" applyAlignment="1">
      <alignment horizontal="center" vertical="center" wrapText="1"/>
    </xf>
    <xf numFmtId="0" fontId="96" fillId="0" borderId="66" xfId="0" applyNumberFormat="1" applyFont="1" applyFill="1" applyBorder="1" applyAlignment="1">
      <alignment horizontal="left" vertical="center" wrapText="1"/>
    </xf>
    <xf numFmtId="0" fontId="96" fillId="0" borderId="67" xfId="0" applyNumberFormat="1" applyFont="1" applyFill="1" applyBorder="1" applyAlignment="1">
      <alignment horizontal="left" vertical="center" wrapText="1"/>
    </xf>
    <xf numFmtId="0" fontId="96" fillId="0" borderId="74" xfId="0" applyNumberFormat="1" applyFont="1" applyFill="1" applyBorder="1" applyAlignment="1">
      <alignment horizontal="left" vertical="center" wrapText="1"/>
    </xf>
    <xf numFmtId="0" fontId="96" fillId="0" borderId="75" xfId="0" applyNumberFormat="1" applyFont="1" applyFill="1" applyBorder="1" applyAlignment="1">
      <alignment horizontal="left" vertical="center" wrapText="1"/>
    </xf>
    <xf numFmtId="164" fontId="84" fillId="0" borderId="82" xfId="7" applyNumberFormat="1" applyFont="1" applyBorder="1" applyAlignment="1">
      <alignment horizontal="center" vertical="center" wrapText="1"/>
    </xf>
    <xf numFmtId="0" fontId="95" fillId="0" borderId="82" xfId="0" applyFont="1" applyFill="1" applyBorder="1" applyAlignment="1">
      <alignment horizontal="center" vertical="center"/>
    </xf>
    <xf numFmtId="0" fontId="95" fillId="0" borderId="68" xfId="0" applyFont="1" applyFill="1" applyBorder="1" applyAlignment="1">
      <alignment horizontal="center" vertical="center"/>
    </xf>
    <xf numFmtId="0" fontId="95" fillId="0" borderId="70" xfId="0" applyFont="1" applyFill="1" applyBorder="1" applyAlignment="1">
      <alignment horizontal="center" vertical="center"/>
    </xf>
    <xf numFmtId="0" fontId="95" fillId="0" borderId="59" xfId="0" applyFont="1" applyFill="1" applyBorder="1" applyAlignment="1">
      <alignment horizontal="center" vertical="center"/>
    </xf>
    <xf numFmtId="0" fontId="95" fillId="0" borderId="52" xfId="0" applyFont="1" applyFill="1" applyBorder="1" applyAlignment="1">
      <alignment horizontal="center" vertical="center"/>
    </xf>
    <xf numFmtId="164" fontId="91" fillId="0" borderId="82" xfId="7" applyNumberFormat="1" applyFont="1" applyFill="1" applyBorder="1" applyAlignment="1">
      <alignment horizontal="center" vertical="center" wrapText="1"/>
    </xf>
    <xf numFmtId="0" fontId="91" fillId="0" borderId="82" xfId="0" applyFont="1" applyFill="1" applyBorder="1" applyAlignment="1">
      <alignment horizontal="center" vertical="center" wrapText="1"/>
    </xf>
    <xf numFmtId="0" fontId="84" fillId="0" borderId="85" xfId="0" applyFont="1" applyBorder="1" applyAlignment="1">
      <alignment horizontal="center" vertical="center" wrapText="1"/>
    </xf>
    <xf numFmtId="0" fontId="84" fillId="0" borderId="82" xfId="0" applyFont="1" applyBorder="1" applyAlignment="1">
      <alignment horizontal="center" vertical="center" wrapText="1"/>
    </xf>
    <xf numFmtId="0" fontId="96" fillId="0" borderId="68" xfId="0" applyFont="1" applyFill="1" applyBorder="1" applyAlignment="1">
      <alignment horizontal="center" vertical="center" wrapText="1"/>
    </xf>
    <xf numFmtId="0" fontId="96" fillId="0" borderId="70" xfId="0" applyFont="1" applyFill="1" applyBorder="1" applyAlignment="1">
      <alignment horizontal="center" vertical="center" wrapText="1"/>
    </xf>
    <xf numFmtId="0" fontId="96" fillId="0" borderId="49" xfId="0" applyFont="1" applyFill="1" applyBorder="1" applyAlignment="1">
      <alignment horizontal="center" vertical="center" wrapText="1"/>
    </xf>
    <xf numFmtId="0" fontId="96" fillId="0" borderId="47" xfId="0" applyFont="1" applyFill="1" applyBorder="1" applyAlignment="1">
      <alignment horizontal="center" vertical="center" wrapText="1"/>
    </xf>
    <xf numFmtId="0" fontId="96" fillId="0" borderId="59" xfId="0" applyFont="1" applyFill="1" applyBorder="1" applyAlignment="1">
      <alignment horizontal="center" vertical="center" wrapText="1"/>
    </xf>
    <xf numFmtId="0" fontId="96" fillId="0" borderId="52" xfId="0" applyFont="1" applyFill="1" applyBorder="1" applyAlignment="1">
      <alignment horizontal="center" vertical="center" wrapText="1"/>
    </xf>
    <xf numFmtId="164" fontId="84" fillId="0" borderId="83" xfId="7" applyNumberFormat="1" applyFont="1" applyFill="1" applyBorder="1" applyAlignment="1">
      <alignment horizontal="center" vertical="center" wrapText="1"/>
    </xf>
    <xf numFmtId="164" fontId="84" fillId="0" borderId="84" xfId="7" applyNumberFormat="1" applyFont="1" applyFill="1" applyBorder="1" applyAlignment="1">
      <alignment horizontal="center" vertical="center" wrapText="1"/>
    </xf>
    <xf numFmtId="164" fontId="96" fillId="0" borderId="53" xfId="7" applyNumberFormat="1" applyFont="1" applyFill="1" applyBorder="1" applyAlignment="1">
      <alignment horizontal="center" vertical="center" wrapText="1"/>
    </xf>
    <xf numFmtId="164" fontId="96" fillId="0" borderId="3" xfId="7" applyNumberFormat="1" applyFont="1" applyFill="1" applyBorder="1" applyAlignment="1">
      <alignment horizontal="center" vertical="center" wrapText="1"/>
    </xf>
    <xf numFmtId="164" fontId="84" fillId="0" borderId="53" xfId="7" applyNumberFormat="1" applyFont="1" applyFill="1" applyBorder="1" applyAlignment="1">
      <alignment horizontal="center" vertical="center" wrapText="1"/>
    </xf>
    <xf numFmtId="164" fontId="84" fillId="0" borderId="68" xfId="7" applyNumberFormat="1" applyFont="1" applyFill="1" applyBorder="1" applyAlignment="1">
      <alignment horizontal="center" vertical="center" wrapText="1"/>
    </xf>
    <xf numFmtId="164" fontId="84" fillId="0" borderId="69" xfId="7" applyNumberFormat="1" applyFont="1" applyFill="1" applyBorder="1" applyAlignment="1">
      <alignment horizontal="center" vertical="center" wrapText="1"/>
    </xf>
    <xf numFmtId="164" fontId="84" fillId="0" borderId="70" xfId="7" applyNumberFormat="1" applyFont="1" applyFill="1" applyBorder="1" applyAlignment="1">
      <alignment horizontal="center" vertical="center" wrapText="1"/>
    </xf>
    <xf numFmtId="164" fontId="84" fillId="0" borderId="52" xfId="7" applyNumberFormat="1" applyFont="1" applyBorder="1" applyAlignment="1">
      <alignment horizontal="center" vertical="center" wrapText="1"/>
    </xf>
    <xf numFmtId="164" fontId="87" fillId="0" borderId="85" xfId="7" applyNumberFormat="1" applyFont="1" applyBorder="1" applyAlignment="1">
      <alignment horizontal="center" vertical="center" wrapText="1"/>
    </xf>
    <xf numFmtId="164" fontId="87" fillId="0" borderId="56" xfId="7" applyNumberFormat="1" applyFont="1" applyBorder="1" applyAlignment="1">
      <alignment horizontal="center" vertical="center" wrapText="1"/>
    </xf>
    <xf numFmtId="0" fontId="90" fillId="0" borderId="39" xfId="0" applyNumberFormat="1" applyFont="1" applyFill="1" applyBorder="1" applyAlignment="1">
      <alignment horizontal="left" vertical="top" wrapText="1"/>
    </xf>
    <xf numFmtId="0" fontId="90" fillId="0" borderId="54" xfId="0" applyNumberFormat="1" applyFont="1" applyFill="1" applyBorder="1" applyAlignment="1">
      <alignment horizontal="left" vertical="top" wrapText="1"/>
    </xf>
    <xf numFmtId="0" fontId="90" fillId="0" borderId="42" xfId="0" applyNumberFormat="1" applyFont="1" applyFill="1" applyBorder="1" applyAlignment="1">
      <alignment horizontal="left" vertical="top" wrapText="1"/>
    </xf>
    <xf numFmtId="0" fontId="90" fillId="0" borderId="62" xfId="0" applyNumberFormat="1" applyFont="1" applyFill="1" applyBorder="1" applyAlignment="1">
      <alignment horizontal="left" vertical="top" wrapText="1"/>
    </xf>
    <xf numFmtId="0" fontId="90" fillId="0" borderId="65" xfId="0" applyNumberFormat="1" applyFont="1" applyFill="1" applyBorder="1" applyAlignment="1">
      <alignment horizontal="left" vertical="top" wrapText="1"/>
    </xf>
    <xf numFmtId="0" fontId="90" fillId="0" borderId="87" xfId="0" applyNumberFormat="1" applyFont="1" applyFill="1" applyBorder="1" applyAlignment="1">
      <alignment horizontal="left" vertical="top" wrapText="1"/>
    </xf>
    <xf numFmtId="164" fontId="87" fillId="0" borderId="86" xfId="7" applyNumberFormat="1" applyFont="1" applyFill="1" applyBorder="1" applyAlignment="1">
      <alignment horizontal="center" vertical="center" wrapText="1"/>
    </xf>
    <xf numFmtId="164" fontId="90" fillId="0" borderId="88" xfId="7" applyNumberFormat="1" applyFont="1" applyFill="1" applyBorder="1" applyAlignment="1">
      <alignment horizontal="center" vertical="center" wrapText="1"/>
    </xf>
    <xf numFmtId="164" fontId="90" fillId="0" borderId="46" xfId="7" applyNumberFormat="1" applyFont="1" applyFill="1" applyBorder="1" applyAlignment="1">
      <alignment horizontal="center" vertical="center" wrapText="1"/>
    </xf>
    <xf numFmtId="164" fontId="87" fillId="0" borderId="68" xfId="7" applyNumberFormat="1" applyFont="1" applyFill="1" applyBorder="1" applyAlignment="1">
      <alignment horizontal="center" vertical="center" wrapText="1"/>
    </xf>
    <xf numFmtId="164" fontId="87" fillId="0" borderId="69" xfId="7" applyNumberFormat="1" applyFont="1" applyFill="1" applyBorder="1" applyAlignment="1">
      <alignment horizontal="center" vertical="center" wrapText="1"/>
    </xf>
    <xf numFmtId="164" fontId="87" fillId="0" borderId="39" xfId="7" applyNumberFormat="1" applyFont="1" applyFill="1" applyBorder="1" applyAlignment="1">
      <alignment horizontal="center" vertical="center" wrapText="1"/>
    </xf>
    <xf numFmtId="164" fontId="87" fillId="0" borderId="40" xfId="7" applyNumberFormat="1" applyFont="1" applyFill="1" applyBorder="1" applyAlignment="1">
      <alignment horizontal="center" vertical="center" wrapText="1"/>
    </xf>
    <xf numFmtId="164" fontId="87" fillId="0" borderId="54" xfId="7" applyNumberFormat="1" applyFont="1" applyFill="1" applyBorder="1" applyAlignment="1">
      <alignment horizontal="center" vertical="center" wrapText="1"/>
    </xf>
    <xf numFmtId="0" fontId="96" fillId="0" borderId="66" xfId="0" applyNumberFormat="1" applyFont="1" applyFill="1" applyBorder="1" applyAlignment="1">
      <alignment horizontal="center" vertical="center" wrapText="1"/>
    </xf>
    <xf numFmtId="0" fontId="96" fillId="0" borderId="67" xfId="0" applyNumberFormat="1" applyFont="1" applyFill="1" applyBorder="1" applyAlignment="1">
      <alignment horizontal="center" vertical="center" wrapText="1"/>
    </xf>
    <xf numFmtId="0" fontId="96" fillId="0" borderId="74" xfId="0" applyNumberFormat="1" applyFont="1" applyFill="1" applyBorder="1" applyAlignment="1">
      <alignment horizontal="center" vertical="center" wrapText="1"/>
    </xf>
    <xf numFmtId="0" fontId="96" fillId="0" borderId="75" xfId="0" applyNumberFormat="1" applyFont="1" applyFill="1" applyBorder="1" applyAlignment="1">
      <alignment horizontal="center" vertical="center" wrapText="1"/>
    </xf>
    <xf numFmtId="164" fontId="84" fillId="0" borderId="68" xfId="7" applyNumberFormat="1" applyFont="1" applyBorder="1" applyAlignment="1">
      <alignment horizontal="center" vertical="top" wrapText="1"/>
    </xf>
    <xf numFmtId="164" fontId="84" fillId="0" borderId="69" xfId="7" applyNumberFormat="1" applyFont="1" applyBorder="1" applyAlignment="1">
      <alignment horizontal="center" vertical="top" wrapText="1"/>
    </xf>
    <xf numFmtId="164" fontId="84" fillId="0" borderId="68" xfId="7" applyNumberFormat="1" applyFont="1" applyFill="1" applyBorder="1" applyAlignment="1">
      <alignment horizontal="center" vertical="top" wrapText="1"/>
    </xf>
    <xf numFmtId="164" fontId="84" fillId="0" borderId="84" xfId="7" applyNumberFormat="1" applyFont="1" applyFill="1" applyBorder="1" applyAlignment="1">
      <alignment horizontal="center" vertical="top" wrapText="1"/>
    </xf>
    <xf numFmtId="164" fontId="84" fillId="0" borderId="85" xfId="7" applyNumberFormat="1" applyFont="1" applyFill="1" applyBorder="1" applyAlignment="1">
      <alignment horizontal="center" vertical="top" wrapText="1"/>
    </xf>
    <xf numFmtId="0" fontId="96" fillId="0" borderId="77" xfId="0" applyNumberFormat="1" applyFont="1" applyFill="1" applyBorder="1" applyAlignment="1">
      <alignment horizontal="left" vertical="top" wrapText="1"/>
    </xf>
    <xf numFmtId="0" fontId="96" fillId="0" borderId="78" xfId="0" applyNumberFormat="1" applyFont="1" applyFill="1" applyBorder="1" applyAlignment="1">
      <alignment horizontal="left" vertical="top" wrapText="1"/>
    </xf>
    <xf numFmtId="0" fontId="96" fillId="0" borderId="82" xfId="0" applyFont="1" applyBorder="1" applyAlignment="1">
      <alignment horizontal="center" vertical="center"/>
    </xf>
    <xf numFmtId="0" fontId="84" fillId="0" borderId="86" xfId="0" applyFont="1" applyBorder="1" applyAlignment="1">
      <alignment horizontal="center" vertical="center" wrapText="1"/>
    </xf>
  </cellXfs>
  <cellStyles count="20966">
    <cellStyle name="_RC VALUTEBIS WRILSI " xfId="18" xr:uid="{00000000-0005-0000-0000-000000000000}"/>
    <cellStyle name="=C:\WINNT35\SYSTEM32\COMMAND.COM" xfId="20963"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4"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2" xr:uid="{00000000-0005-0000-0000-0000AD270000}"/>
    <cellStyle name="Normal 122" xfId="20960" xr:uid="{00000000-0005-0000-0000-0000AE270000}"/>
    <cellStyle name="Normal 123" xfId="20965"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sestdy draft" xfId="15" xr:uid="{00000000-0005-0000-0000-00009F4F0000}"/>
    <cellStyle name="Normal_Casestdy draft 2" xfId="9" xr:uid="{00000000-0005-0000-0000-0000A04F0000}"/>
    <cellStyle name="Normalny_Eksport 2000 - F" xfId="20382" xr:uid="{00000000-0005-0000-0000-0000A14F0000}"/>
    <cellStyle name="Note 2" xfId="20383" xr:uid="{00000000-0005-0000-0000-0000A24F0000}"/>
    <cellStyle name="Note 2 10" xfId="20384" xr:uid="{00000000-0005-0000-0000-0000A34F0000}"/>
    <cellStyle name="Note 2 10 2" xfId="20385" xr:uid="{00000000-0005-0000-0000-0000A44F0000}"/>
    <cellStyle name="Note 2 10 3" xfId="20386" xr:uid="{00000000-0005-0000-0000-0000A54F0000}"/>
    <cellStyle name="Note 2 10 4" xfId="20387" xr:uid="{00000000-0005-0000-0000-0000A64F0000}"/>
    <cellStyle name="Note 2 10 5" xfId="20388" xr:uid="{00000000-0005-0000-0000-0000A74F0000}"/>
    <cellStyle name="Note 2 11" xfId="20389" xr:uid="{00000000-0005-0000-0000-0000A84F0000}"/>
    <cellStyle name="Note 2 11 2" xfId="20390" xr:uid="{00000000-0005-0000-0000-0000A94F0000}"/>
    <cellStyle name="Note 2 11 3" xfId="20391" xr:uid="{00000000-0005-0000-0000-0000AA4F0000}"/>
    <cellStyle name="Note 2 11 4" xfId="20392" xr:uid="{00000000-0005-0000-0000-0000AB4F0000}"/>
    <cellStyle name="Note 2 11 5" xfId="20393" xr:uid="{00000000-0005-0000-0000-0000AC4F0000}"/>
    <cellStyle name="Note 2 12" xfId="20394" xr:uid="{00000000-0005-0000-0000-0000AD4F0000}"/>
    <cellStyle name="Note 2 12 2" xfId="20395" xr:uid="{00000000-0005-0000-0000-0000AE4F0000}"/>
    <cellStyle name="Note 2 12 3" xfId="20396" xr:uid="{00000000-0005-0000-0000-0000AF4F0000}"/>
    <cellStyle name="Note 2 12 4" xfId="20397" xr:uid="{00000000-0005-0000-0000-0000B04F0000}"/>
    <cellStyle name="Note 2 12 5" xfId="20398" xr:uid="{00000000-0005-0000-0000-0000B14F0000}"/>
    <cellStyle name="Note 2 13" xfId="20399" xr:uid="{00000000-0005-0000-0000-0000B24F0000}"/>
    <cellStyle name="Note 2 13 2" xfId="20400" xr:uid="{00000000-0005-0000-0000-0000B34F0000}"/>
    <cellStyle name="Note 2 13 3" xfId="20401" xr:uid="{00000000-0005-0000-0000-0000B44F0000}"/>
    <cellStyle name="Note 2 13 4" xfId="20402" xr:uid="{00000000-0005-0000-0000-0000B54F0000}"/>
    <cellStyle name="Note 2 13 5" xfId="20403" xr:uid="{00000000-0005-0000-0000-0000B64F0000}"/>
    <cellStyle name="Note 2 14" xfId="20404" xr:uid="{00000000-0005-0000-0000-0000B74F0000}"/>
    <cellStyle name="Note 2 14 2" xfId="20405" xr:uid="{00000000-0005-0000-0000-0000B84F0000}"/>
    <cellStyle name="Note 2 15" xfId="20406" xr:uid="{00000000-0005-0000-0000-0000B94F0000}"/>
    <cellStyle name="Note 2 15 2" xfId="20407" xr:uid="{00000000-0005-0000-0000-0000BA4F0000}"/>
    <cellStyle name="Note 2 16" xfId="20408" xr:uid="{00000000-0005-0000-0000-0000BB4F0000}"/>
    <cellStyle name="Note 2 17" xfId="20409" xr:uid="{00000000-0005-0000-0000-0000BC4F0000}"/>
    <cellStyle name="Note 2 2" xfId="20410" xr:uid="{00000000-0005-0000-0000-0000BD4F0000}"/>
    <cellStyle name="Note 2 2 10" xfId="20411" xr:uid="{00000000-0005-0000-0000-0000BE4F0000}"/>
    <cellStyle name="Note 2 2 2" xfId="20412" xr:uid="{00000000-0005-0000-0000-0000BF4F0000}"/>
    <cellStyle name="Note 2 2 2 2" xfId="20413" xr:uid="{00000000-0005-0000-0000-0000C04F0000}"/>
    <cellStyle name="Note 2 2 2 3" xfId="20414" xr:uid="{00000000-0005-0000-0000-0000C14F0000}"/>
    <cellStyle name="Note 2 2 2 4" xfId="20415" xr:uid="{00000000-0005-0000-0000-0000C24F0000}"/>
    <cellStyle name="Note 2 2 2 5" xfId="20416" xr:uid="{00000000-0005-0000-0000-0000C34F0000}"/>
    <cellStyle name="Note 2 2 3" xfId="20417" xr:uid="{00000000-0005-0000-0000-0000C44F0000}"/>
    <cellStyle name="Note 2 2 3 2" xfId="20418" xr:uid="{00000000-0005-0000-0000-0000C54F0000}"/>
    <cellStyle name="Note 2 2 3 3" xfId="20419" xr:uid="{00000000-0005-0000-0000-0000C64F0000}"/>
    <cellStyle name="Note 2 2 3 4" xfId="20420" xr:uid="{00000000-0005-0000-0000-0000C74F0000}"/>
    <cellStyle name="Note 2 2 3 5" xfId="20421" xr:uid="{00000000-0005-0000-0000-0000C84F0000}"/>
    <cellStyle name="Note 2 2 4" xfId="20422" xr:uid="{00000000-0005-0000-0000-0000C94F0000}"/>
    <cellStyle name="Note 2 2 4 2" xfId="20423" xr:uid="{00000000-0005-0000-0000-0000CA4F0000}"/>
    <cellStyle name="Note 2 2 4 3" xfId="20424" xr:uid="{00000000-0005-0000-0000-0000CB4F0000}"/>
    <cellStyle name="Note 2 2 4 4" xfId="20425" xr:uid="{00000000-0005-0000-0000-0000CC4F0000}"/>
    <cellStyle name="Note 2 2 5" xfId="20426" xr:uid="{00000000-0005-0000-0000-0000CD4F0000}"/>
    <cellStyle name="Note 2 2 5 2" xfId="20427" xr:uid="{00000000-0005-0000-0000-0000CE4F0000}"/>
    <cellStyle name="Note 2 2 5 3" xfId="20428" xr:uid="{00000000-0005-0000-0000-0000CF4F0000}"/>
    <cellStyle name="Note 2 2 5 4" xfId="20429" xr:uid="{00000000-0005-0000-0000-0000D04F0000}"/>
    <cellStyle name="Note 2 2 6" xfId="20430" xr:uid="{00000000-0005-0000-0000-0000D14F0000}"/>
    <cellStyle name="Note 2 2 7" xfId="20431" xr:uid="{00000000-0005-0000-0000-0000D24F0000}"/>
    <cellStyle name="Note 2 2 8" xfId="20432" xr:uid="{00000000-0005-0000-0000-0000D34F0000}"/>
    <cellStyle name="Note 2 2 9" xfId="20433" xr:uid="{00000000-0005-0000-0000-0000D44F0000}"/>
    <cellStyle name="Note 2 3" xfId="20434" xr:uid="{00000000-0005-0000-0000-0000D54F0000}"/>
    <cellStyle name="Note 2 3 2" xfId="20435" xr:uid="{00000000-0005-0000-0000-0000D64F0000}"/>
    <cellStyle name="Note 2 3 3" xfId="20436" xr:uid="{00000000-0005-0000-0000-0000D74F0000}"/>
    <cellStyle name="Note 2 3 4" xfId="20437" xr:uid="{00000000-0005-0000-0000-0000D84F0000}"/>
    <cellStyle name="Note 2 3 5" xfId="20438" xr:uid="{00000000-0005-0000-0000-0000D94F0000}"/>
    <cellStyle name="Note 2 4" xfId="20439" xr:uid="{00000000-0005-0000-0000-0000DA4F0000}"/>
    <cellStyle name="Note 2 4 2" xfId="20440" xr:uid="{00000000-0005-0000-0000-0000DB4F0000}"/>
    <cellStyle name="Note 2 4 2 2" xfId="20441" xr:uid="{00000000-0005-0000-0000-0000DC4F0000}"/>
    <cellStyle name="Note 2 4 3" xfId="20442" xr:uid="{00000000-0005-0000-0000-0000DD4F0000}"/>
    <cellStyle name="Note 2 4 3 2" xfId="20443" xr:uid="{00000000-0005-0000-0000-0000DE4F0000}"/>
    <cellStyle name="Note 2 4 4" xfId="20444" xr:uid="{00000000-0005-0000-0000-0000DF4F0000}"/>
    <cellStyle name="Note 2 4 4 2" xfId="20445" xr:uid="{00000000-0005-0000-0000-0000E04F0000}"/>
    <cellStyle name="Note 2 4 5" xfId="20446" xr:uid="{00000000-0005-0000-0000-0000E14F0000}"/>
    <cellStyle name="Note 2 4 6" xfId="20447" xr:uid="{00000000-0005-0000-0000-0000E24F0000}"/>
    <cellStyle name="Note 2 4 7" xfId="20448" xr:uid="{00000000-0005-0000-0000-0000E34F0000}"/>
    <cellStyle name="Note 2 5" xfId="20449" xr:uid="{00000000-0005-0000-0000-0000E44F0000}"/>
    <cellStyle name="Note 2 5 2" xfId="20450" xr:uid="{00000000-0005-0000-0000-0000E54F0000}"/>
    <cellStyle name="Note 2 5 2 2" xfId="20451" xr:uid="{00000000-0005-0000-0000-0000E64F0000}"/>
    <cellStyle name="Note 2 5 3" xfId="20452" xr:uid="{00000000-0005-0000-0000-0000E74F0000}"/>
    <cellStyle name="Note 2 5 3 2" xfId="20453" xr:uid="{00000000-0005-0000-0000-0000E84F0000}"/>
    <cellStyle name="Note 2 5 4" xfId="20454" xr:uid="{00000000-0005-0000-0000-0000E94F0000}"/>
    <cellStyle name="Note 2 5 4 2" xfId="20455" xr:uid="{00000000-0005-0000-0000-0000EA4F0000}"/>
    <cellStyle name="Note 2 5 5" xfId="20456" xr:uid="{00000000-0005-0000-0000-0000EB4F0000}"/>
    <cellStyle name="Note 2 5 6" xfId="20457" xr:uid="{00000000-0005-0000-0000-0000EC4F0000}"/>
    <cellStyle name="Note 2 5 7" xfId="20458" xr:uid="{00000000-0005-0000-0000-0000ED4F0000}"/>
    <cellStyle name="Note 2 6" xfId="20459" xr:uid="{00000000-0005-0000-0000-0000EE4F0000}"/>
    <cellStyle name="Note 2 6 2" xfId="20460" xr:uid="{00000000-0005-0000-0000-0000EF4F0000}"/>
    <cellStyle name="Note 2 6 2 2" xfId="20461" xr:uid="{00000000-0005-0000-0000-0000F04F0000}"/>
    <cellStyle name="Note 2 6 3" xfId="20462" xr:uid="{00000000-0005-0000-0000-0000F14F0000}"/>
    <cellStyle name="Note 2 6 3 2" xfId="20463" xr:uid="{00000000-0005-0000-0000-0000F24F0000}"/>
    <cellStyle name="Note 2 6 4" xfId="20464" xr:uid="{00000000-0005-0000-0000-0000F34F0000}"/>
    <cellStyle name="Note 2 6 4 2" xfId="20465" xr:uid="{00000000-0005-0000-0000-0000F44F0000}"/>
    <cellStyle name="Note 2 6 5" xfId="20466" xr:uid="{00000000-0005-0000-0000-0000F54F0000}"/>
    <cellStyle name="Note 2 6 6" xfId="20467" xr:uid="{00000000-0005-0000-0000-0000F64F0000}"/>
    <cellStyle name="Note 2 6 7" xfId="20468" xr:uid="{00000000-0005-0000-0000-0000F74F0000}"/>
    <cellStyle name="Note 2 7" xfId="20469" xr:uid="{00000000-0005-0000-0000-0000F84F0000}"/>
    <cellStyle name="Note 2 7 2" xfId="20470" xr:uid="{00000000-0005-0000-0000-0000F94F0000}"/>
    <cellStyle name="Note 2 7 2 2" xfId="20471" xr:uid="{00000000-0005-0000-0000-0000FA4F0000}"/>
    <cellStyle name="Note 2 7 3" xfId="20472" xr:uid="{00000000-0005-0000-0000-0000FB4F0000}"/>
    <cellStyle name="Note 2 7 3 2" xfId="20473" xr:uid="{00000000-0005-0000-0000-0000FC4F0000}"/>
    <cellStyle name="Note 2 7 4" xfId="20474" xr:uid="{00000000-0005-0000-0000-0000FD4F0000}"/>
    <cellStyle name="Note 2 7 4 2" xfId="20475" xr:uid="{00000000-0005-0000-0000-0000FE4F0000}"/>
    <cellStyle name="Note 2 7 5" xfId="20476" xr:uid="{00000000-0005-0000-0000-0000FF4F0000}"/>
    <cellStyle name="Note 2 7 6" xfId="20477" xr:uid="{00000000-0005-0000-0000-000000500000}"/>
    <cellStyle name="Note 2 7 7" xfId="20478" xr:uid="{00000000-0005-0000-0000-000001500000}"/>
    <cellStyle name="Note 2 8" xfId="20479" xr:uid="{00000000-0005-0000-0000-000002500000}"/>
    <cellStyle name="Note 2 8 2" xfId="20480" xr:uid="{00000000-0005-0000-0000-000003500000}"/>
    <cellStyle name="Note 2 8 3" xfId="20481" xr:uid="{00000000-0005-0000-0000-000004500000}"/>
    <cellStyle name="Note 2 8 4" xfId="20482" xr:uid="{00000000-0005-0000-0000-000005500000}"/>
    <cellStyle name="Note 2 8 5" xfId="20483" xr:uid="{00000000-0005-0000-0000-000006500000}"/>
    <cellStyle name="Note 2 9" xfId="20484" xr:uid="{00000000-0005-0000-0000-000007500000}"/>
    <cellStyle name="Note 2 9 2" xfId="20485" xr:uid="{00000000-0005-0000-0000-000008500000}"/>
    <cellStyle name="Note 2 9 3" xfId="20486" xr:uid="{00000000-0005-0000-0000-000009500000}"/>
    <cellStyle name="Note 2 9 4" xfId="20487" xr:uid="{00000000-0005-0000-0000-00000A500000}"/>
    <cellStyle name="Note 2 9 5" xfId="20488" xr:uid="{00000000-0005-0000-0000-00000B500000}"/>
    <cellStyle name="Note 3 2" xfId="20489" xr:uid="{00000000-0005-0000-0000-00000C500000}"/>
    <cellStyle name="Note 3 2 2" xfId="20490" xr:uid="{00000000-0005-0000-0000-00000D500000}"/>
    <cellStyle name="Note 3 2 3" xfId="20491" xr:uid="{00000000-0005-0000-0000-00000E500000}"/>
    <cellStyle name="Note 3 3" xfId="20492" xr:uid="{00000000-0005-0000-0000-00000F500000}"/>
    <cellStyle name="Note 3 3 2" xfId="20493" xr:uid="{00000000-0005-0000-0000-000010500000}"/>
    <cellStyle name="Note 3 4" xfId="20494" xr:uid="{00000000-0005-0000-0000-000011500000}"/>
    <cellStyle name="Note 3 5" xfId="20495" xr:uid="{00000000-0005-0000-0000-000012500000}"/>
    <cellStyle name="Note 4 2" xfId="20496" xr:uid="{00000000-0005-0000-0000-000013500000}"/>
    <cellStyle name="Note 4 2 2" xfId="20497" xr:uid="{00000000-0005-0000-0000-000014500000}"/>
    <cellStyle name="Note 4 2 3" xfId="20498" xr:uid="{00000000-0005-0000-0000-000015500000}"/>
    <cellStyle name="Note 4 3" xfId="20499" xr:uid="{00000000-0005-0000-0000-000016500000}"/>
    <cellStyle name="Note 4 4" xfId="20500" xr:uid="{00000000-0005-0000-0000-000017500000}"/>
    <cellStyle name="Note 4 5" xfId="20501" xr:uid="{00000000-0005-0000-0000-000018500000}"/>
    <cellStyle name="Note 5" xfId="20502" xr:uid="{00000000-0005-0000-0000-000019500000}"/>
    <cellStyle name="Note 5 2" xfId="20503" xr:uid="{00000000-0005-0000-0000-00001A500000}"/>
    <cellStyle name="Note 5 2 2" xfId="20504" xr:uid="{00000000-0005-0000-0000-00001B500000}"/>
    <cellStyle name="Note 5 3" xfId="20505" xr:uid="{00000000-0005-0000-0000-00001C500000}"/>
    <cellStyle name="Note 5 3 2" xfId="20506" xr:uid="{00000000-0005-0000-0000-00001D500000}"/>
    <cellStyle name="Note 5 4" xfId="20507" xr:uid="{00000000-0005-0000-0000-00001E500000}"/>
    <cellStyle name="Note 5 5" xfId="20508" xr:uid="{00000000-0005-0000-0000-00001F500000}"/>
    <cellStyle name="Note 6" xfId="20509" xr:uid="{00000000-0005-0000-0000-000020500000}"/>
    <cellStyle name="Note 6 2" xfId="20510" xr:uid="{00000000-0005-0000-0000-000021500000}"/>
    <cellStyle name="Note 6 2 2" xfId="20511" xr:uid="{00000000-0005-0000-0000-000022500000}"/>
    <cellStyle name="Note 6 3" xfId="20512" xr:uid="{00000000-0005-0000-0000-000023500000}"/>
    <cellStyle name="Note 6 4" xfId="20513" xr:uid="{00000000-0005-0000-0000-000024500000}"/>
    <cellStyle name="Note 7" xfId="20514" xr:uid="{00000000-0005-0000-0000-000025500000}"/>
    <cellStyle name="Note 8" xfId="20515" xr:uid="{00000000-0005-0000-0000-000026500000}"/>
    <cellStyle name="Note 8 2" xfId="20516" xr:uid="{00000000-0005-0000-0000-000027500000}"/>
    <cellStyle name="Note 9" xfId="20517" xr:uid="{00000000-0005-0000-0000-000028500000}"/>
    <cellStyle name="Ôèíàíñîâûé [0]_Ëèñò1" xfId="20518" xr:uid="{00000000-0005-0000-0000-000029500000}"/>
    <cellStyle name="Ôèíàíñîâûé_Ëèñò1" xfId="20519" xr:uid="{00000000-0005-0000-0000-00002A500000}"/>
    <cellStyle name="Option" xfId="20520" xr:uid="{00000000-0005-0000-0000-00002B500000}"/>
    <cellStyle name="Option 2" xfId="20521" xr:uid="{00000000-0005-0000-0000-00002C500000}"/>
    <cellStyle name="Option 3" xfId="20522" xr:uid="{00000000-0005-0000-0000-00002D500000}"/>
    <cellStyle name="Option 4" xfId="20523" xr:uid="{00000000-0005-0000-0000-00002E500000}"/>
    <cellStyle name="optionalExposure" xfId="20524" xr:uid="{00000000-0005-0000-0000-00002F500000}"/>
    <cellStyle name="OptionHeading" xfId="20525" xr:uid="{00000000-0005-0000-0000-000030500000}"/>
    <cellStyle name="OptionHeading 2" xfId="20526" xr:uid="{00000000-0005-0000-0000-000031500000}"/>
    <cellStyle name="OptionHeading 3" xfId="20527" xr:uid="{00000000-0005-0000-0000-000032500000}"/>
    <cellStyle name="Output 2" xfId="20528" xr:uid="{00000000-0005-0000-0000-000033500000}"/>
    <cellStyle name="Output 2 10" xfId="20529" xr:uid="{00000000-0005-0000-0000-000034500000}"/>
    <cellStyle name="Output 2 10 2" xfId="20530" xr:uid="{00000000-0005-0000-0000-000035500000}"/>
    <cellStyle name="Output 2 10 3" xfId="20531" xr:uid="{00000000-0005-0000-0000-000036500000}"/>
    <cellStyle name="Output 2 10 4" xfId="20532" xr:uid="{00000000-0005-0000-0000-000037500000}"/>
    <cellStyle name="Output 2 10 5" xfId="20533" xr:uid="{00000000-0005-0000-0000-000038500000}"/>
    <cellStyle name="Output 2 11" xfId="20534" xr:uid="{00000000-0005-0000-0000-000039500000}"/>
    <cellStyle name="Output 2 11 2" xfId="20535" xr:uid="{00000000-0005-0000-0000-00003A500000}"/>
    <cellStyle name="Output 2 11 3" xfId="20536" xr:uid="{00000000-0005-0000-0000-00003B500000}"/>
    <cellStyle name="Output 2 11 4" xfId="20537" xr:uid="{00000000-0005-0000-0000-00003C500000}"/>
    <cellStyle name="Output 2 11 5" xfId="20538" xr:uid="{00000000-0005-0000-0000-00003D500000}"/>
    <cellStyle name="Output 2 12" xfId="20539" xr:uid="{00000000-0005-0000-0000-00003E500000}"/>
    <cellStyle name="Output 2 12 2" xfId="20540" xr:uid="{00000000-0005-0000-0000-00003F500000}"/>
    <cellStyle name="Output 2 12 3" xfId="20541" xr:uid="{00000000-0005-0000-0000-000040500000}"/>
    <cellStyle name="Output 2 12 4" xfId="20542" xr:uid="{00000000-0005-0000-0000-000041500000}"/>
    <cellStyle name="Output 2 12 5" xfId="20543" xr:uid="{00000000-0005-0000-0000-000042500000}"/>
    <cellStyle name="Output 2 13" xfId="20544" xr:uid="{00000000-0005-0000-0000-000043500000}"/>
    <cellStyle name="Output 2 13 2" xfId="20545" xr:uid="{00000000-0005-0000-0000-000044500000}"/>
    <cellStyle name="Output 2 13 3" xfId="20546" xr:uid="{00000000-0005-0000-0000-000045500000}"/>
    <cellStyle name="Output 2 13 4" xfId="20547" xr:uid="{00000000-0005-0000-0000-000046500000}"/>
    <cellStyle name="Output 2 14" xfId="20548" xr:uid="{00000000-0005-0000-0000-000047500000}"/>
    <cellStyle name="Output 2 15" xfId="20549" xr:uid="{00000000-0005-0000-0000-000048500000}"/>
    <cellStyle name="Output 2 16" xfId="20550" xr:uid="{00000000-0005-0000-0000-000049500000}"/>
    <cellStyle name="Output 2 2" xfId="20551" xr:uid="{00000000-0005-0000-0000-00004A500000}"/>
    <cellStyle name="Output 2 2 2" xfId="20552" xr:uid="{00000000-0005-0000-0000-00004B500000}"/>
    <cellStyle name="Output 2 2 2 2" xfId="20553" xr:uid="{00000000-0005-0000-0000-00004C500000}"/>
    <cellStyle name="Output 2 2 2 3" xfId="20554" xr:uid="{00000000-0005-0000-0000-00004D500000}"/>
    <cellStyle name="Output 2 2 2 4" xfId="20555" xr:uid="{00000000-0005-0000-0000-00004E500000}"/>
    <cellStyle name="Output 2 2 3" xfId="20556" xr:uid="{00000000-0005-0000-0000-00004F500000}"/>
    <cellStyle name="Output 2 2 3 2" xfId="20557" xr:uid="{00000000-0005-0000-0000-000050500000}"/>
    <cellStyle name="Output 2 2 3 3" xfId="20558" xr:uid="{00000000-0005-0000-0000-000051500000}"/>
    <cellStyle name="Output 2 2 3 4" xfId="20559" xr:uid="{00000000-0005-0000-0000-000052500000}"/>
    <cellStyle name="Output 2 2 4" xfId="20560" xr:uid="{00000000-0005-0000-0000-000053500000}"/>
    <cellStyle name="Output 2 2 4 2" xfId="20561" xr:uid="{00000000-0005-0000-0000-000054500000}"/>
    <cellStyle name="Output 2 2 4 3" xfId="20562" xr:uid="{00000000-0005-0000-0000-000055500000}"/>
    <cellStyle name="Output 2 2 4 4" xfId="20563" xr:uid="{00000000-0005-0000-0000-000056500000}"/>
    <cellStyle name="Output 2 2 5" xfId="20564" xr:uid="{00000000-0005-0000-0000-000057500000}"/>
    <cellStyle name="Output 2 2 5 2" xfId="20565" xr:uid="{00000000-0005-0000-0000-000058500000}"/>
    <cellStyle name="Output 2 2 5 3" xfId="20566" xr:uid="{00000000-0005-0000-0000-000059500000}"/>
    <cellStyle name="Output 2 2 5 4" xfId="20567" xr:uid="{00000000-0005-0000-0000-00005A500000}"/>
    <cellStyle name="Output 2 2 6" xfId="20568" xr:uid="{00000000-0005-0000-0000-00005B500000}"/>
    <cellStyle name="Output 2 2 7" xfId="20569" xr:uid="{00000000-0005-0000-0000-00005C500000}"/>
    <cellStyle name="Output 2 2 8" xfId="20570" xr:uid="{00000000-0005-0000-0000-00005D500000}"/>
    <cellStyle name="Output 2 2 9" xfId="20571" xr:uid="{00000000-0005-0000-0000-00005E500000}"/>
    <cellStyle name="Output 2 3" xfId="20572" xr:uid="{00000000-0005-0000-0000-00005F500000}"/>
    <cellStyle name="Output 2 3 2" xfId="20573" xr:uid="{00000000-0005-0000-0000-000060500000}"/>
    <cellStyle name="Output 2 3 3" xfId="20574" xr:uid="{00000000-0005-0000-0000-000061500000}"/>
    <cellStyle name="Output 2 3 4" xfId="20575" xr:uid="{00000000-0005-0000-0000-000062500000}"/>
    <cellStyle name="Output 2 3 5" xfId="20576" xr:uid="{00000000-0005-0000-0000-000063500000}"/>
    <cellStyle name="Output 2 4" xfId="20577" xr:uid="{00000000-0005-0000-0000-000064500000}"/>
    <cellStyle name="Output 2 4 2" xfId="20578" xr:uid="{00000000-0005-0000-0000-000065500000}"/>
    <cellStyle name="Output 2 4 3" xfId="20579" xr:uid="{00000000-0005-0000-0000-000066500000}"/>
    <cellStyle name="Output 2 4 4" xfId="20580" xr:uid="{00000000-0005-0000-0000-000067500000}"/>
    <cellStyle name="Output 2 4 5" xfId="20581" xr:uid="{00000000-0005-0000-0000-000068500000}"/>
    <cellStyle name="Output 2 5" xfId="20582" xr:uid="{00000000-0005-0000-0000-000069500000}"/>
    <cellStyle name="Output 2 5 2" xfId="20583" xr:uid="{00000000-0005-0000-0000-00006A500000}"/>
    <cellStyle name="Output 2 5 3" xfId="20584" xr:uid="{00000000-0005-0000-0000-00006B500000}"/>
    <cellStyle name="Output 2 5 4" xfId="20585" xr:uid="{00000000-0005-0000-0000-00006C500000}"/>
    <cellStyle name="Output 2 5 5" xfId="20586" xr:uid="{00000000-0005-0000-0000-00006D500000}"/>
    <cellStyle name="Output 2 6" xfId="20587" xr:uid="{00000000-0005-0000-0000-00006E500000}"/>
    <cellStyle name="Output 2 6 2" xfId="20588" xr:uid="{00000000-0005-0000-0000-00006F500000}"/>
    <cellStyle name="Output 2 6 3" xfId="20589" xr:uid="{00000000-0005-0000-0000-000070500000}"/>
    <cellStyle name="Output 2 6 4" xfId="20590" xr:uid="{00000000-0005-0000-0000-000071500000}"/>
    <cellStyle name="Output 2 6 5" xfId="20591" xr:uid="{00000000-0005-0000-0000-000072500000}"/>
    <cellStyle name="Output 2 7" xfId="20592" xr:uid="{00000000-0005-0000-0000-000073500000}"/>
    <cellStyle name="Output 2 7 2" xfId="20593" xr:uid="{00000000-0005-0000-0000-000074500000}"/>
    <cellStyle name="Output 2 7 3" xfId="20594" xr:uid="{00000000-0005-0000-0000-000075500000}"/>
    <cellStyle name="Output 2 7 4" xfId="20595" xr:uid="{00000000-0005-0000-0000-000076500000}"/>
    <cellStyle name="Output 2 7 5" xfId="20596" xr:uid="{00000000-0005-0000-0000-000077500000}"/>
    <cellStyle name="Output 2 8" xfId="20597" xr:uid="{00000000-0005-0000-0000-000078500000}"/>
    <cellStyle name="Output 2 8 2" xfId="20598" xr:uid="{00000000-0005-0000-0000-000079500000}"/>
    <cellStyle name="Output 2 8 3" xfId="20599" xr:uid="{00000000-0005-0000-0000-00007A500000}"/>
    <cellStyle name="Output 2 8 4" xfId="20600" xr:uid="{00000000-0005-0000-0000-00007B500000}"/>
    <cellStyle name="Output 2 8 5" xfId="20601" xr:uid="{00000000-0005-0000-0000-00007C500000}"/>
    <cellStyle name="Output 2 9" xfId="20602" xr:uid="{00000000-0005-0000-0000-00007D500000}"/>
    <cellStyle name="Output 2 9 2" xfId="20603" xr:uid="{00000000-0005-0000-0000-00007E500000}"/>
    <cellStyle name="Output 2 9 3" xfId="20604" xr:uid="{00000000-0005-0000-0000-00007F500000}"/>
    <cellStyle name="Output 2 9 4" xfId="20605" xr:uid="{00000000-0005-0000-0000-000080500000}"/>
    <cellStyle name="Output 2 9 5" xfId="20606" xr:uid="{00000000-0005-0000-0000-000081500000}"/>
    <cellStyle name="Output 3" xfId="20607" xr:uid="{00000000-0005-0000-0000-000082500000}"/>
    <cellStyle name="Output 3 2" xfId="20608" xr:uid="{00000000-0005-0000-0000-000083500000}"/>
    <cellStyle name="Output 3 3" xfId="20609" xr:uid="{00000000-0005-0000-0000-000084500000}"/>
    <cellStyle name="Output 4" xfId="20610" xr:uid="{00000000-0005-0000-0000-000085500000}"/>
    <cellStyle name="Output 4 2" xfId="20611" xr:uid="{00000000-0005-0000-0000-000086500000}"/>
    <cellStyle name="Output 4 3" xfId="20612" xr:uid="{00000000-0005-0000-0000-000087500000}"/>
    <cellStyle name="Output 5" xfId="20613" xr:uid="{00000000-0005-0000-0000-000088500000}"/>
    <cellStyle name="Output 5 2" xfId="20614" xr:uid="{00000000-0005-0000-0000-000089500000}"/>
    <cellStyle name="Output 5 3" xfId="20615" xr:uid="{00000000-0005-0000-0000-00008A500000}"/>
    <cellStyle name="Output 6" xfId="20616" xr:uid="{00000000-0005-0000-0000-00008B500000}"/>
    <cellStyle name="Output 6 2" xfId="20617" xr:uid="{00000000-0005-0000-0000-00008C500000}"/>
    <cellStyle name="Output 6 3" xfId="20618" xr:uid="{00000000-0005-0000-0000-00008D500000}"/>
    <cellStyle name="Output 7" xfId="20619" xr:uid="{00000000-0005-0000-0000-00008E500000}"/>
    <cellStyle name="Percen - Style1" xfId="20620" xr:uid="{00000000-0005-0000-0000-00008F500000}"/>
    <cellStyle name="Percent" xfId="20961" builtinId="5"/>
    <cellStyle name="Percent [0]" xfId="20621" xr:uid="{00000000-0005-0000-0000-000091500000}"/>
    <cellStyle name="Percent [00]" xfId="20622" xr:uid="{00000000-0005-0000-0000-000092500000}"/>
    <cellStyle name="Percent 10" xfId="20623" xr:uid="{00000000-0005-0000-0000-000093500000}"/>
    <cellStyle name="Percent 10 2" xfId="20624" xr:uid="{00000000-0005-0000-0000-000094500000}"/>
    <cellStyle name="Percent 10 2 2" xfId="20625" xr:uid="{00000000-0005-0000-0000-000095500000}"/>
    <cellStyle name="Percent 10 3" xfId="20626" xr:uid="{00000000-0005-0000-0000-000096500000}"/>
    <cellStyle name="Percent 10 4" xfId="20627" xr:uid="{00000000-0005-0000-0000-000097500000}"/>
    <cellStyle name="Percent 11" xfId="20628" xr:uid="{00000000-0005-0000-0000-000098500000}"/>
    <cellStyle name="Percent 11 2" xfId="20629" xr:uid="{00000000-0005-0000-0000-000099500000}"/>
    <cellStyle name="Percent 12" xfId="20630" xr:uid="{00000000-0005-0000-0000-00009A500000}"/>
    <cellStyle name="Percent 12 2" xfId="20631" xr:uid="{00000000-0005-0000-0000-00009B500000}"/>
    <cellStyle name="Percent 13" xfId="20632" xr:uid="{00000000-0005-0000-0000-00009C500000}"/>
    <cellStyle name="Percent 13 2" xfId="20633" xr:uid="{00000000-0005-0000-0000-00009D500000}"/>
    <cellStyle name="Percent 14" xfId="20634" xr:uid="{00000000-0005-0000-0000-00009E500000}"/>
    <cellStyle name="Percent 15" xfId="20635" xr:uid="{00000000-0005-0000-0000-00009F500000}"/>
    <cellStyle name="Percent 15 2" xfId="20636" xr:uid="{00000000-0005-0000-0000-0000A0500000}"/>
    <cellStyle name="Percent 16" xfId="20637" xr:uid="{00000000-0005-0000-0000-0000A1500000}"/>
    <cellStyle name="Percent 17" xfId="20638" xr:uid="{00000000-0005-0000-0000-0000A2500000}"/>
    <cellStyle name="Percent 18" xfId="20639" xr:uid="{00000000-0005-0000-0000-0000A3500000}"/>
    <cellStyle name="Percent 19" xfId="20640" xr:uid="{00000000-0005-0000-0000-0000A4500000}"/>
    <cellStyle name="Percent 2" xfId="6" xr:uid="{00000000-0005-0000-0000-0000A5500000}"/>
    <cellStyle name="Percent 2 2" xfId="20641" xr:uid="{00000000-0005-0000-0000-0000A6500000}"/>
    <cellStyle name="Percent 2 2 2" xfId="20642" xr:uid="{00000000-0005-0000-0000-0000A7500000}"/>
    <cellStyle name="Percent 2 2 3" xfId="20643" xr:uid="{00000000-0005-0000-0000-0000A8500000}"/>
    <cellStyle name="Percent 2 2 4" xfId="20644" xr:uid="{00000000-0005-0000-0000-0000A9500000}"/>
    <cellStyle name="Percent 2 2 4 2" xfId="20645" xr:uid="{00000000-0005-0000-0000-0000AA500000}"/>
    <cellStyle name="Percent 2 2 4 2 2" xfId="20646" xr:uid="{00000000-0005-0000-0000-0000AB500000}"/>
    <cellStyle name="Percent 2 2 4 2 2 2" xfId="20647" xr:uid="{00000000-0005-0000-0000-0000AC500000}"/>
    <cellStyle name="Percent 2 2 4 2 2 3" xfId="20648" xr:uid="{00000000-0005-0000-0000-0000AD500000}"/>
    <cellStyle name="Percent 2 2 4 2 2 4" xfId="20649" xr:uid="{00000000-0005-0000-0000-0000AE500000}"/>
    <cellStyle name="Percent 2 2 4 2 3" xfId="20650" xr:uid="{00000000-0005-0000-0000-0000AF500000}"/>
    <cellStyle name="Percent 2 2 4 2 4" xfId="20651" xr:uid="{00000000-0005-0000-0000-0000B0500000}"/>
    <cellStyle name="Percent 2 2 4 2 5" xfId="20652" xr:uid="{00000000-0005-0000-0000-0000B1500000}"/>
    <cellStyle name="Percent 2 2 4 3" xfId="20653" xr:uid="{00000000-0005-0000-0000-0000B2500000}"/>
    <cellStyle name="Percent 2 2 4 3 2" xfId="20654" xr:uid="{00000000-0005-0000-0000-0000B3500000}"/>
    <cellStyle name="Percent 2 2 4 3 3" xfId="20655" xr:uid="{00000000-0005-0000-0000-0000B4500000}"/>
    <cellStyle name="Percent 2 2 4 3 4" xfId="20656" xr:uid="{00000000-0005-0000-0000-0000B5500000}"/>
    <cellStyle name="Percent 2 2 4 4" xfId="20657" xr:uid="{00000000-0005-0000-0000-0000B6500000}"/>
    <cellStyle name="Percent 2 2 4 5" xfId="20658" xr:uid="{00000000-0005-0000-0000-0000B7500000}"/>
    <cellStyle name="Percent 2 2 4 6" xfId="20659" xr:uid="{00000000-0005-0000-0000-0000B8500000}"/>
    <cellStyle name="Percent 2 2 5" xfId="20660" xr:uid="{00000000-0005-0000-0000-0000B9500000}"/>
    <cellStyle name="Percent 2 3" xfId="20661" xr:uid="{00000000-0005-0000-0000-0000BA500000}"/>
    <cellStyle name="Percent 2 4" xfId="20662" xr:uid="{00000000-0005-0000-0000-0000BB500000}"/>
    <cellStyle name="Percent 2 5" xfId="20663" xr:uid="{00000000-0005-0000-0000-0000BC500000}"/>
    <cellStyle name="Percent 2 6" xfId="20664" xr:uid="{00000000-0005-0000-0000-0000BD500000}"/>
    <cellStyle name="Percent 2 7" xfId="20665" xr:uid="{00000000-0005-0000-0000-0000BE500000}"/>
    <cellStyle name="Percent 2 8" xfId="20666" xr:uid="{00000000-0005-0000-0000-0000BF500000}"/>
    <cellStyle name="Percent 2 8 2" xfId="20667" xr:uid="{00000000-0005-0000-0000-0000C0500000}"/>
    <cellStyle name="Percent 2 9" xfId="20668" xr:uid="{00000000-0005-0000-0000-0000C1500000}"/>
    <cellStyle name="Percent 2 9 2" xfId="20669" xr:uid="{00000000-0005-0000-0000-0000C2500000}"/>
    <cellStyle name="Percent 2 9 2 2" xfId="20670" xr:uid="{00000000-0005-0000-0000-0000C3500000}"/>
    <cellStyle name="Percent 2 9 2 2 2" xfId="20671" xr:uid="{00000000-0005-0000-0000-0000C4500000}"/>
    <cellStyle name="Percent 2 9 2 2 3" xfId="20672" xr:uid="{00000000-0005-0000-0000-0000C5500000}"/>
    <cellStyle name="Percent 2 9 2 2 4" xfId="20673" xr:uid="{00000000-0005-0000-0000-0000C6500000}"/>
    <cellStyle name="Percent 2 9 2 3" xfId="20674" xr:uid="{00000000-0005-0000-0000-0000C7500000}"/>
    <cellStyle name="Percent 2 9 2 4" xfId="20675" xr:uid="{00000000-0005-0000-0000-0000C8500000}"/>
    <cellStyle name="Percent 2 9 2 5" xfId="20676" xr:uid="{00000000-0005-0000-0000-0000C9500000}"/>
    <cellStyle name="Percent 2 9 3" xfId="20677" xr:uid="{00000000-0005-0000-0000-0000CA500000}"/>
    <cellStyle name="Percent 2 9 3 2" xfId="20678" xr:uid="{00000000-0005-0000-0000-0000CB500000}"/>
    <cellStyle name="Percent 2 9 3 3" xfId="20679" xr:uid="{00000000-0005-0000-0000-0000CC500000}"/>
    <cellStyle name="Percent 2 9 3 4" xfId="20680" xr:uid="{00000000-0005-0000-0000-0000CD500000}"/>
    <cellStyle name="Percent 2 9 4" xfId="20681" xr:uid="{00000000-0005-0000-0000-0000CE500000}"/>
    <cellStyle name="Percent 2 9 5" xfId="20682" xr:uid="{00000000-0005-0000-0000-0000CF500000}"/>
    <cellStyle name="Percent 2 9 6" xfId="20683" xr:uid="{00000000-0005-0000-0000-0000D0500000}"/>
    <cellStyle name="Percent 20" xfId="20684" xr:uid="{00000000-0005-0000-0000-0000D1500000}"/>
    <cellStyle name="Percent 21" xfId="20685" xr:uid="{00000000-0005-0000-0000-0000D2500000}"/>
    <cellStyle name="Percent 21 2" xfId="20686" xr:uid="{00000000-0005-0000-0000-0000D3500000}"/>
    <cellStyle name="Percent 21 3" xfId="20687" xr:uid="{00000000-0005-0000-0000-0000D4500000}"/>
    <cellStyle name="Percent 21 4" xfId="20688" xr:uid="{00000000-0005-0000-0000-0000D5500000}"/>
    <cellStyle name="Percent 3" xfId="14" xr:uid="{00000000-0005-0000-0000-0000D6500000}"/>
    <cellStyle name="Percent 3 2" xfId="20689" xr:uid="{00000000-0005-0000-0000-0000D7500000}"/>
    <cellStyle name="Percent 3 2 2" xfId="20690" xr:uid="{00000000-0005-0000-0000-0000D8500000}"/>
    <cellStyle name="Percent 3 2 2 2" xfId="20691" xr:uid="{00000000-0005-0000-0000-0000D9500000}"/>
    <cellStyle name="Percent 3 2 2 3" xfId="20692" xr:uid="{00000000-0005-0000-0000-0000DA500000}"/>
    <cellStyle name="Percent 3 2 3" xfId="20693" xr:uid="{00000000-0005-0000-0000-0000DB500000}"/>
    <cellStyle name="Percent 3 2 4" xfId="20694" xr:uid="{00000000-0005-0000-0000-0000DC500000}"/>
    <cellStyle name="Percent 3 3" xfId="20695" xr:uid="{00000000-0005-0000-0000-0000DD500000}"/>
    <cellStyle name="Percent 3 3 2" xfId="20696" xr:uid="{00000000-0005-0000-0000-0000DE500000}"/>
    <cellStyle name="Percent 3 4" xfId="20697" xr:uid="{00000000-0005-0000-0000-0000DF500000}"/>
    <cellStyle name="Percent 3 4 2" xfId="20698" xr:uid="{00000000-0005-0000-0000-0000E0500000}"/>
    <cellStyle name="Percent 3 4 3" xfId="20699" xr:uid="{00000000-0005-0000-0000-0000E1500000}"/>
    <cellStyle name="Percent 4" xfId="20700" xr:uid="{00000000-0005-0000-0000-0000E2500000}"/>
    <cellStyle name="Percent 4 2" xfId="20701" xr:uid="{00000000-0005-0000-0000-0000E3500000}"/>
    <cellStyle name="Percent 4 2 2" xfId="20702" xr:uid="{00000000-0005-0000-0000-0000E4500000}"/>
    <cellStyle name="Percent 4 2 2 2" xfId="20703" xr:uid="{00000000-0005-0000-0000-0000E5500000}"/>
    <cellStyle name="Percent 4 3" xfId="20704" xr:uid="{00000000-0005-0000-0000-0000E6500000}"/>
    <cellStyle name="Percent 4 3 2" xfId="20705" xr:uid="{00000000-0005-0000-0000-0000E7500000}"/>
    <cellStyle name="Percent 4 4" xfId="20706" xr:uid="{00000000-0005-0000-0000-0000E8500000}"/>
    <cellStyle name="Percent 5" xfId="20707" xr:uid="{00000000-0005-0000-0000-0000E9500000}"/>
    <cellStyle name="Percent 5 2" xfId="20708" xr:uid="{00000000-0005-0000-0000-0000EA500000}"/>
    <cellStyle name="Percent 5 2 2" xfId="20709" xr:uid="{00000000-0005-0000-0000-0000EB500000}"/>
    <cellStyle name="Percent 5 2 2 2" xfId="20710" xr:uid="{00000000-0005-0000-0000-0000EC500000}"/>
    <cellStyle name="Percent 5 2 3" xfId="20711" xr:uid="{00000000-0005-0000-0000-0000ED500000}"/>
    <cellStyle name="Percent 5 2 4" xfId="20712" xr:uid="{00000000-0005-0000-0000-0000EE500000}"/>
    <cellStyle name="Percent 5 2 4 2" xfId="20713" xr:uid="{00000000-0005-0000-0000-0000EF500000}"/>
    <cellStyle name="Percent 5 2 4 2 2" xfId="20714" xr:uid="{00000000-0005-0000-0000-0000F0500000}"/>
    <cellStyle name="Percent 5 2 4 2 3" xfId="20715" xr:uid="{00000000-0005-0000-0000-0000F1500000}"/>
    <cellStyle name="Percent 5 2 4 2 4" xfId="20716" xr:uid="{00000000-0005-0000-0000-0000F2500000}"/>
    <cellStyle name="Percent 5 2 4 3" xfId="20717" xr:uid="{00000000-0005-0000-0000-0000F3500000}"/>
    <cellStyle name="Percent 5 2 4 4" xfId="20718" xr:uid="{00000000-0005-0000-0000-0000F4500000}"/>
    <cellStyle name="Percent 5 2 4 5" xfId="20719" xr:uid="{00000000-0005-0000-0000-0000F5500000}"/>
    <cellStyle name="Percent 5 2 5" xfId="20720" xr:uid="{00000000-0005-0000-0000-0000F6500000}"/>
    <cellStyle name="Percent 5 2 5 2" xfId="20721" xr:uid="{00000000-0005-0000-0000-0000F7500000}"/>
    <cellStyle name="Percent 5 2 5 3" xfId="20722" xr:uid="{00000000-0005-0000-0000-0000F8500000}"/>
    <cellStyle name="Percent 5 2 5 4" xfId="20723" xr:uid="{00000000-0005-0000-0000-0000F9500000}"/>
    <cellStyle name="Percent 5 2 6" xfId="20724" xr:uid="{00000000-0005-0000-0000-0000FA500000}"/>
    <cellStyle name="Percent 5 2 7" xfId="20725" xr:uid="{00000000-0005-0000-0000-0000FB500000}"/>
    <cellStyle name="Percent 5 2 8" xfId="20726" xr:uid="{00000000-0005-0000-0000-0000FC500000}"/>
    <cellStyle name="Percent 5 3" xfId="20727" xr:uid="{00000000-0005-0000-0000-0000FD500000}"/>
    <cellStyle name="Percent 5 3 2" xfId="20728" xr:uid="{00000000-0005-0000-0000-0000FE500000}"/>
    <cellStyle name="Percent 5 4" xfId="20729" xr:uid="{00000000-0005-0000-0000-0000FF500000}"/>
    <cellStyle name="Percent 5 4 2" xfId="20730" xr:uid="{00000000-0005-0000-0000-000000510000}"/>
    <cellStyle name="Percent 5 4 2 2" xfId="20731" xr:uid="{00000000-0005-0000-0000-000001510000}"/>
    <cellStyle name="Percent 5 4 2 3" xfId="20732" xr:uid="{00000000-0005-0000-0000-000002510000}"/>
    <cellStyle name="Percent 5 4 2 4" xfId="20733" xr:uid="{00000000-0005-0000-0000-000003510000}"/>
    <cellStyle name="Percent 5 4 3" xfId="20734" xr:uid="{00000000-0005-0000-0000-000004510000}"/>
    <cellStyle name="Percent 5 4 4" xfId="20735" xr:uid="{00000000-0005-0000-0000-000005510000}"/>
    <cellStyle name="Percent 5 4 5" xfId="20736" xr:uid="{00000000-0005-0000-0000-000006510000}"/>
    <cellStyle name="Percent 5 5" xfId="20737" xr:uid="{00000000-0005-0000-0000-000007510000}"/>
    <cellStyle name="Percent 5 5 2" xfId="20738" xr:uid="{00000000-0005-0000-0000-000008510000}"/>
    <cellStyle name="Percent 5 5 3" xfId="20739" xr:uid="{00000000-0005-0000-0000-000009510000}"/>
    <cellStyle name="Percent 5 5 4" xfId="20740" xr:uid="{00000000-0005-0000-0000-00000A510000}"/>
    <cellStyle name="Percent 5 6" xfId="20741" xr:uid="{00000000-0005-0000-0000-00000B510000}"/>
    <cellStyle name="Percent 5 7" xfId="20742" xr:uid="{00000000-0005-0000-0000-00000C510000}"/>
    <cellStyle name="Percent 5 8" xfId="20743" xr:uid="{00000000-0005-0000-0000-00000D510000}"/>
    <cellStyle name="Percent 6" xfId="20744" xr:uid="{00000000-0005-0000-0000-00000E510000}"/>
    <cellStyle name="Percent 6 2" xfId="20745" xr:uid="{00000000-0005-0000-0000-00000F510000}"/>
    <cellStyle name="Percent 6 2 2" xfId="20746" xr:uid="{00000000-0005-0000-0000-000010510000}"/>
    <cellStyle name="Percent 6 3" xfId="20747" xr:uid="{00000000-0005-0000-0000-000011510000}"/>
    <cellStyle name="Percent 6 3 2" xfId="20748" xr:uid="{00000000-0005-0000-0000-000012510000}"/>
    <cellStyle name="Percent 7" xfId="20749" xr:uid="{00000000-0005-0000-0000-000013510000}"/>
    <cellStyle name="Percent 7 2" xfId="20750" xr:uid="{00000000-0005-0000-0000-000014510000}"/>
    <cellStyle name="Percent 7 2 2" xfId="20751" xr:uid="{00000000-0005-0000-0000-000015510000}"/>
    <cellStyle name="Percent 7 3" xfId="20752" xr:uid="{00000000-0005-0000-0000-000016510000}"/>
    <cellStyle name="Percent 8" xfId="20753" xr:uid="{00000000-0005-0000-0000-000017510000}"/>
    <cellStyle name="Percent 8 10" xfId="20754" xr:uid="{00000000-0005-0000-0000-000018510000}"/>
    <cellStyle name="Percent 8 11" xfId="20755" xr:uid="{00000000-0005-0000-0000-000019510000}"/>
    <cellStyle name="Percent 8 12" xfId="20756" xr:uid="{00000000-0005-0000-0000-00001A510000}"/>
    <cellStyle name="Percent 8 2" xfId="20757" xr:uid="{00000000-0005-0000-0000-00001B510000}"/>
    <cellStyle name="Percent 8 3" xfId="20758" xr:uid="{00000000-0005-0000-0000-00001C510000}"/>
    <cellStyle name="Percent 8 4" xfId="20759" xr:uid="{00000000-0005-0000-0000-00001D510000}"/>
    <cellStyle name="Percent 8 5" xfId="20760" xr:uid="{00000000-0005-0000-0000-00001E510000}"/>
    <cellStyle name="Percent 8 6" xfId="20761" xr:uid="{00000000-0005-0000-0000-00001F510000}"/>
    <cellStyle name="Percent 8 7" xfId="20762" xr:uid="{00000000-0005-0000-0000-000020510000}"/>
    <cellStyle name="Percent 8 8" xfId="20763" xr:uid="{00000000-0005-0000-0000-000021510000}"/>
    <cellStyle name="Percent 8 9" xfId="20764" xr:uid="{00000000-0005-0000-0000-000022510000}"/>
    <cellStyle name="Percent 9" xfId="20765" xr:uid="{00000000-0005-0000-0000-000023510000}"/>
    <cellStyle name="Percent 9 10" xfId="20766" xr:uid="{00000000-0005-0000-0000-000024510000}"/>
    <cellStyle name="Percent 9 11" xfId="20767" xr:uid="{00000000-0005-0000-0000-000025510000}"/>
    <cellStyle name="Percent 9 2" xfId="20768" xr:uid="{00000000-0005-0000-0000-000026510000}"/>
    <cellStyle name="Percent 9 3" xfId="20769" xr:uid="{00000000-0005-0000-0000-000027510000}"/>
    <cellStyle name="Percent 9 4" xfId="20770" xr:uid="{00000000-0005-0000-0000-000028510000}"/>
    <cellStyle name="Percent 9 5" xfId="20771" xr:uid="{00000000-0005-0000-0000-000029510000}"/>
    <cellStyle name="Percent 9 6" xfId="20772" xr:uid="{00000000-0005-0000-0000-00002A510000}"/>
    <cellStyle name="Percent 9 7" xfId="20773" xr:uid="{00000000-0005-0000-0000-00002B510000}"/>
    <cellStyle name="Percent 9 8" xfId="20774" xr:uid="{00000000-0005-0000-0000-00002C510000}"/>
    <cellStyle name="Percent 9 9" xfId="20775" xr:uid="{00000000-0005-0000-0000-00002D510000}"/>
    <cellStyle name="PrePop Currency (0)" xfId="20776" xr:uid="{00000000-0005-0000-0000-00002E510000}"/>
    <cellStyle name="PrePop Currency (2)" xfId="20777" xr:uid="{00000000-0005-0000-0000-00002F510000}"/>
    <cellStyle name="PrePop Units (0)" xfId="20778" xr:uid="{00000000-0005-0000-0000-000030510000}"/>
    <cellStyle name="PrePop Units (1)" xfId="20779" xr:uid="{00000000-0005-0000-0000-000031510000}"/>
    <cellStyle name="PrePop Units (2)" xfId="20780" xr:uid="{00000000-0005-0000-0000-000032510000}"/>
    <cellStyle name="Price" xfId="20781" xr:uid="{00000000-0005-0000-0000-000033510000}"/>
    <cellStyle name="Price 2" xfId="20782" xr:uid="{00000000-0005-0000-0000-000034510000}"/>
    <cellStyle name="Price 3" xfId="20783" xr:uid="{00000000-0005-0000-0000-000035510000}"/>
    <cellStyle name="RunRep_Header" xfId="20784" xr:uid="{00000000-0005-0000-0000-000036510000}"/>
    <cellStyle name="Sheet Title" xfId="20785" xr:uid="{00000000-0005-0000-0000-000037510000}"/>
    <cellStyle name="showExposure" xfId="20786" xr:uid="{00000000-0005-0000-0000-000038510000}"/>
    <cellStyle name="showParameterE" xfId="20787" xr:uid="{00000000-0005-0000-0000-000039510000}"/>
    <cellStyle name="Standard_AX-4-4-Profit-Loss-310899" xfId="20788" xr:uid="{00000000-0005-0000-0000-00003A510000}"/>
    <cellStyle name="Style 1" xfId="20789" xr:uid="{00000000-0005-0000-0000-00003B510000}"/>
    <cellStyle name="Style 1 2" xfId="20790" xr:uid="{00000000-0005-0000-0000-00003C510000}"/>
    <cellStyle name="Style 1 2 2" xfId="20791" xr:uid="{00000000-0005-0000-0000-00003D510000}"/>
    <cellStyle name="Style 1 3" xfId="20792" xr:uid="{00000000-0005-0000-0000-00003E510000}"/>
    <cellStyle name="Style 1 4" xfId="20793" xr:uid="{00000000-0005-0000-0000-00003F510000}"/>
    <cellStyle name="Style 2" xfId="20794" xr:uid="{00000000-0005-0000-0000-000040510000}"/>
    <cellStyle name="Style 3" xfId="20795" xr:uid="{00000000-0005-0000-0000-000041510000}"/>
    <cellStyle name="Style 4" xfId="20796" xr:uid="{00000000-0005-0000-0000-000042510000}"/>
    <cellStyle name="Style 5" xfId="20797" xr:uid="{00000000-0005-0000-0000-000043510000}"/>
    <cellStyle name="Style 6" xfId="20798" xr:uid="{00000000-0005-0000-0000-000044510000}"/>
    <cellStyle name="Style 7" xfId="20799" xr:uid="{00000000-0005-0000-0000-000045510000}"/>
    <cellStyle name="Style 8" xfId="20800" xr:uid="{00000000-0005-0000-0000-000046510000}"/>
    <cellStyle name="Text Indent A" xfId="20801" xr:uid="{00000000-0005-0000-0000-000047510000}"/>
    <cellStyle name="Text Indent B" xfId="20802" xr:uid="{00000000-0005-0000-0000-000048510000}"/>
    <cellStyle name="Text Indent C" xfId="20803" xr:uid="{00000000-0005-0000-0000-000049510000}"/>
    <cellStyle name="Tickmark" xfId="20804" xr:uid="{00000000-0005-0000-0000-00004A510000}"/>
    <cellStyle name="Title 2" xfId="20805" xr:uid="{00000000-0005-0000-0000-00004B510000}"/>
    <cellStyle name="Title 2 2" xfId="20806" xr:uid="{00000000-0005-0000-0000-00004C510000}"/>
    <cellStyle name="Title 2 2 2" xfId="20807" xr:uid="{00000000-0005-0000-0000-00004D510000}"/>
    <cellStyle name="Title 2 3" xfId="20808" xr:uid="{00000000-0005-0000-0000-00004E510000}"/>
    <cellStyle name="Title 2 4" xfId="20809" xr:uid="{00000000-0005-0000-0000-00004F510000}"/>
    <cellStyle name="Title 3" xfId="20810" xr:uid="{00000000-0005-0000-0000-000050510000}"/>
    <cellStyle name="Title 3 2" xfId="20811" xr:uid="{00000000-0005-0000-0000-000051510000}"/>
    <cellStyle name="Title 3 3" xfId="20812" xr:uid="{00000000-0005-0000-0000-000052510000}"/>
    <cellStyle name="Title 4" xfId="20813" xr:uid="{00000000-0005-0000-0000-000053510000}"/>
    <cellStyle name="Title 4 2" xfId="20814" xr:uid="{00000000-0005-0000-0000-000054510000}"/>
    <cellStyle name="Title 4 3" xfId="20815" xr:uid="{00000000-0005-0000-0000-000055510000}"/>
    <cellStyle name="Title 5" xfId="20816" xr:uid="{00000000-0005-0000-0000-000056510000}"/>
    <cellStyle name="Title 5 2" xfId="20817" xr:uid="{00000000-0005-0000-0000-000057510000}"/>
    <cellStyle name="Title 5 3" xfId="20818" xr:uid="{00000000-0005-0000-0000-000058510000}"/>
    <cellStyle name="Title 6" xfId="20819" xr:uid="{00000000-0005-0000-0000-000059510000}"/>
    <cellStyle name="Title 6 2" xfId="20820" xr:uid="{00000000-0005-0000-0000-00005A510000}"/>
    <cellStyle name="Title 6 3" xfId="20821" xr:uid="{00000000-0005-0000-0000-00005B510000}"/>
    <cellStyle name="Title 7" xfId="20822" xr:uid="{00000000-0005-0000-0000-00005C510000}"/>
    <cellStyle name="Total 2" xfId="20823" xr:uid="{00000000-0005-0000-0000-00005D510000}"/>
    <cellStyle name="Total 2 10" xfId="20824" xr:uid="{00000000-0005-0000-0000-00005E510000}"/>
    <cellStyle name="Total 2 10 2" xfId="20825" xr:uid="{00000000-0005-0000-0000-00005F510000}"/>
    <cellStyle name="Total 2 10 3" xfId="20826" xr:uid="{00000000-0005-0000-0000-000060510000}"/>
    <cellStyle name="Total 2 10 4" xfId="20827" xr:uid="{00000000-0005-0000-0000-000061510000}"/>
    <cellStyle name="Total 2 10 5" xfId="20828" xr:uid="{00000000-0005-0000-0000-000062510000}"/>
    <cellStyle name="Total 2 11" xfId="20829" xr:uid="{00000000-0005-0000-0000-000063510000}"/>
    <cellStyle name="Total 2 11 2" xfId="20830" xr:uid="{00000000-0005-0000-0000-000064510000}"/>
    <cellStyle name="Total 2 11 3" xfId="20831" xr:uid="{00000000-0005-0000-0000-000065510000}"/>
    <cellStyle name="Total 2 11 4" xfId="20832" xr:uid="{00000000-0005-0000-0000-000066510000}"/>
    <cellStyle name="Total 2 11 5" xfId="20833" xr:uid="{00000000-0005-0000-0000-000067510000}"/>
    <cellStyle name="Total 2 12" xfId="20834" xr:uid="{00000000-0005-0000-0000-000068510000}"/>
    <cellStyle name="Total 2 12 2" xfId="20835" xr:uid="{00000000-0005-0000-0000-000069510000}"/>
    <cellStyle name="Total 2 12 3" xfId="20836" xr:uid="{00000000-0005-0000-0000-00006A510000}"/>
    <cellStyle name="Total 2 12 4" xfId="20837" xr:uid="{00000000-0005-0000-0000-00006B510000}"/>
    <cellStyle name="Total 2 12 5" xfId="20838" xr:uid="{00000000-0005-0000-0000-00006C510000}"/>
    <cellStyle name="Total 2 13" xfId="20839" xr:uid="{00000000-0005-0000-0000-00006D510000}"/>
    <cellStyle name="Total 2 13 2" xfId="20840" xr:uid="{00000000-0005-0000-0000-00006E510000}"/>
    <cellStyle name="Total 2 13 3" xfId="20841" xr:uid="{00000000-0005-0000-0000-00006F510000}"/>
    <cellStyle name="Total 2 13 4" xfId="20842" xr:uid="{00000000-0005-0000-0000-000070510000}"/>
    <cellStyle name="Total 2 14" xfId="20843" xr:uid="{00000000-0005-0000-0000-000071510000}"/>
    <cellStyle name="Total 2 15" xfId="20844" xr:uid="{00000000-0005-0000-0000-000072510000}"/>
    <cellStyle name="Total 2 16" xfId="20845" xr:uid="{00000000-0005-0000-0000-000073510000}"/>
    <cellStyle name="Total 2 2" xfId="20846" xr:uid="{00000000-0005-0000-0000-000074510000}"/>
    <cellStyle name="Total 2 2 2" xfId="20847" xr:uid="{00000000-0005-0000-0000-000075510000}"/>
    <cellStyle name="Total 2 2 2 2" xfId="20848" xr:uid="{00000000-0005-0000-0000-000076510000}"/>
    <cellStyle name="Total 2 2 2 3" xfId="20849" xr:uid="{00000000-0005-0000-0000-000077510000}"/>
    <cellStyle name="Total 2 2 2 4" xfId="20850" xr:uid="{00000000-0005-0000-0000-000078510000}"/>
    <cellStyle name="Total 2 2 3" xfId="20851" xr:uid="{00000000-0005-0000-0000-000079510000}"/>
    <cellStyle name="Total 2 2 3 2" xfId="20852" xr:uid="{00000000-0005-0000-0000-00007A510000}"/>
    <cellStyle name="Total 2 2 3 3" xfId="20853" xr:uid="{00000000-0005-0000-0000-00007B510000}"/>
    <cellStyle name="Total 2 2 3 4" xfId="20854" xr:uid="{00000000-0005-0000-0000-00007C510000}"/>
    <cellStyle name="Total 2 2 4" xfId="20855" xr:uid="{00000000-0005-0000-0000-00007D510000}"/>
    <cellStyle name="Total 2 2 4 2" xfId="20856" xr:uid="{00000000-0005-0000-0000-00007E510000}"/>
    <cellStyle name="Total 2 2 4 3" xfId="20857" xr:uid="{00000000-0005-0000-0000-00007F510000}"/>
    <cellStyle name="Total 2 2 4 4" xfId="20858" xr:uid="{00000000-0005-0000-0000-000080510000}"/>
    <cellStyle name="Total 2 2 5" xfId="20859" xr:uid="{00000000-0005-0000-0000-000081510000}"/>
    <cellStyle name="Total 2 2 5 2" xfId="20860" xr:uid="{00000000-0005-0000-0000-000082510000}"/>
    <cellStyle name="Total 2 2 5 3" xfId="20861" xr:uid="{00000000-0005-0000-0000-000083510000}"/>
    <cellStyle name="Total 2 2 5 4" xfId="20862" xr:uid="{00000000-0005-0000-0000-000084510000}"/>
    <cellStyle name="Total 2 2 6" xfId="20863" xr:uid="{00000000-0005-0000-0000-000085510000}"/>
    <cellStyle name="Total 2 2 7" xfId="20864" xr:uid="{00000000-0005-0000-0000-000086510000}"/>
    <cellStyle name="Total 2 2 8" xfId="20865" xr:uid="{00000000-0005-0000-0000-000087510000}"/>
    <cellStyle name="Total 2 2 9" xfId="20866" xr:uid="{00000000-0005-0000-0000-000088510000}"/>
    <cellStyle name="Total 2 3" xfId="20867" xr:uid="{00000000-0005-0000-0000-000089510000}"/>
    <cellStyle name="Total 2 3 2" xfId="20868" xr:uid="{00000000-0005-0000-0000-00008A510000}"/>
    <cellStyle name="Total 2 3 3" xfId="20869" xr:uid="{00000000-0005-0000-0000-00008B510000}"/>
    <cellStyle name="Total 2 3 4" xfId="20870" xr:uid="{00000000-0005-0000-0000-00008C510000}"/>
    <cellStyle name="Total 2 3 5" xfId="20871" xr:uid="{00000000-0005-0000-0000-00008D510000}"/>
    <cellStyle name="Total 2 4" xfId="20872" xr:uid="{00000000-0005-0000-0000-00008E510000}"/>
    <cellStyle name="Total 2 4 2" xfId="20873" xr:uid="{00000000-0005-0000-0000-00008F510000}"/>
    <cellStyle name="Total 2 4 3" xfId="20874" xr:uid="{00000000-0005-0000-0000-000090510000}"/>
    <cellStyle name="Total 2 4 4" xfId="20875" xr:uid="{00000000-0005-0000-0000-000091510000}"/>
    <cellStyle name="Total 2 4 5" xfId="20876" xr:uid="{00000000-0005-0000-0000-000092510000}"/>
    <cellStyle name="Total 2 5" xfId="20877" xr:uid="{00000000-0005-0000-0000-000093510000}"/>
    <cellStyle name="Total 2 5 2" xfId="20878" xr:uid="{00000000-0005-0000-0000-000094510000}"/>
    <cellStyle name="Total 2 5 3" xfId="20879" xr:uid="{00000000-0005-0000-0000-000095510000}"/>
    <cellStyle name="Total 2 5 4" xfId="20880" xr:uid="{00000000-0005-0000-0000-000096510000}"/>
    <cellStyle name="Total 2 5 5" xfId="20881" xr:uid="{00000000-0005-0000-0000-000097510000}"/>
    <cellStyle name="Total 2 6" xfId="20882" xr:uid="{00000000-0005-0000-0000-000098510000}"/>
    <cellStyle name="Total 2 6 2" xfId="20883" xr:uid="{00000000-0005-0000-0000-000099510000}"/>
    <cellStyle name="Total 2 6 3" xfId="20884" xr:uid="{00000000-0005-0000-0000-00009A510000}"/>
    <cellStyle name="Total 2 6 4" xfId="20885" xr:uid="{00000000-0005-0000-0000-00009B510000}"/>
    <cellStyle name="Total 2 6 5" xfId="20886" xr:uid="{00000000-0005-0000-0000-00009C510000}"/>
    <cellStyle name="Total 2 7" xfId="20887" xr:uid="{00000000-0005-0000-0000-00009D510000}"/>
    <cellStyle name="Total 2 7 2" xfId="20888" xr:uid="{00000000-0005-0000-0000-00009E510000}"/>
    <cellStyle name="Total 2 7 3" xfId="20889" xr:uid="{00000000-0005-0000-0000-00009F510000}"/>
    <cellStyle name="Total 2 7 4" xfId="20890" xr:uid="{00000000-0005-0000-0000-0000A0510000}"/>
    <cellStyle name="Total 2 7 5" xfId="20891" xr:uid="{00000000-0005-0000-0000-0000A1510000}"/>
    <cellStyle name="Total 2 8" xfId="20892" xr:uid="{00000000-0005-0000-0000-0000A2510000}"/>
    <cellStyle name="Total 2 8 2" xfId="20893" xr:uid="{00000000-0005-0000-0000-0000A3510000}"/>
    <cellStyle name="Total 2 8 3" xfId="20894" xr:uid="{00000000-0005-0000-0000-0000A4510000}"/>
    <cellStyle name="Total 2 8 4" xfId="20895" xr:uid="{00000000-0005-0000-0000-0000A5510000}"/>
    <cellStyle name="Total 2 8 5" xfId="20896" xr:uid="{00000000-0005-0000-0000-0000A6510000}"/>
    <cellStyle name="Total 2 9" xfId="20897" xr:uid="{00000000-0005-0000-0000-0000A7510000}"/>
    <cellStyle name="Total 2 9 2" xfId="20898" xr:uid="{00000000-0005-0000-0000-0000A8510000}"/>
    <cellStyle name="Total 2 9 3" xfId="20899" xr:uid="{00000000-0005-0000-0000-0000A9510000}"/>
    <cellStyle name="Total 2 9 4" xfId="20900" xr:uid="{00000000-0005-0000-0000-0000AA510000}"/>
    <cellStyle name="Total 2 9 5" xfId="20901" xr:uid="{00000000-0005-0000-0000-0000AB510000}"/>
    <cellStyle name="Total 3" xfId="20902" xr:uid="{00000000-0005-0000-0000-0000AC510000}"/>
    <cellStyle name="Total 3 2" xfId="20903" xr:uid="{00000000-0005-0000-0000-0000AD510000}"/>
    <cellStyle name="Total 3 3" xfId="20904" xr:uid="{00000000-0005-0000-0000-0000AE510000}"/>
    <cellStyle name="Total 4" xfId="20905" xr:uid="{00000000-0005-0000-0000-0000AF510000}"/>
    <cellStyle name="Total 4 2" xfId="20906" xr:uid="{00000000-0005-0000-0000-0000B0510000}"/>
    <cellStyle name="Total 4 3" xfId="20907" xr:uid="{00000000-0005-0000-0000-0000B1510000}"/>
    <cellStyle name="Total 5" xfId="20908" xr:uid="{00000000-0005-0000-0000-0000B2510000}"/>
    <cellStyle name="Total 5 2" xfId="20909" xr:uid="{00000000-0005-0000-0000-0000B3510000}"/>
    <cellStyle name="Total 5 3" xfId="20910" xr:uid="{00000000-0005-0000-0000-0000B4510000}"/>
    <cellStyle name="Total 6" xfId="20911" xr:uid="{00000000-0005-0000-0000-0000B5510000}"/>
    <cellStyle name="Total 6 2" xfId="20912" xr:uid="{00000000-0005-0000-0000-0000B6510000}"/>
    <cellStyle name="Total 6 3" xfId="20913" xr:uid="{00000000-0005-0000-0000-0000B7510000}"/>
    <cellStyle name="Total 7" xfId="20914" xr:uid="{00000000-0005-0000-0000-0000B8510000}"/>
    <cellStyle name="Total2 - Style2" xfId="20915" xr:uid="{00000000-0005-0000-0000-0000B9510000}"/>
    <cellStyle name="Unit" xfId="20916" xr:uid="{00000000-0005-0000-0000-0000BA510000}"/>
    <cellStyle name="Unit 2" xfId="20917" xr:uid="{00000000-0005-0000-0000-0000BB510000}"/>
    <cellStyle name="Unit 3" xfId="20918" xr:uid="{00000000-0005-0000-0000-0000BC510000}"/>
    <cellStyle name="Unit 4" xfId="20919" xr:uid="{00000000-0005-0000-0000-0000BD510000}"/>
    <cellStyle name="Vertical" xfId="20920" xr:uid="{00000000-0005-0000-0000-0000BE510000}"/>
    <cellStyle name="Vertical 2" xfId="20921" xr:uid="{00000000-0005-0000-0000-0000BF510000}"/>
    <cellStyle name="Vertical 3" xfId="20922" xr:uid="{00000000-0005-0000-0000-0000C0510000}"/>
    <cellStyle name="Währung [0]" xfId="20923" xr:uid="{00000000-0005-0000-0000-0000C1510000}"/>
    <cellStyle name="Währung_AX-3-4-Balance-Sheet-310899" xfId="20924" xr:uid="{00000000-0005-0000-0000-0000C2510000}"/>
    <cellStyle name="Warning Text 2" xfId="20925" xr:uid="{00000000-0005-0000-0000-0000C3510000}"/>
    <cellStyle name="Warning Text 2 10" xfId="20926" xr:uid="{00000000-0005-0000-0000-0000C4510000}"/>
    <cellStyle name="Warning Text 2 11" xfId="20927" xr:uid="{00000000-0005-0000-0000-0000C5510000}"/>
    <cellStyle name="Warning Text 2 12" xfId="20928" xr:uid="{00000000-0005-0000-0000-0000C6510000}"/>
    <cellStyle name="Warning Text 2 2" xfId="20929" xr:uid="{00000000-0005-0000-0000-0000C7510000}"/>
    <cellStyle name="Warning Text 2 2 2" xfId="20930" xr:uid="{00000000-0005-0000-0000-0000C8510000}"/>
    <cellStyle name="Warning Text 2 3" xfId="20931" xr:uid="{00000000-0005-0000-0000-0000C9510000}"/>
    <cellStyle name="Warning Text 2 4" xfId="20932" xr:uid="{00000000-0005-0000-0000-0000CA510000}"/>
    <cellStyle name="Warning Text 2 5" xfId="20933" xr:uid="{00000000-0005-0000-0000-0000CB510000}"/>
    <cellStyle name="Warning Text 2 6" xfId="20934" xr:uid="{00000000-0005-0000-0000-0000CC510000}"/>
    <cellStyle name="Warning Text 2 7" xfId="20935" xr:uid="{00000000-0005-0000-0000-0000CD510000}"/>
    <cellStyle name="Warning Text 2 8" xfId="20936" xr:uid="{00000000-0005-0000-0000-0000CE510000}"/>
    <cellStyle name="Warning Text 2 9" xfId="20937" xr:uid="{00000000-0005-0000-0000-0000CF510000}"/>
    <cellStyle name="Warning Text 3" xfId="20938" xr:uid="{00000000-0005-0000-0000-0000D0510000}"/>
    <cellStyle name="Warning Text 3 2" xfId="20939" xr:uid="{00000000-0005-0000-0000-0000D1510000}"/>
    <cellStyle name="Warning Text 3 3" xfId="20940" xr:uid="{00000000-0005-0000-0000-0000D2510000}"/>
    <cellStyle name="Warning Text 4" xfId="20941" xr:uid="{00000000-0005-0000-0000-0000D3510000}"/>
    <cellStyle name="Warning Text 4 2" xfId="20942" xr:uid="{00000000-0005-0000-0000-0000D4510000}"/>
    <cellStyle name="Warning Text 4 3" xfId="20943" xr:uid="{00000000-0005-0000-0000-0000D5510000}"/>
    <cellStyle name="Warning Text 5" xfId="20944" xr:uid="{00000000-0005-0000-0000-0000D6510000}"/>
    <cellStyle name="Warning Text 5 2" xfId="20945" xr:uid="{00000000-0005-0000-0000-0000D7510000}"/>
    <cellStyle name="Warning Text 5 3" xfId="20946" xr:uid="{00000000-0005-0000-0000-0000D8510000}"/>
    <cellStyle name="Warning Text 6" xfId="20947" xr:uid="{00000000-0005-0000-0000-0000D9510000}"/>
    <cellStyle name="Warning Text 6 2" xfId="20948" xr:uid="{00000000-0005-0000-0000-0000DA510000}"/>
    <cellStyle name="Warning Text 6 3" xfId="20949" xr:uid="{00000000-0005-0000-0000-0000DB510000}"/>
    <cellStyle name="Warning Text 7" xfId="20950" xr:uid="{00000000-0005-0000-0000-0000DC510000}"/>
    <cellStyle name="Years" xfId="20951" xr:uid="{00000000-0005-0000-0000-0000DD510000}"/>
    <cellStyle name="Денежный [0]_Capex" xfId="20952" xr:uid="{00000000-0005-0000-0000-0000DE510000}"/>
    <cellStyle name="Денежный_Capex" xfId="20953" xr:uid="{00000000-0005-0000-0000-0000DF510000}"/>
    <cellStyle name="Обычный_7.1" xfId="20954" xr:uid="{00000000-0005-0000-0000-0000E0510000}"/>
    <cellStyle name="ТЕКСТ" xfId="20955" xr:uid="{00000000-0005-0000-0000-0000E1510000}"/>
    <cellStyle name="Тысячи [0]_Chart1 (Sales &amp; Costs)" xfId="20956" xr:uid="{00000000-0005-0000-0000-0000E2510000}"/>
    <cellStyle name="Тысячи_Chart1 (Sales &amp; Costs)" xfId="20957" xr:uid="{00000000-0005-0000-0000-0000E3510000}"/>
    <cellStyle name="Финансовый [0]_Capex" xfId="20958" xr:uid="{00000000-0005-0000-0000-0000E4510000}"/>
    <cellStyle name="Финансовый_Capex" xfId="20959" xr:uid="{00000000-0005-0000-0000-0000E5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showGridLines="0" tabSelected="1" zoomScaleNormal="100" workbookViewId="0"/>
  </sheetViews>
  <sheetFormatPr defaultColWidth="9.109375" defaultRowHeight="13.8"/>
  <cols>
    <col min="1" max="1" width="7.109375" style="109" bestFit="1" customWidth="1"/>
    <col min="2" max="2" width="161.5546875" style="109" customWidth="1"/>
    <col min="3" max="3" width="18.5546875" style="109" bestFit="1" customWidth="1"/>
    <col min="4" max="6" width="9.109375" style="109"/>
    <col min="7" max="7" width="25" style="109" customWidth="1"/>
    <col min="8" max="16384" width="9.109375" style="109"/>
  </cols>
  <sheetData>
    <row r="1" spans="1:3">
      <c r="A1" s="555"/>
      <c r="B1" s="576" t="s">
        <v>222</v>
      </c>
      <c r="C1" s="555"/>
    </row>
    <row r="2" spans="1:3">
      <c r="A2" s="556">
        <v>1</v>
      </c>
      <c r="B2" s="557" t="s">
        <v>223</v>
      </c>
      <c r="C2" s="577" t="s">
        <v>755</v>
      </c>
    </row>
    <row r="3" spans="1:3">
      <c r="A3" s="556">
        <v>2</v>
      </c>
      <c r="B3" s="558" t="s">
        <v>219</v>
      </c>
      <c r="C3" s="577" t="s">
        <v>730</v>
      </c>
    </row>
    <row r="4" spans="1:3">
      <c r="A4" s="556">
        <v>3</v>
      </c>
      <c r="B4" s="559" t="s">
        <v>224</v>
      </c>
      <c r="C4" s="577" t="s">
        <v>740</v>
      </c>
    </row>
    <row r="5" spans="1:3">
      <c r="A5" s="560">
        <v>4</v>
      </c>
      <c r="B5" s="561" t="s">
        <v>220</v>
      </c>
      <c r="C5" s="577" t="s">
        <v>756</v>
      </c>
    </row>
    <row r="6" spans="1:3" s="562" customFormat="1">
      <c r="A6" s="658" t="s">
        <v>295</v>
      </c>
      <c r="B6" s="659"/>
      <c r="C6" s="659"/>
    </row>
    <row r="7" spans="1:3">
      <c r="A7" s="563" t="s">
        <v>29</v>
      </c>
      <c r="B7" s="576" t="s">
        <v>221</v>
      </c>
    </row>
    <row r="8" spans="1:3">
      <c r="A8" s="555">
        <v>1</v>
      </c>
      <c r="B8" s="564" t="s">
        <v>20</v>
      </c>
    </row>
    <row r="9" spans="1:3">
      <c r="A9" s="555">
        <v>2</v>
      </c>
      <c r="B9" s="565" t="s">
        <v>21</v>
      </c>
    </row>
    <row r="10" spans="1:3">
      <c r="A10" s="555">
        <v>3</v>
      </c>
      <c r="B10" s="565" t="s">
        <v>22</v>
      </c>
    </row>
    <row r="11" spans="1:3">
      <c r="A11" s="555">
        <v>4</v>
      </c>
      <c r="B11" s="565" t="s">
        <v>23</v>
      </c>
      <c r="C11" s="254"/>
    </row>
    <row r="12" spans="1:3">
      <c r="A12" s="555">
        <v>5</v>
      </c>
      <c r="B12" s="565" t="s">
        <v>24</v>
      </c>
    </row>
    <row r="13" spans="1:3">
      <c r="A13" s="555">
        <v>6</v>
      </c>
      <c r="B13" s="566" t="s">
        <v>231</v>
      </c>
    </row>
    <row r="14" spans="1:3">
      <c r="A14" s="555">
        <v>7</v>
      </c>
      <c r="B14" s="565" t="s">
        <v>225</v>
      </c>
    </row>
    <row r="15" spans="1:3">
      <c r="A15" s="555">
        <v>8</v>
      </c>
      <c r="B15" s="565" t="s">
        <v>226</v>
      </c>
    </row>
    <row r="16" spans="1:3">
      <c r="A16" s="555">
        <v>9</v>
      </c>
      <c r="B16" s="565" t="s">
        <v>25</v>
      </c>
    </row>
    <row r="17" spans="1:2">
      <c r="A17" s="567" t="s">
        <v>294</v>
      </c>
      <c r="B17" s="568" t="s">
        <v>281</v>
      </c>
    </row>
    <row r="18" spans="1:2">
      <c r="A18" s="555">
        <v>10</v>
      </c>
      <c r="B18" s="565" t="s">
        <v>26</v>
      </c>
    </row>
    <row r="19" spans="1:2">
      <c r="A19" s="555">
        <v>11</v>
      </c>
      <c r="B19" s="566" t="s">
        <v>227</v>
      </c>
    </row>
    <row r="20" spans="1:2">
      <c r="A20" s="555">
        <v>12</v>
      </c>
      <c r="B20" s="566" t="s">
        <v>27</v>
      </c>
    </row>
    <row r="21" spans="1:2">
      <c r="A21" s="569">
        <v>13</v>
      </c>
      <c r="B21" s="570" t="s">
        <v>228</v>
      </c>
    </row>
    <row r="22" spans="1:2">
      <c r="A22" s="569">
        <v>14</v>
      </c>
      <c r="B22" s="571" t="s">
        <v>253</v>
      </c>
    </row>
    <row r="23" spans="1:2">
      <c r="A23" s="572">
        <v>15</v>
      </c>
      <c r="B23" s="573" t="s">
        <v>28</v>
      </c>
    </row>
    <row r="24" spans="1:2">
      <c r="A24" s="572">
        <v>15.1</v>
      </c>
      <c r="B24" s="574" t="s">
        <v>308</v>
      </c>
    </row>
    <row r="25" spans="1:2">
      <c r="A25" s="572">
        <v>16</v>
      </c>
      <c r="B25" s="574" t="s">
        <v>367</v>
      </c>
    </row>
    <row r="26" spans="1:2">
      <c r="A26" s="572">
        <v>17</v>
      </c>
      <c r="B26" s="574" t="s">
        <v>408</v>
      </c>
    </row>
    <row r="27" spans="1:2">
      <c r="A27" s="572">
        <v>18</v>
      </c>
      <c r="B27" s="574" t="s">
        <v>694</v>
      </c>
    </row>
    <row r="28" spans="1:2">
      <c r="A28" s="572">
        <v>19</v>
      </c>
      <c r="B28" s="574" t="s">
        <v>695</v>
      </c>
    </row>
    <row r="29" spans="1:2">
      <c r="A29" s="572">
        <v>20</v>
      </c>
      <c r="B29" s="575" t="s">
        <v>696</v>
      </c>
    </row>
    <row r="30" spans="1:2">
      <c r="A30" s="572">
        <v>21</v>
      </c>
      <c r="B30" s="574" t="s">
        <v>524</v>
      </c>
    </row>
    <row r="31" spans="1:2">
      <c r="A31" s="572">
        <v>22</v>
      </c>
      <c r="B31" s="574" t="s">
        <v>697</v>
      </c>
    </row>
    <row r="32" spans="1:2">
      <c r="A32" s="572">
        <v>23</v>
      </c>
      <c r="B32" s="574" t="s">
        <v>698</v>
      </c>
    </row>
    <row r="33" spans="1:2">
      <c r="A33" s="572">
        <v>24</v>
      </c>
      <c r="B33" s="574" t="s">
        <v>699</v>
      </c>
    </row>
    <row r="34" spans="1:2">
      <c r="A34" s="572">
        <v>25</v>
      </c>
      <c r="B34" s="574" t="s">
        <v>409</v>
      </c>
    </row>
    <row r="35" spans="1:2">
      <c r="A35" s="572">
        <v>26</v>
      </c>
      <c r="B35" s="574" t="s">
        <v>546</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52"/>
  <sheetViews>
    <sheetView showGridLines="0" zoomScaleNormal="100" workbookViewId="0">
      <pane xSplit="1" ySplit="5" topLeftCell="B6" activePane="bottomRight" state="frozen"/>
      <selection pane="topRight"/>
      <selection pane="bottomLeft"/>
      <selection pane="bottomRight" activeCell="B6" sqref="B6"/>
    </sheetView>
  </sheetViews>
  <sheetFormatPr defaultColWidth="9.109375" defaultRowHeight="13.8"/>
  <cols>
    <col min="1" max="1" width="9.5546875" style="83" bestFit="1" customWidth="1"/>
    <col min="2" max="2" width="88.44140625" style="83" customWidth="1"/>
    <col min="3" max="3" width="20.44140625" style="83" customWidth="1"/>
    <col min="4" max="4" width="17.6640625" style="109" customWidth="1"/>
    <col min="5" max="5" width="18.109375" style="109" customWidth="1"/>
    <col min="6" max="6" width="19.6640625" style="109" customWidth="1"/>
    <col min="7" max="7" width="17.5546875" style="109" customWidth="1"/>
    <col min="8" max="8" width="9.109375" style="109"/>
    <col min="9" max="9" width="18.33203125" style="109" bestFit="1" customWidth="1"/>
    <col min="10" max="10" width="14.88671875" style="109" bestFit="1" customWidth="1"/>
    <col min="11" max="16384" width="9.109375" style="109"/>
  </cols>
  <sheetData>
    <row r="1" spans="1:15">
      <c r="A1" s="2" t="s">
        <v>30</v>
      </c>
      <c r="B1" s="84" t="str">
        <f>'Info '!C2</f>
        <v xml:space="preserve">JSC "Bank of Georgia" </v>
      </c>
      <c r="C1" s="109"/>
    </row>
    <row r="2" spans="1:15">
      <c r="A2" s="2" t="s">
        <v>31</v>
      </c>
      <c r="B2" s="85">
        <v>45565</v>
      </c>
      <c r="C2" s="109"/>
    </row>
    <row r="3" spans="1:15">
      <c r="A3" s="2"/>
      <c r="C3" s="109"/>
    </row>
    <row r="4" spans="1:15" ht="15" customHeight="1" thickBot="1">
      <c r="A4" s="60" t="s">
        <v>93</v>
      </c>
      <c r="B4" s="61" t="s">
        <v>92</v>
      </c>
      <c r="C4" s="109"/>
    </row>
    <row r="5" spans="1:15">
      <c r="A5" s="62" t="s">
        <v>6</v>
      </c>
      <c r="B5" s="86"/>
      <c r="C5" s="87" t="s">
        <v>703</v>
      </c>
      <c r="D5" s="87" t="s">
        <v>704</v>
      </c>
      <c r="E5" s="87" t="s">
        <v>705</v>
      </c>
      <c r="F5" s="87" t="s">
        <v>706</v>
      </c>
      <c r="G5" s="88" t="s">
        <v>707</v>
      </c>
    </row>
    <row r="6" spans="1:15">
      <c r="A6" s="63"/>
      <c r="B6" s="89" t="s">
        <v>91</v>
      </c>
      <c r="C6" s="90"/>
      <c r="D6" s="90"/>
      <c r="E6" s="90"/>
      <c r="F6" s="90"/>
      <c r="G6" s="91"/>
    </row>
    <row r="7" spans="1:15">
      <c r="A7" s="63"/>
      <c r="B7" s="92" t="s">
        <v>89</v>
      </c>
      <c r="C7" s="90"/>
      <c r="D7" s="90"/>
      <c r="E7" s="90"/>
      <c r="F7" s="90"/>
      <c r="G7" s="91"/>
    </row>
    <row r="8" spans="1:15">
      <c r="A8" s="64">
        <v>1</v>
      </c>
      <c r="B8" s="93" t="s">
        <v>357</v>
      </c>
      <c r="C8" s="94">
        <v>4582217105.3316364</v>
      </c>
      <c r="D8" s="94">
        <v>4387531525.3529444</v>
      </c>
      <c r="E8" s="94">
        <v>4040087076</v>
      </c>
      <c r="F8" s="94">
        <v>4199942345</v>
      </c>
      <c r="G8" s="95">
        <v>3867685014</v>
      </c>
      <c r="I8" s="111"/>
      <c r="J8" s="111"/>
      <c r="K8" s="111"/>
      <c r="L8" s="111"/>
      <c r="M8" s="111"/>
      <c r="N8" s="111"/>
      <c r="O8" s="111"/>
    </row>
    <row r="9" spans="1:15">
      <c r="A9" s="64">
        <v>2</v>
      </c>
      <c r="B9" s="93" t="s">
        <v>358</v>
      </c>
      <c r="C9" s="94">
        <v>5537612105.3316364</v>
      </c>
      <c r="D9" s="94">
        <v>5371066525.3529444</v>
      </c>
      <c r="E9" s="94">
        <v>4444382076</v>
      </c>
      <c r="F9" s="94">
        <v>4603352345</v>
      </c>
      <c r="G9" s="95">
        <v>4269430014</v>
      </c>
      <c r="I9" s="111"/>
      <c r="J9" s="111"/>
      <c r="K9" s="111"/>
      <c r="L9" s="111"/>
      <c r="M9" s="111"/>
      <c r="N9" s="111"/>
      <c r="O9" s="111"/>
    </row>
    <row r="10" spans="1:15">
      <c r="A10" s="64">
        <v>3</v>
      </c>
      <c r="B10" s="93" t="s">
        <v>142</v>
      </c>
      <c r="C10" s="94">
        <v>6195915320.3316364</v>
      </c>
      <c r="D10" s="94">
        <v>6027809222.3529444</v>
      </c>
      <c r="E10" s="94">
        <v>5095452214</v>
      </c>
      <c r="F10" s="94">
        <v>5102370515</v>
      </c>
      <c r="G10" s="95">
        <v>4724071439</v>
      </c>
      <c r="I10" s="111"/>
      <c r="J10" s="111"/>
      <c r="K10" s="111"/>
      <c r="L10" s="111"/>
      <c r="M10" s="111"/>
      <c r="N10" s="111"/>
      <c r="O10" s="111"/>
    </row>
    <row r="11" spans="1:15">
      <c r="A11" s="64">
        <v>4</v>
      </c>
      <c r="B11" s="93" t="s">
        <v>360</v>
      </c>
      <c r="C11" s="94">
        <v>3994758080.8677411</v>
      </c>
      <c r="D11" s="94">
        <v>3727537074.4673333</v>
      </c>
      <c r="E11" s="94">
        <v>3512040403</v>
      </c>
      <c r="F11" s="94">
        <v>3333083050</v>
      </c>
      <c r="G11" s="95">
        <v>3065433713</v>
      </c>
      <c r="I11" s="111"/>
      <c r="J11" s="111"/>
      <c r="K11" s="111"/>
      <c r="L11" s="111"/>
      <c r="M11" s="111"/>
      <c r="N11" s="111"/>
      <c r="O11" s="111"/>
    </row>
    <row r="12" spans="1:15">
      <c r="A12" s="64">
        <v>5</v>
      </c>
      <c r="B12" s="93" t="s">
        <v>361</v>
      </c>
      <c r="C12" s="94">
        <v>4577859437.8704376</v>
      </c>
      <c r="D12" s="94">
        <v>4293494027.0608454</v>
      </c>
      <c r="E12" s="94">
        <v>4042012289</v>
      </c>
      <c r="F12" s="94">
        <v>3847887811</v>
      </c>
      <c r="G12" s="95">
        <v>3529285844</v>
      </c>
      <c r="I12" s="111"/>
      <c r="J12" s="111"/>
      <c r="K12" s="111"/>
      <c r="L12" s="111"/>
      <c r="M12" s="111"/>
      <c r="N12" s="111"/>
      <c r="O12" s="111"/>
    </row>
    <row r="13" spans="1:15">
      <c r="A13" s="64">
        <v>6</v>
      </c>
      <c r="B13" s="93" t="s">
        <v>359</v>
      </c>
      <c r="C13" s="94">
        <v>5352107361.1257763</v>
      </c>
      <c r="D13" s="94">
        <v>5044963810.3073301</v>
      </c>
      <c r="E13" s="94">
        <v>4745683366</v>
      </c>
      <c r="F13" s="94">
        <v>4531331420</v>
      </c>
      <c r="G13" s="95">
        <v>4145112699</v>
      </c>
      <c r="I13" s="111"/>
      <c r="J13" s="111"/>
      <c r="K13" s="111"/>
      <c r="L13" s="111"/>
      <c r="M13" s="111"/>
      <c r="N13" s="111"/>
      <c r="O13" s="111"/>
    </row>
    <row r="14" spans="1:15">
      <c r="A14" s="63"/>
      <c r="B14" s="89" t="s">
        <v>363</v>
      </c>
      <c r="C14" s="90"/>
      <c r="D14" s="96"/>
      <c r="E14" s="96"/>
      <c r="F14" s="96"/>
      <c r="G14" s="97"/>
      <c r="I14" s="111"/>
      <c r="J14" s="111"/>
      <c r="K14" s="111"/>
      <c r="L14" s="111"/>
      <c r="M14" s="111"/>
      <c r="N14" s="111"/>
      <c r="O14" s="111"/>
    </row>
    <row r="15" spans="1:15" ht="15" customHeight="1">
      <c r="A15" s="64">
        <v>7</v>
      </c>
      <c r="B15" s="93" t="s">
        <v>362</v>
      </c>
      <c r="C15" s="98">
        <v>26635323356.804691</v>
      </c>
      <c r="D15" s="98">
        <v>25800413369.080631</v>
      </c>
      <c r="E15" s="98">
        <v>24090667096</v>
      </c>
      <c r="F15" s="98">
        <v>23061905040</v>
      </c>
      <c r="G15" s="99">
        <v>20881399418</v>
      </c>
      <c r="I15" s="111"/>
      <c r="J15" s="111"/>
      <c r="K15" s="111"/>
      <c r="L15" s="111"/>
      <c r="M15" s="111"/>
      <c r="N15" s="111"/>
      <c r="O15" s="111"/>
    </row>
    <row r="16" spans="1:15">
      <c r="A16" s="63"/>
      <c r="B16" s="89" t="s">
        <v>364</v>
      </c>
      <c r="C16" s="90"/>
      <c r="D16" s="96"/>
      <c r="E16" s="96"/>
      <c r="F16" s="96"/>
      <c r="G16" s="97"/>
      <c r="I16" s="111"/>
      <c r="J16" s="111"/>
      <c r="K16" s="111"/>
      <c r="L16" s="111"/>
      <c r="M16" s="111"/>
      <c r="N16" s="111"/>
      <c r="O16" s="111"/>
    </row>
    <row r="17" spans="1:15" s="113" customFormat="1">
      <c r="A17" s="64"/>
      <c r="B17" s="92" t="s">
        <v>350</v>
      </c>
      <c r="C17" s="90"/>
      <c r="D17" s="96"/>
      <c r="E17" s="96"/>
      <c r="F17" s="96"/>
      <c r="G17" s="97"/>
      <c r="I17" s="111"/>
      <c r="J17" s="111"/>
      <c r="K17" s="111"/>
      <c r="L17" s="111"/>
      <c r="M17" s="111"/>
      <c r="N17" s="111"/>
      <c r="O17" s="111"/>
    </row>
    <row r="18" spans="1:15">
      <c r="A18" s="65">
        <v>8</v>
      </c>
      <c r="B18" s="100" t="s">
        <v>357</v>
      </c>
      <c r="C18" s="101">
        <v>0.1720353473449005</v>
      </c>
      <c r="D18" s="101">
        <v>0.17005663679059455</v>
      </c>
      <c r="E18" s="101">
        <v>0.16769999999999999</v>
      </c>
      <c r="F18" s="101">
        <v>0.18210000000000001</v>
      </c>
      <c r="G18" s="102">
        <v>0.1852</v>
      </c>
      <c r="I18" s="111"/>
      <c r="J18" s="111"/>
      <c r="K18" s="111"/>
      <c r="L18" s="111"/>
      <c r="M18" s="111"/>
      <c r="N18" s="111"/>
      <c r="O18" s="111"/>
    </row>
    <row r="19" spans="1:15" ht="15" customHeight="1">
      <c r="A19" s="65">
        <v>9</v>
      </c>
      <c r="B19" s="100" t="s">
        <v>358</v>
      </c>
      <c r="C19" s="103">
        <v>0.2079048198946272</v>
      </c>
      <c r="D19" s="103">
        <v>0.20817753764324035</v>
      </c>
      <c r="E19" s="103">
        <v>0.184</v>
      </c>
      <c r="F19" s="103">
        <v>0.2</v>
      </c>
      <c r="G19" s="104">
        <v>0.20399999999999999</v>
      </c>
      <c r="I19" s="111"/>
      <c r="J19" s="111"/>
      <c r="K19" s="111"/>
      <c r="L19" s="111"/>
      <c r="M19" s="111"/>
      <c r="N19" s="111"/>
      <c r="O19" s="111"/>
    </row>
    <row r="20" spans="1:15">
      <c r="A20" s="65">
        <v>10</v>
      </c>
      <c r="B20" s="100" t="s">
        <v>142</v>
      </c>
      <c r="C20" s="101">
        <v>0.23262024032265888</v>
      </c>
      <c r="D20" s="101">
        <v>0.23363227310058166</v>
      </c>
      <c r="E20" s="101">
        <v>0.21149999999999999</v>
      </c>
      <c r="F20" s="101">
        <v>0.22120000000000001</v>
      </c>
      <c r="G20" s="102">
        <v>0.22620000000000001</v>
      </c>
      <c r="I20" s="111"/>
      <c r="J20" s="111"/>
      <c r="K20" s="111"/>
      <c r="L20" s="111"/>
      <c r="M20" s="111"/>
      <c r="N20" s="111"/>
      <c r="O20" s="111"/>
    </row>
    <row r="21" spans="1:15">
      <c r="A21" s="65">
        <v>11</v>
      </c>
      <c r="B21" s="93" t="s">
        <v>360</v>
      </c>
      <c r="C21" s="101">
        <v>0.1499797103025286</v>
      </c>
      <c r="D21" s="101">
        <v>0.14447586638028195</v>
      </c>
      <c r="E21" s="101">
        <v>0.14580000000000001</v>
      </c>
      <c r="F21" s="101">
        <v>0.14449999999999999</v>
      </c>
      <c r="G21" s="102">
        <v>0.14680000000000001</v>
      </c>
      <c r="I21" s="111"/>
      <c r="J21" s="111"/>
      <c r="K21" s="111"/>
      <c r="L21" s="111"/>
      <c r="M21" s="111"/>
      <c r="N21" s="111"/>
      <c r="O21" s="111"/>
    </row>
    <row r="22" spans="1:15">
      <c r="A22" s="65">
        <v>12</v>
      </c>
      <c r="B22" s="93" t="s">
        <v>361</v>
      </c>
      <c r="C22" s="101">
        <v>0.1718717425182264</v>
      </c>
      <c r="D22" s="101">
        <v>0.16641183091299591</v>
      </c>
      <c r="E22" s="101">
        <v>0.1678</v>
      </c>
      <c r="F22" s="101">
        <v>0.16689999999999999</v>
      </c>
      <c r="G22" s="102">
        <v>0.16900000000000001</v>
      </c>
      <c r="I22" s="111"/>
      <c r="J22" s="111"/>
      <c r="K22" s="111"/>
      <c r="L22" s="111"/>
      <c r="M22" s="111"/>
      <c r="N22" s="111"/>
      <c r="O22" s="111"/>
    </row>
    <row r="23" spans="1:15">
      <c r="A23" s="65">
        <v>13</v>
      </c>
      <c r="B23" s="93" t="s">
        <v>359</v>
      </c>
      <c r="C23" s="101">
        <v>0.20094020595993403</v>
      </c>
      <c r="D23" s="101">
        <v>0.195538100034988</v>
      </c>
      <c r="E23" s="101">
        <v>0.19700000000000001</v>
      </c>
      <c r="F23" s="101">
        <v>0.19650000000000001</v>
      </c>
      <c r="G23" s="102">
        <v>0.19850000000000001</v>
      </c>
      <c r="I23" s="111"/>
      <c r="J23" s="111"/>
      <c r="K23" s="111"/>
      <c r="L23" s="111"/>
      <c r="M23" s="111"/>
      <c r="N23" s="111"/>
      <c r="O23" s="111"/>
    </row>
    <row r="24" spans="1:15">
      <c r="A24" s="63"/>
      <c r="B24" s="89" t="s">
        <v>88</v>
      </c>
      <c r="C24" s="90"/>
      <c r="D24" s="96"/>
      <c r="E24" s="96"/>
      <c r="F24" s="96"/>
      <c r="G24" s="97"/>
      <c r="I24" s="111"/>
      <c r="J24" s="111"/>
      <c r="K24" s="111"/>
      <c r="L24" s="111"/>
      <c r="M24" s="111"/>
      <c r="N24" s="111"/>
      <c r="O24" s="111"/>
    </row>
    <row r="25" spans="1:15" ht="15" customHeight="1">
      <c r="A25" s="66">
        <v>14</v>
      </c>
      <c r="B25" s="67" t="s">
        <v>87</v>
      </c>
      <c r="C25" s="68">
        <v>9.7698375381007715E-2</v>
      </c>
      <c r="D25" s="68">
        <v>9.7435553239839781E-2</v>
      </c>
      <c r="E25" s="68">
        <v>9.7699999999999995E-2</v>
      </c>
      <c r="F25" s="68">
        <v>9.5899999999999999E-2</v>
      </c>
      <c r="G25" s="69">
        <v>9.5600000000000004E-2</v>
      </c>
      <c r="I25" s="111"/>
      <c r="J25" s="111"/>
      <c r="K25" s="111"/>
      <c r="L25" s="111"/>
      <c r="M25" s="111"/>
      <c r="N25" s="111"/>
      <c r="O25" s="111"/>
    </row>
    <row r="26" spans="1:15">
      <c r="A26" s="66">
        <v>15</v>
      </c>
      <c r="B26" s="67" t="s">
        <v>86</v>
      </c>
      <c r="C26" s="68">
        <v>4.3480543963820922E-2</v>
      </c>
      <c r="D26" s="68">
        <v>4.3419556848826292E-2</v>
      </c>
      <c r="E26" s="68">
        <v>4.2900000000000001E-2</v>
      </c>
      <c r="F26" s="68">
        <v>4.0500000000000001E-2</v>
      </c>
      <c r="G26" s="69">
        <v>3.9800000000000002E-2</v>
      </c>
      <c r="I26" s="111"/>
      <c r="J26" s="111"/>
      <c r="K26" s="111"/>
      <c r="L26" s="111"/>
      <c r="M26" s="111"/>
      <c r="N26" s="111"/>
      <c r="O26" s="111"/>
    </row>
    <row r="27" spans="1:15">
      <c r="A27" s="65">
        <v>16</v>
      </c>
      <c r="B27" s="93" t="s">
        <v>85</v>
      </c>
      <c r="C27" s="101">
        <v>5.5513416523969357E-2</v>
      </c>
      <c r="D27" s="101">
        <v>5.5799162796528468E-2</v>
      </c>
      <c r="E27" s="101">
        <v>5.6399999999999999E-2</v>
      </c>
      <c r="F27" s="101">
        <v>6.0600000000000001E-2</v>
      </c>
      <c r="G27" s="102">
        <v>6.2399999999999997E-2</v>
      </c>
      <c r="I27" s="111"/>
      <c r="J27" s="111"/>
      <c r="K27" s="111"/>
      <c r="L27" s="111"/>
      <c r="M27" s="111"/>
      <c r="N27" s="111"/>
      <c r="O27" s="111"/>
    </row>
    <row r="28" spans="1:15">
      <c r="A28" s="66">
        <v>17</v>
      </c>
      <c r="B28" s="67" t="s">
        <v>84</v>
      </c>
      <c r="C28" s="68">
        <v>5.4217831417186786E-2</v>
      </c>
      <c r="D28" s="68">
        <v>5.4015996391013503E-2</v>
      </c>
      <c r="E28" s="68">
        <v>5.4699999999999999E-2</v>
      </c>
      <c r="F28" s="68">
        <v>5.5399999999999998E-2</v>
      </c>
      <c r="G28" s="69">
        <v>5.5800000000000002E-2</v>
      </c>
      <c r="I28" s="111"/>
      <c r="J28" s="111"/>
      <c r="K28" s="111"/>
      <c r="L28" s="111"/>
      <c r="M28" s="111"/>
      <c r="N28" s="111"/>
      <c r="O28" s="111"/>
    </row>
    <row r="29" spans="1:15">
      <c r="A29" s="66">
        <v>18</v>
      </c>
      <c r="B29" s="67" t="s">
        <v>166</v>
      </c>
      <c r="C29" s="68">
        <v>4.6097725800497008E-2</v>
      </c>
      <c r="D29" s="68">
        <v>4.56991148370859E-2</v>
      </c>
      <c r="E29" s="68">
        <v>4.6899999999999997E-2</v>
      </c>
      <c r="F29" s="68">
        <v>4.7100000000000003E-2</v>
      </c>
      <c r="G29" s="69">
        <v>4.8599999999999997E-2</v>
      </c>
      <c r="I29" s="111"/>
      <c r="J29" s="111"/>
      <c r="K29" s="111"/>
      <c r="L29" s="111"/>
      <c r="M29" s="111"/>
      <c r="N29" s="111"/>
      <c r="O29" s="111"/>
    </row>
    <row r="30" spans="1:15">
      <c r="A30" s="66">
        <v>19</v>
      </c>
      <c r="B30" s="67" t="s">
        <v>167</v>
      </c>
      <c r="C30" s="68">
        <v>0.32896900580466903</v>
      </c>
      <c r="D30" s="68">
        <v>0.32421110220350985</v>
      </c>
      <c r="E30" s="68">
        <v>0.32369999999999999</v>
      </c>
      <c r="F30" s="68">
        <v>0.32390000000000002</v>
      </c>
      <c r="G30" s="69">
        <v>0.3332</v>
      </c>
      <c r="I30" s="111"/>
      <c r="J30" s="111"/>
      <c r="K30" s="111"/>
      <c r="L30" s="111"/>
      <c r="M30" s="111"/>
      <c r="N30" s="111"/>
      <c r="O30" s="111"/>
    </row>
    <row r="31" spans="1:15">
      <c r="A31" s="63"/>
      <c r="B31" s="89" t="s">
        <v>229</v>
      </c>
      <c r="C31" s="90"/>
      <c r="D31" s="96"/>
      <c r="E31" s="96"/>
      <c r="F31" s="96"/>
      <c r="G31" s="97"/>
      <c r="I31" s="111"/>
      <c r="J31" s="111"/>
      <c r="K31" s="111"/>
      <c r="L31" s="111"/>
      <c r="M31" s="111"/>
      <c r="N31" s="111"/>
      <c r="O31" s="111"/>
    </row>
    <row r="32" spans="1:15">
      <c r="A32" s="66">
        <v>20</v>
      </c>
      <c r="B32" s="67" t="s">
        <v>83</v>
      </c>
      <c r="C32" s="68">
        <v>2.1115699111857077E-2</v>
      </c>
      <c r="D32" s="68">
        <v>2.3289663341062146E-2</v>
      </c>
      <c r="E32" s="68">
        <v>2.4299999999999999E-2</v>
      </c>
      <c r="F32" s="68">
        <v>2.58E-2</v>
      </c>
      <c r="G32" s="69">
        <v>2.9100000000000001E-2</v>
      </c>
      <c r="I32" s="111"/>
      <c r="J32" s="111"/>
      <c r="K32" s="111"/>
      <c r="L32" s="111"/>
      <c r="M32" s="111"/>
      <c r="N32" s="111"/>
      <c r="O32" s="111"/>
    </row>
    <row r="33" spans="1:15" ht="15" customHeight="1">
      <c r="A33" s="66">
        <v>21</v>
      </c>
      <c r="B33" s="67" t="s">
        <v>702</v>
      </c>
      <c r="C33" s="68">
        <v>1.3815720495923202E-2</v>
      </c>
      <c r="D33" s="68">
        <v>1.4407103031909518E-2</v>
      </c>
      <c r="E33" s="68">
        <v>1.49E-2</v>
      </c>
      <c r="F33" s="68">
        <v>1.54E-2</v>
      </c>
      <c r="G33" s="69">
        <v>1.6500000000000001E-2</v>
      </c>
      <c r="I33" s="111"/>
      <c r="J33" s="111"/>
      <c r="K33" s="111"/>
      <c r="L33" s="111"/>
      <c r="M33" s="111"/>
      <c r="N33" s="111"/>
      <c r="O33" s="111"/>
    </row>
    <row r="34" spans="1:15">
      <c r="A34" s="66">
        <v>22</v>
      </c>
      <c r="B34" s="67" t="s">
        <v>82</v>
      </c>
      <c r="C34" s="68">
        <v>0.42837546171296792</v>
      </c>
      <c r="D34" s="68">
        <v>0.44293098429548095</v>
      </c>
      <c r="E34" s="70">
        <v>0.441</v>
      </c>
      <c r="F34" s="70">
        <v>0.44379999999999997</v>
      </c>
      <c r="G34" s="71">
        <v>0.43569999999999998</v>
      </c>
      <c r="I34" s="111"/>
      <c r="J34" s="111"/>
      <c r="K34" s="111"/>
      <c r="L34" s="111"/>
      <c r="M34" s="111"/>
      <c r="N34" s="111"/>
      <c r="O34" s="111"/>
    </row>
    <row r="35" spans="1:15" ht="15" customHeight="1">
      <c r="A35" s="66">
        <v>23</v>
      </c>
      <c r="B35" s="67" t="s">
        <v>81</v>
      </c>
      <c r="C35" s="68">
        <v>0.45406069795487525</v>
      </c>
      <c r="D35" s="68">
        <v>0.46843141062244603</v>
      </c>
      <c r="E35" s="70">
        <v>0.46450000000000002</v>
      </c>
      <c r="F35" s="70">
        <v>0.4612</v>
      </c>
      <c r="G35" s="71">
        <v>0.46310000000000001</v>
      </c>
      <c r="I35" s="111"/>
      <c r="J35" s="111"/>
      <c r="K35" s="111"/>
      <c r="L35" s="111"/>
      <c r="M35" s="111"/>
      <c r="N35" s="111"/>
      <c r="O35" s="111"/>
    </row>
    <row r="36" spans="1:15">
      <c r="A36" s="66">
        <v>24</v>
      </c>
      <c r="B36" s="67" t="s">
        <v>80</v>
      </c>
      <c r="C36" s="68">
        <v>0.14807479119641515</v>
      </c>
      <c r="D36" s="68">
        <v>0.10841928891271792</v>
      </c>
      <c r="E36" s="70">
        <v>3.1600000000000003E-2</v>
      </c>
      <c r="F36" s="70">
        <v>0.1968</v>
      </c>
      <c r="G36" s="71">
        <v>0.1138</v>
      </c>
      <c r="I36" s="111"/>
      <c r="J36" s="111"/>
      <c r="K36" s="111"/>
      <c r="L36" s="111"/>
      <c r="M36" s="111"/>
      <c r="N36" s="111"/>
      <c r="O36" s="111"/>
    </row>
    <row r="37" spans="1:15" ht="15" customHeight="1">
      <c r="A37" s="63"/>
      <c r="B37" s="89" t="s">
        <v>230</v>
      </c>
      <c r="C37" s="90"/>
      <c r="D37" s="96"/>
      <c r="E37" s="96"/>
      <c r="F37" s="96"/>
      <c r="G37" s="97"/>
      <c r="I37" s="111"/>
      <c r="J37" s="111"/>
      <c r="K37" s="111"/>
      <c r="L37" s="111"/>
      <c r="M37" s="111"/>
      <c r="N37" s="111"/>
      <c r="O37" s="111"/>
    </row>
    <row r="38" spans="1:15" ht="15" customHeight="1">
      <c r="A38" s="66">
        <v>25</v>
      </c>
      <c r="B38" s="67" t="s">
        <v>79</v>
      </c>
      <c r="C38" s="68">
        <v>0.21254574210357208</v>
      </c>
      <c r="D38" s="68">
        <v>0.22233047043759602</v>
      </c>
      <c r="E38" s="68">
        <v>0.2243</v>
      </c>
      <c r="F38" s="68">
        <v>0.21920000000000001</v>
      </c>
      <c r="G38" s="69">
        <v>0.26790000000000003</v>
      </c>
      <c r="I38" s="111"/>
      <c r="J38" s="111"/>
      <c r="K38" s="111"/>
      <c r="L38" s="111"/>
      <c r="M38" s="111"/>
      <c r="N38" s="111"/>
      <c r="O38" s="111"/>
    </row>
    <row r="39" spans="1:15" ht="15" customHeight="1">
      <c r="A39" s="66">
        <v>26</v>
      </c>
      <c r="B39" s="67" t="s">
        <v>78</v>
      </c>
      <c r="C39" s="68">
        <v>0.5207289872286569</v>
      </c>
      <c r="D39" s="68">
        <v>0.53021521633194302</v>
      </c>
      <c r="E39" s="68">
        <v>0.53049999999999997</v>
      </c>
      <c r="F39" s="68">
        <v>0.51949999999999996</v>
      </c>
      <c r="G39" s="69">
        <v>0.5232</v>
      </c>
      <c r="I39" s="111"/>
      <c r="J39" s="111"/>
      <c r="K39" s="111"/>
      <c r="L39" s="111"/>
      <c r="M39" s="111"/>
      <c r="N39" s="111"/>
      <c r="O39" s="111"/>
    </row>
    <row r="40" spans="1:15" ht="15" customHeight="1">
      <c r="A40" s="66">
        <v>27</v>
      </c>
      <c r="B40" s="67" t="s">
        <v>77</v>
      </c>
      <c r="C40" s="72">
        <v>0.3649614994834659</v>
      </c>
      <c r="D40" s="68">
        <v>0.35581745483424015</v>
      </c>
      <c r="E40" s="68">
        <v>0.377</v>
      </c>
      <c r="F40" s="68">
        <v>0.38669999999999999</v>
      </c>
      <c r="G40" s="69">
        <v>0.4088</v>
      </c>
      <c r="I40" s="111"/>
      <c r="J40" s="111"/>
      <c r="K40" s="111"/>
      <c r="L40" s="111"/>
      <c r="M40" s="111"/>
      <c r="N40" s="111"/>
      <c r="O40" s="111"/>
    </row>
    <row r="41" spans="1:15" ht="15" customHeight="1">
      <c r="A41" s="105"/>
      <c r="B41" s="89" t="s">
        <v>270</v>
      </c>
      <c r="C41" s="90"/>
      <c r="D41" s="96"/>
      <c r="E41" s="96"/>
      <c r="F41" s="96"/>
      <c r="G41" s="97"/>
      <c r="I41" s="111"/>
      <c r="J41" s="111"/>
      <c r="K41" s="111"/>
      <c r="L41" s="111"/>
      <c r="M41" s="111"/>
      <c r="N41" s="111"/>
      <c r="O41" s="111"/>
    </row>
    <row r="42" spans="1:15">
      <c r="A42" s="66">
        <v>28</v>
      </c>
      <c r="B42" s="73" t="s">
        <v>254</v>
      </c>
      <c r="C42" s="74">
        <v>8445145438.5074844</v>
      </c>
      <c r="D42" s="75">
        <v>8188371920.2195292</v>
      </c>
      <c r="E42" s="75">
        <v>7913053670</v>
      </c>
      <c r="F42" s="75">
        <v>7635790899</v>
      </c>
      <c r="G42" s="76">
        <v>7198479966</v>
      </c>
      <c r="I42" s="111"/>
      <c r="J42" s="111"/>
      <c r="K42" s="111"/>
      <c r="L42" s="111"/>
      <c r="M42" s="111"/>
      <c r="N42" s="111"/>
      <c r="O42" s="111"/>
    </row>
    <row r="43" spans="1:15" ht="15" customHeight="1">
      <c r="A43" s="66">
        <v>29</v>
      </c>
      <c r="B43" s="67" t="s">
        <v>266</v>
      </c>
      <c r="C43" s="74">
        <v>6569160044.7125044</v>
      </c>
      <c r="D43" s="75">
        <v>6231205124.7231121</v>
      </c>
      <c r="E43" s="75">
        <v>6099262649</v>
      </c>
      <c r="F43" s="75">
        <v>6044301952</v>
      </c>
      <c r="G43" s="76">
        <v>5859332624</v>
      </c>
      <c r="I43" s="111"/>
      <c r="J43" s="111"/>
      <c r="K43" s="111"/>
      <c r="L43" s="111"/>
      <c r="M43" s="111"/>
      <c r="N43" s="111"/>
      <c r="O43" s="111"/>
    </row>
    <row r="44" spans="1:15" ht="15" customHeight="1">
      <c r="A44" s="66">
        <v>30</v>
      </c>
      <c r="B44" s="67" t="s">
        <v>255</v>
      </c>
      <c r="C44" s="77">
        <v>1.2855746215690018</v>
      </c>
      <c r="D44" s="78">
        <v>1.3140912161166232</v>
      </c>
      <c r="E44" s="78">
        <v>1.29738</v>
      </c>
      <c r="F44" s="78">
        <v>1.2633000000000001</v>
      </c>
      <c r="G44" s="79">
        <v>1.22855</v>
      </c>
      <c r="I44" s="111"/>
      <c r="J44" s="111"/>
      <c r="K44" s="111"/>
      <c r="L44" s="111"/>
      <c r="M44" s="111"/>
      <c r="N44" s="111"/>
      <c r="O44" s="111"/>
    </row>
    <row r="45" spans="1:15" ht="15" customHeight="1">
      <c r="A45" s="66"/>
      <c r="B45" s="89" t="s">
        <v>367</v>
      </c>
      <c r="C45" s="90"/>
      <c r="D45" s="96"/>
      <c r="E45" s="96"/>
      <c r="F45" s="96"/>
      <c r="G45" s="97"/>
      <c r="I45" s="111"/>
      <c r="J45" s="111"/>
      <c r="K45" s="111"/>
      <c r="L45" s="111"/>
      <c r="M45" s="111"/>
      <c r="N45" s="111"/>
      <c r="O45" s="111"/>
    </row>
    <row r="46" spans="1:15" ht="15" customHeight="1">
      <c r="A46" s="66">
        <v>31</v>
      </c>
      <c r="B46" s="67" t="s">
        <v>374</v>
      </c>
      <c r="C46" s="94">
        <v>22794197742.690502</v>
      </c>
      <c r="D46" s="94">
        <v>22355957400.679855</v>
      </c>
      <c r="E46" s="94">
        <v>20719636672</v>
      </c>
      <c r="F46" s="94">
        <v>20539450700</v>
      </c>
      <c r="G46" s="95">
        <v>19746511088</v>
      </c>
      <c r="I46" s="111"/>
      <c r="J46" s="111"/>
      <c r="K46" s="111"/>
      <c r="L46" s="111"/>
      <c r="M46" s="111"/>
      <c r="N46" s="111"/>
      <c r="O46" s="111"/>
    </row>
    <row r="47" spans="1:15" ht="15" customHeight="1">
      <c r="A47" s="66">
        <v>32</v>
      </c>
      <c r="B47" s="67" t="s">
        <v>389</v>
      </c>
      <c r="C47" s="94">
        <v>18250511634.995316</v>
      </c>
      <c r="D47" s="94">
        <v>17622208000.496971</v>
      </c>
      <c r="E47" s="94">
        <v>16485226408</v>
      </c>
      <c r="F47" s="94">
        <v>15755327948</v>
      </c>
      <c r="G47" s="95">
        <v>14684325366</v>
      </c>
      <c r="I47" s="111"/>
      <c r="J47" s="111"/>
      <c r="K47" s="111"/>
      <c r="L47" s="111"/>
      <c r="M47" s="111"/>
      <c r="N47" s="111"/>
      <c r="O47" s="111"/>
    </row>
    <row r="48" spans="1:15" ht="14.4" thickBot="1">
      <c r="A48" s="80">
        <v>33</v>
      </c>
      <c r="B48" s="81" t="s">
        <v>407</v>
      </c>
      <c r="C48" s="106">
        <v>1.2489621221896421</v>
      </c>
      <c r="D48" s="107">
        <v>1.2686240793463217</v>
      </c>
      <c r="E48" s="107">
        <v>1.2568999999999999</v>
      </c>
      <c r="F48" s="107">
        <v>1.3037000000000001</v>
      </c>
      <c r="G48" s="108">
        <v>1.3447</v>
      </c>
      <c r="I48" s="111"/>
      <c r="J48" s="111"/>
      <c r="K48" s="111"/>
      <c r="L48" s="111"/>
      <c r="M48" s="111"/>
      <c r="N48" s="111"/>
      <c r="O48" s="111"/>
    </row>
    <row r="49" spans="1:6">
      <c r="A49" s="82"/>
    </row>
    <row r="50" spans="1:6">
      <c r="B50" s="110"/>
      <c r="F50" s="111"/>
    </row>
    <row r="51" spans="1:6">
      <c r="B51" s="112"/>
      <c r="F51" s="111"/>
    </row>
    <row r="52" spans="1:6">
      <c r="F52" s="11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70"/>
  <sheetViews>
    <sheetView showGridLines="0" zoomScaleNormal="100" workbookViewId="0"/>
  </sheetViews>
  <sheetFormatPr defaultColWidth="9.109375" defaultRowHeight="13.8"/>
  <cols>
    <col min="1" max="1" width="9.109375" style="242"/>
    <col min="2" max="2" width="69.33203125" style="142" customWidth="1"/>
    <col min="3" max="8" width="16.33203125" style="599" bestFit="1" customWidth="1"/>
    <col min="9" max="9" width="16.33203125" style="210" bestFit="1" customWidth="1"/>
    <col min="10" max="16384" width="9.109375" style="210"/>
  </cols>
  <sheetData>
    <row r="1" spans="1:15">
      <c r="A1" s="213" t="s">
        <v>30</v>
      </c>
      <c r="B1" s="597" t="str">
        <f>'Info '!C2</f>
        <v xml:space="preserve">JSC "Bank of Georgia" </v>
      </c>
      <c r="C1" s="598"/>
    </row>
    <row r="2" spans="1:15">
      <c r="A2" s="213" t="s">
        <v>31</v>
      </c>
      <c r="B2" s="600">
        <f>'1. key ratios '!B2</f>
        <v>45565</v>
      </c>
      <c r="C2" s="601"/>
      <c r="D2" s="602"/>
      <c r="E2" s="602"/>
      <c r="H2" s="602"/>
    </row>
    <row r="3" spans="1:15" ht="14.4" thickBot="1">
      <c r="A3" s="213"/>
      <c r="B3" s="603"/>
      <c r="C3" s="601"/>
      <c r="D3" s="602"/>
      <c r="E3" s="602"/>
      <c r="H3" s="602"/>
    </row>
    <row r="4" spans="1:15" ht="21" customHeight="1">
      <c r="A4" s="663" t="s">
        <v>6</v>
      </c>
      <c r="B4" s="665" t="s">
        <v>551</v>
      </c>
      <c r="C4" s="667" t="s">
        <v>552</v>
      </c>
      <c r="D4" s="667"/>
      <c r="E4" s="667"/>
      <c r="F4" s="667" t="s">
        <v>553</v>
      </c>
      <c r="G4" s="667"/>
      <c r="H4" s="668"/>
    </row>
    <row r="5" spans="1:15" ht="21" customHeight="1">
      <c r="A5" s="664"/>
      <c r="B5" s="666"/>
      <c r="C5" s="148" t="s">
        <v>32</v>
      </c>
      <c r="D5" s="148" t="s">
        <v>33</v>
      </c>
      <c r="E5" s="148" t="s">
        <v>34</v>
      </c>
      <c r="F5" s="148" t="s">
        <v>32</v>
      </c>
      <c r="G5" s="148" t="s">
        <v>33</v>
      </c>
      <c r="H5" s="149" t="s">
        <v>34</v>
      </c>
    </row>
    <row r="6" spans="1:15" ht="26.4" customHeight="1">
      <c r="A6" s="664"/>
      <c r="B6" s="119" t="s">
        <v>554</v>
      </c>
      <c r="C6" s="669"/>
      <c r="D6" s="669"/>
      <c r="E6" s="669"/>
      <c r="F6" s="669"/>
      <c r="G6" s="669"/>
      <c r="H6" s="670"/>
    </row>
    <row r="7" spans="1:15" ht="23.1" customHeight="1">
      <c r="A7" s="160">
        <v>1</v>
      </c>
      <c r="B7" s="121" t="s">
        <v>555</v>
      </c>
      <c r="C7" s="157">
        <f>SUM(C8:C10)</f>
        <v>501121980.44999999</v>
      </c>
      <c r="D7" s="157">
        <f>SUM(D8:D10)</f>
        <v>3285899741.5457001</v>
      </c>
      <c r="E7" s="158">
        <f>C7+D7</f>
        <v>3787021721.9956999</v>
      </c>
      <c r="F7" s="157">
        <v>979215270.37199998</v>
      </c>
      <c r="G7" s="157">
        <v>3295687447.7344003</v>
      </c>
      <c r="H7" s="159">
        <v>4274902718.1064005</v>
      </c>
      <c r="I7" s="604"/>
      <c r="J7" s="604"/>
      <c r="K7" s="604"/>
      <c r="L7" s="604"/>
      <c r="M7" s="604"/>
      <c r="N7" s="604"/>
      <c r="O7" s="604"/>
    </row>
    <row r="8" spans="1:15" ht="14.4">
      <c r="A8" s="160">
        <v>1.1000000000000001</v>
      </c>
      <c r="B8" s="605" t="s">
        <v>556</v>
      </c>
      <c r="C8" s="157">
        <v>276753081.50999999</v>
      </c>
      <c r="D8" s="157">
        <v>583421533.56500006</v>
      </c>
      <c r="E8" s="158">
        <f t="shared" ref="E8:E35" si="0">C8+D8</f>
        <v>860174615.07500005</v>
      </c>
      <c r="F8" s="157">
        <v>279785710.25199997</v>
      </c>
      <c r="G8" s="157">
        <v>510690201.08999991</v>
      </c>
      <c r="H8" s="159">
        <v>790475911.34199989</v>
      </c>
      <c r="I8" s="604"/>
      <c r="J8" s="604"/>
      <c r="K8" s="604"/>
      <c r="L8" s="604"/>
      <c r="M8" s="604"/>
      <c r="N8" s="604"/>
      <c r="O8" s="604"/>
    </row>
    <row r="9" spans="1:15" ht="14.4">
      <c r="A9" s="160">
        <v>1.2</v>
      </c>
      <c r="B9" s="605" t="s">
        <v>557</v>
      </c>
      <c r="C9" s="157">
        <v>12891715.029999999</v>
      </c>
      <c r="D9" s="157">
        <v>1797337727.6000001</v>
      </c>
      <c r="E9" s="158">
        <f t="shared" si="0"/>
        <v>1810229442.6300001</v>
      </c>
      <c r="F9" s="157">
        <v>689025444.90999997</v>
      </c>
      <c r="G9" s="157">
        <v>1852055544.5300002</v>
      </c>
      <c r="H9" s="159">
        <v>2541080989.4400001</v>
      </c>
      <c r="I9" s="604"/>
      <c r="J9" s="604"/>
      <c r="K9" s="604"/>
      <c r="L9" s="604"/>
      <c r="M9" s="604"/>
      <c r="N9" s="604"/>
      <c r="O9" s="604"/>
    </row>
    <row r="10" spans="1:15" ht="14.4">
      <c r="A10" s="160">
        <v>1.3</v>
      </c>
      <c r="B10" s="605" t="s">
        <v>558</v>
      </c>
      <c r="C10" s="157">
        <v>211477183.91000003</v>
      </c>
      <c r="D10" s="157">
        <v>905140480.38070011</v>
      </c>
      <c r="E10" s="158">
        <f t="shared" si="0"/>
        <v>1116617664.2907002</v>
      </c>
      <c r="F10" s="157">
        <v>10404115.209999999</v>
      </c>
      <c r="G10" s="157">
        <v>932941702.11440027</v>
      </c>
      <c r="H10" s="159">
        <v>943345817.32440031</v>
      </c>
      <c r="I10" s="604"/>
      <c r="J10" s="604"/>
      <c r="K10" s="604"/>
      <c r="L10" s="604"/>
      <c r="M10" s="604"/>
      <c r="N10" s="604"/>
      <c r="O10" s="604"/>
    </row>
    <row r="11" spans="1:15" ht="14.4">
      <c r="A11" s="160">
        <v>2</v>
      </c>
      <c r="B11" s="123" t="s">
        <v>559</v>
      </c>
      <c r="C11" s="157">
        <f>C12</f>
        <v>10160297.59</v>
      </c>
      <c r="D11" s="157">
        <f>D12</f>
        <v>158828.29999999888</v>
      </c>
      <c r="E11" s="158">
        <f t="shared" si="0"/>
        <v>10319125.889999999</v>
      </c>
      <c r="F11" s="157">
        <v>48982974.880000003</v>
      </c>
      <c r="G11" s="157">
        <v>9932.5600000023842</v>
      </c>
      <c r="H11" s="159">
        <v>48992907.440000005</v>
      </c>
      <c r="I11" s="604"/>
      <c r="J11" s="604"/>
      <c r="K11" s="604"/>
      <c r="L11" s="604"/>
      <c r="M11" s="604"/>
      <c r="N11" s="604"/>
      <c r="O11" s="604"/>
    </row>
    <row r="12" spans="1:15" ht="14.4">
      <c r="A12" s="160">
        <v>2.1</v>
      </c>
      <c r="B12" s="606" t="s">
        <v>560</v>
      </c>
      <c r="C12" s="157">
        <v>10160297.59</v>
      </c>
      <c r="D12" s="157">
        <v>158828.29999999888</v>
      </c>
      <c r="E12" s="158">
        <f t="shared" si="0"/>
        <v>10319125.889999999</v>
      </c>
      <c r="F12" s="157">
        <v>48982974.880000003</v>
      </c>
      <c r="G12" s="157">
        <v>9932.5600000023842</v>
      </c>
      <c r="H12" s="159">
        <v>48992907.440000005</v>
      </c>
      <c r="I12" s="604"/>
      <c r="J12" s="604"/>
      <c r="K12" s="604"/>
      <c r="L12" s="604"/>
      <c r="M12" s="604"/>
      <c r="N12" s="604"/>
      <c r="O12" s="604"/>
    </row>
    <row r="13" spans="1:15" ht="26.4" customHeight="1">
      <c r="A13" s="160">
        <v>3</v>
      </c>
      <c r="B13" s="125" t="s">
        <v>561</v>
      </c>
      <c r="C13" s="157"/>
      <c r="D13" s="157"/>
      <c r="E13" s="158">
        <f t="shared" si="0"/>
        <v>0</v>
      </c>
      <c r="F13" s="157"/>
      <c r="G13" s="157"/>
      <c r="H13" s="159">
        <v>0</v>
      </c>
      <c r="I13" s="604"/>
      <c r="J13" s="604"/>
      <c r="K13" s="604"/>
      <c r="L13" s="604"/>
      <c r="M13" s="604"/>
      <c r="N13" s="604"/>
      <c r="O13" s="604"/>
    </row>
    <row r="14" spans="1:15" ht="26.4" customHeight="1">
      <c r="A14" s="160">
        <v>4</v>
      </c>
      <c r="B14" s="126" t="s">
        <v>562</v>
      </c>
      <c r="C14" s="157"/>
      <c r="D14" s="157"/>
      <c r="E14" s="158">
        <f t="shared" si="0"/>
        <v>0</v>
      </c>
      <c r="F14" s="157"/>
      <c r="G14" s="157"/>
      <c r="H14" s="159">
        <v>0</v>
      </c>
      <c r="I14" s="604"/>
      <c r="J14" s="604"/>
      <c r="K14" s="604"/>
      <c r="L14" s="604"/>
      <c r="M14" s="604"/>
      <c r="N14" s="604"/>
      <c r="O14" s="604"/>
    </row>
    <row r="15" spans="1:15" ht="24.6" customHeight="1">
      <c r="A15" s="160">
        <v>5</v>
      </c>
      <c r="B15" s="126" t="s">
        <v>563</v>
      </c>
      <c r="C15" s="157">
        <f>SUM(C16:C18)</f>
        <v>3555868911.8992996</v>
      </c>
      <c r="D15" s="157">
        <f>SUM(D16:D18)</f>
        <v>2599678307.2489009</v>
      </c>
      <c r="E15" s="158">
        <f t="shared" si="0"/>
        <v>6155547219.148201</v>
      </c>
      <c r="F15" s="157">
        <v>2448173822.1826</v>
      </c>
      <c r="G15" s="157">
        <v>2077242036.6523993</v>
      </c>
      <c r="H15" s="159">
        <v>4525415858.8349991</v>
      </c>
      <c r="I15" s="604"/>
      <c r="J15" s="604"/>
      <c r="K15" s="604"/>
      <c r="L15" s="604"/>
      <c r="M15" s="604"/>
      <c r="N15" s="604"/>
      <c r="O15" s="604"/>
    </row>
    <row r="16" spans="1:15" ht="14.4">
      <c r="A16" s="160">
        <v>5.0999999999999996</v>
      </c>
      <c r="B16" s="607" t="s">
        <v>564</v>
      </c>
      <c r="C16" s="157">
        <v>108303.24</v>
      </c>
      <c r="D16" s="157">
        <v>7374545.0194000006</v>
      </c>
      <c r="E16" s="158">
        <f t="shared" si="0"/>
        <v>7482848.2594000008</v>
      </c>
      <c r="F16" s="157">
        <v>108303.24</v>
      </c>
      <c r="G16" s="157">
        <v>6437636.1544000003</v>
      </c>
      <c r="H16" s="159">
        <v>6545939.3944000006</v>
      </c>
      <c r="I16" s="604"/>
      <c r="J16" s="604"/>
      <c r="K16" s="604"/>
      <c r="L16" s="604"/>
      <c r="M16" s="604"/>
      <c r="N16" s="604"/>
      <c r="O16" s="604"/>
    </row>
    <row r="17" spans="1:15" ht="14.4">
      <c r="A17" s="160">
        <v>5.2</v>
      </c>
      <c r="B17" s="607" t="s">
        <v>565</v>
      </c>
      <c r="C17" s="157">
        <v>3555760608.6592999</v>
      </c>
      <c r="D17" s="157">
        <v>2592303762.2295008</v>
      </c>
      <c r="E17" s="158">
        <f t="shared" si="0"/>
        <v>6148064370.8888006</v>
      </c>
      <c r="F17" s="157">
        <v>2448065518.9426003</v>
      </c>
      <c r="G17" s="157">
        <v>2070804400.4979992</v>
      </c>
      <c r="H17" s="159">
        <v>4518869919.4405994</v>
      </c>
      <c r="I17" s="604"/>
      <c r="J17" s="604"/>
      <c r="K17" s="604"/>
      <c r="L17" s="604"/>
      <c r="M17" s="604"/>
      <c r="N17" s="604"/>
      <c r="O17" s="604"/>
    </row>
    <row r="18" spans="1:15" ht="14.4">
      <c r="A18" s="160">
        <v>5.3</v>
      </c>
      <c r="B18" s="607" t="s">
        <v>566</v>
      </c>
      <c r="C18" s="157"/>
      <c r="D18" s="157"/>
      <c r="E18" s="158">
        <f t="shared" si="0"/>
        <v>0</v>
      </c>
      <c r="F18" s="157"/>
      <c r="G18" s="157"/>
      <c r="H18" s="159">
        <v>0</v>
      </c>
      <c r="I18" s="604"/>
      <c r="J18" s="604"/>
      <c r="K18" s="604"/>
      <c r="L18" s="604"/>
      <c r="M18" s="604"/>
      <c r="N18" s="604"/>
      <c r="O18" s="604"/>
    </row>
    <row r="19" spans="1:15" ht="14.4">
      <c r="A19" s="160">
        <v>6</v>
      </c>
      <c r="B19" s="125" t="s">
        <v>567</v>
      </c>
      <c r="C19" s="157">
        <f>SUM(C20:C21)</f>
        <v>13313975808.17181</v>
      </c>
      <c r="D19" s="157">
        <f>SUM(D20:D21)</f>
        <v>10004775182.301998</v>
      </c>
      <c r="E19" s="158">
        <f t="shared" si="0"/>
        <v>23318750990.473808</v>
      </c>
      <c r="F19" s="157">
        <v>10656701723.2612</v>
      </c>
      <c r="G19" s="157">
        <v>7974453154.3710995</v>
      </c>
      <c r="H19" s="159">
        <v>18631154877.632301</v>
      </c>
      <c r="I19" s="604"/>
      <c r="J19" s="604"/>
      <c r="K19" s="604"/>
      <c r="L19" s="604"/>
      <c r="M19" s="604"/>
      <c r="N19" s="604"/>
      <c r="O19" s="604"/>
    </row>
    <row r="20" spans="1:15" ht="14.4">
      <c r="A20" s="160">
        <v>6.1</v>
      </c>
      <c r="B20" s="607" t="s">
        <v>565</v>
      </c>
      <c r="C20" s="157">
        <v>495762447.59999996</v>
      </c>
      <c r="D20" s="157">
        <v>382825284.00120014</v>
      </c>
      <c r="E20" s="158">
        <f t="shared" si="0"/>
        <v>878587731.6012001</v>
      </c>
      <c r="F20" s="157">
        <v>443590668.16000003</v>
      </c>
      <c r="G20" s="157">
        <v>41664822.672299981</v>
      </c>
      <c r="H20" s="159">
        <v>485255490.83230001</v>
      </c>
      <c r="I20" s="604"/>
      <c r="J20" s="604"/>
      <c r="K20" s="604"/>
      <c r="L20" s="604"/>
      <c r="M20" s="604"/>
      <c r="N20" s="604"/>
      <c r="O20" s="604"/>
    </row>
    <row r="21" spans="1:15" ht="14.4">
      <c r="A21" s="160">
        <v>6.2</v>
      </c>
      <c r="B21" s="607" t="s">
        <v>566</v>
      </c>
      <c r="C21" s="157">
        <v>12818213360.57181</v>
      </c>
      <c r="D21" s="157">
        <v>9621949898.3007984</v>
      </c>
      <c r="E21" s="158">
        <f t="shared" si="0"/>
        <v>22440163258.872608</v>
      </c>
      <c r="F21" s="157">
        <v>10213111055.1012</v>
      </c>
      <c r="G21" s="157">
        <v>7932788331.6987991</v>
      </c>
      <c r="H21" s="159">
        <v>18145899386.799999</v>
      </c>
      <c r="I21" s="604"/>
      <c r="J21" s="604"/>
      <c r="K21" s="604"/>
      <c r="L21" s="604"/>
      <c r="M21" s="604"/>
      <c r="N21" s="604"/>
      <c r="O21" s="604"/>
    </row>
    <row r="22" spans="1:15" ht="14.4">
      <c r="A22" s="160">
        <v>7</v>
      </c>
      <c r="B22" s="128" t="s">
        <v>568</v>
      </c>
      <c r="C22" s="157">
        <v>392420284.33000004</v>
      </c>
      <c r="D22" s="157">
        <v>0</v>
      </c>
      <c r="E22" s="158">
        <f t="shared" si="0"/>
        <v>392420284.33000004</v>
      </c>
      <c r="F22" s="157">
        <v>157362371.54397023</v>
      </c>
      <c r="G22" s="157">
        <v>0</v>
      </c>
      <c r="H22" s="159">
        <v>157362371.54397023</v>
      </c>
      <c r="I22" s="604"/>
      <c r="J22" s="604"/>
      <c r="K22" s="604"/>
      <c r="L22" s="604"/>
      <c r="M22" s="604"/>
      <c r="N22" s="604"/>
      <c r="O22" s="604"/>
    </row>
    <row r="23" spans="1:15" ht="14.4">
      <c r="A23" s="160">
        <v>8</v>
      </c>
      <c r="B23" s="128" t="s">
        <v>569</v>
      </c>
      <c r="C23" s="157">
        <v>49335435</v>
      </c>
      <c r="D23" s="157">
        <v>0</v>
      </c>
      <c r="E23" s="158">
        <f t="shared" si="0"/>
        <v>49335435</v>
      </c>
      <c r="F23" s="157">
        <v>28795295.039999999</v>
      </c>
      <c r="G23" s="157">
        <v>0</v>
      </c>
      <c r="H23" s="159">
        <v>28795295.039999999</v>
      </c>
      <c r="I23" s="604"/>
      <c r="J23" s="604"/>
      <c r="K23" s="604"/>
      <c r="L23" s="604"/>
      <c r="M23" s="604"/>
      <c r="N23" s="604"/>
      <c r="O23" s="604"/>
    </row>
    <row r="24" spans="1:15" ht="14.4">
      <c r="A24" s="160">
        <v>9</v>
      </c>
      <c r="B24" s="126" t="s">
        <v>570</v>
      </c>
      <c r="C24" s="157">
        <f>SUM(C25:C26)</f>
        <v>648913428.88999999</v>
      </c>
      <c r="D24" s="157">
        <f>SUM(D25:D26)</f>
        <v>0</v>
      </c>
      <c r="E24" s="158">
        <f t="shared" si="0"/>
        <v>648913428.88999999</v>
      </c>
      <c r="F24" s="157">
        <v>627020924.80000007</v>
      </c>
      <c r="G24" s="157">
        <v>0</v>
      </c>
      <c r="H24" s="159">
        <v>627020924.80000007</v>
      </c>
      <c r="I24" s="604"/>
      <c r="J24" s="604"/>
      <c r="K24" s="604"/>
      <c r="L24" s="604"/>
      <c r="M24" s="604"/>
      <c r="N24" s="604"/>
      <c r="O24" s="604"/>
    </row>
    <row r="25" spans="1:15" ht="14.4">
      <c r="A25" s="160">
        <v>9.1</v>
      </c>
      <c r="B25" s="608" t="s">
        <v>571</v>
      </c>
      <c r="C25" s="157">
        <v>540295043.04999995</v>
      </c>
      <c r="D25" s="157">
        <v>0</v>
      </c>
      <c r="E25" s="158">
        <f t="shared" si="0"/>
        <v>540295043.04999995</v>
      </c>
      <c r="F25" s="157">
        <v>498173902.73000002</v>
      </c>
      <c r="G25" s="157">
        <v>0</v>
      </c>
      <c r="H25" s="159">
        <v>498173902.73000002</v>
      </c>
      <c r="I25" s="604"/>
      <c r="J25" s="604"/>
      <c r="K25" s="604"/>
      <c r="L25" s="604"/>
      <c r="M25" s="604"/>
      <c r="N25" s="604"/>
      <c r="O25" s="604"/>
    </row>
    <row r="26" spans="1:15" ht="14.4">
      <c r="A26" s="160">
        <v>9.1999999999999993</v>
      </c>
      <c r="B26" s="608" t="s">
        <v>572</v>
      </c>
      <c r="C26" s="157">
        <v>108618385.84</v>
      </c>
      <c r="D26" s="157">
        <v>0</v>
      </c>
      <c r="E26" s="158">
        <f t="shared" si="0"/>
        <v>108618385.84</v>
      </c>
      <c r="F26" s="157">
        <v>128847022.07000001</v>
      </c>
      <c r="G26" s="157">
        <v>0</v>
      </c>
      <c r="H26" s="159">
        <v>128847022.07000001</v>
      </c>
      <c r="I26" s="604"/>
      <c r="J26" s="604"/>
      <c r="K26" s="604"/>
      <c r="L26" s="604"/>
      <c r="M26" s="604"/>
      <c r="N26" s="604"/>
      <c r="O26" s="604"/>
    </row>
    <row r="27" spans="1:15" ht="14.4">
      <c r="A27" s="160">
        <v>10</v>
      </c>
      <c r="B27" s="126" t="s">
        <v>573</v>
      </c>
      <c r="C27" s="157">
        <f>SUM(C28:C29)</f>
        <v>185975153.00999999</v>
      </c>
      <c r="D27" s="157">
        <f>SUM(D28:D29)</f>
        <v>0</v>
      </c>
      <c r="E27" s="158">
        <f t="shared" si="0"/>
        <v>185975153.00999999</v>
      </c>
      <c r="F27" s="157">
        <v>164932492.87</v>
      </c>
      <c r="G27" s="157">
        <v>0</v>
      </c>
      <c r="H27" s="159">
        <v>164932492.87</v>
      </c>
      <c r="I27" s="604"/>
      <c r="J27" s="604"/>
      <c r="K27" s="604"/>
      <c r="L27" s="604"/>
      <c r="M27" s="604"/>
      <c r="N27" s="604"/>
      <c r="O27" s="604"/>
    </row>
    <row r="28" spans="1:15" ht="14.4">
      <c r="A28" s="160">
        <v>10.1</v>
      </c>
      <c r="B28" s="608" t="s">
        <v>574</v>
      </c>
      <c r="C28" s="157">
        <v>33331342.84</v>
      </c>
      <c r="D28" s="157">
        <v>0</v>
      </c>
      <c r="E28" s="158">
        <f t="shared" si="0"/>
        <v>33331342.84</v>
      </c>
      <c r="F28" s="157">
        <v>33331342.84</v>
      </c>
      <c r="G28" s="157">
        <v>0</v>
      </c>
      <c r="H28" s="159">
        <v>33331342.84</v>
      </c>
      <c r="I28" s="604"/>
      <c r="J28" s="604"/>
      <c r="K28" s="604"/>
      <c r="L28" s="604"/>
      <c r="M28" s="604"/>
      <c r="N28" s="604"/>
      <c r="O28" s="604"/>
    </row>
    <row r="29" spans="1:15" ht="14.4">
      <c r="A29" s="160">
        <v>10.199999999999999</v>
      </c>
      <c r="B29" s="608" t="s">
        <v>575</v>
      </c>
      <c r="C29" s="157">
        <v>152643810.16999999</v>
      </c>
      <c r="D29" s="157">
        <v>0</v>
      </c>
      <c r="E29" s="158">
        <f t="shared" si="0"/>
        <v>152643810.16999999</v>
      </c>
      <c r="F29" s="157">
        <v>131601150.03</v>
      </c>
      <c r="G29" s="157">
        <v>0</v>
      </c>
      <c r="H29" s="159">
        <v>131601150.03</v>
      </c>
      <c r="I29" s="604"/>
      <c r="J29" s="604"/>
      <c r="K29" s="604"/>
      <c r="L29" s="604"/>
      <c r="M29" s="604"/>
      <c r="N29" s="604"/>
      <c r="O29" s="604"/>
    </row>
    <row r="30" spans="1:15" ht="14.4">
      <c r="A30" s="160">
        <v>11</v>
      </c>
      <c r="B30" s="126" t="s">
        <v>576</v>
      </c>
      <c r="C30" s="157">
        <f>SUM(C31:C32)</f>
        <v>41074503</v>
      </c>
      <c r="D30" s="157">
        <f>SUM(D31:D32)</f>
        <v>0</v>
      </c>
      <c r="E30" s="158">
        <f t="shared" si="0"/>
        <v>41074503</v>
      </c>
      <c r="F30" s="157"/>
      <c r="G30" s="157">
        <v>0</v>
      </c>
      <c r="H30" s="159">
        <v>0</v>
      </c>
      <c r="I30" s="604"/>
      <c r="J30" s="604"/>
      <c r="K30" s="604"/>
      <c r="L30" s="604"/>
      <c r="M30" s="604"/>
      <c r="N30" s="604"/>
      <c r="O30" s="604"/>
    </row>
    <row r="31" spans="1:15" ht="14.4">
      <c r="A31" s="160">
        <v>11.1</v>
      </c>
      <c r="B31" s="608" t="s">
        <v>577</v>
      </c>
      <c r="C31" s="157">
        <v>41074503</v>
      </c>
      <c r="D31" s="157">
        <v>0</v>
      </c>
      <c r="E31" s="158">
        <f t="shared" si="0"/>
        <v>41074503</v>
      </c>
      <c r="F31" s="157"/>
      <c r="G31" s="157">
        <v>0</v>
      </c>
      <c r="H31" s="159">
        <v>0</v>
      </c>
      <c r="I31" s="604"/>
      <c r="J31" s="604"/>
      <c r="K31" s="604"/>
      <c r="L31" s="604"/>
      <c r="M31" s="604"/>
      <c r="N31" s="604"/>
      <c r="O31" s="604"/>
    </row>
    <row r="32" spans="1:15" ht="14.4">
      <c r="A32" s="160">
        <v>11.2</v>
      </c>
      <c r="B32" s="608" t="s">
        <v>578</v>
      </c>
      <c r="C32" s="157">
        <v>0</v>
      </c>
      <c r="D32" s="157">
        <v>0</v>
      </c>
      <c r="E32" s="158">
        <f t="shared" si="0"/>
        <v>0</v>
      </c>
      <c r="F32" s="157"/>
      <c r="G32" s="157">
        <v>0</v>
      </c>
      <c r="H32" s="159">
        <v>0</v>
      </c>
      <c r="I32" s="604"/>
      <c r="J32" s="604"/>
      <c r="K32" s="604"/>
      <c r="L32" s="604"/>
      <c r="M32" s="604"/>
      <c r="N32" s="604"/>
      <c r="O32" s="604"/>
    </row>
    <row r="33" spans="1:15" ht="14.4">
      <c r="A33" s="160">
        <v>13</v>
      </c>
      <c r="B33" s="126" t="s">
        <v>579</v>
      </c>
      <c r="C33" s="157">
        <v>519515341.22000045</v>
      </c>
      <c r="D33" s="157">
        <v>93503822.414629161</v>
      </c>
      <c r="E33" s="158">
        <f t="shared" si="0"/>
        <v>613019163.63462961</v>
      </c>
      <c r="F33" s="157">
        <v>477098978.50549954</v>
      </c>
      <c r="G33" s="157">
        <v>95529994.770900071</v>
      </c>
      <c r="H33" s="159">
        <v>572628973.27639961</v>
      </c>
      <c r="I33" s="604"/>
      <c r="J33" s="604"/>
      <c r="K33" s="604"/>
      <c r="L33" s="604"/>
      <c r="M33" s="604"/>
      <c r="N33" s="604"/>
      <c r="O33" s="604"/>
    </row>
    <row r="34" spans="1:15" ht="14.4">
      <c r="A34" s="160">
        <v>13.1</v>
      </c>
      <c r="B34" s="609" t="s">
        <v>580</v>
      </c>
      <c r="C34" s="157">
        <v>313039928.59000003</v>
      </c>
      <c r="D34" s="157">
        <v>0</v>
      </c>
      <c r="E34" s="158">
        <f t="shared" si="0"/>
        <v>313039928.59000003</v>
      </c>
      <c r="F34" s="157">
        <v>228099382.21000001</v>
      </c>
      <c r="G34" s="157">
        <v>0</v>
      </c>
      <c r="H34" s="159">
        <v>228099382.21000001</v>
      </c>
      <c r="I34" s="604"/>
      <c r="J34" s="604"/>
      <c r="K34" s="604"/>
      <c r="L34" s="604"/>
      <c r="M34" s="604"/>
      <c r="N34" s="604"/>
      <c r="O34" s="604"/>
    </row>
    <row r="35" spans="1:15" ht="14.4">
      <c r="A35" s="160">
        <v>13.2</v>
      </c>
      <c r="B35" s="609" t="s">
        <v>581</v>
      </c>
      <c r="C35" s="157">
        <v>0</v>
      </c>
      <c r="D35" s="157">
        <v>0</v>
      </c>
      <c r="E35" s="158">
        <f t="shared" si="0"/>
        <v>0</v>
      </c>
      <c r="F35" s="157">
        <v>0</v>
      </c>
      <c r="G35" s="157">
        <v>0</v>
      </c>
      <c r="H35" s="159">
        <v>0</v>
      </c>
      <c r="I35" s="604"/>
      <c r="J35" s="604"/>
      <c r="K35" s="604"/>
      <c r="L35" s="604"/>
      <c r="M35" s="604"/>
      <c r="N35" s="604"/>
      <c r="O35" s="604"/>
    </row>
    <row r="36" spans="1:15" ht="14.4">
      <c r="A36" s="160">
        <v>14</v>
      </c>
      <c r="B36" s="131" t="s">
        <v>582</v>
      </c>
      <c r="C36" s="157">
        <f>SUM(C7,C11,C13,C14,C15,C19,C22,C23,C24,C27,C30,C33)</f>
        <v>19218361143.561111</v>
      </c>
      <c r="D36" s="157">
        <f>SUM(D7,D11,D13,D14,D15,D19,D22,D23,D24,D27,D30,D33)</f>
        <v>15984015881.811228</v>
      </c>
      <c r="E36" s="158">
        <f>C36+D36</f>
        <v>35202377025.372337</v>
      </c>
      <c r="F36" s="157">
        <v>15588283853.455271</v>
      </c>
      <c r="G36" s="157">
        <v>13442922566.088799</v>
      </c>
      <c r="H36" s="159">
        <v>29031206419.544067</v>
      </c>
      <c r="I36" s="604"/>
      <c r="J36" s="604"/>
      <c r="K36" s="604"/>
      <c r="L36" s="604"/>
      <c r="M36" s="604"/>
      <c r="N36" s="604"/>
      <c r="O36" s="604"/>
    </row>
    <row r="37" spans="1:15" ht="22.5" customHeight="1">
      <c r="A37" s="160"/>
      <c r="B37" s="132" t="s">
        <v>583</v>
      </c>
      <c r="C37" s="660"/>
      <c r="D37" s="661"/>
      <c r="E37" s="661"/>
      <c r="F37" s="661"/>
      <c r="G37" s="661"/>
      <c r="H37" s="662"/>
      <c r="I37" s="604"/>
      <c r="J37" s="604"/>
      <c r="K37" s="604"/>
      <c r="L37" s="604"/>
      <c r="M37" s="604"/>
      <c r="N37" s="604"/>
      <c r="O37" s="604"/>
    </row>
    <row r="38" spans="1:15" ht="14.4">
      <c r="A38" s="160">
        <v>15</v>
      </c>
      <c r="B38" s="128" t="s">
        <v>584</v>
      </c>
      <c r="C38" s="157">
        <f>C39</f>
        <v>13085620.98</v>
      </c>
      <c r="D38" s="157">
        <f>D39</f>
        <v>491346</v>
      </c>
      <c r="E38" s="158">
        <f>C38+D38</f>
        <v>13576966.98</v>
      </c>
      <c r="F38" s="157">
        <v>6076870.9300000016</v>
      </c>
      <c r="G38" s="157">
        <v>20997872</v>
      </c>
      <c r="H38" s="159">
        <v>27074742.93</v>
      </c>
      <c r="I38" s="604"/>
      <c r="J38" s="604"/>
      <c r="K38" s="604"/>
      <c r="L38" s="604"/>
      <c r="M38" s="604"/>
      <c r="N38" s="604"/>
      <c r="O38" s="604"/>
    </row>
    <row r="39" spans="1:15" ht="14.4">
      <c r="A39" s="160">
        <v>15.1</v>
      </c>
      <c r="B39" s="606" t="s">
        <v>560</v>
      </c>
      <c r="C39" s="157">
        <v>13085620.98</v>
      </c>
      <c r="D39" s="157">
        <v>491346</v>
      </c>
      <c r="E39" s="158">
        <f t="shared" ref="E39:E52" si="1">C39+D39</f>
        <v>13576966.98</v>
      </c>
      <c r="F39" s="157">
        <v>6076870.9300000016</v>
      </c>
      <c r="G39" s="157">
        <v>20997872</v>
      </c>
      <c r="H39" s="159">
        <v>27074742.93</v>
      </c>
      <c r="I39" s="604"/>
      <c r="J39" s="604"/>
      <c r="K39" s="604"/>
      <c r="L39" s="604"/>
      <c r="M39" s="604"/>
      <c r="N39" s="604"/>
      <c r="O39" s="604"/>
    </row>
    <row r="40" spans="1:15" ht="24" customHeight="1">
      <c r="A40" s="160">
        <v>16</v>
      </c>
      <c r="B40" s="128" t="s">
        <v>585</v>
      </c>
      <c r="C40" s="157"/>
      <c r="D40" s="157"/>
      <c r="E40" s="158">
        <f t="shared" si="1"/>
        <v>0</v>
      </c>
      <c r="F40" s="157"/>
      <c r="G40" s="157"/>
      <c r="H40" s="159">
        <v>0</v>
      </c>
      <c r="I40" s="604"/>
      <c r="J40" s="604"/>
      <c r="K40" s="604"/>
      <c r="L40" s="604"/>
      <c r="M40" s="604"/>
      <c r="N40" s="604"/>
      <c r="O40" s="604"/>
    </row>
    <row r="41" spans="1:15" ht="14.4">
      <c r="A41" s="160">
        <v>17</v>
      </c>
      <c r="B41" s="128" t="s">
        <v>586</v>
      </c>
      <c r="C41" s="157">
        <f>SUM(C42:C45)</f>
        <v>14343309487.686497</v>
      </c>
      <c r="D41" s="157">
        <f>SUM(D42:D45)</f>
        <v>14063708596.085699</v>
      </c>
      <c r="E41" s="158">
        <f t="shared" si="1"/>
        <v>28407018083.772194</v>
      </c>
      <c r="F41" s="157">
        <v>11560527218.7565</v>
      </c>
      <c r="G41" s="157">
        <v>12005326704.484398</v>
      </c>
      <c r="H41" s="159">
        <v>23565853923.240898</v>
      </c>
      <c r="I41" s="604"/>
      <c r="J41" s="604"/>
      <c r="K41" s="604"/>
      <c r="L41" s="604"/>
      <c r="M41" s="604"/>
      <c r="N41" s="604"/>
      <c r="O41" s="604"/>
    </row>
    <row r="42" spans="1:15" ht="14.4">
      <c r="A42" s="160">
        <v>17.100000000000001</v>
      </c>
      <c r="B42" s="73" t="s">
        <v>587</v>
      </c>
      <c r="C42" s="610">
        <v>12492939512.916496</v>
      </c>
      <c r="D42" s="610">
        <v>12653718789.655701</v>
      </c>
      <c r="E42" s="158">
        <f t="shared" si="1"/>
        <v>25146658302.572197</v>
      </c>
      <c r="F42" s="610">
        <v>10566322385.5765</v>
      </c>
      <c r="G42" s="610">
        <v>10891652531.234398</v>
      </c>
      <c r="H42" s="159">
        <v>21457974916.810898</v>
      </c>
      <c r="I42" s="604"/>
      <c r="J42" s="604"/>
      <c r="K42" s="604"/>
      <c r="L42" s="604"/>
      <c r="M42" s="604"/>
      <c r="N42" s="604"/>
      <c r="O42" s="604"/>
    </row>
    <row r="43" spans="1:15" ht="14.4">
      <c r="A43" s="160">
        <v>17.2</v>
      </c>
      <c r="B43" s="605" t="s">
        <v>588</v>
      </c>
      <c r="C43" s="610">
        <v>1847286622.2600002</v>
      </c>
      <c r="D43" s="610">
        <v>1182643933.4399996</v>
      </c>
      <c r="E43" s="158">
        <f t="shared" si="1"/>
        <v>3029930555.6999998</v>
      </c>
      <c r="F43" s="610">
        <v>990499334.63999999</v>
      </c>
      <c r="G43" s="610">
        <v>924361871.21999991</v>
      </c>
      <c r="H43" s="159">
        <v>1914861205.8599999</v>
      </c>
      <c r="I43" s="604"/>
      <c r="J43" s="604"/>
      <c r="K43" s="604"/>
      <c r="L43" s="604"/>
      <c r="M43" s="604"/>
      <c r="N43" s="604"/>
      <c r="O43" s="604"/>
    </row>
    <row r="44" spans="1:15" ht="14.4">
      <c r="A44" s="160">
        <v>17.3</v>
      </c>
      <c r="B44" s="73" t="s">
        <v>589</v>
      </c>
      <c r="C44" s="610">
        <v>0</v>
      </c>
      <c r="D44" s="610">
        <v>88668772.239999995</v>
      </c>
      <c r="E44" s="158">
        <f t="shared" si="1"/>
        <v>88668772.239999995</v>
      </c>
      <c r="F44" s="610">
        <v>0</v>
      </c>
      <c r="G44" s="610">
        <v>68912002.690000013</v>
      </c>
      <c r="H44" s="159">
        <v>68912002.690000013</v>
      </c>
      <c r="I44" s="604"/>
      <c r="J44" s="604"/>
      <c r="K44" s="604"/>
      <c r="L44" s="604"/>
      <c r="M44" s="604"/>
      <c r="N44" s="604"/>
      <c r="O44" s="604"/>
    </row>
    <row r="45" spans="1:15" ht="14.4">
      <c r="A45" s="160">
        <v>17.399999999999999</v>
      </c>
      <c r="B45" s="73" t="s">
        <v>590</v>
      </c>
      <c r="C45" s="610">
        <v>3083352.51</v>
      </c>
      <c r="D45" s="610">
        <v>138677100.75</v>
      </c>
      <c r="E45" s="158">
        <f t="shared" si="1"/>
        <v>141760453.25999999</v>
      </c>
      <c r="F45" s="610">
        <v>3705498.54</v>
      </c>
      <c r="G45" s="610">
        <v>120400299.33999999</v>
      </c>
      <c r="H45" s="159">
        <v>124105797.88</v>
      </c>
      <c r="I45" s="604"/>
      <c r="J45" s="604"/>
      <c r="K45" s="604"/>
      <c r="L45" s="604"/>
      <c r="M45" s="604"/>
      <c r="N45" s="604"/>
      <c r="O45" s="604"/>
    </row>
    <row r="46" spans="1:15" ht="14.4">
      <c r="A46" s="160">
        <v>18</v>
      </c>
      <c r="B46" s="134" t="s">
        <v>591</v>
      </c>
      <c r="C46" s="157">
        <v>1951310.53</v>
      </c>
      <c r="D46" s="157">
        <v>1669561.3591999996</v>
      </c>
      <c r="E46" s="158">
        <f t="shared" si="1"/>
        <v>3620871.8891999996</v>
      </c>
      <c r="F46" s="157">
        <v>1109926.27</v>
      </c>
      <c r="G46" s="157">
        <v>5134799.8573999982</v>
      </c>
      <c r="H46" s="159">
        <v>6244726.1273999978</v>
      </c>
      <c r="I46" s="604"/>
      <c r="J46" s="604"/>
      <c r="K46" s="604"/>
      <c r="L46" s="604"/>
      <c r="M46" s="604"/>
      <c r="N46" s="604"/>
      <c r="O46" s="604"/>
    </row>
    <row r="47" spans="1:15" ht="14.4">
      <c r="A47" s="160">
        <v>19</v>
      </c>
      <c r="B47" s="134" t="s">
        <v>592</v>
      </c>
      <c r="C47" s="157">
        <f>SUM(C48:C49)</f>
        <v>17040821.789999999</v>
      </c>
      <c r="D47" s="157">
        <f>SUM(D48:D49)</f>
        <v>0</v>
      </c>
      <c r="E47" s="158">
        <f t="shared" si="1"/>
        <v>17040821.789999999</v>
      </c>
      <c r="F47" s="611">
        <v>155925605.65483564</v>
      </c>
      <c r="G47" s="157">
        <v>0</v>
      </c>
      <c r="H47" s="159">
        <v>155925605.65483564</v>
      </c>
      <c r="I47" s="604"/>
      <c r="J47" s="604"/>
      <c r="K47" s="604"/>
      <c r="L47" s="604"/>
      <c r="M47" s="604"/>
      <c r="N47" s="604"/>
      <c r="O47" s="604"/>
    </row>
    <row r="48" spans="1:15" ht="14.4">
      <c r="A48" s="160">
        <v>19.100000000000001</v>
      </c>
      <c r="B48" s="209" t="s">
        <v>593</v>
      </c>
      <c r="C48" s="157">
        <v>0</v>
      </c>
      <c r="D48" s="157">
        <v>0</v>
      </c>
      <c r="E48" s="158">
        <f t="shared" si="1"/>
        <v>0</v>
      </c>
      <c r="F48" s="157">
        <v>140184043.35203636</v>
      </c>
      <c r="G48" s="157">
        <v>0</v>
      </c>
      <c r="H48" s="159">
        <v>140184043.35203636</v>
      </c>
      <c r="I48" s="604"/>
      <c r="J48" s="604"/>
      <c r="K48" s="604"/>
      <c r="L48" s="604"/>
      <c r="M48" s="604"/>
      <c r="N48" s="604"/>
      <c r="O48" s="604"/>
    </row>
    <row r="49" spans="1:15" ht="14.4">
      <c r="A49" s="160">
        <v>19.2</v>
      </c>
      <c r="B49" s="209" t="s">
        <v>594</v>
      </c>
      <c r="C49" s="157">
        <v>17040821.789999999</v>
      </c>
      <c r="D49" s="157">
        <v>0</v>
      </c>
      <c r="E49" s="158">
        <f t="shared" si="1"/>
        <v>17040821.789999999</v>
      </c>
      <c r="F49" s="157">
        <v>15741562.302799283</v>
      </c>
      <c r="G49" s="157">
        <v>0</v>
      </c>
      <c r="H49" s="159">
        <v>15741562.302799283</v>
      </c>
      <c r="I49" s="604"/>
      <c r="J49" s="604"/>
      <c r="K49" s="604"/>
      <c r="L49" s="604"/>
      <c r="M49" s="604"/>
      <c r="N49" s="604"/>
      <c r="O49" s="604"/>
    </row>
    <row r="50" spans="1:15" ht="14.4">
      <c r="A50" s="160">
        <v>20</v>
      </c>
      <c r="B50" s="131" t="s">
        <v>595</v>
      </c>
      <c r="C50" s="157">
        <v>0</v>
      </c>
      <c r="D50" s="157">
        <v>1676427341.8099999</v>
      </c>
      <c r="E50" s="158">
        <f t="shared" si="1"/>
        <v>1676427341.8099999</v>
      </c>
      <c r="F50" s="157">
        <v>0</v>
      </c>
      <c r="G50" s="157">
        <v>894703985.12000012</v>
      </c>
      <c r="H50" s="159">
        <v>894703985.12000012</v>
      </c>
      <c r="I50" s="604"/>
      <c r="J50" s="604"/>
      <c r="K50" s="604"/>
      <c r="L50" s="604"/>
      <c r="M50" s="604"/>
      <c r="N50" s="604"/>
      <c r="O50" s="604"/>
    </row>
    <row r="51" spans="1:15" ht="14.4">
      <c r="A51" s="160">
        <v>21</v>
      </c>
      <c r="B51" s="123" t="s">
        <v>596</v>
      </c>
      <c r="C51" s="157">
        <v>173941774.25</v>
      </c>
      <c r="D51" s="157">
        <v>65580453.961600035</v>
      </c>
      <c r="E51" s="158">
        <f t="shared" si="1"/>
        <v>239522228.21160004</v>
      </c>
      <c r="F51" s="157">
        <v>169100582.75500715</v>
      </c>
      <c r="G51" s="157">
        <v>124923764.93200004</v>
      </c>
      <c r="H51" s="159">
        <v>294024347.68700719</v>
      </c>
      <c r="I51" s="604"/>
      <c r="J51" s="604"/>
      <c r="K51" s="604"/>
      <c r="L51" s="604"/>
      <c r="M51" s="604"/>
      <c r="N51" s="604"/>
      <c r="O51" s="604"/>
    </row>
    <row r="52" spans="1:15" ht="14.4">
      <c r="A52" s="160">
        <v>21.1</v>
      </c>
      <c r="B52" s="605" t="s">
        <v>597</v>
      </c>
      <c r="C52" s="157">
        <v>5188994.83</v>
      </c>
      <c r="D52" s="157">
        <v>0</v>
      </c>
      <c r="E52" s="158">
        <f t="shared" si="1"/>
        <v>5188994.83</v>
      </c>
      <c r="F52" s="157">
        <v>3668040.75</v>
      </c>
      <c r="G52" s="157"/>
      <c r="H52" s="159">
        <v>3668040.75</v>
      </c>
      <c r="I52" s="604"/>
      <c r="J52" s="604"/>
      <c r="K52" s="604"/>
      <c r="L52" s="604"/>
      <c r="M52" s="604"/>
      <c r="N52" s="604"/>
      <c r="O52" s="604"/>
    </row>
    <row r="53" spans="1:15" ht="14.4">
      <c r="A53" s="160">
        <v>22</v>
      </c>
      <c r="B53" s="131" t="s">
        <v>598</v>
      </c>
      <c r="C53" s="157">
        <f>SUM(C38,C40,C41,C46,C47,C50,C51)</f>
        <v>14549329015.236498</v>
      </c>
      <c r="D53" s="157">
        <f>SUM(D38,D40,D41,D46,D47,D50,D51)</f>
        <v>15807877299.216497</v>
      </c>
      <c r="E53" s="158">
        <f>C53+D53</f>
        <v>30357206314.452995</v>
      </c>
      <c r="F53" s="157">
        <v>11892740204.366343</v>
      </c>
      <c r="G53" s="157">
        <v>13051087126.393799</v>
      </c>
      <c r="H53" s="159">
        <v>24943827330.760139</v>
      </c>
      <c r="I53" s="604"/>
      <c r="J53" s="604"/>
      <c r="K53" s="604"/>
      <c r="L53" s="604"/>
      <c r="M53" s="604"/>
      <c r="N53" s="604"/>
      <c r="O53" s="604"/>
    </row>
    <row r="54" spans="1:15" ht="24" customHeight="1">
      <c r="A54" s="160"/>
      <c r="B54" s="132" t="s">
        <v>599</v>
      </c>
      <c r="C54" s="660"/>
      <c r="D54" s="661"/>
      <c r="E54" s="661"/>
      <c r="F54" s="661"/>
      <c r="G54" s="661"/>
      <c r="H54" s="662"/>
      <c r="I54" s="604"/>
      <c r="J54" s="604"/>
      <c r="K54" s="604"/>
      <c r="L54" s="604"/>
      <c r="M54" s="604"/>
      <c r="N54" s="604"/>
      <c r="O54" s="604"/>
    </row>
    <row r="55" spans="1:15" ht="14.4">
      <c r="A55" s="160">
        <v>23</v>
      </c>
      <c r="B55" s="131" t="s">
        <v>600</v>
      </c>
      <c r="C55" s="157">
        <v>27993660.18</v>
      </c>
      <c r="D55" s="157"/>
      <c r="E55" s="158">
        <f>C55+D55</f>
        <v>27993660.18</v>
      </c>
      <c r="F55" s="157">
        <v>27993660.18</v>
      </c>
      <c r="G55" s="157"/>
      <c r="H55" s="159">
        <v>27993660.18</v>
      </c>
      <c r="I55" s="604"/>
      <c r="J55" s="604"/>
      <c r="K55" s="604"/>
      <c r="L55" s="604"/>
      <c r="M55" s="604"/>
      <c r="N55" s="604"/>
      <c r="O55" s="604"/>
    </row>
    <row r="56" spans="1:15" ht="14.4">
      <c r="A56" s="160">
        <v>24</v>
      </c>
      <c r="B56" s="131" t="s">
        <v>601</v>
      </c>
      <c r="C56" s="157"/>
      <c r="D56" s="157"/>
      <c r="E56" s="158">
        <f t="shared" ref="E56:E69" si="2">C56+D56</f>
        <v>0</v>
      </c>
      <c r="F56" s="157"/>
      <c r="G56" s="157"/>
      <c r="H56" s="159">
        <v>0</v>
      </c>
      <c r="I56" s="604"/>
      <c r="J56" s="604"/>
      <c r="K56" s="604"/>
      <c r="L56" s="604"/>
      <c r="M56" s="604"/>
      <c r="N56" s="604"/>
      <c r="O56" s="604"/>
    </row>
    <row r="57" spans="1:15" ht="14.4">
      <c r="A57" s="160">
        <v>25</v>
      </c>
      <c r="B57" s="136" t="s">
        <v>602</v>
      </c>
      <c r="C57" s="157">
        <v>252311118.03999999</v>
      </c>
      <c r="D57" s="157"/>
      <c r="E57" s="158">
        <f t="shared" si="2"/>
        <v>252311118.03999999</v>
      </c>
      <c r="F57" s="157">
        <v>252311118.03999999</v>
      </c>
      <c r="G57" s="157"/>
      <c r="H57" s="159">
        <v>252311118.03999999</v>
      </c>
      <c r="I57" s="604"/>
      <c r="J57" s="604"/>
      <c r="K57" s="604"/>
      <c r="L57" s="604"/>
      <c r="M57" s="604"/>
      <c r="N57" s="604"/>
      <c r="O57" s="604"/>
    </row>
    <row r="58" spans="1:15" ht="14.4">
      <c r="A58" s="160">
        <v>26</v>
      </c>
      <c r="B58" s="134" t="s">
        <v>603</v>
      </c>
      <c r="C58" s="157">
        <v>-11366</v>
      </c>
      <c r="D58" s="157"/>
      <c r="E58" s="158">
        <f t="shared" si="2"/>
        <v>-11366</v>
      </c>
      <c r="F58" s="157">
        <v>-10173</v>
      </c>
      <c r="G58" s="157"/>
      <c r="H58" s="159">
        <v>-10173</v>
      </c>
      <c r="I58" s="604"/>
      <c r="J58" s="604"/>
      <c r="K58" s="604"/>
      <c r="L58" s="604"/>
      <c r="M58" s="604"/>
      <c r="N58" s="604"/>
      <c r="O58" s="604"/>
    </row>
    <row r="59" spans="1:15" ht="14.4">
      <c r="A59" s="160">
        <v>27</v>
      </c>
      <c r="B59" s="134" t="s">
        <v>604</v>
      </c>
      <c r="C59" s="157">
        <f>SUM(C60:C61)</f>
        <v>0</v>
      </c>
      <c r="D59" s="157">
        <f>SUM(D60:D61)</f>
        <v>0</v>
      </c>
      <c r="E59" s="158">
        <f t="shared" si="2"/>
        <v>0</v>
      </c>
      <c r="F59" s="157">
        <v>0</v>
      </c>
      <c r="G59" s="157">
        <v>0</v>
      </c>
      <c r="H59" s="159">
        <v>0</v>
      </c>
      <c r="I59" s="604"/>
      <c r="J59" s="604"/>
      <c r="K59" s="604"/>
      <c r="L59" s="604"/>
      <c r="M59" s="604"/>
      <c r="N59" s="604"/>
      <c r="O59" s="604"/>
    </row>
    <row r="60" spans="1:15" ht="14.4">
      <c r="A60" s="160">
        <v>27.1</v>
      </c>
      <c r="B60" s="73" t="s">
        <v>605</v>
      </c>
      <c r="C60" s="157"/>
      <c r="D60" s="157"/>
      <c r="E60" s="158">
        <f t="shared" si="2"/>
        <v>0</v>
      </c>
      <c r="F60" s="157"/>
      <c r="G60" s="157"/>
      <c r="H60" s="159">
        <v>0</v>
      </c>
      <c r="I60" s="604"/>
      <c r="J60" s="604"/>
      <c r="K60" s="604"/>
      <c r="L60" s="604"/>
      <c r="M60" s="604"/>
      <c r="N60" s="604"/>
      <c r="O60" s="604"/>
    </row>
    <row r="61" spans="1:15" ht="14.4">
      <c r="A61" s="160">
        <v>27.2</v>
      </c>
      <c r="B61" s="612" t="s">
        <v>606</v>
      </c>
      <c r="C61" s="157"/>
      <c r="D61" s="157"/>
      <c r="E61" s="158">
        <f t="shared" si="2"/>
        <v>0</v>
      </c>
      <c r="F61" s="157"/>
      <c r="G61" s="157"/>
      <c r="H61" s="159">
        <v>0</v>
      </c>
      <c r="I61" s="604"/>
      <c r="J61" s="604"/>
      <c r="K61" s="604"/>
      <c r="L61" s="604"/>
      <c r="M61" s="604"/>
      <c r="N61" s="604"/>
      <c r="O61" s="604"/>
    </row>
    <row r="62" spans="1:15" ht="14.4">
      <c r="A62" s="160">
        <v>28</v>
      </c>
      <c r="B62" s="123" t="s">
        <v>607</v>
      </c>
      <c r="C62" s="157">
        <v>-125451139.61</v>
      </c>
      <c r="D62" s="157"/>
      <c r="E62" s="158">
        <f t="shared" si="2"/>
        <v>-125451139.61</v>
      </c>
      <c r="F62" s="157">
        <v>-113514556.6337229</v>
      </c>
      <c r="G62" s="157"/>
      <c r="H62" s="159">
        <v>-113514556.6337229</v>
      </c>
      <c r="I62" s="604"/>
      <c r="J62" s="604"/>
      <c r="K62" s="604"/>
      <c r="L62" s="604"/>
      <c r="M62" s="604"/>
      <c r="N62" s="604"/>
      <c r="O62" s="604"/>
    </row>
    <row r="63" spans="1:15" ht="14.4">
      <c r="A63" s="160">
        <v>29</v>
      </c>
      <c r="B63" s="134" t="s">
        <v>608</v>
      </c>
      <c r="C63" s="157">
        <f>SUM(C64:C66)</f>
        <v>59682136.799999997</v>
      </c>
      <c r="D63" s="157">
        <f>SUM(D64:D66)</f>
        <v>0</v>
      </c>
      <c r="E63" s="158">
        <f t="shared" si="2"/>
        <v>59682136.799999997</v>
      </c>
      <c r="F63" s="157">
        <v>31727328.587299995</v>
      </c>
      <c r="G63" s="157">
        <v>0</v>
      </c>
      <c r="H63" s="159">
        <v>31727328.587299995</v>
      </c>
      <c r="I63" s="604"/>
      <c r="J63" s="604"/>
      <c r="K63" s="604"/>
      <c r="L63" s="604"/>
      <c r="M63" s="604"/>
      <c r="N63" s="604"/>
      <c r="O63" s="604"/>
    </row>
    <row r="64" spans="1:15" ht="14.4">
      <c r="A64" s="160">
        <v>29.1</v>
      </c>
      <c r="B64" s="607" t="s">
        <v>609</v>
      </c>
      <c r="C64" s="157">
        <v>2358668.17</v>
      </c>
      <c r="D64" s="157"/>
      <c r="E64" s="158">
        <f t="shared" si="2"/>
        <v>2358668.17</v>
      </c>
      <c r="F64" s="157">
        <v>2358668.17</v>
      </c>
      <c r="G64" s="157"/>
      <c r="H64" s="159">
        <v>2358668.17</v>
      </c>
      <c r="I64" s="604"/>
      <c r="J64" s="604"/>
      <c r="K64" s="604"/>
      <c r="L64" s="604"/>
      <c r="M64" s="604"/>
      <c r="N64" s="604"/>
      <c r="O64" s="604"/>
    </row>
    <row r="65" spans="1:15" ht="24.9" customHeight="1">
      <c r="A65" s="160">
        <v>29.2</v>
      </c>
      <c r="B65" s="73" t="s">
        <v>610</v>
      </c>
      <c r="C65" s="157">
        <v>1718212.58</v>
      </c>
      <c r="D65" s="157"/>
      <c r="E65" s="158">
        <f t="shared" si="2"/>
        <v>1718212.58</v>
      </c>
      <c r="F65" s="157">
        <v>2211831.9</v>
      </c>
      <c r="G65" s="157"/>
      <c r="H65" s="159">
        <v>2211831.9</v>
      </c>
      <c r="I65" s="604"/>
      <c r="J65" s="604"/>
      <c r="K65" s="604"/>
      <c r="L65" s="604"/>
      <c r="M65" s="604"/>
      <c r="N65" s="604"/>
      <c r="O65" s="604"/>
    </row>
    <row r="66" spans="1:15" ht="22.5" customHeight="1">
      <c r="A66" s="160">
        <v>29.3</v>
      </c>
      <c r="B66" s="608" t="s">
        <v>611</v>
      </c>
      <c r="C66" s="157">
        <v>55605256.049999997</v>
      </c>
      <c r="D66" s="157"/>
      <c r="E66" s="158">
        <f t="shared" si="2"/>
        <v>55605256.049999997</v>
      </c>
      <c r="F66" s="157">
        <v>27156828.517299995</v>
      </c>
      <c r="G66" s="157"/>
      <c r="H66" s="159">
        <v>27156828.517299995</v>
      </c>
      <c r="I66" s="604"/>
      <c r="J66" s="604"/>
      <c r="K66" s="604"/>
      <c r="L66" s="604"/>
      <c r="M66" s="604"/>
      <c r="N66" s="604"/>
      <c r="O66" s="604"/>
    </row>
    <row r="67" spans="1:15" ht="14.4">
      <c r="A67" s="160">
        <v>30</v>
      </c>
      <c r="B67" s="126" t="s">
        <v>612</v>
      </c>
      <c r="C67" s="157">
        <v>4630646301.5144367</v>
      </c>
      <c r="D67" s="157"/>
      <c r="E67" s="158">
        <f t="shared" si="2"/>
        <v>4630646301.5144367</v>
      </c>
      <c r="F67" s="157">
        <v>3888871711.6103463</v>
      </c>
      <c r="G67" s="157"/>
      <c r="H67" s="159">
        <v>3888871711.6103463</v>
      </c>
      <c r="I67" s="604"/>
      <c r="J67" s="604"/>
      <c r="K67" s="604"/>
      <c r="L67" s="604"/>
      <c r="M67" s="604"/>
      <c r="N67" s="604"/>
      <c r="O67" s="604"/>
    </row>
    <row r="68" spans="1:15" ht="14.4">
      <c r="A68" s="160">
        <v>31</v>
      </c>
      <c r="B68" s="613" t="s">
        <v>613</v>
      </c>
      <c r="C68" s="157">
        <f>SUM(C55,C56,C57,C58,C59,C62,C63,C67)</f>
        <v>4845170710.9244366</v>
      </c>
      <c r="D68" s="157">
        <f>SUM(D55,D56,D57,D58,D59,D62,D63,D67)</f>
        <v>0</v>
      </c>
      <c r="E68" s="158">
        <f t="shared" si="2"/>
        <v>4845170710.9244366</v>
      </c>
      <c r="F68" s="157">
        <v>4087379088.7839231</v>
      </c>
      <c r="G68" s="157">
        <v>0</v>
      </c>
      <c r="H68" s="159">
        <v>4087379088.7839231</v>
      </c>
      <c r="I68" s="604"/>
      <c r="J68" s="604"/>
      <c r="K68" s="604"/>
      <c r="L68" s="604"/>
      <c r="M68" s="604"/>
      <c r="N68" s="604"/>
      <c r="O68" s="604"/>
    </row>
    <row r="69" spans="1:15" ht="15" thickBot="1">
      <c r="A69" s="161">
        <v>32</v>
      </c>
      <c r="B69" s="140" t="s">
        <v>614</v>
      </c>
      <c r="C69" s="614">
        <f>SUM(C53,C68)</f>
        <v>19394499726.160934</v>
      </c>
      <c r="D69" s="614">
        <f>SUM(D53,D68)</f>
        <v>15807877299.216497</v>
      </c>
      <c r="E69" s="615">
        <f t="shared" si="2"/>
        <v>35202377025.377434</v>
      </c>
      <c r="F69" s="614">
        <v>15980119293.150265</v>
      </c>
      <c r="G69" s="614">
        <v>13051087126.393799</v>
      </c>
      <c r="H69" s="616">
        <v>29031206419.544064</v>
      </c>
      <c r="I69" s="604"/>
      <c r="J69" s="604"/>
      <c r="K69" s="604"/>
      <c r="L69" s="604"/>
      <c r="M69" s="604"/>
      <c r="N69" s="604"/>
      <c r="O69" s="604"/>
    </row>
    <row r="70" spans="1:15" ht="14.4">
      <c r="C70" s="617"/>
      <c r="D70" s="617"/>
      <c r="E70" s="617"/>
      <c r="F70" s="617"/>
      <c r="G70" s="617"/>
      <c r="H70" s="617"/>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5"/>
  <sheetViews>
    <sheetView showGridLines="0" zoomScaleNormal="100" workbookViewId="0"/>
  </sheetViews>
  <sheetFormatPr defaultColWidth="9.109375" defaultRowHeight="13.8"/>
  <cols>
    <col min="1" max="1" width="9.109375" style="589"/>
    <col min="2" max="2" width="93.88671875" style="589" customWidth="1"/>
    <col min="3" max="3" width="15.109375" style="589" bestFit="1" customWidth="1"/>
    <col min="4" max="4" width="14.33203125" style="589" bestFit="1" customWidth="1"/>
    <col min="5" max="5" width="15.88671875" style="589" bestFit="1" customWidth="1"/>
    <col min="6" max="6" width="15.109375" style="589" bestFit="1" customWidth="1"/>
    <col min="7" max="7" width="14.33203125" style="589" bestFit="1" customWidth="1"/>
    <col min="8" max="8" width="15.109375" style="589" bestFit="1" customWidth="1"/>
    <col min="9" max="9" width="5.5546875" style="589" bestFit="1" customWidth="1"/>
    <col min="10" max="16384" width="9.109375" style="589"/>
  </cols>
  <sheetData>
    <row r="1" spans="1:8">
      <c r="A1" s="618" t="s">
        <v>30</v>
      </c>
      <c r="B1" s="588" t="str">
        <f>'Info '!C2</f>
        <v xml:space="preserve">JSC "Bank of Georgia" </v>
      </c>
    </row>
    <row r="2" spans="1:8">
      <c r="A2" s="618" t="s">
        <v>31</v>
      </c>
      <c r="B2" s="619">
        <f>'1. key ratios '!B2</f>
        <v>45565</v>
      </c>
      <c r="H2" s="591"/>
    </row>
    <row r="3" spans="1:8" ht="14.4" thickBot="1">
      <c r="A3" s="618"/>
      <c r="B3" s="588"/>
      <c r="C3" s="590"/>
      <c r="D3" s="591"/>
      <c r="E3" s="591"/>
      <c r="F3" s="590"/>
      <c r="G3" s="591"/>
      <c r="H3" s="591"/>
    </row>
    <row r="4" spans="1:8">
      <c r="A4" s="671" t="s">
        <v>6</v>
      </c>
      <c r="B4" s="673" t="s">
        <v>615</v>
      </c>
      <c r="C4" s="675" t="s">
        <v>552</v>
      </c>
      <c r="D4" s="675"/>
      <c r="E4" s="675"/>
      <c r="F4" s="675" t="s">
        <v>553</v>
      </c>
      <c r="G4" s="675"/>
      <c r="H4" s="676"/>
    </row>
    <row r="5" spans="1:8">
      <c r="A5" s="672"/>
      <c r="B5" s="674"/>
      <c r="C5" s="592" t="s">
        <v>32</v>
      </c>
      <c r="D5" s="592" t="s">
        <v>33</v>
      </c>
      <c r="E5" s="592" t="s">
        <v>34</v>
      </c>
      <c r="F5" s="592" t="s">
        <v>32</v>
      </c>
      <c r="G5" s="592" t="s">
        <v>33</v>
      </c>
      <c r="H5" s="593" t="s">
        <v>34</v>
      </c>
    </row>
    <row r="6" spans="1:8">
      <c r="A6" s="620">
        <v>1</v>
      </c>
      <c r="B6" s="621" t="s">
        <v>616</v>
      </c>
      <c r="C6" s="622">
        <f>SUM(C7:C12)</f>
        <v>1595543645.7067106</v>
      </c>
      <c r="D6" s="622">
        <f>SUM(D7:D12)</f>
        <v>783524285.26807666</v>
      </c>
      <c r="E6" s="623">
        <f>C6+D6</f>
        <v>2379067930.9747872</v>
      </c>
      <c r="F6" s="622">
        <f>SUM(F7:F12)</f>
        <v>1354754705.6885636</v>
      </c>
      <c r="G6" s="622">
        <f>SUM(G7:G12)</f>
        <v>589711592.49130011</v>
      </c>
      <c r="H6" s="624">
        <f>F6+G6</f>
        <v>1944466298.1798637</v>
      </c>
    </row>
    <row r="7" spans="1:8">
      <c r="A7" s="620">
        <v>1.1000000000000001</v>
      </c>
      <c r="B7" s="625" t="s">
        <v>559</v>
      </c>
      <c r="C7" s="622"/>
      <c r="D7" s="622"/>
      <c r="E7" s="623">
        <f t="shared" ref="E7:E45" si="0">C7+D7</f>
        <v>0</v>
      </c>
      <c r="F7" s="622"/>
      <c r="G7" s="622"/>
      <c r="H7" s="624">
        <f t="shared" ref="H7:H45" si="1">F7+G7</f>
        <v>0</v>
      </c>
    </row>
    <row r="8" spans="1:8">
      <c r="A8" s="620">
        <v>1.2</v>
      </c>
      <c r="B8" s="625" t="s">
        <v>561</v>
      </c>
      <c r="C8" s="622"/>
      <c r="D8" s="622"/>
      <c r="E8" s="623">
        <f t="shared" si="0"/>
        <v>0</v>
      </c>
      <c r="F8" s="622"/>
      <c r="G8" s="622"/>
      <c r="H8" s="624">
        <f t="shared" si="1"/>
        <v>0</v>
      </c>
    </row>
    <row r="9" spans="1:8">
      <c r="A9" s="620">
        <v>1.3</v>
      </c>
      <c r="B9" s="625" t="s">
        <v>617</v>
      </c>
      <c r="C9" s="622"/>
      <c r="D9" s="622"/>
      <c r="E9" s="623">
        <f t="shared" si="0"/>
        <v>0</v>
      </c>
      <c r="F9" s="622"/>
      <c r="G9" s="622"/>
      <c r="H9" s="624">
        <f t="shared" si="1"/>
        <v>0</v>
      </c>
    </row>
    <row r="10" spans="1:8">
      <c r="A10" s="620">
        <v>1.4</v>
      </c>
      <c r="B10" s="625" t="s">
        <v>563</v>
      </c>
      <c r="C10" s="622">
        <v>198493042.64300004</v>
      </c>
      <c r="D10" s="622">
        <v>102686798.20700005</v>
      </c>
      <c r="E10" s="623">
        <f t="shared" si="0"/>
        <v>301179840.85000008</v>
      </c>
      <c r="F10" s="622">
        <v>161928865.78999999</v>
      </c>
      <c r="G10" s="622">
        <v>67743691.699999988</v>
      </c>
      <c r="H10" s="624">
        <f t="shared" si="1"/>
        <v>229672557.48999998</v>
      </c>
    </row>
    <row r="11" spans="1:8">
      <c r="A11" s="620">
        <v>1.5</v>
      </c>
      <c r="B11" s="625" t="s">
        <v>567</v>
      </c>
      <c r="C11" s="622">
        <v>1397050603.0637105</v>
      </c>
      <c r="D11" s="622">
        <v>680837487.06107664</v>
      </c>
      <c r="E11" s="623">
        <f t="shared" si="0"/>
        <v>2077888090.1247871</v>
      </c>
      <c r="F11" s="622">
        <v>1190615604.9163771</v>
      </c>
      <c r="G11" s="622">
        <v>521967900.79130012</v>
      </c>
      <c r="H11" s="624">
        <f t="shared" si="1"/>
        <v>1712583505.7076771</v>
      </c>
    </row>
    <row r="12" spans="1:8">
      <c r="A12" s="620">
        <v>1.6</v>
      </c>
      <c r="B12" s="625" t="s">
        <v>449</v>
      </c>
      <c r="C12" s="622">
        <v>0</v>
      </c>
      <c r="D12" s="622">
        <v>0</v>
      </c>
      <c r="E12" s="623">
        <f t="shared" si="0"/>
        <v>0</v>
      </c>
      <c r="F12" s="622">
        <v>2210234.9821864404</v>
      </c>
      <c r="G12" s="622"/>
      <c r="H12" s="624">
        <f t="shared" si="1"/>
        <v>2210234.9821864404</v>
      </c>
    </row>
    <row r="13" spans="1:8">
      <c r="A13" s="620">
        <v>2</v>
      </c>
      <c r="B13" s="621" t="s">
        <v>618</v>
      </c>
      <c r="C13" s="622">
        <v>-798610514.36000013</v>
      </c>
      <c r="D13" s="622">
        <v>-258024433.53004003</v>
      </c>
      <c r="E13" s="623">
        <f t="shared" si="0"/>
        <v>-1056634947.8900402</v>
      </c>
      <c r="F13" s="622">
        <v>-678776545.63999999</v>
      </c>
      <c r="G13" s="622">
        <v>-125811421.11019985</v>
      </c>
      <c r="H13" s="624">
        <f t="shared" si="1"/>
        <v>-804587966.75019979</v>
      </c>
    </row>
    <row r="14" spans="1:8">
      <c r="A14" s="620">
        <v>2.1</v>
      </c>
      <c r="B14" s="625" t="s">
        <v>619</v>
      </c>
      <c r="C14" s="622"/>
      <c r="D14" s="622"/>
      <c r="E14" s="623">
        <f t="shared" si="0"/>
        <v>0</v>
      </c>
      <c r="F14" s="622"/>
      <c r="G14" s="622"/>
      <c r="H14" s="624">
        <f t="shared" si="1"/>
        <v>0</v>
      </c>
    </row>
    <row r="15" spans="1:8">
      <c r="A15" s="620">
        <v>2.2000000000000002</v>
      </c>
      <c r="B15" s="625" t="s">
        <v>620</v>
      </c>
      <c r="C15" s="622"/>
      <c r="D15" s="622"/>
      <c r="E15" s="623">
        <f t="shared" si="0"/>
        <v>0</v>
      </c>
      <c r="F15" s="622"/>
      <c r="G15" s="622"/>
      <c r="H15" s="624">
        <f t="shared" si="1"/>
        <v>0</v>
      </c>
    </row>
    <row r="16" spans="1:8">
      <c r="A16" s="620">
        <v>2.2999999999999998</v>
      </c>
      <c r="B16" s="625" t="s">
        <v>621</v>
      </c>
      <c r="C16" s="622">
        <v>-798317099.72000015</v>
      </c>
      <c r="D16" s="622">
        <v>-263962069.33004004</v>
      </c>
      <c r="E16" s="623">
        <f t="shared" si="0"/>
        <v>-1062279169.0500402</v>
      </c>
      <c r="F16" s="622">
        <v>-682362363.40999997</v>
      </c>
      <c r="G16" s="622">
        <v>-105042564.64019985</v>
      </c>
      <c r="H16" s="624">
        <f t="shared" si="1"/>
        <v>-787404928.05019987</v>
      </c>
    </row>
    <row r="17" spans="1:8">
      <c r="A17" s="620">
        <v>2.4</v>
      </c>
      <c r="B17" s="625" t="s">
        <v>622</v>
      </c>
      <c r="C17" s="622">
        <v>-293414.64</v>
      </c>
      <c r="D17" s="622">
        <v>5937635.7999999998</v>
      </c>
      <c r="E17" s="623">
        <f t="shared" si="0"/>
        <v>5644221.1600000001</v>
      </c>
      <c r="F17" s="622">
        <v>3585817.77</v>
      </c>
      <c r="G17" s="622">
        <v>-20768856.469999999</v>
      </c>
      <c r="H17" s="624">
        <f t="shared" si="1"/>
        <v>-17183038.699999999</v>
      </c>
    </row>
    <row r="18" spans="1:8">
      <c r="A18" s="620">
        <v>3</v>
      </c>
      <c r="B18" s="621" t="s">
        <v>623</v>
      </c>
      <c r="C18" s="622">
        <v>802345.66</v>
      </c>
      <c r="D18" s="622"/>
      <c r="E18" s="623">
        <f t="shared" si="0"/>
        <v>802345.66</v>
      </c>
      <c r="F18" s="622"/>
      <c r="G18" s="622"/>
      <c r="H18" s="624">
        <f t="shared" si="1"/>
        <v>0</v>
      </c>
    </row>
    <row r="19" spans="1:8">
      <c r="A19" s="620">
        <v>4</v>
      </c>
      <c r="B19" s="621" t="s">
        <v>624</v>
      </c>
      <c r="C19" s="622">
        <v>388486261.05999994</v>
      </c>
      <c r="D19" s="622">
        <v>144539961.37660003</v>
      </c>
      <c r="E19" s="623">
        <f t="shared" si="0"/>
        <v>533026222.43659997</v>
      </c>
      <c r="F19" s="622">
        <v>311375274.96000004</v>
      </c>
      <c r="G19" s="622">
        <v>139965884.05069995</v>
      </c>
      <c r="H19" s="624">
        <f t="shared" si="1"/>
        <v>451341159.01069999</v>
      </c>
    </row>
    <row r="20" spans="1:8">
      <c r="A20" s="620">
        <v>5</v>
      </c>
      <c r="B20" s="621" t="s">
        <v>625</v>
      </c>
      <c r="C20" s="622">
        <v>-102438911.27000001</v>
      </c>
      <c r="D20" s="622">
        <v>-153163667.87999997</v>
      </c>
      <c r="E20" s="623">
        <f t="shared" si="0"/>
        <v>-255602579.14999998</v>
      </c>
      <c r="F20" s="622">
        <v>-70226653.949999988</v>
      </c>
      <c r="G20" s="622">
        <v>-143790019</v>
      </c>
      <c r="H20" s="624">
        <f t="shared" si="1"/>
        <v>-214016672.94999999</v>
      </c>
    </row>
    <row r="21" spans="1:8" ht="27.6">
      <c r="A21" s="620">
        <v>6</v>
      </c>
      <c r="B21" s="621" t="s">
        <v>626</v>
      </c>
      <c r="C21" s="622">
        <v>0</v>
      </c>
      <c r="D21" s="622">
        <v>0</v>
      </c>
      <c r="E21" s="623">
        <f t="shared" si="0"/>
        <v>0</v>
      </c>
      <c r="F21" s="622">
        <v>0</v>
      </c>
      <c r="G21" s="622"/>
      <c r="H21" s="624">
        <f t="shared" si="1"/>
        <v>0</v>
      </c>
    </row>
    <row r="22" spans="1:8" ht="14.4">
      <c r="A22" s="620">
        <v>7</v>
      </c>
      <c r="B22" s="621" t="s">
        <v>627</v>
      </c>
      <c r="C22" s="594">
        <v>179298.76</v>
      </c>
      <c r="D22" s="594">
        <v>0</v>
      </c>
      <c r="E22" s="595">
        <f t="shared" si="0"/>
        <v>179298.76</v>
      </c>
      <c r="F22" s="594"/>
      <c r="G22" s="594"/>
      <c r="H22" s="596">
        <v>0</v>
      </c>
    </row>
    <row r="23" spans="1:8" ht="27.6">
      <c r="A23" s="620">
        <v>8</v>
      </c>
      <c r="B23" s="626" t="s">
        <v>628</v>
      </c>
      <c r="C23" s="594">
        <v>770649.65</v>
      </c>
      <c r="D23" s="594">
        <v>158613.59999999998</v>
      </c>
      <c r="E23" s="595">
        <f>C23+D23</f>
        <v>929263.25</v>
      </c>
      <c r="F23" s="594">
        <v>18596588.879999999</v>
      </c>
      <c r="G23" s="594"/>
      <c r="H23" s="596">
        <v>18596588.879999999</v>
      </c>
    </row>
    <row r="24" spans="1:8" ht="27.6">
      <c r="A24" s="620">
        <v>9</v>
      </c>
      <c r="B24" s="626" t="s">
        <v>629</v>
      </c>
      <c r="C24" s="622">
        <v>0</v>
      </c>
      <c r="D24" s="622"/>
      <c r="E24" s="623">
        <f t="shared" si="0"/>
        <v>0</v>
      </c>
      <c r="F24" s="622">
        <v>0</v>
      </c>
      <c r="G24" s="622"/>
      <c r="H24" s="624">
        <f t="shared" si="1"/>
        <v>0</v>
      </c>
    </row>
    <row r="25" spans="1:8">
      <c r="A25" s="620">
        <v>10</v>
      </c>
      <c r="B25" s="621" t="s">
        <v>630</v>
      </c>
      <c r="C25" s="622">
        <v>279327658.78860015</v>
      </c>
      <c r="D25" s="622">
        <v>0</v>
      </c>
      <c r="E25" s="623">
        <f t="shared" si="0"/>
        <v>279327658.78860015</v>
      </c>
      <c r="F25" s="622">
        <v>243656019.56700027</v>
      </c>
      <c r="G25" s="622">
        <v>0</v>
      </c>
      <c r="H25" s="624">
        <f t="shared" si="1"/>
        <v>243656019.56700027</v>
      </c>
    </row>
    <row r="26" spans="1:8">
      <c r="A26" s="620">
        <v>11</v>
      </c>
      <c r="B26" s="621" t="s">
        <v>631</v>
      </c>
      <c r="C26" s="622">
        <v>6349863.8099999996</v>
      </c>
      <c r="D26" s="622">
        <v>0</v>
      </c>
      <c r="E26" s="623">
        <f t="shared" si="0"/>
        <v>6349863.8099999996</v>
      </c>
      <c r="F26" s="622">
        <v>70683618.459999993</v>
      </c>
      <c r="G26" s="622"/>
      <c r="H26" s="624">
        <f t="shared" si="1"/>
        <v>70683618.459999993</v>
      </c>
    </row>
    <row r="27" spans="1:8">
      <c r="A27" s="620">
        <v>12</v>
      </c>
      <c r="B27" s="621" t="s">
        <v>632</v>
      </c>
      <c r="C27" s="622">
        <v>4479182.18</v>
      </c>
      <c r="D27" s="622">
        <v>7117992.1599999983</v>
      </c>
      <c r="E27" s="623">
        <f t="shared" si="0"/>
        <v>11597174.339999998</v>
      </c>
      <c r="F27" s="622">
        <v>6421493.2799999993</v>
      </c>
      <c r="G27" s="622"/>
      <c r="H27" s="624">
        <f t="shared" si="1"/>
        <v>6421493.2799999993</v>
      </c>
    </row>
    <row r="28" spans="1:8">
      <c r="A28" s="620">
        <v>13</v>
      </c>
      <c r="B28" s="621" t="s">
        <v>633</v>
      </c>
      <c r="C28" s="622">
        <v>-10493457.65</v>
      </c>
      <c r="D28" s="622">
        <v>-1198452.3100000005</v>
      </c>
      <c r="E28" s="623">
        <f t="shared" si="0"/>
        <v>-11691909.960000001</v>
      </c>
      <c r="F28" s="622">
        <v>-336202.8013658523</v>
      </c>
      <c r="G28" s="622"/>
      <c r="H28" s="624">
        <f t="shared" si="1"/>
        <v>-336202.8013658523</v>
      </c>
    </row>
    <row r="29" spans="1:8">
      <c r="A29" s="620">
        <v>14</v>
      </c>
      <c r="B29" s="621" t="s">
        <v>634</v>
      </c>
      <c r="C29" s="622">
        <v>-406540147.45999998</v>
      </c>
      <c r="D29" s="622">
        <v>-19494465.909999996</v>
      </c>
      <c r="E29" s="623">
        <f t="shared" si="0"/>
        <v>-426034613.37</v>
      </c>
      <c r="F29" s="622">
        <v>-354860390.51300001</v>
      </c>
      <c r="G29" s="622">
        <v>0</v>
      </c>
      <c r="H29" s="624">
        <f t="shared" si="1"/>
        <v>-354860390.51300001</v>
      </c>
    </row>
    <row r="30" spans="1:8" ht="14.4">
      <c r="A30" s="620">
        <v>14.1</v>
      </c>
      <c r="B30" s="627" t="s">
        <v>635</v>
      </c>
      <c r="C30" s="594">
        <v>-300741426.89999998</v>
      </c>
      <c r="D30" s="594">
        <v>0</v>
      </c>
      <c r="E30" s="595">
        <f t="shared" si="0"/>
        <v>-300741426.89999998</v>
      </c>
      <c r="F30" s="594">
        <v>-250704356.67300001</v>
      </c>
      <c r="G30" s="594"/>
      <c r="H30" s="596">
        <v>-250704356.67300001</v>
      </c>
    </row>
    <row r="31" spans="1:8" ht="14.4">
      <c r="A31" s="620">
        <v>14.2</v>
      </c>
      <c r="B31" s="627" t="s">
        <v>636</v>
      </c>
      <c r="C31" s="594">
        <v>-105798720.56</v>
      </c>
      <c r="D31" s="594">
        <v>-19494465.909999996</v>
      </c>
      <c r="E31" s="595">
        <f t="shared" si="0"/>
        <v>-125293186.47</v>
      </c>
      <c r="F31" s="594">
        <v>-104156033.84</v>
      </c>
      <c r="G31" s="594"/>
      <c r="H31" s="596">
        <v>-104156033.84</v>
      </c>
    </row>
    <row r="32" spans="1:8" ht="14.4">
      <c r="A32" s="620">
        <v>15</v>
      </c>
      <c r="B32" s="621" t="s">
        <v>637</v>
      </c>
      <c r="C32" s="594">
        <v>-80700038.120000005</v>
      </c>
      <c r="D32" s="594">
        <v>0</v>
      </c>
      <c r="E32" s="595">
        <f t="shared" si="0"/>
        <v>-80700038.120000005</v>
      </c>
      <c r="F32" s="594">
        <v>-72525486.870000005</v>
      </c>
      <c r="G32" s="594"/>
      <c r="H32" s="596">
        <v>-72525486.870000005</v>
      </c>
    </row>
    <row r="33" spans="1:8" ht="14.4">
      <c r="A33" s="620">
        <v>16</v>
      </c>
      <c r="B33" s="628" t="s">
        <v>638</v>
      </c>
      <c r="C33" s="594">
        <v>-4339163.3099999996</v>
      </c>
      <c r="D33" s="594">
        <v>-528530.75999999978</v>
      </c>
      <c r="E33" s="595">
        <f t="shared" si="0"/>
        <v>-4867694.0699999994</v>
      </c>
      <c r="F33" s="594">
        <v>-13011664.869999999</v>
      </c>
      <c r="G33" s="594">
        <v>1570033.56</v>
      </c>
      <c r="H33" s="596">
        <v>-11441631.309999999</v>
      </c>
    </row>
    <row r="34" spans="1:8">
      <c r="A34" s="620">
        <v>17</v>
      </c>
      <c r="B34" s="621" t="s">
        <v>639</v>
      </c>
      <c r="C34" s="622">
        <f>SUM(C35:C36)</f>
        <v>-382001.56999999995</v>
      </c>
      <c r="D34" s="622">
        <f>SUM(D35:D36)</f>
        <v>-591662.44920000003</v>
      </c>
      <c r="E34" s="623">
        <f t="shared" si="0"/>
        <v>-973664.01919999998</v>
      </c>
      <c r="F34" s="622">
        <f>SUM(F35:F36)</f>
        <v>-591596.68000000005</v>
      </c>
      <c r="G34" s="622">
        <f>SUM(G35:G36)</f>
        <v>-964669.83609999984</v>
      </c>
      <c r="H34" s="624">
        <f t="shared" si="1"/>
        <v>-1556266.5160999999</v>
      </c>
    </row>
    <row r="35" spans="1:8">
      <c r="A35" s="620">
        <v>17.100000000000001</v>
      </c>
      <c r="B35" s="627" t="s">
        <v>640</v>
      </c>
      <c r="C35" s="622">
        <v>114269.4</v>
      </c>
      <c r="D35" s="622">
        <v>-282509.84920000006</v>
      </c>
      <c r="E35" s="623">
        <f t="shared" si="0"/>
        <v>-168240.44920000006</v>
      </c>
      <c r="F35" s="622">
        <v>-591596.68000000005</v>
      </c>
      <c r="G35" s="622">
        <v>-964669.83609999984</v>
      </c>
      <c r="H35" s="624">
        <f t="shared" si="1"/>
        <v>-1556266.5160999999</v>
      </c>
    </row>
    <row r="36" spans="1:8">
      <c r="A36" s="620">
        <v>17.2</v>
      </c>
      <c r="B36" s="627" t="s">
        <v>641</v>
      </c>
      <c r="C36" s="622">
        <v>-496270.97</v>
      </c>
      <c r="D36" s="622">
        <v>-309152.59999999998</v>
      </c>
      <c r="E36" s="623">
        <f t="shared" si="0"/>
        <v>-805423.57</v>
      </c>
      <c r="F36" s="622">
        <v>0</v>
      </c>
      <c r="G36" s="622"/>
      <c r="H36" s="624">
        <f t="shared" si="1"/>
        <v>0</v>
      </c>
    </row>
    <row r="37" spans="1:8" ht="27.6">
      <c r="A37" s="620">
        <v>18</v>
      </c>
      <c r="B37" s="629" t="s">
        <v>642</v>
      </c>
      <c r="C37" s="622">
        <v>-33203860.981935106</v>
      </c>
      <c r="D37" s="622">
        <v>-12316851.831014901</v>
      </c>
      <c r="E37" s="623">
        <f t="shared" si="0"/>
        <v>-45520712.812950008</v>
      </c>
      <c r="F37" s="622">
        <v>-88008584.415450543</v>
      </c>
      <c r="G37" s="622">
        <v>-18092215.717135359</v>
      </c>
      <c r="H37" s="624">
        <f t="shared" si="1"/>
        <v>-106100800.1325859</v>
      </c>
    </row>
    <row r="38" spans="1:8">
      <c r="A38" s="620">
        <v>18.100000000000001</v>
      </c>
      <c r="B38" s="625" t="s">
        <v>643</v>
      </c>
      <c r="C38" s="622">
        <v>-1821079.5110999998</v>
      </c>
      <c r="D38" s="622">
        <v>13571.34</v>
      </c>
      <c r="E38" s="623">
        <f t="shared" si="0"/>
        <v>-1807508.1710999997</v>
      </c>
      <c r="F38" s="622">
        <v>1361094.6</v>
      </c>
      <c r="G38" s="622"/>
      <c r="H38" s="624">
        <f t="shared" si="1"/>
        <v>1361094.6</v>
      </c>
    </row>
    <row r="39" spans="1:8">
      <c r="A39" s="620">
        <v>18.2</v>
      </c>
      <c r="B39" s="625" t="s">
        <v>644</v>
      </c>
      <c r="C39" s="622">
        <v>-31382781.470835105</v>
      </c>
      <c r="D39" s="622">
        <v>-12330423.171014901</v>
      </c>
      <c r="E39" s="623">
        <f t="shared" si="0"/>
        <v>-43713204.64185001</v>
      </c>
      <c r="F39" s="622">
        <v>-89369679.015450537</v>
      </c>
      <c r="G39" s="622">
        <v>-18092215.717135359</v>
      </c>
      <c r="H39" s="624">
        <f t="shared" si="1"/>
        <v>-107461894.73258589</v>
      </c>
    </row>
    <row r="40" spans="1:8" ht="27.6">
      <c r="A40" s="620">
        <v>19</v>
      </c>
      <c r="B40" s="629" t="s">
        <v>645</v>
      </c>
      <c r="C40" s="622">
        <v>-548571.98</v>
      </c>
      <c r="D40" s="622">
        <v>0</v>
      </c>
      <c r="E40" s="623">
        <f t="shared" si="0"/>
        <v>-548571.98</v>
      </c>
      <c r="F40" s="622"/>
      <c r="G40" s="622"/>
      <c r="H40" s="624">
        <f t="shared" si="1"/>
        <v>0</v>
      </c>
    </row>
    <row r="41" spans="1:8">
      <c r="A41" s="620">
        <v>20</v>
      </c>
      <c r="B41" s="629" t="s">
        <v>646</v>
      </c>
      <c r="C41" s="622">
        <v>-4006857.4770589997</v>
      </c>
      <c r="D41" s="622">
        <v>-323417.14</v>
      </c>
      <c r="E41" s="623">
        <f t="shared" si="0"/>
        <v>-4330274.6170589998</v>
      </c>
      <c r="F41" s="622">
        <v>-11187314.309099982</v>
      </c>
      <c r="G41" s="622">
        <v>0</v>
      </c>
      <c r="H41" s="624">
        <f t="shared" si="1"/>
        <v>-11187314.309099982</v>
      </c>
    </row>
    <row r="42" spans="1:8" ht="27.6">
      <c r="A42" s="620">
        <v>21</v>
      </c>
      <c r="B42" s="630" t="s">
        <v>647</v>
      </c>
      <c r="C42" s="622">
        <v>0</v>
      </c>
      <c r="D42" s="622"/>
      <c r="E42" s="623">
        <f t="shared" si="0"/>
        <v>0</v>
      </c>
      <c r="F42" s="622"/>
      <c r="G42" s="622"/>
      <c r="H42" s="624">
        <f t="shared" si="1"/>
        <v>0</v>
      </c>
    </row>
    <row r="43" spans="1:8">
      <c r="A43" s="620">
        <v>22</v>
      </c>
      <c r="B43" s="630" t="s">
        <v>648</v>
      </c>
      <c r="C43" s="622">
        <v>834675381.43631649</v>
      </c>
      <c r="D43" s="622">
        <v>489699370.59442186</v>
      </c>
      <c r="E43" s="623">
        <f t="shared" si="0"/>
        <v>1324374752.0307384</v>
      </c>
      <c r="F43" s="622">
        <v>715963260.78664756</v>
      </c>
      <c r="G43" s="622">
        <v>442589184.43856478</v>
      </c>
      <c r="H43" s="624">
        <f t="shared" si="1"/>
        <v>1158552445.2252123</v>
      </c>
    </row>
    <row r="44" spans="1:8">
      <c r="A44" s="620">
        <v>23</v>
      </c>
      <c r="B44" s="630" t="s">
        <v>649</v>
      </c>
      <c r="C44" s="622">
        <v>204138810.65000001</v>
      </c>
      <c r="D44" s="622"/>
      <c r="E44" s="623">
        <f t="shared" si="0"/>
        <v>204138810.65000001</v>
      </c>
      <c r="F44" s="622">
        <v>176590917.19999999</v>
      </c>
      <c r="G44" s="622"/>
      <c r="H44" s="624">
        <f t="shared" si="1"/>
        <v>176590917.19999999</v>
      </c>
    </row>
    <row r="45" spans="1:8" ht="14.4" thickBot="1">
      <c r="A45" s="631">
        <v>24</v>
      </c>
      <c r="B45" s="632" t="s">
        <v>650</v>
      </c>
      <c r="C45" s="633">
        <f>C43-C44</f>
        <v>630536570.78631651</v>
      </c>
      <c r="D45" s="633">
        <f>D43-D44</f>
        <v>489699370.59442186</v>
      </c>
      <c r="E45" s="634">
        <f t="shared" si="0"/>
        <v>1120235941.3807383</v>
      </c>
      <c r="F45" s="633">
        <f>F43-F44</f>
        <v>539372343.58664751</v>
      </c>
      <c r="G45" s="633">
        <f>G43-G44</f>
        <v>442589184.43856478</v>
      </c>
      <c r="H45" s="635">
        <f t="shared" si="1"/>
        <v>981961528.02521229</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47"/>
  <sheetViews>
    <sheetView showGridLines="0" zoomScaleNormal="100" workbookViewId="0"/>
  </sheetViews>
  <sheetFormatPr defaultColWidth="9.109375" defaultRowHeight="13.8"/>
  <cols>
    <col min="1" max="1" width="9.109375" style="141"/>
    <col min="2" max="2" width="87.5546875" style="109" bestFit="1" customWidth="1"/>
    <col min="3" max="8" width="16.33203125" style="145" bestFit="1" customWidth="1"/>
    <col min="9" max="16384" width="9.109375" style="109"/>
  </cols>
  <sheetData>
    <row r="1" spans="1:16">
      <c r="A1" s="2" t="s">
        <v>30</v>
      </c>
      <c r="B1" s="84" t="str">
        <f>'Info '!C2</f>
        <v xml:space="preserve">JSC "Bank of Georgia" </v>
      </c>
      <c r="C1" s="144"/>
      <c r="F1" s="144"/>
    </row>
    <row r="2" spans="1:16">
      <c r="A2" s="2" t="s">
        <v>31</v>
      </c>
      <c r="B2" s="85">
        <f>'1. key ratios '!B2</f>
        <v>45565</v>
      </c>
      <c r="C2" s="146"/>
      <c r="D2" s="147"/>
      <c r="E2" s="147"/>
      <c r="F2" s="146"/>
      <c r="G2" s="147"/>
      <c r="H2" s="147"/>
    </row>
    <row r="3" spans="1:16" ht="14.4" thickBot="1">
      <c r="A3" s="2"/>
      <c r="B3" s="83"/>
      <c r="C3" s="146"/>
      <c r="D3" s="147"/>
      <c r="E3" s="147"/>
      <c r="F3" s="146"/>
      <c r="G3" s="147"/>
      <c r="H3" s="147"/>
    </row>
    <row r="4" spans="1:16">
      <c r="A4" s="663" t="s">
        <v>6</v>
      </c>
      <c r="B4" s="677" t="s">
        <v>94</v>
      </c>
      <c r="C4" s="679" t="s">
        <v>552</v>
      </c>
      <c r="D4" s="679"/>
      <c r="E4" s="679"/>
      <c r="F4" s="679" t="s">
        <v>553</v>
      </c>
      <c r="G4" s="679"/>
      <c r="H4" s="680"/>
    </row>
    <row r="5" spans="1:16">
      <c r="A5" s="664"/>
      <c r="B5" s="678"/>
      <c r="C5" s="148" t="s">
        <v>32</v>
      </c>
      <c r="D5" s="148" t="s">
        <v>33</v>
      </c>
      <c r="E5" s="148" t="s">
        <v>34</v>
      </c>
      <c r="F5" s="148" t="s">
        <v>32</v>
      </c>
      <c r="G5" s="148" t="s">
        <v>33</v>
      </c>
      <c r="H5" s="149" t="s">
        <v>34</v>
      </c>
    </row>
    <row r="6" spans="1:16">
      <c r="A6" s="120">
        <v>1</v>
      </c>
      <c r="B6" s="163" t="s">
        <v>651</v>
      </c>
      <c r="C6" s="170"/>
      <c r="D6" s="7">
        <v>76200000</v>
      </c>
      <c r="E6" s="171">
        <f t="shared" ref="E6:E43" si="0">C6+D6</f>
        <v>76200000</v>
      </c>
      <c r="F6" s="170"/>
      <c r="G6" s="170"/>
      <c r="H6" s="172">
        <f t="shared" ref="H6:H43" si="1">F6+G6</f>
        <v>0</v>
      </c>
      <c r="I6" s="177"/>
      <c r="J6" s="177"/>
      <c r="K6" s="177"/>
      <c r="L6" s="177"/>
      <c r="M6" s="177"/>
      <c r="N6" s="177"/>
      <c r="O6" s="177"/>
      <c r="P6" s="177"/>
    </row>
    <row r="7" spans="1:16">
      <c r="A7" s="120">
        <v>2</v>
      </c>
      <c r="B7" s="163" t="s">
        <v>196</v>
      </c>
      <c r="C7" s="170"/>
      <c r="D7" s="170"/>
      <c r="E7" s="171">
        <f t="shared" si="0"/>
        <v>0</v>
      </c>
      <c r="F7" s="170"/>
      <c r="G7" s="170"/>
      <c r="H7" s="172">
        <f t="shared" si="1"/>
        <v>0</v>
      </c>
      <c r="I7" s="177"/>
      <c r="J7" s="177"/>
      <c r="K7" s="177"/>
      <c r="L7" s="177"/>
      <c r="M7" s="177"/>
      <c r="N7" s="177"/>
      <c r="O7" s="177"/>
      <c r="P7" s="177"/>
    </row>
    <row r="8" spans="1:16">
      <c r="A8" s="120">
        <v>3</v>
      </c>
      <c r="B8" s="163" t="s">
        <v>206</v>
      </c>
      <c r="C8" s="170">
        <v>746579713.08999991</v>
      </c>
      <c r="D8" s="170">
        <v>600179667.66750002</v>
      </c>
      <c r="E8" s="171">
        <f t="shared" si="0"/>
        <v>1346759380.7574999</v>
      </c>
      <c r="F8" s="170">
        <v>821518971.91000009</v>
      </c>
      <c r="G8" s="170">
        <v>626051116.38319993</v>
      </c>
      <c r="H8" s="172">
        <f t="shared" si="1"/>
        <v>1447570088.2932</v>
      </c>
      <c r="I8" s="177"/>
      <c r="J8" s="177"/>
      <c r="K8" s="177"/>
      <c r="L8" s="177"/>
      <c r="M8" s="177"/>
      <c r="N8" s="177"/>
      <c r="O8" s="177"/>
      <c r="P8" s="177"/>
    </row>
    <row r="9" spans="1:16">
      <c r="A9" s="120">
        <v>3.1</v>
      </c>
      <c r="B9" s="164" t="s">
        <v>197</v>
      </c>
      <c r="C9" s="170">
        <v>414533391.58999997</v>
      </c>
      <c r="D9" s="170">
        <v>358214263.14999998</v>
      </c>
      <c r="E9" s="171">
        <f t="shared" si="0"/>
        <v>772747654.74000001</v>
      </c>
      <c r="F9" s="170">
        <v>369785346.85000002</v>
      </c>
      <c r="G9" s="170">
        <v>256292384.69</v>
      </c>
      <c r="H9" s="172">
        <f t="shared" si="1"/>
        <v>626077731.53999996</v>
      </c>
      <c r="I9" s="177"/>
      <c r="J9" s="177"/>
      <c r="K9" s="177"/>
      <c r="L9" s="177"/>
      <c r="M9" s="177"/>
      <c r="N9" s="177"/>
      <c r="O9" s="177"/>
      <c r="P9" s="177"/>
    </row>
    <row r="10" spans="1:16">
      <c r="A10" s="120">
        <v>3.2</v>
      </c>
      <c r="B10" s="164" t="s">
        <v>193</v>
      </c>
      <c r="C10" s="170">
        <v>332046321.5</v>
      </c>
      <c r="D10" s="170">
        <v>241965404.51750001</v>
      </c>
      <c r="E10" s="171">
        <f t="shared" si="0"/>
        <v>574011726.01750004</v>
      </c>
      <c r="F10" s="170">
        <v>451733625.06</v>
      </c>
      <c r="G10" s="170">
        <v>369758731.69319999</v>
      </c>
      <c r="H10" s="172">
        <f t="shared" si="1"/>
        <v>821492356.75320005</v>
      </c>
      <c r="I10" s="177"/>
      <c r="J10" s="177"/>
      <c r="K10" s="177"/>
      <c r="L10" s="177"/>
      <c r="M10" s="177"/>
      <c r="N10" s="177"/>
      <c r="O10" s="177"/>
      <c r="P10" s="177"/>
    </row>
    <row r="11" spans="1:16">
      <c r="A11" s="120">
        <v>4</v>
      </c>
      <c r="B11" s="163" t="s">
        <v>195</v>
      </c>
      <c r="C11" s="170">
        <v>3146092000</v>
      </c>
      <c r="D11" s="170">
        <v>0</v>
      </c>
      <c r="E11" s="171">
        <f t="shared" si="0"/>
        <v>3146092000</v>
      </c>
      <c r="F11" s="170">
        <v>1624337000</v>
      </c>
      <c r="G11" s="170">
        <v>0</v>
      </c>
      <c r="H11" s="172">
        <f t="shared" si="1"/>
        <v>1624337000</v>
      </c>
      <c r="I11" s="177"/>
      <c r="J11" s="177"/>
      <c r="K11" s="177"/>
      <c r="L11" s="177"/>
      <c r="M11" s="177"/>
      <c r="N11" s="177"/>
      <c r="O11" s="177"/>
      <c r="P11" s="177"/>
    </row>
    <row r="12" spans="1:16">
      <c r="A12" s="120">
        <v>4.0999999999999996</v>
      </c>
      <c r="B12" s="164" t="s">
        <v>179</v>
      </c>
      <c r="C12" s="170">
        <v>3146092000</v>
      </c>
      <c r="D12" s="170"/>
      <c r="E12" s="171">
        <f t="shared" si="0"/>
        <v>3146092000</v>
      </c>
      <c r="F12" s="170">
        <v>1624337000</v>
      </c>
      <c r="G12" s="170"/>
      <c r="H12" s="172">
        <f t="shared" si="1"/>
        <v>1624337000</v>
      </c>
      <c r="I12" s="177"/>
      <c r="J12" s="177"/>
      <c r="K12" s="177"/>
      <c r="L12" s="177"/>
      <c r="M12" s="177"/>
      <c r="N12" s="177"/>
      <c r="O12" s="177"/>
      <c r="P12" s="177"/>
    </row>
    <row r="13" spans="1:16">
      <c r="A13" s="120">
        <v>4.2</v>
      </c>
      <c r="B13" s="164" t="s">
        <v>180</v>
      </c>
      <c r="C13" s="170"/>
      <c r="D13" s="170"/>
      <c r="E13" s="171">
        <f t="shared" si="0"/>
        <v>0</v>
      </c>
      <c r="F13" s="170"/>
      <c r="G13" s="170"/>
      <c r="H13" s="172">
        <f t="shared" si="1"/>
        <v>0</v>
      </c>
      <c r="I13" s="177"/>
      <c r="J13" s="177"/>
      <c r="K13" s="177"/>
      <c r="L13" s="177"/>
      <c r="M13" s="177"/>
      <c r="N13" s="177"/>
      <c r="O13" s="177"/>
      <c r="P13" s="177"/>
    </row>
    <row r="14" spans="1:16">
      <c r="A14" s="120">
        <v>5</v>
      </c>
      <c r="B14" s="165" t="s">
        <v>205</v>
      </c>
      <c r="C14" s="170">
        <v>28481491683.75</v>
      </c>
      <c r="D14" s="170">
        <v>23766620837.999996</v>
      </c>
      <c r="E14" s="171">
        <f t="shared" si="0"/>
        <v>52248112521.75</v>
      </c>
      <c r="F14" s="170">
        <v>18529923241.670002</v>
      </c>
      <c r="G14" s="170">
        <v>19447853203.43</v>
      </c>
      <c r="H14" s="172">
        <f t="shared" si="1"/>
        <v>37977776445.100006</v>
      </c>
      <c r="I14" s="177"/>
      <c r="J14" s="177"/>
      <c r="K14" s="177"/>
      <c r="L14" s="177"/>
      <c r="M14" s="177"/>
      <c r="N14" s="177"/>
      <c r="O14" s="177"/>
      <c r="P14" s="177"/>
    </row>
    <row r="15" spans="1:16">
      <c r="A15" s="120">
        <v>5.0999999999999996</v>
      </c>
      <c r="B15" s="166" t="s">
        <v>183</v>
      </c>
      <c r="C15" s="170">
        <v>501051687.79000002</v>
      </c>
      <c r="D15" s="170">
        <v>291419701.22000003</v>
      </c>
      <c r="E15" s="171">
        <f t="shared" si="0"/>
        <v>792471389.00999999</v>
      </c>
      <c r="F15" s="170">
        <v>511482806.70000005</v>
      </c>
      <c r="G15" s="170">
        <v>183442770.11000001</v>
      </c>
      <c r="H15" s="172">
        <f t="shared" si="1"/>
        <v>694925576.81000006</v>
      </c>
      <c r="I15" s="177"/>
      <c r="J15" s="177"/>
      <c r="K15" s="177"/>
      <c r="L15" s="177"/>
      <c r="M15" s="177"/>
      <c r="N15" s="177"/>
      <c r="O15" s="177"/>
      <c r="P15" s="177"/>
    </row>
    <row r="16" spans="1:16">
      <c r="A16" s="120">
        <v>5.2</v>
      </c>
      <c r="B16" s="166" t="s">
        <v>182</v>
      </c>
      <c r="C16" s="170">
        <v>162665034.16999999</v>
      </c>
      <c r="D16" s="170">
        <v>113319.28</v>
      </c>
      <c r="E16" s="171">
        <f t="shared" si="0"/>
        <v>162778353.44999999</v>
      </c>
      <c r="F16" s="170">
        <v>175892167.11000001</v>
      </c>
      <c r="G16" s="170">
        <v>145677.26999999999</v>
      </c>
      <c r="H16" s="172">
        <f t="shared" si="1"/>
        <v>176037844.38000003</v>
      </c>
      <c r="I16" s="177"/>
      <c r="J16" s="177"/>
      <c r="K16" s="177"/>
      <c r="L16" s="177"/>
      <c r="M16" s="177"/>
      <c r="N16" s="177"/>
      <c r="O16" s="177"/>
      <c r="P16" s="177"/>
    </row>
    <row r="17" spans="1:16">
      <c r="A17" s="120">
        <v>5.3</v>
      </c>
      <c r="B17" s="166" t="s">
        <v>181</v>
      </c>
      <c r="C17" s="170">
        <v>20701099318.049999</v>
      </c>
      <c r="D17" s="170">
        <v>19105135510.599998</v>
      </c>
      <c r="E17" s="171">
        <f t="shared" si="0"/>
        <v>39806234828.649994</v>
      </c>
      <c r="F17" s="170">
        <v>15323533912.27</v>
      </c>
      <c r="G17" s="170">
        <v>14756753897.84</v>
      </c>
      <c r="H17" s="172">
        <f t="shared" si="1"/>
        <v>30080287810.110001</v>
      </c>
      <c r="I17" s="177"/>
      <c r="J17" s="177"/>
      <c r="K17" s="177"/>
      <c r="L17" s="177"/>
      <c r="M17" s="177"/>
      <c r="N17" s="177"/>
      <c r="O17" s="177"/>
      <c r="P17" s="177"/>
    </row>
    <row r="18" spans="1:16">
      <c r="A18" s="120" t="s">
        <v>15</v>
      </c>
      <c r="B18" s="167" t="s">
        <v>36</v>
      </c>
      <c r="C18" s="170">
        <v>14451664578.73</v>
      </c>
      <c r="D18" s="170">
        <v>6320562731.4099998</v>
      </c>
      <c r="E18" s="171">
        <f t="shared" si="0"/>
        <v>20772227310.139999</v>
      </c>
      <c r="F18" s="170">
        <v>10743180847.950001</v>
      </c>
      <c r="G18" s="170">
        <v>5474897662.9399996</v>
      </c>
      <c r="H18" s="172">
        <f t="shared" si="1"/>
        <v>16218078510.889999</v>
      </c>
      <c r="I18" s="177"/>
      <c r="J18" s="177"/>
      <c r="K18" s="177"/>
      <c r="L18" s="177"/>
      <c r="M18" s="177"/>
      <c r="N18" s="177"/>
      <c r="O18" s="177"/>
      <c r="P18" s="177"/>
    </row>
    <row r="19" spans="1:16">
      <c r="A19" s="120" t="s">
        <v>16</v>
      </c>
      <c r="B19" s="167" t="s">
        <v>37</v>
      </c>
      <c r="C19" s="170">
        <v>4519512255.4799995</v>
      </c>
      <c r="D19" s="170">
        <v>10460201593.549999</v>
      </c>
      <c r="E19" s="171">
        <f t="shared" si="0"/>
        <v>14979713849.029999</v>
      </c>
      <c r="F19" s="170">
        <v>3208276922.2600002</v>
      </c>
      <c r="G19" s="170">
        <v>7618954298.1300001</v>
      </c>
      <c r="H19" s="172">
        <f t="shared" si="1"/>
        <v>10827231220.389999</v>
      </c>
      <c r="I19" s="177"/>
      <c r="J19" s="177"/>
      <c r="K19" s="177"/>
      <c r="L19" s="177"/>
      <c r="M19" s="177"/>
      <c r="N19" s="177"/>
      <c r="O19" s="177"/>
      <c r="P19" s="177"/>
    </row>
    <row r="20" spans="1:16">
      <c r="A20" s="120" t="s">
        <v>17</v>
      </c>
      <c r="B20" s="167" t="s">
        <v>38</v>
      </c>
      <c r="C20" s="170">
        <v>0</v>
      </c>
      <c r="D20" s="170">
        <v>0</v>
      </c>
      <c r="E20" s="171">
        <f t="shared" si="0"/>
        <v>0</v>
      </c>
      <c r="F20" s="170">
        <v>0</v>
      </c>
      <c r="G20" s="170">
        <v>0</v>
      </c>
      <c r="H20" s="172">
        <f t="shared" si="1"/>
        <v>0</v>
      </c>
      <c r="I20" s="177"/>
      <c r="J20" s="177"/>
      <c r="K20" s="177"/>
      <c r="L20" s="177"/>
      <c r="M20" s="177"/>
      <c r="N20" s="177"/>
      <c r="O20" s="177"/>
      <c r="P20" s="177"/>
    </row>
    <row r="21" spans="1:16">
      <c r="A21" s="120" t="s">
        <v>18</v>
      </c>
      <c r="B21" s="167" t="s">
        <v>39</v>
      </c>
      <c r="C21" s="170">
        <v>1729922483.8399999</v>
      </c>
      <c r="D21" s="170">
        <v>2324371185.6399999</v>
      </c>
      <c r="E21" s="171">
        <f t="shared" si="0"/>
        <v>4054293669.4799995</v>
      </c>
      <c r="F21" s="170">
        <v>1372076142.0599999</v>
      </c>
      <c r="G21" s="170">
        <v>1662901936.77</v>
      </c>
      <c r="H21" s="172">
        <f t="shared" si="1"/>
        <v>3034978078.8299999</v>
      </c>
      <c r="I21" s="177"/>
      <c r="J21" s="177"/>
      <c r="K21" s="177"/>
      <c r="L21" s="177"/>
      <c r="M21" s="177"/>
      <c r="N21" s="177"/>
      <c r="O21" s="177"/>
      <c r="P21" s="177"/>
    </row>
    <row r="22" spans="1:16">
      <c r="A22" s="120" t="s">
        <v>19</v>
      </c>
      <c r="B22" s="167" t="s">
        <v>40</v>
      </c>
      <c r="C22" s="170">
        <v>0</v>
      </c>
      <c r="D22" s="170">
        <v>0</v>
      </c>
      <c r="E22" s="171">
        <f t="shared" si="0"/>
        <v>0</v>
      </c>
      <c r="F22" s="170">
        <v>0</v>
      </c>
      <c r="G22" s="170">
        <v>0</v>
      </c>
      <c r="H22" s="172">
        <f t="shared" si="1"/>
        <v>0</v>
      </c>
      <c r="I22" s="177"/>
      <c r="J22" s="177"/>
      <c r="K22" s="177"/>
      <c r="L22" s="177"/>
      <c r="M22" s="177"/>
      <c r="N22" s="177"/>
      <c r="O22" s="177"/>
      <c r="P22" s="177"/>
    </row>
    <row r="23" spans="1:16">
      <c r="A23" s="120">
        <v>5.4</v>
      </c>
      <c r="B23" s="166" t="s">
        <v>184</v>
      </c>
      <c r="C23" s="7">
        <v>230161121.39000034</v>
      </c>
      <c r="D23" s="170">
        <v>189429476.31999999</v>
      </c>
      <c r="E23" s="171">
        <f t="shared" si="0"/>
        <v>419590597.71000034</v>
      </c>
      <c r="F23" s="170">
        <v>198832833.68000001</v>
      </c>
      <c r="G23" s="170">
        <v>194135966.47</v>
      </c>
      <c r="H23" s="172">
        <f t="shared" si="1"/>
        <v>392968800.14999998</v>
      </c>
      <c r="I23" s="177"/>
      <c r="J23" s="177"/>
      <c r="K23" s="177"/>
      <c r="L23" s="177"/>
      <c r="M23" s="177"/>
      <c r="N23" s="177"/>
      <c r="O23" s="177"/>
      <c r="P23" s="177"/>
    </row>
    <row r="24" spans="1:16">
      <c r="A24" s="120">
        <v>5.5</v>
      </c>
      <c r="B24" s="166" t="s">
        <v>185</v>
      </c>
      <c r="C24" s="170">
        <v>0</v>
      </c>
      <c r="D24" s="170">
        <v>0</v>
      </c>
      <c r="E24" s="171">
        <f t="shared" si="0"/>
        <v>0</v>
      </c>
      <c r="F24" s="170">
        <v>0</v>
      </c>
      <c r="G24" s="170">
        <v>0</v>
      </c>
      <c r="H24" s="172">
        <f t="shared" si="1"/>
        <v>0</v>
      </c>
      <c r="I24" s="177"/>
      <c r="J24" s="177"/>
      <c r="K24" s="177"/>
      <c r="L24" s="177"/>
      <c r="M24" s="177"/>
      <c r="N24" s="177"/>
      <c r="O24" s="177"/>
      <c r="P24" s="177"/>
    </row>
    <row r="25" spans="1:16">
      <c r="A25" s="120">
        <v>5.6</v>
      </c>
      <c r="B25" s="166" t="s">
        <v>186</v>
      </c>
      <c r="C25" s="170">
        <v>214406344.94999999</v>
      </c>
      <c r="D25" s="170">
        <v>1266889664.48</v>
      </c>
      <c r="E25" s="171">
        <f t="shared" si="0"/>
        <v>1481296009.4300001</v>
      </c>
      <c r="F25" s="170">
        <v>257858080.84</v>
      </c>
      <c r="G25" s="170">
        <v>1157380927.9200001</v>
      </c>
      <c r="H25" s="172">
        <f t="shared" si="1"/>
        <v>1415239008.76</v>
      </c>
      <c r="I25" s="177"/>
      <c r="J25" s="177"/>
      <c r="K25" s="177"/>
      <c r="L25" s="177"/>
      <c r="M25" s="177"/>
      <c r="N25" s="177"/>
      <c r="O25" s="177"/>
      <c r="P25" s="177"/>
    </row>
    <row r="26" spans="1:16">
      <c r="A26" s="120">
        <v>5.7</v>
      </c>
      <c r="B26" s="166" t="s">
        <v>40</v>
      </c>
      <c r="C26" s="170">
        <v>1952052460.0799999</v>
      </c>
      <c r="D26" s="170">
        <v>2913633166.0999999</v>
      </c>
      <c r="E26" s="171">
        <f t="shared" si="0"/>
        <v>4865685626.1800003</v>
      </c>
      <c r="F26" s="170">
        <v>2062323441.0699999</v>
      </c>
      <c r="G26" s="170">
        <v>3155993963.8200002</v>
      </c>
      <c r="H26" s="172">
        <f t="shared" si="1"/>
        <v>5218317404.8900003</v>
      </c>
      <c r="I26" s="177"/>
      <c r="J26" s="177"/>
      <c r="K26" s="177"/>
      <c r="L26" s="177"/>
      <c r="M26" s="177"/>
      <c r="N26" s="177"/>
      <c r="O26" s="177"/>
      <c r="P26" s="177"/>
    </row>
    <row r="27" spans="1:16">
      <c r="A27" s="120">
        <v>6</v>
      </c>
      <c r="B27" s="165" t="s">
        <v>652</v>
      </c>
      <c r="C27" s="170">
        <v>571613981.89999998</v>
      </c>
      <c r="D27" s="170">
        <v>359348040.78420001</v>
      </c>
      <c r="E27" s="171">
        <f t="shared" si="0"/>
        <v>930962022.68420005</v>
      </c>
      <c r="F27" s="170">
        <v>487482090.41999996</v>
      </c>
      <c r="G27" s="170">
        <v>360664506.23019993</v>
      </c>
      <c r="H27" s="172">
        <f t="shared" si="1"/>
        <v>848146596.65019989</v>
      </c>
      <c r="I27" s="177"/>
      <c r="J27" s="177"/>
      <c r="K27" s="177"/>
      <c r="L27" s="177"/>
      <c r="M27" s="177"/>
      <c r="N27" s="177"/>
      <c r="O27" s="177"/>
      <c r="P27" s="177"/>
    </row>
    <row r="28" spans="1:16">
      <c r="A28" s="120">
        <v>7</v>
      </c>
      <c r="B28" s="165" t="s">
        <v>653</v>
      </c>
      <c r="C28" s="170">
        <v>1108684384.6199999</v>
      </c>
      <c r="D28" s="170">
        <v>793800166.26400006</v>
      </c>
      <c r="E28" s="171">
        <f t="shared" si="0"/>
        <v>1902484550.8839998</v>
      </c>
      <c r="F28" s="170">
        <v>1184636731.5</v>
      </c>
      <c r="G28" s="170">
        <v>683115665.56490004</v>
      </c>
      <c r="H28" s="172">
        <f t="shared" si="1"/>
        <v>1867752397.0648999</v>
      </c>
      <c r="I28" s="177"/>
      <c r="J28" s="177"/>
      <c r="K28" s="177"/>
      <c r="L28" s="177"/>
      <c r="M28" s="177"/>
      <c r="N28" s="177"/>
      <c r="O28" s="177"/>
      <c r="P28" s="177"/>
    </row>
    <row r="29" spans="1:16">
      <c r="A29" s="120">
        <v>8</v>
      </c>
      <c r="B29" s="165" t="s">
        <v>194</v>
      </c>
      <c r="C29" s="170">
        <v>0</v>
      </c>
      <c r="D29" s="170">
        <v>59975870.441799998</v>
      </c>
      <c r="E29" s="171">
        <f t="shared" si="0"/>
        <v>59975870.441799998</v>
      </c>
      <c r="F29" s="170">
        <v>0</v>
      </c>
      <c r="G29" s="170">
        <v>61305301.324200004</v>
      </c>
      <c r="H29" s="172">
        <f t="shared" si="1"/>
        <v>61305301.324200004</v>
      </c>
      <c r="I29" s="177"/>
      <c r="J29" s="177"/>
      <c r="K29" s="177"/>
      <c r="L29" s="177"/>
      <c r="M29" s="177"/>
      <c r="N29" s="177"/>
      <c r="O29" s="177"/>
      <c r="P29" s="177"/>
    </row>
    <row r="30" spans="1:16">
      <c r="A30" s="120">
        <v>9</v>
      </c>
      <c r="B30" s="163" t="s">
        <v>211</v>
      </c>
      <c r="C30" s="170">
        <v>742206569.49000001</v>
      </c>
      <c r="D30" s="170">
        <v>4751301557.1496162</v>
      </c>
      <c r="E30" s="171">
        <f t="shared" si="0"/>
        <v>5493508126.639616</v>
      </c>
      <c r="F30" s="170">
        <v>426111950.04999977</v>
      </c>
      <c r="G30" s="170">
        <v>4978006647.1424513</v>
      </c>
      <c r="H30" s="172">
        <f t="shared" si="1"/>
        <v>5404118597.1924515</v>
      </c>
      <c r="I30" s="177"/>
      <c r="J30" s="177"/>
      <c r="K30" s="177"/>
      <c r="L30" s="177"/>
      <c r="M30" s="177"/>
      <c r="N30" s="177"/>
      <c r="O30" s="177"/>
      <c r="P30" s="177"/>
    </row>
    <row r="31" spans="1:16">
      <c r="A31" s="120">
        <v>9.1</v>
      </c>
      <c r="B31" s="164" t="s">
        <v>201</v>
      </c>
      <c r="C31" s="170">
        <v>492026879.04000008</v>
      </c>
      <c r="D31" s="170">
        <v>2248576728.5492692</v>
      </c>
      <c r="E31" s="171">
        <f t="shared" si="0"/>
        <v>2740603607.5892692</v>
      </c>
      <c r="F31" s="170">
        <v>374774030.69999975</v>
      </c>
      <c r="G31" s="170">
        <v>2343719582.3587003</v>
      </c>
      <c r="H31" s="172">
        <f t="shared" si="1"/>
        <v>2718493613.0587001</v>
      </c>
      <c r="I31" s="177"/>
      <c r="J31" s="177"/>
      <c r="K31" s="177"/>
      <c r="L31" s="177"/>
      <c r="M31" s="177"/>
      <c r="N31" s="177"/>
      <c r="O31" s="177"/>
      <c r="P31" s="177"/>
    </row>
    <row r="32" spans="1:16">
      <c r="A32" s="120">
        <v>9.1999999999999993</v>
      </c>
      <c r="B32" s="164" t="s">
        <v>202</v>
      </c>
      <c r="C32" s="170">
        <v>236679690.44999999</v>
      </c>
      <c r="D32" s="170">
        <v>2502724828.6003466</v>
      </c>
      <c r="E32" s="171">
        <f t="shared" si="0"/>
        <v>2739404519.0503464</v>
      </c>
      <c r="F32" s="170">
        <v>51337919.350000001</v>
      </c>
      <c r="G32" s="170">
        <v>2634287064.783751</v>
      </c>
      <c r="H32" s="172">
        <f t="shared" si="1"/>
        <v>2685624984.1337509</v>
      </c>
      <c r="I32" s="177"/>
      <c r="J32" s="177"/>
      <c r="K32" s="177"/>
      <c r="L32" s="177"/>
      <c r="M32" s="177"/>
      <c r="N32" s="177"/>
      <c r="O32" s="177"/>
      <c r="P32" s="177"/>
    </row>
    <row r="33" spans="1:16">
      <c r="A33" s="120">
        <v>9.3000000000000007</v>
      </c>
      <c r="B33" s="164" t="s">
        <v>198</v>
      </c>
      <c r="C33" s="170">
        <v>13500000</v>
      </c>
      <c r="D33" s="170"/>
      <c r="E33" s="171">
        <f t="shared" si="0"/>
        <v>13500000</v>
      </c>
      <c r="F33" s="170"/>
      <c r="G33" s="170"/>
      <c r="H33" s="172">
        <f t="shared" si="1"/>
        <v>0</v>
      </c>
      <c r="I33" s="177"/>
      <c r="J33" s="177"/>
      <c r="K33" s="177"/>
      <c r="L33" s="177"/>
      <c r="M33" s="177"/>
      <c r="N33" s="177"/>
      <c r="O33" s="177"/>
      <c r="P33" s="177"/>
    </row>
    <row r="34" spans="1:16">
      <c r="A34" s="120">
        <v>9.4</v>
      </c>
      <c r="B34" s="164" t="s">
        <v>199</v>
      </c>
      <c r="C34" s="170"/>
      <c r="D34" s="170"/>
      <c r="E34" s="171">
        <f t="shared" si="0"/>
        <v>0</v>
      </c>
      <c r="F34" s="170"/>
      <c r="G34" s="170"/>
      <c r="H34" s="172">
        <f t="shared" si="1"/>
        <v>0</v>
      </c>
      <c r="I34" s="177"/>
      <c r="J34" s="177"/>
      <c r="K34" s="177"/>
      <c r="L34" s="177"/>
      <c r="M34" s="177"/>
      <c r="N34" s="177"/>
      <c r="O34" s="177"/>
      <c r="P34" s="177"/>
    </row>
    <row r="35" spans="1:16">
      <c r="A35" s="120">
        <v>9.5</v>
      </c>
      <c r="B35" s="164" t="s">
        <v>200</v>
      </c>
      <c r="C35" s="170"/>
      <c r="D35" s="170"/>
      <c r="E35" s="171">
        <f t="shared" si="0"/>
        <v>0</v>
      </c>
      <c r="F35" s="170"/>
      <c r="G35" s="170"/>
      <c r="H35" s="172">
        <f t="shared" si="1"/>
        <v>0</v>
      </c>
      <c r="I35" s="177"/>
      <c r="J35" s="177"/>
      <c r="K35" s="177"/>
      <c r="L35" s="177"/>
      <c r="M35" s="177"/>
      <c r="N35" s="177"/>
      <c r="O35" s="177"/>
      <c r="P35" s="177"/>
    </row>
    <row r="36" spans="1:16">
      <c r="A36" s="120">
        <v>9.6</v>
      </c>
      <c r="B36" s="164" t="s">
        <v>203</v>
      </c>
      <c r="C36" s="170"/>
      <c r="D36" s="170"/>
      <c r="E36" s="171">
        <f t="shared" si="0"/>
        <v>0</v>
      </c>
      <c r="F36" s="170"/>
      <c r="G36" s="170"/>
      <c r="H36" s="172">
        <f t="shared" si="1"/>
        <v>0</v>
      </c>
      <c r="I36" s="177"/>
      <c r="J36" s="177"/>
      <c r="K36" s="177"/>
      <c r="L36" s="177"/>
      <c r="M36" s="177"/>
      <c r="N36" s="177"/>
      <c r="O36" s="177"/>
      <c r="P36" s="177"/>
    </row>
    <row r="37" spans="1:16">
      <c r="A37" s="120">
        <v>9.6999999999999993</v>
      </c>
      <c r="B37" s="164" t="s">
        <v>204</v>
      </c>
      <c r="C37" s="170"/>
      <c r="D37" s="170"/>
      <c r="E37" s="171">
        <f t="shared" si="0"/>
        <v>0</v>
      </c>
      <c r="F37" s="170"/>
      <c r="G37" s="170"/>
      <c r="H37" s="172">
        <f t="shared" si="1"/>
        <v>0</v>
      </c>
      <c r="I37" s="177"/>
      <c r="J37" s="177"/>
      <c r="K37" s="177"/>
      <c r="L37" s="177"/>
      <c r="M37" s="177"/>
      <c r="N37" s="177"/>
      <c r="O37" s="177"/>
      <c r="P37" s="177"/>
    </row>
    <row r="38" spans="1:16">
      <c r="A38" s="120">
        <v>10</v>
      </c>
      <c r="B38" s="168" t="s">
        <v>207</v>
      </c>
      <c r="C38" s="170">
        <v>303559583.37</v>
      </c>
      <c r="D38" s="170">
        <v>84336172.056437403</v>
      </c>
      <c r="E38" s="171">
        <f t="shared" si="0"/>
        <v>387895755.42643738</v>
      </c>
      <c r="F38" s="170">
        <v>389940323.58999997</v>
      </c>
      <c r="G38" s="170">
        <v>85254077.76492101</v>
      </c>
      <c r="H38" s="172">
        <f t="shared" si="1"/>
        <v>475194401.35492098</v>
      </c>
      <c r="I38" s="177"/>
      <c r="J38" s="177"/>
      <c r="K38" s="177"/>
      <c r="L38" s="177"/>
      <c r="M38" s="177"/>
      <c r="N38" s="177"/>
      <c r="O38" s="177"/>
      <c r="P38" s="177"/>
    </row>
    <row r="39" spans="1:16">
      <c r="A39" s="120">
        <v>10.1</v>
      </c>
      <c r="B39" s="164" t="s">
        <v>208</v>
      </c>
      <c r="C39" s="170">
        <v>20633634.379999999</v>
      </c>
      <c r="D39" s="170">
        <v>356445.95</v>
      </c>
      <c r="E39" s="171">
        <f t="shared" si="0"/>
        <v>20990080.329999998</v>
      </c>
      <c r="F39" s="170">
        <v>27283939.870000001</v>
      </c>
      <c r="G39" s="170">
        <v>1625126.75</v>
      </c>
      <c r="H39" s="172">
        <f t="shared" si="1"/>
        <v>28909066.620000001</v>
      </c>
      <c r="I39" s="177"/>
      <c r="J39" s="177"/>
      <c r="K39" s="177"/>
      <c r="L39" s="177"/>
      <c r="M39" s="177"/>
      <c r="N39" s="177"/>
      <c r="O39" s="177"/>
      <c r="P39" s="177"/>
    </row>
    <row r="40" spans="1:16">
      <c r="A40" s="120">
        <v>10.199999999999999</v>
      </c>
      <c r="B40" s="164" t="s">
        <v>209</v>
      </c>
      <c r="C40" s="170">
        <v>4685351.45</v>
      </c>
      <c r="D40" s="170">
        <v>1309307.9981861999</v>
      </c>
      <c r="E40" s="171">
        <f t="shared" si="0"/>
        <v>5994659.4481862001</v>
      </c>
      <c r="F40" s="170">
        <v>4194248.18</v>
      </c>
      <c r="G40" s="170">
        <v>558373.42466799996</v>
      </c>
      <c r="H40" s="172">
        <f t="shared" si="1"/>
        <v>4752621.6046679998</v>
      </c>
      <c r="I40" s="177"/>
      <c r="J40" s="177"/>
      <c r="K40" s="177"/>
      <c r="L40" s="177"/>
      <c r="M40" s="177"/>
      <c r="N40" s="177"/>
      <c r="O40" s="177"/>
      <c r="P40" s="177"/>
    </row>
    <row r="41" spans="1:16">
      <c r="A41" s="120">
        <v>10.3</v>
      </c>
      <c r="B41" s="164" t="s">
        <v>212</v>
      </c>
      <c r="C41" s="170">
        <v>212452586.00999999</v>
      </c>
      <c r="D41" s="170">
        <v>61204365.840000004</v>
      </c>
      <c r="E41" s="171">
        <f t="shared" si="0"/>
        <v>273656951.85000002</v>
      </c>
      <c r="F41" s="170">
        <v>285746002.83999997</v>
      </c>
      <c r="G41" s="170">
        <v>60538684.600000001</v>
      </c>
      <c r="H41" s="172">
        <f t="shared" si="1"/>
        <v>346284687.44</v>
      </c>
      <c r="I41" s="177"/>
      <c r="J41" s="177"/>
      <c r="K41" s="177"/>
      <c r="L41" s="177"/>
      <c r="M41" s="177"/>
      <c r="N41" s="177"/>
      <c r="O41" s="177"/>
      <c r="P41" s="177"/>
    </row>
    <row r="42" spans="1:16" ht="27.6">
      <c r="A42" s="120">
        <v>10.4</v>
      </c>
      <c r="B42" s="164" t="s">
        <v>213</v>
      </c>
      <c r="C42" s="170">
        <v>65788011.530000001</v>
      </c>
      <c r="D42" s="170">
        <v>21466052.268251199</v>
      </c>
      <c r="E42" s="171">
        <f t="shared" si="0"/>
        <v>87254063.798251197</v>
      </c>
      <c r="F42" s="170">
        <v>72716132.700000003</v>
      </c>
      <c r="G42" s="170">
        <v>22531892.990253001</v>
      </c>
      <c r="H42" s="172">
        <f t="shared" si="1"/>
        <v>95248025.690253004</v>
      </c>
      <c r="I42" s="177"/>
      <c r="J42" s="177"/>
      <c r="K42" s="177"/>
      <c r="L42" s="177"/>
      <c r="M42" s="177"/>
      <c r="N42" s="177"/>
      <c r="O42" s="177"/>
      <c r="P42" s="177"/>
    </row>
    <row r="43" spans="1:16" ht="14.4" thickBot="1">
      <c r="A43" s="139">
        <v>11</v>
      </c>
      <c r="B43" s="169" t="s">
        <v>210</v>
      </c>
      <c r="C43" s="173"/>
      <c r="D43" s="173"/>
      <c r="E43" s="174">
        <f t="shared" si="0"/>
        <v>0</v>
      </c>
      <c r="F43" s="173"/>
      <c r="G43" s="173"/>
      <c r="H43" s="175">
        <f t="shared" si="1"/>
        <v>0</v>
      </c>
      <c r="I43" s="177"/>
      <c r="J43" s="177"/>
      <c r="K43" s="177"/>
      <c r="L43" s="177"/>
      <c r="M43" s="177"/>
      <c r="N43" s="177"/>
      <c r="O43" s="177"/>
      <c r="P43" s="177"/>
    </row>
    <row r="44" spans="1:16">
      <c r="C44" s="176"/>
      <c r="D44" s="176"/>
      <c r="E44" s="176"/>
      <c r="F44" s="176"/>
      <c r="G44" s="176"/>
      <c r="H44" s="176"/>
    </row>
    <row r="45" spans="1:16">
      <c r="C45" s="176"/>
      <c r="D45" s="176"/>
      <c r="E45" s="176"/>
      <c r="F45" s="176"/>
      <c r="G45" s="176"/>
      <c r="H45" s="176"/>
    </row>
    <row r="46" spans="1:16">
      <c r="C46" s="176"/>
      <c r="D46" s="176"/>
      <c r="E46" s="176"/>
      <c r="F46" s="176"/>
      <c r="G46" s="176"/>
      <c r="H46" s="176"/>
    </row>
    <row r="47" spans="1:16">
      <c r="C47" s="176"/>
      <c r="D47" s="176"/>
      <c r="E47" s="176"/>
      <c r="F47" s="176"/>
      <c r="G47" s="176"/>
      <c r="H47" s="176"/>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38"/>
  <sheetViews>
    <sheetView showGridLines="0" zoomScaleNormal="100" workbookViewId="0">
      <pane xSplit="1" ySplit="4" topLeftCell="B5" activePane="bottomRight" state="frozen"/>
      <selection pane="topRight"/>
      <selection pane="bottomLeft"/>
      <selection pane="bottomRight" activeCell="B5" sqref="B5"/>
    </sheetView>
  </sheetViews>
  <sheetFormatPr defaultColWidth="9.109375" defaultRowHeight="13.8"/>
  <cols>
    <col min="1" max="1" width="9.6640625" style="109" bestFit="1" customWidth="1"/>
    <col min="2" max="2" width="93.5546875" style="109" customWidth="1"/>
    <col min="3" max="7" width="14.88671875" style="109" bestFit="1" customWidth="1"/>
    <col min="8" max="8" width="9.6640625" style="109" customWidth="1"/>
    <col min="9" max="16384" width="9.109375" style="109"/>
  </cols>
  <sheetData>
    <row r="1" spans="1:16">
      <c r="A1" s="2" t="s">
        <v>30</v>
      </c>
      <c r="B1" s="83" t="str">
        <f>'Info '!C2</f>
        <v xml:space="preserve">JSC "Bank of Georgia" </v>
      </c>
      <c r="C1" s="83"/>
    </row>
    <row r="2" spans="1:16">
      <c r="A2" s="2" t="s">
        <v>31</v>
      </c>
      <c r="B2" s="85">
        <f>'1. key ratios '!B2</f>
        <v>45565</v>
      </c>
      <c r="C2" s="60"/>
      <c r="D2" s="118"/>
      <c r="E2" s="162"/>
      <c r="F2" s="162"/>
      <c r="G2" s="162"/>
      <c r="H2" s="162"/>
    </row>
    <row r="3" spans="1:16">
      <c r="A3" s="2"/>
      <c r="B3" s="83"/>
      <c r="C3" s="60"/>
      <c r="D3" s="162"/>
      <c r="E3" s="162"/>
      <c r="F3" s="162"/>
      <c r="G3" s="162"/>
      <c r="H3" s="162"/>
    </row>
    <row r="4" spans="1:16" ht="15" customHeight="1" thickBot="1">
      <c r="A4" s="162" t="s">
        <v>96</v>
      </c>
      <c r="B4" s="179" t="s">
        <v>187</v>
      </c>
      <c r="C4" s="178" t="s">
        <v>35</v>
      </c>
    </row>
    <row r="5" spans="1:16" ht="15" customHeight="1">
      <c r="A5" s="180" t="s">
        <v>6</v>
      </c>
      <c r="B5" s="181"/>
      <c r="C5" s="87" t="s">
        <v>703</v>
      </c>
      <c r="D5" s="87" t="s">
        <v>704</v>
      </c>
      <c r="E5" s="87" t="s">
        <v>705</v>
      </c>
      <c r="F5" s="87" t="s">
        <v>706</v>
      </c>
      <c r="G5" s="88" t="s">
        <v>707</v>
      </c>
    </row>
    <row r="6" spans="1:16" ht="15" customHeight="1">
      <c r="A6" s="182">
        <v>1</v>
      </c>
      <c r="B6" s="183" t="s">
        <v>191</v>
      </c>
      <c r="C6" s="184">
        <f>C7+C9+C10</f>
        <v>23217920311.226837</v>
      </c>
      <c r="D6" s="185">
        <f>D7+D9+D10</f>
        <v>22426821830.40469</v>
      </c>
      <c r="E6" s="185">
        <f t="shared" ref="E6:G6" si="0">E7+E9+E10</f>
        <v>20736060089</v>
      </c>
      <c r="F6" s="185">
        <f t="shared" si="0"/>
        <v>19603125123</v>
      </c>
      <c r="G6" s="186">
        <f t="shared" si="0"/>
        <v>18320269658</v>
      </c>
      <c r="H6" s="116"/>
      <c r="I6" s="116"/>
      <c r="J6" s="116"/>
      <c r="K6" s="116"/>
      <c r="L6" s="116"/>
      <c r="M6" s="116"/>
      <c r="N6" s="116"/>
      <c r="O6" s="116"/>
      <c r="P6" s="116"/>
    </row>
    <row r="7" spans="1:16" ht="15" customHeight="1">
      <c r="A7" s="182">
        <v>1.1000000000000001</v>
      </c>
      <c r="B7" s="187" t="s">
        <v>352</v>
      </c>
      <c r="C7" s="188">
        <v>22183361529.919476</v>
      </c>
      <c r="D7" s="189">
        <v>21364584005.443333</v>
      </c>
      <c r="E7" s="189">
        <v>19703346868</v>
      </c>
      <c r="F7" s="189">
        <v>18593535254</v>
      </c>
      <c r="G7" s="190">
        <v>17378289500</v>
      </c>
      <c r="H7" s="116"/>
      <c r="I7" s="116"/>
      <c r="J7" s="116"/>
      <c r="K7" s="116"/>
      <c r="L7" s="116"/>
      <c r="M7" s="116"/>
      <c r="N7" s="116"/>
      <c r="O7" s="116"/>
      <c r="P7" s="116"/>
    </row>
    <row r="8" spans="1:16">
      <c r="A8" s="182" t="s">
        <v>14</v>
      </c>
      <c r="B8" s="191" t="s">
        <v>95</v>
      </c>
      <c r="C8" s="188">
        <v>384291496.97000003</v>
      </c>
      <c r="D8" s="189">
        <v>389274510.64000005</v>
      </c>
      <c r="E8" s="189">
        <v>369204714</v>
      </c>
      <c r="F8" s="189">
        <v>147144735</v>
      </c>
      <c r="G8" s="190">
        <v>148740749</v>
      </c>
      <c r="H8" s="116"/>
      <c r="I8" s="116"/>
      <c r="J8" s="116"/>
      <c r="K8" s="116"/>
      <c r="L8" s="116"/>
      <c r="M8" s="116"/>
      <c r="N8" s="116"/>
      <c r="O8" s="116"/>
      <c r="P8" s="116"/>
    </row>
    <row r="9" spans="1:16" ht="15" customHeight="1">
      <c r="A9" s="182">
        <v>1.2</v>
      </c>
      <c r="B9" s="187" t="s">
        <v>94</v>
      </c>
      <c r="C9" s="188">
        <v>1023192577.347625</v>
      </c>
      <c r="D9" s="189">
        <v>1052128836.7773751</v>
      </c>
      <c r="E9" s="189">
        <v>1022918577</v>
      </c>
      <c r="F9" s="189">
        <v>996979916</v>
      </c>
      <c r="G9" s="190">
        <v>931327318</v>
      </c>
      <c r="H9" s="116"/>
      <c r="I9" s="116"/>
      <c r="J9" s="116"/>
      <c r="K9" s="116"/>
      <c r="L9" s="116"/>
      <c r="M9" s="116"/>
      <c r="N9" s="116"/>
      <c r="O9" s="116"/>
      <c r="P9" s="116"/>
    </row>
    <row r="10" spans="1:16" ht="15" customHeight="1">
      <c r="A10" s="182">
        <v>1.3</v>
      </c>
      <c r="B10" s="192" t="s">
        <v>28</v>
      </c>
      <c r="C10" s="188">
        <v>11366203.959737601</v>
      </c>
      <c r="D10" s="189">
        <v>10108988.183981599</v>
      </c>
      <c r="E10" s="189">
        <v>9794644</v>
      </c>
      <c r="F10" s="189">
        <v>12609953</v>
      </c>
      <c r="G10" s="190">
        <v>10652840</v>
      </c>
      <c r="H10" s="116"/>
      <c r="I10" s="116"/>
      <c r="J10" s="116"/>
      <c r="K10" s="116"/>
      <c r="L10" s="116"/>
      <c r="M10" s="116"/>
      <c r="N10" s="116"/>
      <c r="O10" s="116"/>
      <c r="P10" s="116"/>
    </row>
    <row r="11" spans="1:16" ht="15" customHeight="1">
      <c r="A11" s="182">
        <v>2</v>
      </c>
      <c r="B11" s="183" t="s">
        <v>188</v>
      </c>
      <c r="C11" s="188">
        <v>82126795.577855319</v>
      </c>
      <c r="D11" s="189">
        <v>38315288.675940849</v>
      </c>
      <c r="E11" s="189">
        <v>19330756</v>
      </c>
      <c r="F11" s="189">
        <v>123503667</v>
      </c>
      <c r="G11" s="190">
        <v>54126011</v>
      </c>
      <c r="H11" s="116"/>
      <c r="I11" s="116"/>
      <c r="J11" s="116"/>
      <c r="K11" s="116"/>
      <c r="L11" s="116"/>
      <c r="M11" s="116"/>
      <c r="N11" s="116"/>
      <c r="O11" s="116"/>
      <c r="P11" s="116"/>
    </row>
    <row r="12" spans="1:16" ht="15" customHeight="1">
      <c r="A12" s="193">
        <v>3</v>
      </c>
      <c r="B12" s="194" t="s">
        <v>189</v>
      </c>
      <c r="C12" s="188">
        <v>3335276249.9999995</v>
      </c>
      <c r="D12" s="189">
        <v>3335276249.9999995</v>
      </c>
      <c r="E12" s="189">
        <v>3335276250</v>
      </c>
      <c r="F12" s="189">
        <v>3335276250</v>
      </c>
      <c r="G12" s="190">
        <v>2507003750</v>
      </c>
      <c r="H12" s="116"/>
      <c r="I12" s="116"/>
      <c r="J12" s="116"/>
      <c r="K12" s="116"/>
      <c r="L12" s="116"/>
      <c r="M12" s="116"/>
      <c r="N12" s="116"/>
      <c r="O12" s="116"/>
      <c r="P12" s="116"/>
    </row>
    <row r="13" spans="1:16" ht="15" customHeight="1" thickBot="1">
      <c r="A13" s="195">
        <v>4</v>
      </c>
      <c r="B13" s="196" t="s">
        <v>190</v>
      </c>
      <c r="C13" s="197">
        <f>C6+C11+C12</f>
        <v>26635323356.804691</v>
      </c>
      <c r="D13" s="198">
        <f>D6+D11+D12</f>
        <v>25800413369.080631</v>
      </c>
      <c r="E13" s="198">
        <f t="shared" ref="E13:G13" si="1">E6+E11+E12</f>
        <v>24090667095</v>
      </c>
      <c r="F13" s="198">
        <f t="shared" si="1"/>
        <v>23061905040</v>
      </c>
      <c r="G13" s="199">
        <f t="shared" si="1"/>
        <v>20881399419</v>
      </c>
      <c r="H13" s="116"/>
      <c r="I13" s="116"/>
      <c r="J13" s="116"/>
      <c r="K13" s="116"/>
      <c r="L13" s="116"/>
      <c r="M13" s="116"/>
      <c r="N13" s="116"/>
      <c r="O13" s="116"/>
      <c r="P13" s="116"/>
    </row>
    <row r="14" spans="1:16">
      <c r="B14" s="110"/>
    </row>
    <row r="15" spans="1:16">
      <c r="B15" s="200"/>
      <c r="C15" s="116"/>
      <c r="D15" s="116"/>
      <c r="E15" s="116"/>
      <c r="F15" s="116"/>
      <c r="G15" s="116"/>
    </row>
    <row r="16" spans="1:16">
      <c r="B16" s="200"/>
    </row>
    <row r="17" spans="2:7">
      <c r="B17" s="200"/>
      <c r="D17" s="116"/>
      <c r="E17" s="116"/>
      <c r="F17" s="116"/>
      <c r="G17" s="116"/>
    </row>
    <row r="18" spans="2:7">
      <c r="B18" s="200"/>
    </row>
    <row r="27" spans="2:7">
      <c r="D27" s="116"/>
      <c r="E27" s="116"/>
      <c r="F27" s="116"/>
      <c r="G27" s="116"/>
    </row>
    <row r="28" spans="2:7">
      <c r="D28" s="116"/>
      <c r="E28" s="116"/>
      <c r="F28" s="116"/>
      <c r="G28" s="116"/>
    </row>
    <row r="29" spans="2:7">
      <c r="D29" s="116"/>
      <c r="E29" s="116"/>
      <c r="F29" s="116"/>
      <c r="G29" s="116"/>
    </row>
    <row r="30" spans="2:7">
      <c r="D30" s="116"/>
      <c r="E30" s="116"/>
      <c r="F30" s="116"/>
      <c r="G30" s="116"/>
    </row>
    <row r="31" spans="2:7">
      <c r="D31" s="116"/>
      <c r="E31" s="116"/>
      <c r="F31" s="116"/>
      <c r="G31" s="116"/>
    </row>
    <row r="32" spans="2:7">
      <c r="D32" s="116"/>
      <c r="E32" s="116"/>
      <c r="F32" s="116"/>
      <c r="G32" s="116"/>
    </row>
    <row r="33" spans="4:7">
      <c r="D33" s="116"/>
      <c r="E33" s="116"/>
      <c r="F33" s="116"/>
      <c r="G33" s="116"/>
    </row>
    <row r="34" spans="4:7">
      <c r="D34" s="116"/>
      <c r="E34" s="116"/>
      <c r="F34" s="116"/>
      <c r="G34" s="116"/>
    </row>
    <row r="35" spans="4:7">
      <c r="D35" s="116"/>
      <c r="E35" s="116"/>
      <c r="F35" s="116"/>
      <c r="G35" s="116"/>
    </row>
    <row r="36" spans="4:7">
      <c r="D36" s="116"/>
      <c r="E36" s="116"/>
      <c r="F36" s="116"/>
      <c r="G36" s="116"/>
    </row>
    <row r="37" spans="4:7">
      <c r="D37" s="116"/>
      <c r="E37" s="116"/>
      <c r="F37" s="116"/>
      <c r="G37" s="116"/>
    </row>
    <row r="38" spans="4:7">
      <c r="D38" s="116"/>
      <c r="E38" s="116"/>
      <c r="F38" s="116"/>
      <c r="G38" s="116"/>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28"/>
  <sheetViews>
    <sheetView showGridLines="0" zoomScaleNormal="100" workbookViewId="0">
      <pane xSplit="1" ySplit="4" topLeftCell="B5" activePane="bottomRight" state="frozen"/>
      <selection pane="topRight"/>
      <selection pane="bottomLeft"/>
      <selection pane="bottomRight" activeCell="B5" sqref="B5"/>
    </sheetView>
  </sheetViews>
  <sheetFormatPr defaultColWidth="9.109375" defaultRowHeight="13.8"/>
  <cols>
    <col min="1" max="1" width="6.6640625" style="242" bestFit="1" customWidth="1"/>
    <col min="2" max="2" width="68.44140625" style="109" customWidth="1"/>
    <col min="3" max="3" width="63.33203125" style="109" bestFit="1" customWidth="1"/>
    <col min="4" max="16384" width="9.109375" style="109"/>
  </cols>
  <sheetData>
    <row r="1" spans="1:3">
      <c r="A1" s="242" t="s">
        <v>30</v>
      </c>
      <c r="B1" s="109" t="str">
        <f>'Info '!C2</f>
        <v xml:space="preserve">JSC "Bank of Georgia" </v>
      </c>
    </row>
    <row r="2" spans="1:3">
      <c r="A2" s="242" t="s">
        <v>31</v>
      </c>
      <c r="B2" s="85">
        <f>'1. key ratios '!B2</f>
        <v>45565</v>
      </c>
    </row>
    <row r="4" spans="1:3" ht="27.9" customHeight="1" thickBot="1">
      <c r="A4" s="586" t="s">
        <v>41</v>
      </c>
      <c r="B4" s="201" t="s">
        <v>163</v>
      </c>
      <c r="C4" s="202"/>
    </row>
    <row r="5" spans="1:3">
      <c r="A5" s="587"/>
      <c r="B5" s="203" t="s">
        <v>42</v>
      </c>
      <c r="C5" s="204" t="s">
        <v>365</v>
      </c>
    </row>
    <row r="6" spans="1:3">
      <c r="A6" s="584">
        <v>1</v>
      </c>
      <c r="B6" s="207" t="s">
        <v>730</v>
      </c>
      <c r="C6" s="578" t="s">
        <v>731</v>
      </c>
    </row>
    <row r="7" spans="1:3">
      <c r="A7" s="584">
        <v>2</v>
      </c>
      <c r="B7" s="207" t="s">
        <v>732</v>
      </c>
      <c r="C7" s="578" t="s">
        <v>733</v>
      </c>
    </row>
    <row r="8" spans="1:3">
      <c r="A8" s="584">
        <v>3</v>
      </c>
      <c r="B8" s="207" t="s">
        <v>734</v>
      </c>
      <c r="C8" s="578" t="s">
        <v>733</v>
      </c>
    </row>
    <row r="9" spans="1:3">
      <c r="A9" s="584">
        <v>4</v>
      </c>
      <c r="B9" s="207" t="s">
        <v>735</v>
      </c>
      <c r="C9" s="578" t="s">
        <v>736</v>
      </c>
    </row>
    <row r="10" spans="1:3">
      <c r="A10" s="584">
        <v>5</v>
      </c>
      <c r="B10" s="207" t="s">
        <v>737</v>
      </c>
      <c r="C10" s="578" t="s">
        <v>736</v>
      </c>
    </row>
    <row r="11" spans="1:3">
      <c r="A11" s="584">
        <v>6</v>
      </c>
      <c r="B11" s="207" t="s">
        <v>738</v>
      </c>
      <c r="C11" s="578" t="s">
        <v>736</v>
      </c>
    </row>
    <row r="12" spans="1:3">
      <c r="A12" s="584">
        <v>7</v>
      </c>
      <c r="B12" s="207" t="s">
        <v>739</v>
      </c>
      <c r="C12" s="578" t="s">
        <v>736</v>
      </c>
    </row>
    <row r="13" spans="1:3">
      <c r="A13" s="584"/>
      <c r="B13" s="205"/>
      <c r="C13" s="206"/>
    </row>
    <row r="14" spans="1:3">
      <c r="A14" s="584"/>
      <c r="B14" s="582" t="s">
        <v>43</v>
      </c>
      <c r="C14" s="583" t="s">
        <v>366</v>
      </c>
    </row>
    <row r="15" spans="1:3">
      <c r="A15" s="584">
        <v>1</v>
      </c>
      <c r="B15" s="207" t="s">
        <v>740</v>
      </c>
      <c r="C15" s="579" t="s">
        <v>741</v>
      </c>
    </row>
    <row r="16" spans="1:3">
      <c r="A16" s="584">
        <v>2</v>
      </c>
      <c r="B16" s="207" t="s">
        <v>742</v>
      </c>
      <c r="C16" s="579" t="s">
        <v>759</v>
      </c>
    </row>
    <row r="17" spans="1:3">
      <c r="A17" s="584">
        <v>3</v>
      </c>
      <c r="B17" s="207" t="s">
        <v>743</v>
      </c>
      <c r="C17" s="579" t="s">
        <v>757</v>
      </c>
    </row>
    <row r="18" spans="1:3">
      <c r="A18" s="584">
        <v>4</v>
      </c>
      <c r="B18" s="207" t="s">
        <v>744</v>
      </c>
      <c r="C18" s="579" t="s">
        <v>745</v>
      </c>
    </row>
    <row r="19" spans="1:3">
      <c r="A19" s="584">
        <v>5</v>
      </c>
      <c r="B19" s="207" t="s">
        <v>746</v>
      </c>
      <c r="C19" s="579" t="s">
        <v>747</v>
      </c>
    </row>
    <row r="20" spans="1:3">
      <c r="A20" s="584">
        <v>6</v>
      </c>
      <c r="B20" s="207" t="s">
        <v>748</v>
      </c>
      <c r="C20" s="579" t="s">
        <v>749</v>
      </c>
    </row>
    <row r="21" spans="1:3">
      <c r="A21" s="584">
        <v>7</v>
      </c>
      <c r="B21" s="207" t="s">
        <v>750</v>
      </c>
      <c r="C21" s="579" t="s">
        <v>758</v>
      </c>
    </row>
    <row r="22" spans="1:3">
      <c r="A22" s="584">
        <v>8</v>
      </c>
      <c r="B22" s="207" t="s">
        <v>751</v>
      </c>
      <c r="C22" s="579" t="s">
        <v>752</v>
      </c>
    </row>
    <row r="23" spans="1:3">
      <c r="A23" s="584"/>
      <c r="B23" s="208"/>
      <c r="C23" s="580"/>
    </row>
    <row r="24" spans="1:3" ht="30" customHeight="1">
      <c r="A24" s="584"/>
      <c r="B24" s="681" t="s">
        <v>44</v>
      </c>
      <c r="C24" s="682"/>
    </row>
    <row r="25" spans="1:3">
      <c r="A25" s="584">
        <v>1</v>
      </c>
      <c r="B25" s="207" t="s">
        <v>753</v>
      </c>
      <c r="C25" s="580">
        <v>0.99517562190867503</v>
      </c>
    </row>
    <row r="26" spans="1:3" ht="29.25" customHeight="1">
      <c r="A26" s="584"/>
      <c r="B26" s="681" t="s">
        <v>45</v>
      </c>
      <c r="C26" s="682"/>
    </row>
    <row r="27" spans="1:3" ht="29.25" customHeight="1">
      <c r="A27" s="584">
        <v>1</v>
      </c>
      <c r="B27" s="207" t="s">
        <v>754</v>
      </c>
      <c r="C27" s="580">
        <v>0.19082574829605653</v>
      </c>
    </row>
    <row r="28" spans="1:3" ht="14.4" thickBot="1">
      <c r="A28" s="585"/>
      <c r="B28" s="554"/>
      <c r="C28" s="581"/>
    </row>
  </sheetData>
  <mergeCells count="2">
    <mergeCell ref="B24:C24"/>
    <mergeCell ref="B26:C26"/>
  </mergeCells>
  <dataValidations disablePrompts="1" count="1">
    <dataValidation type="list" allowBlank="1" showInputMessage="1" showErrorMessage="1" sqref="C6:C12"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53"/>
  <sheetViews>
    <sheetView showGridLines="0" zoomScaleNormal="100" workbookViewId="0">
      <pane xSplit="1" ySplit="5" topLeftCell="B6" activePane="bottomRight" state="frozen"/>
      <selection pane="topRight"/>
      <selection pane="bottomLeft"/>
      <selection pane="bottomRight" activeCell="B6" sqref="B6:B7"/>
    </sheetView>
  </sheetViews>
  <sheetFormatPr defaultColWidth="9.109375" defaultRowHeight="13.8"/>
  <cols>
    <col min="1" max="1" width="9.5546875" style="218" bestFit="1" customWidth="1"/>
    <col min="2" max="2" width="74.5546875" style="218" customWidth="1"/>
    <col min="3" max="3" width="28" style="227" customWidth="1"/>
    <col min="4" max="4" width="25.5546875" style="227" customWidth="1"/>
    <col min="5" max="5" width="31.109375" style="227" customWidth="1"/>
    <col min="6" max="6" width="13.5546875" style="218" bestFit="1" customWidth="1"/>
    <col min="7" max="7" width="12.5546875" style="218" bestFit="1" customWidth="1"/>
    <col min="8" max="16384" width="9.109375" style="218"/>
  </cols>
  <sheetData>
    <row r="1" spans="1:8">
      <c r="A1" s="216" t="s">
        <v>30</v>
      </c>
      <c r="B1" s="217" t="str">
        <f>'Info '!C2</f>
        <v xml:space="preserve">JSC "Bank of Georgia" </v>
      </c>
    </row>
    <row r="2" spans="1:8" s="216" customFormat="1" ht="15.75" customHeight="1">
      <c r="A2" s="216" t="s">
        <v>31</v>
      </c>
      <c r="B2" s="85">
        <f>'1. key ratios '!B2</f>
        <v>45565</v>
      </c>
      <c r="C2" s="228"/>
      <c r="D2" s="228"/>
      <c r="E2" s="228"/>
    </row>
    <row r="3" spans="1:8" s="216" customFormat="1" ht="15.75" customHeight="1">
      <c r="C3" s="228"/>
      <c r="D3" s="228"/>
      <c r="E3" s="228"/>
    </row>
    <row r="4" spans="1:8" s="221" customFormat="1" ht="31.5" customHeight="1" thickBot="1">
      <c r="A4" s="212" t="s">
        <v>99</v>
      </c>
      <c r="B4" s="212" t="s">
        <v>225</v>
      </c>
      <c r="C4" s="240"/>
      <c r="D4" s="240"/>
      <c r="E4" s="241"/>
    </row>
    <row r="5" spans="1:8" s="221" customFormat="1" ht="17.399999999999999" customHeight="1">
      <c r="A5" s="219"/>
      <c r="B5" s="220"/>
      <c r="C5" s="229" t="s">
        <v>0</v>
      </c>
      <c r="D5" s="229" t="s">
        <v>1</v>
      </c>
      <c r="E5" s="230" t="s">
        <v>2</v>
      </c>
    </row>
    <row r="6" spans="1:8" s="223" customFormat="1" ht="14.4" customHeight="1">
      <c r="A6" s="222"/>
      <c r="B6" s="683" t="s">
        <v>232</v>
      </c>
      <c r="C6" s="684" t="s">
        <v>654</v>
      </c>
      <c r="D6" s="685" t="s">
        <v>98</v>
      </c>
      <c r="E6" s="686"/>
      <c r="G6" s="218"/>
    </row>
    <row r="7" spans="1:8" s="223" customFormat="1" ht="99.6" customHeight="1">
      <c r="A7" s="222"/>
      <c r="B7" s="683"/>
      <c r="C7" s="684"/>
      <c r="D7" s="231" t="s">
        <v>97</v>
      </c>
      <c r="E7" s="232" t="s">
        <v>233</v>
      </c>
      <c r="G7" s="218"/>
    </row>
    <row r="8" spans="1:8" s="223" customFormat="1">
      <c r="A8" s="224">
        <v>1</v>
      </c>
      <c r="B8" s="121" t="s">
        <v>555</v>
      </c>
      <c r="C8" s="231">
        <v>3787021721.9956999</v>
      </c>
      <c r="D8" s="231">
        <v>0</v>
      </c>
      <c r="E8" s="232">
        <v>3787021721.9956999</v>
      </c>
      <c r="F8" s="239"/>
      <c r="G8" s="239"/>
      <c r="H8" s="239"/>
    </row>
    <row r="9" spans="1:8" s="223" customFormat="1">
      <c r="A9" s="224">
        <v>1.1000000000000001</v>
      </c>
      <c r="B9" s="122" t="s">
        <v>556</v>
      </c>
      <c r="C9" s="231">
        <v>860174615.07500005</v>
      </c>
      <c r="D9" s="231"/>
      <c r="E9" s="233">
        <v>860174615.07500005</v>
      </c>
      <c r="F9" s="239"/>
      <c r="G9" s="239"/>
      <c r="H9" s="239"/>
    </row>
    <row r="10" spans="1:8" s="223" customFormat="1">
      <c r="A10" s="224">
        <v>1.2</v>
      </c>
      <c r="B10" s="122" t="s">
        <v>557</v>
      </c>
      <c r="C10" s="231">
        <v>1810229442.6300001</v>
      </c>
      <c r="D10" s="231"/>
      <c r="E10" s="233">
        <v>1810229442.6300001</v>
      </c>
      <c r="F10" s="239"/>
      <c r="G10" s="239"/>
      <c r="H10" s="239"/>
    </row>
    <row r="11" spans="1:8" s="223" customFormat="1">
      <c r="A11" s="224">
        <v>1.3</v>
      </c>
      <c r="B11" s="122" t="s">
        <v>558</v>
      </c>
      <c r="C11" s="231">
        <v>1116617664.2907002</v>
      </c>
      <c r="D11" s="231"/>
      <c r="E11" s="233">
        <v>1116617664.2907002</v>
      </c>
      <c r="F11" s="239"/>
      <c r="G11" s="239"/>
      <c r="H11" s="239"/>
    </row>
    <row r="12" spans="1:8" s="223" customFormat="1">
      <c r="A12" s="224">
        <v>2</v>
      </c>
      <c r="B12" s="123" t="s">
        <v>559</v>
      </c>
      <c r="C12" s="231">
        <v>10319125.889999999</v>
      </c>
      <c r="D12" s="231"/>
      <c r="E12" s="233">
        <v>10319125.889999999</v>
      </c>
      <c r="F12" s="239"/>
      <c r="G12" s="239"/>
      <c r="H12" s="239"/>
    </row>
    <row r="13" spans="1:8" s="223" customFormat="1">
      <c r="A13" s="224">
        <v>2.1</v>
      </c>
      <c r="B13" s="124" t="s">
        <v>560</v>
      </c>
      <c r="C13" s="231">
        <v>10319125.889999999</v>
      </c>
      <c r="D13" s="231"/>
      <c r="E13" s="233">
        <v>10319125.889999999</v>
      </c>
      <c r="F13" s="239"/>
      <c r="G13" s="239"/>
      <c r="H13" s="239"/>
    </row>
    <row r="14" spans="1:8" s="223" customFormat="1">
      <c r="A14" s="224">
        <v>3</v>
      </c>
      <c r="B14" s="125" t="s">
        <v>561</v>
      </c>
      <c r="C14" s="231">
        <v>0</v>
      </c>
      <c r="D14" s="231"/>
      <c r="E14" s="233">
        <v>0</v>
      </c>
      <c r="F14" s="239"/>
      <c r="G14" s="239"/>
      <c r="H14" s="239"/>
    </row>
    <row r="15" spans="1:8" s="223" customFormat="1">
      <c r="A15" s="224">
        <v>4</v>
      </c>
      <c r="B15" s="126" t="s">
        <v>562</v>
      </c>
      <c r="C15" s="231">
        <v>0</v>
      </c>
      <c r="D15" s="231"/>
      <c r="E15" s="233">
        <v>0</v>
      </c>
      <c r="F15" s="239"/>
      <c r="G15" s="239"/>
      <c r="H15" s="239"/>
    </row>
    <row r="16" spans="1:8" s="223" customFormat="1">
      <c r="A16" s="224">
        <v>5</v>
      </c>
      <c r="B16" s="126" t="s">
        <v>563</v>
      </c>
      <c r="C16" s="231">
        <v>6155547219.148201</v>
      </c>
      <c r="D16" s="231">
        <v>6073658.6194000002</v>
      </c>
      <c r="E16" s="232">
        <v>6149473560.528801</v>
      </c>
      <c r="F16" s="239"/>
      <c r="G16" s="239"/>
      <c r="H16" s="239"/>
    </row>
    <row r="17" spans="1:8" s="223" customFormat="1">
      <c r="A17" s="224">
        <v>5.0999999999999996</v>
      </c>
      <c r="B17" s="127" t="s">
        <v>564</v>
      </c>
      <c r="C17" s="231">
        <v>7482848.2594000008</v>
      </c>
      <c r="D17" s="231">
        <v>6073658.6194000002</v>
      </c>
      <c r="E17" s="233">
        <v>1409189.6400000006</v>
      </c>
      <c r="F17" s="239"/>
      <c r="G17" s="239"/>
      <c r="H17" s="239"/>
    </row>
    <row r="18" spans="1:8" s="223" customFormat="1">
      <c r="A18" s="224">
        <v>5.2</v>
      </c>
      <c r="B18" s="127" t="s">
        <v>565</v>
      </c>
      <c r="C18" s="231">
        <v>6148064370.8888006</v>
      </c>
      <c r="D18" s="231"/>
      <c r="E18" s="233">
        <v>6148064370.8888006</v>
      </c>
      <c r="F18" s="239"/>
      <c r="G18" s="239"/>
      <c r="H18" s="239"/>
    </row>
    <row r="19" spans="1:8" s="223" customFormat="1">
      <c r="A19" s="224">
        <v>5.3</v>
      </c>
      <c r="B19" s="127" t="s">
        <v>566</v>
      </c>
      <c r="C19" s="231">
        <v>0</v>
      </c>
      <c r="D19" s="231"/>
      <c r="E19" s="233">
        <v>0</v>
      </c>
      <c r="F19" s="239"/>
      <c r="G19" s="239"/>
      <c r="H19" s="239"/>
    </row>
    <row r="20" spans="1:8" s="223" customFormat="1">
      <c r="A20" s="224">
        <v>6</v>
      </c>
      <c r="B20" s="125" t="s">
        <v>567</v>
      </c>
      <c r="C20" s="231">
        <v>23318750990.473808</v>
      </c>
      <c r="D20" s="231">
        <v>0</v>
      </c>
      <c r="E20" s="232">
        <v>23318750990.473808</v>
      </c>
      <c r="F20" s="239"/>
      <c r="G20" s="239"/>
      <c r="H20" s="239"/>
    </row>
    <row r="21" spans="1:8">
      <c r="A21" s="224">
        <v>6.1</v>
      </c>
      <c r="B21" s="127" t="s">
        <v>565</v>
      </c>
      <c r="C21" s="231">
        <v>878587731.6012001</v>
      </c>
      <c r="D21" s="234"/>
      <c r="E21" s="233">
        <v>878587731.6012001</v>
      </c>
      <c r="F21" s="239"/>
      <c r="G21" s="239"/>
      <c r="H21" s="239"/>
    </row>
    <row r="22" spans="1:8">
      <c r="A22" s="224">
        <v>6.2</v>
      </c>
      <c r="B22" s="127" t="s">
        <v>566</v>
      </c>
      <c r="C22" s="231">
        <v>22440163258.872608</v>
      </c>
      <c r="D22" s="234"/>
      <c r="E22" s="233">
        <v>22440163258.872608</v>
      </c>
      <c r="F22" s="239"/>
      <c r="G22" s="239"/>
      <c r="H22" s="239"/>
    </row>
    <row r="23" spans="1:8">
      <c r="A23" s="224">
        <v>7</v>
      </c>
      <c r="B23" s="128" t="s">
        <v>568</v>
      </c>
      <c r="C23" s="231">
        <v>392420284.33000004</v>
      </c>
      <c r="D23" s="234">
        <v>9537977</v>
      </c>
      <c r="E23" s="233">
        <v>382882307.33000004</v>
      </c>
      <c r="F23" s="239"/>
      <c r="G23" s="239"/>
      <c r="H23" s="239"/>
    </row>
    <row r="24" spans="1:8">
      <c r="A24" s="224">
        <v>8</v>
      </c>
      <c r="B24" s="128" t="s">
        <v>569</v>
      </c>
      <c r="C24" s="231">
        <v>49335435</v>
      </c>
      <c r="D24" s="234">
        <v>0</v>
      </c>
      <c r="E24" s="233">
        <v>49335435</v>
      </c>
      <c r="F24" s="239"/>
      <c r="G24" s="239"/>
      <c r="H24" s="239"/>
    </row>
    <row r="25" spans="1:8">
      <c r="A25" s="224">
        <v>9</v>
      </c>
      <c r="B25" s="126" t="s">
        <v>570</v>
      </c>
      <c r="C25" s="234">
        <v>648913428.88999999</v>
      </c>
      <c r="D25" s="234">
        <v>2358668.17</v>
      </c>
      <c r="E25" s="233">
        <v>646554760.72000003</v>
      </c>
      <c r="F25" s="239"/>
      <c r="G25" s="239"/>
      <c r="H25" s="239"/>
    </row>
    <row r="26" spans="1:8">
      <c r="A26" s="224">
        <v>9.1</v>
      </c>
      <c r="B26" s="129" t="s">
        <v>571</v>
      </c>
      <c r="C26" s="231">
        <v>540295043.04999995</v>
      </c>
      <c r="D26" s="234">
        <v>2358668.17</v>
      </c>
      <c r="E26" s="233">
        <v>537936374.88</v>
      </c>
      <c r="F26" s="239"/>
      <c r="G26" s="239"/>
      <c r="H26" s="239"/>
    </row>
    <row r="27" spans="1:8">
      <c r="A27" s="224">
        <v>9.1999999999999993</v>
      </c>
      <c r="B27" s="129" t="s">
        <v>572</v>
      </c>
      <c r="C27" s="231">
        <v>108618385.84</v>
      </c>
      <c r="D27" s="234"/>
      <c r="E27" s="233">
        <v>108618385.84</v>
      </c>
      <c r="F27" s="239"/>
      <c r="G27" s="239"/>
      <c r="H27" s="239"/>
    </row>
    <row r="28" spans="1:8">
      <c r="A28" s="224">
        <v>10</v>
      </c>
      <c r="B28" s="126" t="s">
        <v>573</v>
      </c>
      <c r="C28" s="234">
        <v>185975153.00999999</v>
      </c>
      <c r="D28" s="234">
        <v>185975153.00999999</v>
      </c>
      <c r="E28" s="233">
        <v>0</v>
      </c>
      <c r="F28" s="239"/>
      <c r="G28" s="239"/>
      <c r="H28" s="239"/>
    </row>
    <row r="29" spans="1:8">
      <c r="A29" s="224">
        <v>10.1</v>
      </c>
      <c r="B29" s="129" t="s">
        <v>574</v>
      </c>
      <c r="C29" s="231">
        <v>33331342.84</v>
      </c>
      <c r="D29" s="234">
        <v>33331342.84</v>
      </c>
      <c r="E29" s="233">
        <v>0</v>
      </c>
      <c r="F29" s="239"/>
      <c r="G29" s="239"/>
      <c r="H29" s="239"/>
    </row>
    <row r="30" spans="1:8">
      <c r="A30" s="224">
        <v>10.199999999999999</v>
      </c>
      <c r="B30" s="129" t="s">
        <v>575</v>
      </c>
      <c r="C30" s="231">
        <v>152643810.16999999</v>
      </c>
      <c r="D30" s="234">
        <v>152643810.16999999</v>
      </c>
      <c r="E30" s="233">
        <v>0</v>
      </c>
      <c r="F30" s="239"/>
      <c r="G30" s="239"/>
      <c r="H30" s="239"/>
    </row>
    <row r="31" spans="1:8">
      <c r="A31" s="224">
        <v>11</v>
      </c>
      <c r="B31" s="126" t="s">
        <v>576</v>
      </c>
      <c r="C31" s="234">
        <v>41074503</v>
      </c>
      <c r="D31" s="234">
        <v>0</v>
      </c>
      <c r="E31" s="233">
        <v>41074503</v>
      </c>
      <c r="F31" s="239"/>
      <c r="G31" s="239"/>
      <c r="H31" s="239"/>
    </row>
    <row r="32" spans="1:8">
      <c r="A32" s="224">
        <v>11.1</v>
      </c>
      <c r="B32" s="129" t="s">
        <v>577</v>
      </c>
      <c r="C32" s="231">
        <v>41074503</v>
      </c>
      <c r="D32" s="234"/>
      <c r="E32" s="233">
        <v>41074503</v>
      </c>
      <c r="F32" s="239"/>
      <c r="G32" s="239"/>
      <c r="H32" s="239"/>
    </row>
    <row r="33" spans="1:8">
      <c r="A33" s="224">
        <v>11.2</v>
      </c>
      <c r="B33" s="129" t="s">
        <v>578</v>
      </c>
      <c r="C33" s="231">
        <v>0</v>
      </c>
      <c r="D33" s="234"/>
      <c r="E33" s="233">
        <v>0</v>
      </c>
      <c r="F33" s="239"/>
      <c r="G33" s="239"/>
      <c r="H33" s="239"/>
    </row>
    <row r="34" spans="1:8">
      <c r="A34" s="224">
        <v>13</v>
      </c>
      <c r="B34" s="126" t="s">
        <v>579</v>
      </c>
      <c r="C34" s="231">
        <v>613019163.63462961</v>
      </c>
      <c r="D34" s="234"/>
      <c r="E34" s="233">
        <v>613019163.63462961</v>
      </c>
      <c r="F34" s="239"/>
      <c r="G34" s="239"/>
      <c r="H34" s="239"/>
    </row>
    <row r="35" spans="1:8">
      <c r="A35" s="224">
        <v>13.1</v>
      </c>
      <c r="B35" s="130" t="s">
        <v>580</v>
      </c>
      <c r="C35" s="231">
        <v>313039928.59000003</v>
      </c>
      <c r="D35" s="234"/>
      <c r="E35" s="233">
        <v>313039928.59000003</v>
      </c>
      <c r="F35" s="239"/>
      <c r="G35" s="239"/>
      <c r="H35" s="239"/>
    </row>
    <row r="36" spans="1:8">
      <c r="A36" s="224">
        <v>13.2</v>
      </c>
      <c r="B36" s="130" t="s">
        <v>581</v>
      </c>
      <c r="C36" s="231">
        <v>0</v>
      </c>
      <c r="D36" s="234"/>
      <c r="E36" s="233">
        <v>0</v>
      </c>
      <c r="F36" s="239"/>
      <c r="G36" s="239"/>
      <c r="H36" s="239"/>
    </row>
    <row r="37" spans="1:8" ht="14.4" thickBot="1">
      <c r="A37" s="225"/>
      <c r="B37" s="226" t="s">
        <v>234</v>
      </c>
      <c r="C37" s="235">
        <f>SUM(C8,C12,C14,C15,C16,C20,C23,C24,C25,C28,C31,C34)</f>
        <v>35202377025.372345</v>
      </c>
      <c r="D37" s="235">
        <f>SUM(D8,D12,D14,D15,D16,D20,D23,D24,D25,D28,D31,D34)</f>
        <v>203945456.7994</v>
      </c>
      <c r="E37" s="236">
        <f>SUM(E8,E12,E14,E15,E16,E20,E23,E24,E25,E28,E31,E34)</f>
        <v>34998431568.572937</v>
      </c>
      <c r="F37" s="239"/>
      <c r="G37" s="239"/>
      <c r="H37" s="239"/>
    </row>
    <row r="41" spans="1:8">
      <c r="B41" s="142"/>
    </row>
    <row r="42" spans="1:8">
      <c r="B42" s="142"/>
    </row>
    <row r="43" spans="1:8">
      <c r="B43" s="142"/>
    </row>
    <row r="44" spans="1:8">
      <c r="B44" s="142"/>
    </row>
    <row r="45" spans="1:8">
      <c r="B45" s="142"/>
    </row>
    <row r="46" spans="1:8">
      <c r="B46" s="142"/>
    </row>
    <row r="47" spans="1:8">
      <c r="B47" s="142"/>
    </row>
    <row r="48" spans="1:8">
      <c r="B48" s="142"/>
    </row>
    <row r="49" spans="2:2">
      <c r="B49" s="142"/>
    </row>
    <row r="50" spans="2:2">
      <c r="B50" s="142"/>
    </row>
    <row r="51" spans="2:2">
      <c r="B51" s="142"/>
    </row>
    <row r="52" spans="2:2">
      <c r="B52" s="142"/>
    </row>
    <row r="53" spans="2:2">
      <c r="B53" s="142"/>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showGridLines="0" zoomScaleNormal="100" workbookViewId="0">
      <pane xSplit="1" ySplit="4" topLeftCell="B5" activePane="bottomRight" state="frozen"/>
      <selection pane="topRight"/>
      <selection pane="bottomLeft"/>
      <selection pane="bottomRight" activeCell="B5" sqref="B5"/>
    </sheetView>
  </sheetViews>
  <sheetFormatPr defaultColWidth="9.109375" defaultRowHeight="13.8" outlineLevelRow="1"/>
  <cols>
    <col min="1" max="1" width="9.5546875" style="109" bestFit="1" customWidth="1"/>
    <col min="2" max="2" width="114.33203125" style="109" customWidth="1"/>
    <col min="3" max="3" width="18.88671875" style="145" customWidth="1"/>
    <col min="4" max="4" width="25.44140625" style="109" customWidth="1"/>
    <col min="5" max="5" width="24.33203125" style="109" customWidth="1"/>
    <col min="6" max="6" width="24" style="109" customWidth="1"/>
    <col min="7" max="7" width="10" style="109" bestFit="1" customWidth="1"/>
    <col min="8" max="8" width="12" style="109" bestFit="1" customWidth="1"/>
    <col min="9" max="9" width="12.5546875" style="109" bestFit="1" customWidth="1"/>
    <col min="10" max="16384" width="9.109375" style="109"/>
  </cols>
  <sheetData>
    <row r="1" spans="1:6">
      <c r="A1" s="2" t="s">
        <v>30</v>
      </c>
      <c r="B1" s="83" t="str">
        <f>'Info '!C2</f>
        <v xml:space="preserve">JSC "Bank of Georgia" </v>
      </c>
    </row>
    <row r="2" spans="1:6" s="1" customFormat="1" ht="15.75" customHeight="1">
      <c r="A2" s="1" t="s">
        <v>31</v>
      </c>
      <c r="B2" s="211">
        <f>'1. key ratios '!B2</f>
        <v>45565</v>
      </c>
      <c r="C2" s="145"/>
      <c r="D2" s="109"/>
      <c r="E2" s="109"/>
      <c r="F2" s="109"/>
    </row>
    <row r="3" spans="1:6" s="1" customFormat="1" ht="15.75" customHeight="1">
      <c r="C3" s="145"/>
      <c r="D3" s="109"/>
      <c r="E3" s="109"/>
      <c r="F3" s="109"/>
    </row>
    <row r="4" spans="1:6" s="1" customFormat="1" ht="28.2" thickBot="1">
      <c r="A4" s="1" t="s">
        <v>46</v>
      </c>
      <c r="B4" s="244" t="s">
        <v>548</v>
      </c>
      <c r="C4" s="243" t="s">
        <v>35</v>
      </c>
      <c r="D4" s="109"/>
      <c r="E4" s="109"/>
      <c r="F4" s="109"/>
    </row>
    <row r="5" spans="1:6">
      <c r="A5" s="251">
        <v>1</v>
      </c>
      <c r="B5" s="245" t="s">
        <v>550</v>
      </c>
      <c r="C5" s="252">
        <v>34998431568.572937</v>
      </c>
      <c r="D5" s="177"/>
    </row>
    <row r="6" spans="1:6" s="254" customFormat="1">
      <c r="A6" s="160">
        <v>2.1</v>
      </c>
      <c r="B6" s="246" t="s">
        <v>214</v>
      </c>
      <c r="C6" s="253">
        <v>2892136402.5508003</v>
      </c>
      <c r="D6" s="177"/>
    </row>
    <row r="7" spans="1:6" s="110" customFormat="1" outlineLevel="1">
      <c r="A7" s="182">
        <v>2.2000000000000002</v>
      </c>
      <c r="B7" s="194" t="s">
        <v>215</v>
      </c>
      <c r="C7" s="255">
        <v>1496511480.7616999</v>
      </c>
      <c r="D7" s="177"/>
    </row>
    <row r="8" spans="1:6" s="110" customFormat="1">
      <c r="A8" s="182">
        <v>3</v>
      </c>
      <c r="B8" s="247" t="s">
        <v>549</v>
      </c>
      <c r="C8" s="256">
        <f>SUM(C5:C7)</f>
        <v>39387079451.885437</v>
      </c>
      <c r="D8" s="177"/>
    </row>
    <row r="9" spans="1:6" s="254" customFormat="1">
      <c r="A9" s="160">
        <v>4</v>
      </c>
      <c r="B9" s="248" t="s">
        <v>48</v>
      </c>
      <c r="C9" s="253">
        <v>0</v>
      </c>
      <c r="D9" s="177"/>
    </row>
    <row r="10" spans="1:6" s="110" customFormat="1" outlineLevel="1">
      <c r="A10" s="182">
        <v>5.0999999999999996</v>
      </c>
      <c r="B10" s="194" t="s">
        <v>216</v>
      </c>
      <c r="C10" s="253">
        <v>-1675633939.3668504</v>
      </c>
      <c r="D10" s="177"/>
    </row>
    <row r="11" spans="1:6" s="110" customFormat="1" outlineLevel="1">
      <c r="A11" s="182">
        <v>5.2</v>
      </c>
      <c r="B11" s="194" t="s">
        <v>217</v>
      </c>
      <c r="C11" s="255">
        <v>-1465350430.1428318</v>
      </c>
      <c r="D11" s="177"/>
    </row>
    <row r="12" spans="1:6" s="110" customFormat="1">
      <c r="A12" s="182">
        <v>6</v>
      </c>
      <c r="B12" s="249" t="s">
        <v>353</v>
      </c>
      <c r="C12" s="257"/>
      <c r="D12" s="177"/>
    </row>
    <row r="13" spans="1:6" s="110" customFormat="1" ht="14.4" thickBot="1">
      <c r="A13" s="195">
        <v>7</v>
      </c>
      <c r="B13" s="250" t="s">
        <v>177</v>
      </c>
      <c r="C13" s="258">
        <f>SUM(C8:C12)</f>
        <v>36246095082.375755</v>
      </c>
      <c r="D13" s="177"/>
    </row>
    <row r="15" spans="1:6" ht="27.6">
      <c r="B15" s="110" t="s">
        <v>354</v>
      </c>
    </row>
    <row r="17" spans="2:2">
      <c r="B17" s="242"/>
    </row>
    <row r="18" spans="2:2">
      <c r="B18" s="242"/>
    </row>
    <row r="19" spans="2:2">
      <c r="B19" s="242"/>
    </row>
    <row r="20" spans="2:2">
      <c r="B20" s="210"/>
    </row>
    <row r="21" spans="2:2">
      <c r="B21" s="210"/>
    </row>
    <row r="22" spans="2:2">
      <c r="B22" s="210"/>
    </row>
    <row r="23" spans="2:2">
      <c r="B23" s="210"/>
    </row>
    <row r="24" spans="2:2">
      <c r="B24" s="210"/>
    </row>
    <row r="25" spans="2:2">
      <c r="B25" s="210"/>
    </row>
    <row r="26" spans="2:2">
      <c r="B26" s="210"/>
    </row>
    <row r="27" spans="2:2">
      <c r="B27" s="210"/>
    </row>
    <row r="28" spans="2:2">
      <c r="B28" s="210"/>
    </row>
    <row r="29" spans="2:2">
      <c r="B29" s="210"/>
    </row>
    <row r="30" spans="2:2">
      <c r="B30" s="210"/>
    </row>
    <row r="31" spans="2:2">
      <c r="B31" s="210"/>
    </row>
    <row r="32" spans="2:2">
      <c r="B32" s="210"/>
    </row>
    <row r="33" spans="2:2">
      <c r="B33" s="210"/>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56"/>
  <sheetViews>
    <sheetView showGridLines="0" zoomScaleNormal="100" workbookViewId="0">
      <pane xSplit="1" ySplit="5" topLeftCell="B6" activePane="bottomRight" state="frozen"/>
      <selection pane="topRight"/>
      <selection pane="bottomLeft"/>
      <selection pane="bottomRight" activeCell="B6" sqref="B6"/>
    </sheetView>
  </sheetViews>
  <sheetFormatPr defaultColWidth="9.109375" defaultRowHeight="13.8"/>
  <cols>
    <col min="1" max="1" width="9.5546875" style="113" bestFit="1" customWidth="1"/>
    <col min="2" max="2" width="132.44140625" style="109" customWidth="1"/>
    <col min="3" max="3" width="18.44140625" style="145" customWidth="1"/>
    <col min="4" max="4" width="11" style="109" bestFit="1" customWidth="1"/>
    <col min="5" max="16384" width="9.109375" style="109"/>
  </cols>
  <sheetData>
    <row r="1" spans="1:4">
      <c r="A1" s="2" t="s">
        <v>30</v>
      </c>
      <c r="B1" s="83" t="str">
        <f>'Info '!C2</f>
        <v xml:space="preserve">JSC "Bank of Georgia" </v>
      </c>
    </row>
    <row r="2" spans="1:4" s="1" customFormat="1" ht="15.75" customHeight="1">
      <c r="A2" s="1" t="s">
        <v>31</v>
      </c>
      <c r="B2" s="85">
        <f>'1. key ratios '!B2</f>
        <v>45565</v>
      </c>
      <c r="C2" s="238"/>
    </row>
    <row r="3" spans="1:4" s="1" customFormat="1" ht="15.75" customHeight="1">
      <c r="C3" s="238"/>
    </row>
    <row r="4" spans="1:4" ht="14.4" thickBot="1">
      <c r="A4" s="113" t="s">
        <v>143</v>
      </c>
      <c r="B4" s="264" t="s">
        <v>142</v>
      </c>
    </row>
    <row r="5" spans="1:4">
      <c r="A5" s="265" t="s">
        <v>6</v>
      </c>
      <c r="B5" s="266"/>
      <c r="C5" s="267" t="s">
        <v>35</v>
      </c>
    </row>
    <row r="6" spans="1:4">
      <c r="A6" s="268">
        <v>1</v>
      </c>
      <c r="B6" s="269" t="s">
        <v>141</v>
      </c>
      <c r="C6" s="259">
        <f>SUM(C7:C11)</f>
        <v>4845182076.9244366</v>
      </c>
      <c r="D6" s="177"/>
    </row>
    <row r="7" spans="1:4">
      <c r="A7" s="268">
        <v>2</v>
      </c>
      <c r="B7" s="270" t="s">
        <v>140</v>
      </c>
      <c r="C7" s="260">
        <v>27993660.18</v>
      </c>
      <c r="D7" s="177"/>
    </row>
    <row r="8" spans="1:4">
      <c r="A8" s="268">
        <v>3</v>
      </c>
      <c r="B8" s="270" t="s">
        <v>139</v>
      </c>
      <c r="C8" s="260">
        <v>126859978.42999999</v>
      </c>
      <c r="D8" s="177"/>
    </row>
    <row r="9" spans="1:4">
      <c r="A9" s="268">
        <v>4</v>
      </c>
      <c r="B9" s="270" t="s">
        <v>138</v>
      </c>
      <c r="C9" s="260">
        <v>59682136.799999997</v>
      </c>
      <c r="D9" s="177"/>
    </row>
    <row r="10" spans="1:4">
      <c r="A10" s="268">
        <v>5</v>
      </c>
      <c r="B10" s="270" t="s">
        <v>137</v>
      </c>
      <c r="C10" s="260">
        <v>0</v>
      </c>
      <c r="D10" s="177"/>
    </row>
    <row r="11" spans="1:4">
      <c r="A11" s="268">
        <v>6</v>
      </c>
      <c r="B11" s="270" t="s">
        <v>136</v>
      </c>
      <c r="C11" s="260">
        <v>4630646301.5144367</v>
      </c>
      <c r="D11" s="177"/>
    </row>
    <row r="12" spans="1:4" s="110" customFormat="1">
      <c r="A12" s="268">
        <v>7</v>
      </c>
      <c r="B12" s="269" t="s">
        <v>135</v>
      </c>
      <c r="C12" s="261">
        <f>SUM(C13:C28)</f>
        <v>262964971.59279999</v>
      </c>
      <c r="D12" s="177"/>
    </row>
    <row r="13" spans="1:4" s="110" customFormat="1">
      <c r="A13" s="268">
        <v>8</v>
      </c>
      <c r="B13" s="271" t="s">
        <v>134</v>
      </c>
      <c r="C13" s="260">
        <v>60102329.943399996</v>
      </c>
      <c r="D13" s="177"/>
    </row>
    <row r="14" spans="1:4" s="110" customFormat="1" ht="27.6">
      <c r="A14" s="268">
        <v>9</v>
      </c>
      <c r="B14" s="271" t="s">
        <v>133</v>
      </c>
      <c r="C14" s="260">
        <v>0</v>
      </c>
      <c r="D14" s="177"/>
    </row>
    <row r="15" spans="1:4" s="110" customFormat="1">
      <c r="A15" s="268">
        <v>10</v>
      </c>
      <c r="B15" s="272" t="s">
        <v>132</v>
      </c>
      <c r="C15" s="260">
        <v>185975153.00999999</v>
      </c>
      <c r="D15" s="177"/>
    </row>
    <row r="16" spans="1:4" s="110" customFormat="1">
      <c r="A16" s="268">
        <v>11</v>
      </c>
      <c r="B16" s="273" t="s">
        <v>131</v>
      </c>
      <c r="C16" s="260">
        <v>0</v>
      </c>
      <c r="D16" s="177"/>
    </row>
    <row r="17" spans="1:4" s="110" customFormat="1">
      <c r="A17" s="268">
        <v>12</v>
      </c>
      <c r="B17" s="272" t="s">
        <v>130</v>
      </c>
      <c r="C17" s="260">
        <v>11366</v>
      </c>
      <c r="D17" s="177"/>
    </row>
    <row r="18" spans="1:4" s="110" customFormat="1">
      <c r="A18" s="268">
        <v>13</v>
      </c>
      <c r="B18" s="272" t="s">
        <v>129</v>
      </c>
      <c r="C18" s="260">
        <v>6073658.6194000002</v>
      </c>
      <c r="D18" s="177"/>
    </row>
    <row r="19" spans="1:4" s="110" customFormat="1">
      <c r="A19" s="268">
        <v>14</v>
      </c>
      <c r="B19" s="272" t="s">
        <v>128</v>
      </c>
      <c r="C19" s="260">
        <v>0</v>
      </c>
      <c r="D19" s="177"/>
    </row>
    <row r="20" spans="1:4" s="110" customFormat="1">
      <c r="A20" s="268">
        <v>15</v>
      </c>
      <c r="B20" s="272" t="s">
        <v>127</v>
      </c>
      <c r="C20" s="260">
        <v>0</v>
      </c>
      <c r="D20" s="177"/>
    </row>
    <row r="21" spans="1:4" s="110" customFormat="1" ht="27.6">
      <c r="A21" s="268">
        <v>16</v>
      </c>
      <c r="B21" s="271" t="s">
        <v>126</v>
      </c>
      <c r="C21" s="260">
        <v>0</v>
      </c>
      <c r="D21" s="177"/>
    </row>
    <row r="22" spans="1:4" s="110" customFormat="1">
      <c r="A22" s="268">
        <v>17</v>
      </c>
      <c r="B22" s="274" t="s">
        <v>125</v>
      </c>
      <c r="C22" s="260">
        <v>9537977</v>
      </c>
      <c r="D22" s="177"/>
    </row>
    <row r="23" spans="1:4" s="110" customFormat="1">
      <c r="A23" s="268">
        <v>18</v>
      </c>
      <c r="B23" s="271" t="s">
        <v>547</v>
      </c>
      <c r="C23" s="260">
        <v>1264487.0199999996</v>
      </c>
      <c r="D23" s="177"/>
    </row>
    <row r="24" spans="1:4" s="110" customFormat="1">
      <c r="A24" s="268">
        <v>19</v>
      </c>
      <c r="B24" s="271" t="s">
        <v>124</v>
      </c>
      <c r="C24" s="260">
        <v>0</v>
      </c>
      <c r="D24" s="177"/>
    </row>
    <row r="25" spans="1:4" s="110" customFormat="1" ht="27.6">
      <c r="A25" s="268">
        <v>20</v>
      </c>
      <c r="B25" s="271" t="s">
        <v>101</v>
      </c>
      <c r="C25" s="262"/>
      <c r="D25" s="177"/>
    </row>
    <row r="26" spans="1:4" s="110" customFormat="1">
      <c r="A26" s="268">
        <v>21</v>
      </c>
      <c r="B26" s="275" t="s">
        <v>123</v>
      </c>
      <c r="C26" s="262"/>
      <c r="D26" s="177"/>
    </row>
    <row r="27" spans="1:4" s="110" customFormat="1">
      <c r="A27" s="268">
        <v>22</v>
      </c>
      <c r="B27" s="275" t="s">
        <v>122</v>
      </c>
      <c r="C27" s="262"/>
      <c r="D27" s="177"/>
    </row>
    <row r="28" spans="1:4" s="110" customFormat="1">
      <c r="A28" s="268">
        <v>23</v>
      </c>
      <c r="B28" s="275" t="s">
        <v>121</v>
      </c>
      <c r="C28" s="262"/>
      <c r="D28" s="177"/>
    </row>
    <row r="29" spans="1:4" s="110" customFormat="1">
      <c r="A29" s="268">
        <v>24</v>
      </c>
      <c r="B29" s="276" t="s">
        <v>120</v>
      </c>
      <c r="C29" s="261">
        <f>C6-C12</f>
        <v>4582217105.3316364</v>
      </c>
      <c r="D29" s="177"/>
    </row>
    <row r="30" spans="1:4" s="110" customFormat="1">
      <c r="A30" s="277"/>
      <c r="B30" s="278"/>
      <c r="C30" s="262"/>
      <c r="D30" s="177"/>
    </row>
    <row r="31" spans="1:4" s="110" customFormat="1">
      <c r="A31" s="277">
        <v>25</v>
      </c>
      <c r="B31" s="276" t="s">
        <v>119</v>
      </c>
      <c r="C31" s="261">
        <f>C32+C35</f>
        <v>955395000</v>
      </c>
      <c r="D31" s="177"/>
    </row>
    <row r="32" spans="1:4" s="110" customFormat="1">
      <c r="A32" s="277">
        <v>26</v>
      </c>
      <c r="B32" s="270" t="s">
        <v>118</v>
      </c>
      <c r="C32" s="262">
        <f>C33+C34</f>
        <v>0</v>
      </c>
      <c r="D32" s="177"/>
    </row>
    <row r="33" spans="1:4" s="110" customFormat="1">
      <c r="A33" s="277">
        <v>27</v>
      </c>
      <c r="B33" s="279" t="s">
        <v>192</v>
      </c>
      <c r="C33" s="262"/>
      <c r="D33" s="177"/>
    </row>
    <row r="34" spans="1:4" s="110" customFormat="1">
      <c r="A34" s="277">
        <v>28</v>
      </c>
      <c r="B34" s="279" t="s">
        <v>117</v>
      </c>
      <c r="C34" s="262"/>
      <c r="D34" s="177"/>
    </row>
    <row r="35" spans="1:4" s="110" customFormat="1">
      <c r="A35" s="277">
        <v>29</v>
      </c>
      <c r="B35" s="270" t="s">
        <v>116</v>
      </c>
      <c r="C35" s="260">
        <v>955395000</v>
      </c>
      <c r="D35" s="177"/>
    </row>
    <row r="36" spans="1:4" s="110" customFormat="1">
      <c r="A36" s="277">
        <v>30</v>
      </c>
      <c r="B36" s="276" t="s">
        <v>115</v>
      </c>
      <c r="C36" s="261"/>
      <c r="D36" s="177"/>
    </row>
    <row r="37" spans="1:4" s="110" customFormat="1">
      <c r="A37" s="277">
        <v>31</v>
      </c>
      <c r="B37" s="271" t="s">
        <v>114</v>
      </c>
      <c r="C37" s="262"/>
      <c r="D37" s="177"/>
    </row>
    <row r="38" spans="1:4" s="110" customFormat="1">
      <c r="A38" s="277">
        <v>32</v>
      </c>
      <c r="B38" s="272" t="s">
        <v>113</v>
      </c>
      <c r="C38" s="262"/>
      <c r="D38" s="177"/>
    </row>
    <row r="39" spans="1:4" s="110" customFormat="1">
      <c r="A39" s="277">
        <v>33</v>
      </c>
      <c r="B39" s="271" t="s">
        <v>112</v>
      </c>
      <c r="C39" s="262"/>
      <c r="D39" s="177"/>
    </row>
    <row r="40" spans="1:4" s="110" customFormat="1" ht="27.6">
      <c r="A40" s="277">
        <v>34</v>
      </c>
      <c r="B40" s="271" t="s">
        <v>101</v>
      </c>
      <c r="C40" s="262"/>
      <c r="D40" s="177"/>
    </row>
    <row r="41" spans="1:4" s="110" customFormat="1">
      <c r="A41" s="277">
        <v>35</v>
      </c>
      <c r="B41" s="275" t="s">
        <v>111</v>
      </c>
      <c r="C41" s="262"/>
      <c r="D41" s="177"/>
    </row>
    <row r="42" spans="1:4" s="110" customFormat="1">
      <c r="A42" s="277">
        <v>36</v>
      </c>
      <c r="B42" s="276" t="s">
        <v>110</v>
      </c>
      <c r="C42" s="261">
        <f>C31-C36</f>
        <v>955395000</v>
      </c>
      <c r="D42" s="177"/>
    </row>
    <row r="43" spans="1:4" s="110" customFormat="1">
      <c r="A43" s="277"/>
      <c r="B43" s="278"/>
      <c r="C43" s="262"/>
      <c r="D43" s="177"/>
    </row>
    <row r="44" spans="1:4" s="110" customFormat="1">
      <c r="A44" s="277">
        <v>37</v>
      </c>
      <c r="B44" s="280" t="s">
        <v>109</v>
      </c>
      <c r="C44" s="261">
        <f>SUM(C45:C47)</f>
        <v>658303215</v>
      </c>
      <c r="D44" s="177"/>
    </row>
    <row r="45" spans="1:4" s="110" customFormat="1">
      <c r="A45" s="277">
        <v>38</v>
      </c>
      <c r="B45" s="270" t="s">
        <v>108</v>
      </c>
      <c r="C45" s="262">
        <v>658303215</v>
      </c>
      <c r="D45" s="177"/>
    </row>
    <row r="46" spans="1:4" s="110" customFormat="1">
      <c r="A46" s="277">
        <v>39</v>
      </c>
      <c r="B46" s="270" t="s">
        <v>107</v>
      </c>
      <c r="C46" s="262"/>
      <c r="D46" s="177"/>
    </row>
    <row r="47" spans="1:4" s="110" customFormat="1">
      <c r="A47" s="277">
        <v>40</v>
      </c>
      <c r="B47" s="271" t="s">
        <v>106</v>
      </c>
      <c r="C47" s="262"/>
      <c r="D47" s="177"/>
    </row>
    <row r="48" spans="1:4" s="110" customFormat="1">
      <c r="A48" s="277">
        <v>41</v>
      </c>
      <c r="B48" s="280" t="s">
        <v>105</v>
      </c>
      <c r="C48" s="261">
        <f>SUM(C49:C52)</f>
        <v>0</v>
      </c>
      <c r="D48" s="177"/>
    </row>
    <row r="49" spans="1:4" s="110" customFormat="1">
      <c r="A49" s="277">
        <v>42</v>
      </c>
      <c r="B49" s="271" t="s">
        <v>104</v>
      </c>
      <c r="C49" s="262"/>
      <c r="D49" s="177"/>
    </row>
    <row r="50" spans="1:4" s="110" customFormat="1">
      <c r="A50" s="277">
        <v>43</v>
      </c>
      <c r="B50" s="272" t="s">
        <v>103</v>
      </c>
      <c r="C50" s="262">
        <v>0</v>
      </c>
      <c r="D50" s="177"/>
    </row>
    <row r="51" spans="1:4" s="110" customFormat="1">
      <c r="A51" s="277">
        <v>44</v>
      </c>
      <c r="B51" s="271" t="s">
        <v>102</v>
      </c>
      <c r="C51" s="262">
        <v>0</v>
      </c>
      <c r="D51" s="177"/>
    </row>
    <row r="52" spans="1:4" s="110" customFormat="1" ht="27.6">
      <c r="A52" s="277">
        <v>45</v>
      </c>
      <c r="B52" s="271" t="s">
        <v>101</v>
      </c>
      <c r="C52" s="262"/>
      <c r="D52" s="177"/>
    </row>
    <row r="53" spans="1:4" s="110" customFormat="1" ht="14.4" thickBot="1">
      <c r="A53" s="281">
        <v>46</v>
      </c>
      <c r="B53" s="282" t="s">
        <v>100</v>
      </c>
      <c r="C53" s="263">
        <f>C44-C48</f>
        <v>658303215</v>
      </c>
      <c r="D53" s="177"/>
    </row>
    <row r="56" spans="1:4">
      <c r="B56" s="109" t="s">
        <v>7</v>
      </c>
    </row>
  </sheetData>
  <dataValidations count="1">
    <dataValidation operator="lessThanOrEqual" allowBlank="1" showInputMessage="1" showErrorMessage="1" errorTitle="Should be negative number" error="Should be whole negative number or 0" sqref="C36:C53 C25:C34"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23"/>
  <sheetViews>
    <sheetView showGridLines="0" zoomScaleNormal="100" workbookViewId="0"/>
  </sheetViews>
  <sheetFormatPr defaultColWidth="9.109375" defaultRowHeight="13.8"/>
  <cols>
    <col min="1" max="1" width="10.88671875" style="109" bestFit="1" customWidth="1"/>
    <col min="2" max="2" width="59" style="109" customWidth="1"/>
    <col min="3" max="3" width="16.6640625" style="109" bestFit="1" customWidth="1"/>
    <col min="4" max="4" width="22.109375" style="114" customWidth="1"/>
    <col min="5" max="5" width="9.109375" style="109"/>
    <col min="6" max="6" width="14.88671875" style="109" bestFit="1" customWidth="1"/>
    <col min="7" max="16384" width="9.109375" style="109"/>
  </cols>
  <sheetData>
    <row r="1" spans="1:4">
      <c r="A1" s="2" t="s">
        <v>30</v>
      </c>
      <c r="B1" s="83" t="str">
        <f>'Info '!C2</f>
        <v xml:space="preserve">JSC "Bank of Georgia" </v>
      </c>
    </row>
    <row r="2" spans="1:4" s="1" customFormat="1" ht="15.75" customHeight="1">
      <c r="A2" s="1" t="s">
        <v>31</v>
      </c>
      <c r="B2" s="85">
        <f>'1. key ratios '!B2</f>
        <v>45565</v>
      </c>
      <c r="D2" s="283"/>
    </row>
    <row r="3" spans="1:4" s="1" customFormat="1" ht="15.75" customHeight="1">
      <c r="D3" s="283"/>
    </row>
    <row r="4" spans="1:4" ht="14.4" thickBot="1">
      <c r="A4" s="113" t="s">
        <v>280</v>
      </c>
      <c r="B4" s="284" t="s">
        <v>281</v>
      </c>
    </row>
    <row r="5" spans="1:4" s="287" customFormat="1" ht="12.75" customHeight="1">
      <c r="A5" s="687"/>
      <c r="B5" s="688" t="s">
        <v>284</v>
      </c>
      <c r="C5" s="285" t="s">
        <v>282</v>
      </c>
      <c r="D5" s="286" t="s">
        <v>283</v>
      </c>
    </row>
    <row r="6" spans="1:4" s="291" customFormat="1">
      <c r="A6" s="288">
        <v>1</v>
      </c>
      <c r="B6" s="289" t="s">
        <v>285</v>
      </c>
      <c r="C6" s="289"/>
      <c r="D6" s="290"/>
    </row>
    <row r="7" spans="1:4" s="291" customFormat="1">
      <c r="A7" s="292" t="s">
        <v>271</v>
      </c>
      <c r="B7" s="293" t="s">
        <v>286</v>
      </c>
      <c r="C7" s="294">
        <v>4.4999999999999998E-2</v>
      </c>
      <c r="D7" s="295">
        <v>1198589551.056211</v>
      </c>
    </row>
    <row r="8" spans="1:4" s="291" customFormat="1">
      <c r="A8" s="292" t="s">
        <v>272</v>
      </c>
      <c r="B8" s="293" t="s">
        <v>287</v>
      </c>
      <c r="C8" s="296">
        <v>0.06</v>
      </c>
      <c r="D8" s="295">
        <v>1598119401.4082813</v>
      </c>
    </row>
    <row r="9" spans="1:4" s="291" customFormat="1">
      <c r="A9" s="292" t="s">
        <v>273</v>
      </c>
      <c r="B9" s="293" t="s">
        <v>288</v>
      </c>
      <c r="C9" s="296">
        <v>0.08</v>
      </c>
      <c r="D9" s="295">
        <v>2130825868.5443754</v>
      </c>
    </row>
    <row r="10" spans="1:4" s="291" customFormat="1">
      <c r="A10" s="288" t="s">
        <v>274</v>
      </c>
      <c r="B10" s="289" t="s">
        <v>289</v>
      </c>
      <c r="C10" s="297"/>
      <c r="D10" s="298"/>
    </row>
    <row r="11" spans="1:4" s="291" customFormat="1">
      <c r="A11" s="292" t="s">
        <v>275</v>
      </c>
      <c r="B11" s="293" t="s">
        <v>351</v>
      </c>
      <c r="C11" s="296">
        <v>2.5000000000000001E-2</v>
      </c>
      <c r="D11" s="295">
        <v>665883083.92011738</v>
      </c>
    </row>
    <row r="12" spans="1:4" s="291" customFormat="1">
      <c r="A12" s="292" t="s">
        <v>276</v>
      </c>
      <c r="B12" s="293" t="s">
        <v>290</v>
      </c>
      <c r="C12" s="296">
        <v>2.5000000000000001E-3</v>
      </c>
      <c r="D12" s="295">
        <v>66588308.392011732</v>
      </c>
    </row>
    <row r="13" spans="1:4" s="291" customFormat="1">
      <c r="A13" s="292" t="s">
        <v>277</v>
      </c>
      <c r="B13" s="293" t="s">
        <v>291</v>
      </c>
      <c r="C13" s="296">
        <v>0.03</v>
      </c>
      <c r="D13" s="295">
        <v>799059700.70414066</v>
      </c>
    </row>
    <row r="14" spans="1:4" s="291" customFormat="1">
      <c r="A14" s="288" t="s">
        <v>278</v>
      </c>
      <c r="B14" s="289" t="s">
        <v>349</v>
      </c>
      <c r="C14" s="299"/>
      <c r="D14" s="298"/>
    </row>
    <row r="15" spans="1:4" s="291" customFormat="1">
      <c r="A15" s="300">
        <v>3.1</v>
      </c>
      <c r="B15" s="293" t="s">
        <v>296</v>
      </c>
      <c r="C15" s="296">
        <v>4.7479710302528622E-2</v>
      </c>
      <c r="D15" s="295">
        <v>1264637436.7952609</v>
      </c>
    </row>
    <row r="16" spans="1:4" s="291" customFormat="1">
      <c r="A16" s="300">
        <v>3.2</v>
      </c>
      <c r="B16" s="293" t="s">
        <v>297</v>
      </c>
      <c r="C16" s="296">
        <v>5.43717425182264E-2</v>
      </c>
      <c r="D16" s="295">
        <v>1448208943.4458864</v>
      </c>
    </row>
    <row r="17" spans="1:9" s="291" customFormat="1">
      <c r="A17" s="300">
        <v>3.3</v>
      </c>
      <c r="B17" s="293" t="s">
        <v>298</v>
      </c>
      <c r="C17" s="296">
        <v>6.3440205959934021E-2</v>
      </c>
      <c r="D17" s="295">
        <v>1689750399.5651307</v>
      </c>
    </row>
    <row r="18" spans="1:9" s="287" customFormat="1" ht="12.75" customHeight="1">
      <c r="A18" s="689"/>
      <c r="B18" s="690" t="s">
        <v>348</v>
      </c>
      <c r="C18" s="301" t="s">
        <v>708</v>
      </c>
      <c r="D18" s="302" t="s">
        <v>709</v>
      </c>
    </row>
    <row r="19" spans="1:9" s="291" customFormat="1">
      <c r="A19" s="303">
        <v>4</v>
      </c>
      <c r="B19" s="293" t="s">
        <v>292</v>
      </c>
      <c r="C19" s="296">
        <v>0.14997971030252863</v>
      </c>
      <c r="D19" s="295">
        <v>3994758080.8677421</v>
      </c>
      <c r="E19" s="304"/>
      <c r="F19" s="305"/>
      <c r="H19" s="305"/>
      <c r="I19" s="304"/>
    </row>
    <row r="20" spans="1:9" s="291" customFormat="1">
      <c r="A20" s="303">
        <v>5</v>
      </c>
      <c r="B20" s="293" t="s">
        <v>90</v>
      </c>
      <c r="C20" s="296">
        <v>0.1718717425182264</v>
      </c>
      <c r="D20" s="295">
        <v>4577859437.8704376</v>
      </c>
      <c r="E20" s="304"/>
      <c r="F20" s="305"/>
      <c r="H20" s="305"/>
      <c r="I20" s="304"/>
    </row>
    <row r="21" spans="1:9" s="291" customFormat="1" ht="14.4" thickBot="1">
      <c r="A21" s="306" t="s">
        <v>279</v>
      </c>
      <c r="B21" s="307" t="s">
        <v>293</v>
      </c>
      <c r="C21" s="308">
        <v>0.20094020595993403</v>
      </c>
      <c r="D21" s="309">
        <v>5352107361.1257763</v>
      </c>
      <c r="E21" s="304"/>
      <c r="F21" s="305"/>
      <c r="H21" s="305"/>
      <c r="I21" s="304"/>
    </row>
    <row r="22" spans="1:9">
      <c r="F22" s="113"/>
    </row>
    <row r="23" spans="1:9">
      <c r="B23" s="110"/>
    </row>
  </sheetData>
  <mergeCells count="2">
    <mergeCell ref="A5:B5"/>
    <mergeCell ref="A18:B18"/>
  </mergeCells>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73"/>
  <sheetViews>
    <sheetView showGridLines="0" zoomScaleNormal="100" workbookViewId="0">
      <pane xSplit="1" ySplit="5" topLeftCell="B6" activePane="bottomRight" state="frozen"/>
      <selection pane="topRight"/>
      <selection pane="bottomLeft"/>
      <selection pane="bottomRight" activeCell="B6" sqref="B6"/>
    </sheetView>
  </sheetViews>
  <sheetFormatPr defaultColWidth="9.109375" defaultRowHeight="13.8"/>
  <cols>
    <col min="1" max="1" width="8.5546875" style="109" bestFit="1" customWidth="1"/>
    <col min="2" max="2" width="124.109375" style="109" bestFit="1" customWidth="1"/>
    <col min="3" max="3" width="37.6640625" style="227" customWidth="1"/>
    <col min="4" max="4" width="22.44140625" style="109" bestFit="1" customWidth="1"/>
    <col min="5" max="5" width="15.88671875" style="109" bestFit="1" customWidth="1"/>
    <col min="6" max="16384" width="9.109375" style="109"/>
  </cols>
  <sheetData>
    <row r="1" spans="1:5">
      <c r="A1" s="2" t="s">
        <v>30</v>
      </c>
      <c r="B1" s="83" t="str">
        <f>'Info '!C2</f>
        <v xml:space="preserve">JSC "Bank of Georgia" </v>
      </c>
      <c r="C1" s="538"/>
    </row>
    <row r="2" spans="1:5" s="1" customFormat="1">
      <c r="A2" s="1" t="s">
        <v>31</v>
      </c>
      <c r="B2" s="85">
        <f>'1. key ratios '!B2</f>
        <v>45565</v>
      </c>
      <c r="C2" s="227"/>
    </row>
    <row r="3" spans="1:5" s="1" customFormat="1">
      <c r="A3" s="527"/>
      <c r="C3" s="228"/>
    </row>
    <row r="4" spans="1:5" s="1" customFormat="1" ht="14.4" thickBot="1">
      <c r="A4" s="1" t="s">
        <v>47</v>
      </c>
      <c r="B4" s="528" t="s">
        <v>178</v>
      </c>
      <c r="C4" s="539"/>
      <c r="D4" s="324" t="s">
        <v>35</v>
      </c>
    </row>
    <row r="5" spans="1:5" s="254" customFormat="1" ht="47.25" customHeight="1">
      <c r="A5" s="535" t="s">
        <v>6</v>
      </c>
      <c r="B5" s="536" t="s">
        <v>218</v>
      </c>
      <c r="C5" s="540" t="s">
        <v>654</v>
      </c>
      <c r="D5" s="537" t="s">
        <v>49</v>
      </c>
    </row>
    <row r="6" spans="1:5">
      <c r="A6" s="120">
        <v>1</v>
      </c>
      <c r="B6" s="121" t="s">
        <v>555</v>
      </c>
      <c r="C6" s="541">
        <v>3787021721.9956999</v>
      </c>
      <c r="D6" s="529"/>
      <c r="E6" s="534"/>
    </row>
    <row r="7" spans="1:5">
      <c r="A7" s="120">
        <v>1.1000000000000001</v>
      </c>
      <c r="B7" s="122" t="s">
        <v>556</v>
      </c>
      <c r="C7" s="542">
        <v>860174615.07500005</v>
      </c>
      <c r="D7" s="529"/>
      <c r="E7" s="534"/>
    </row>
    <row r="8" spans="1:5">
      <c r="A8" s="120">
        <v>1.2</v>
      </c>
      <c r="B8" s="122" t="s">
        <v>557</v>
      </c>
      <c r="C8" s="542">
        <v>1810229442.6300001</v>
      </c>
      <c r="D8" s="529"/>
      <c r="E8" s="534"/>
    </row>
    <row r="9" spans="1:5">
      <c r="A9" s="120">
        <v>1.3</v>
      </c>
      <c r="B9" s="122" t="s">
        <v>558</v>
      </c>
      <c r="C9" s="542">
        <v>1116617664.2907002</v>
      </c>
      <c r="D9" s="529"/>
      <c r="E9" s="534"/>
    </row>
    <row r="10" spans="1:5">
      <c r="A10" s="120">
        <v>2</v>
      </c>
      <c r="B10" s="123" t="s">
        <v>559</v>
      </c>
      <c r="C10" s="542">
        <v>10319125.889999999</v>
      </c>
      <c r="D10" s="529"/>
      <c r="E10" s="534"/>
    </row>
    <row r="11" spans="1:5">
      <c r="A11" s="120">
        <v>2.1</v>
      </c>
      <c r="B11" s="124" t="s">
        <v>560</v>
      </c>
      <c r="C11" s="543">
        <v>10319125.889999999</v>
      </c>
      <c r="D11" s="530"/>
      <c r="E11" s="534"/>
    </row>
    <row r="12" spans="1:5">
      <c r="A12" s="120">
        <v>3</v>
      </c>
      <c r="B12" s="125" t="s">
        <v>561</v>
      </c>
      <c r="C12" s="544"/>
      <c r="D12" s="530"/>
      <c r="E12" s="534"/>
    </row>
    <row r="13" spans="1:5">
      <c r="A13" s="120">
        <v>4</v>
      </c>
      <c r="B13" s="126" t="s">
        <v>562</v>
      </c>
      <c r="C13" s="545"/>
      <c r="D13" s="530"/>
      <c r="E13" s="534"/>
    </row>
    <row r="14" spans="1:5">
      <c r="A14" s="120">
        <v>5</v>
      </c>
      <c r="B14" s="126" t="s">
        <v>563</v>
      </c>
      <c r="C14" s="545">
        <v>6155547219.148201</v>
      </c>
      <c r="D14" s="530"/>
      <c r="E14" s="534"/>
    </row>
    <row r="15" spans="1:5">
      <c r="A15" s="120">
        <v>5.0999999999999996</v>
      </c>
      <c r="B15" s="127" t="s">
        <v>564</v>
      </c>
      <c r="C15" s="546">
        <v>7482848.2594000008</v>
      </c>
      <c r="D15" s="530"/>
      <c r="E15" s="534"/>
    </row>
    <row r="16" spans="1:5" ht="27.6">
      <c r="A16" s="120"/>
      <c r="B16" s="272" t="s">
        <v>716</v>
      </c>
      <c r="C16" s="546">
        <v>6073658.6194000002</v>
      </c>
      <c r="D16" s="532" t="s">
        <v>720</v>
      </c>
      <c r="E16" s="534"/>
    </row>
    <row r="17" spans="1:5">
      <c r="A17" s="120">
        <v>5.2</v>
      </c>
      <c r="B17" s="127" t="s">
        <v>565</v>
      </c>
      <c r="C17" s="546">
        <v>6148064370.8888006</v>
      </c>
      <c r="D17" s="530"/>
      <c r="E17" s="534"/>
    </row>
    <row r="18" spans="1:5">
      <c r="A18" s="120">
        <v>5.3</v>
      </c>
      <c r="B18" s="127" t="s">
        <v>566</v>
      </c>
      <c r="C18" s="546">
        <v>0</v>
      </c>
      <c r="D18" s="530"/>
      <c r="E18" s="534"/>
    </row>
    <row r="19" spans="1:5">
      <c r="A19" s="120">
        <v>6</v>
      </c>
      <c r="B19" s="125" t="s">
        <v>567</v>
      </c>
      <c r="C19" s="544">
        <v>23318750990.473808</v>
      </c>
      <c r="D19" s="530"/>
      <c r="E19" s="534"/>
    </row>
    <row r="20" spans="1:5">
      <c r="A20" s="120">
        <v>6.1</v>
      </c>
      <c r="B20" s="127" t="s">
        <v>565</v>
      </c>
      <c r="C20" s="546">
        <v>878587731.6012001</v>
      </c>
      <c r="D20" s="530"/>
      <c r="E20" s="534"/>
    </row>
    <row r="21" spans="1:5">
      <c r="A21" s="120">
        <v>6.2</v>
      </c>
      <c r="B21" s="127" t="s">
        <v>566</v>
      </c>
      <c r="C21" s="546">
        <v>22440163258.872608</v>
      </c>
      <c r="D21" s="530"/>
      <c r="E21" s="534"/>
    </row>
    <row r="22" spans="1:5">
      <c r="A22" s="120">
        <v>7</v>
      </c>
      <c r="B22" s="128" t="s">
        <v>568</v>
      </c>
      <c r="C22" s="547">
        <v>392420284.33000004</v>
      </c>
      <c r="D22" s="530">
        <v>0</v>
      </c>
      <c r="E22" s="534"/>
    </row>
    <row r="23" spans="1:5">
      <c r="A23" s="120"/>
      <c r="B23" s="128" t="s">
        <v>717</v>
      </c>
      <c r="C23" s="547">
        <v>9537977</v>
      </c>
      <c r="D23" s="532" t="s">
        <v>721</v>
      </c>
      <c r="E23" s="534"/>
    </row>
    <row r="24" spans="1:5" ht="27.6">
      <c r="A24" s="120"/>
      <c r="B24" s="128" t="s">
        <v>124</v>
      </c>
      <c r="C24" s="547"/>
      <c r="D24" s="530"/>
      <c r="E24" s="534"/>
    </row>
    <row r="25" spans="1:5">
      <c r="A25" s="120">
        <v>8</v>
      </c>
      <c r="B25" s="128" t="s">
        <v>569</v>
      </c>
      <c r="C25" s="547">
        <v>49335435</v>
      </c>
      <c r="D25" s="530"/>
      <c r="E25" s="534"/>
    </row>
    <row r="26" spans="1:5">
      <c r="A26" s="120">
        <v>9</v>
      </c>
      <c r="B26" s="126" t="s">
        <v>570</v>
      </c>
      <c r="C26" s="545">
        <v>648913428.88999999</v>
      </c>
      <c r="D26" s="530"/>
      <c r="E26" s="534"/>
    </row>
    <row r="27" spans="1:5">
      <c r="A27" s="120">
        <v>9.1</v>
      </c>
      <c r="B27" s="129" t="s">
        <v>571</v>
      </c>
      <c r="C27" s="548">
        <v>540295043.04999995</v>
      </c>
      <c r="D27" s="530"/>
      <c r="E27" s="534"/>
    </row>
    <row r="28" spans="1:5">
      <c r="A28" s="120">
        <v>9.1999999999999993</v>
      </c>
      <c r="B28" s="129" t="s">
        <v>572</v>
      </c>
      <c r="C28" s="548">
        <v>108618385.84</v>
      </c>
      <c r="D28" s="530"/>
      <c r="E28" s="534"/>
    </row>
    <row r="29" spans="1:5">
      <c r="A29" s="120">
        <v>10</v>
      </c>
      <c r="B29" s="126" t="s">
        <v>573</v>
      </c>
      <c r="C29" s="545">
        <v>185975153.00999999</v>
      </c>
      <c r="D29" s="530"/>
      <c r="E29" s="534"/>
    </row>
    <row r="30" spans="1:5">
      <c r="A30" s="120">
        <v>10.1</v>
      </c>
      <c r="B30" s="129" t="s">
        <v>574</v>
      </c>
      <c r="C30" s="548">
        <v>33331342.84</v>
      </c>
      <c r="D30" s="532" t="s">
        <v>722</v>
      </c>
      <c r="E30" s="534"/>
    </row>
    <row r="31" spans="1:5">
      <c r="A31" s="120">
        <v>10.199999999999999</v>
      </c>
      <c r="B31" s="129" t="s">
        <v>575</v>
      </c>
      <c r="C31" s="548">
        <v>152643810.16999999</v>
      </c>
      <c r="D31" s="532" t="s">
        <v>722</v>
      </c>
      <c r="E31" s="534"/>
    </row>
    <row r="32" spans="1:5">
      <c r="A32" s="120">
        <v>11</v>
      </c>
      <c r="B32" s="126" t="s">
        <v>576</v>
      </c>
      <c r="C32" s="545">
        <v>41074503</v>
      </c>
      <c r="D32" s="530"/>
      <c r="E32" s="534"/>
    </row>
    <row r="33" spans="1:5">
      <c r="A33" s="120">
        <v>11.1</v>
      </c>
      <c r="B33" s="129" t="s">
        <v>577</v>
      </c>
      <c r="C33" s="548">
        <v>41074503</v>
      </c>
      <c r="D33" s="530"/>
      <c r="E33" s="534"/>
    </row>
    <row r="34" spans="1:5">
      <c r="A34" s="120">
        <v>11.2</v>
      </c>
      <c r="B34" s="129" t="s">
        <v>578</v>
      </c>
      <c r="C34" s="548">
        <v>0</v>
      </c>
      <c r="D34" s="530"/>
      <c r="E34" s="534"/>
    </row>
    <row r="35" spans="1:5">
      <c r="A35" s="120">
        <v>13</v>
      </c>
      <c r="B35" s="126" t="s">
        <v>579</v>
      </c>
      <c r="C35" s="548">
        <v>613019163.63462961</v>
      </c>
      <c r="D35" s="530"/>
      <c r="E35" s="534"/>
    </row>
    <row r="36" spans="1:5">
      <c r="A36" s="120">
        <v>13.1</v>
      </c>
      <c r="B36" s="130" t="s">
        <v>580</v>
      </c>
      <c r="C36" s="548">
        <v>313039928.59000003</v>
      </c>
      <c r="D36" s="530"/>
      <c r="E36" s="534"/>
    </row>
    <row r="37" spans="1:5">
      <c r="A37" s="120">
        <v>13.2</v>
      </c>
      <c r="B37" s="130" t="s">
        <v>581</v>
      </c>
      <c r="C37" s="548">
        <v>0</v>
      </c>
      <c r="D37" s="530"/>
      <c r="E37" s="534"/>
    </row>
    <row r="38" spans="1:5">
      <c r="A38" s="120">
        <v>14</v>
      </c>
      <c r="B38" s="131" t="s">
        <v>582</v>
      </c>
      <c r="C38" s="545">
        <v>35202377025.372345</v>
      </c>
      <c r="D38" s="530"/>
      <c r="E38" s="534"/>
    </row>
    <row r="39" spans="1:5" ht="14.4">
      <c r="A39" s="120"/>
      <c r="B39" s="132" t="s">
        <v>583</v>
      </c>
      <c r="C39" s="549"/>
      <c r="D39" s="530"/>
      <c r="E39" s="534"/>
    </row>
    <row r="40" spans="1:5">
      <c r="A40" s="120">
        <v>15</v>
      </c>
      <c r="B40" s="128" t="s">
        <v>584</v>
      </c>
      <c r="C40" s="543">
        <v>13576966.98</v>
      </c>
      <c r="D40" s="530"/>
      <c r="E40" s="534"/>
    </row>
    <row r="41" spans="1:5">
      <c r="A41" s="120">
        <v>15.1</v>
      </c>
      <c r="B41" s="124" t="s">
        <v>560</v>
      </c>
      <c r="C41" s="543">
        <v>13576966.98</v>
      </c>
      <c r="D41" s="530"/>
      <c r="E41" s="534"/>
    </row>
    <row r="42" spans="1:5">
      <c r="A42" s="120">
        <v>16</v>
      </c>
      <c r="B42" s="128" t="s">
        <v>585</v>
      </c>
      <c r="C42" s="547"/>
      <c r="D42" s="530"/>
      <c r="E42" s="534"/>
    </row>
    <row r="43" spans="1:5">
      <c r="A43" s="120">
        <v>17</v>
      </c>
      <c r="B43" s="128" t="s">
        <v>586</v>
      </c>
      <c r="C43" s="547">
        <v>28407018083.772198</v>
      </c>
      <c r="D43" s="530"/>
      <c r="E43" s="534"/>
    </row>
    <row r="44" spans="1:5">
      <c r="A44" s="120">
        <v>17.100000000000001</v>
      </c>
      <c r="B44" s="137" t="s">
        <v>587</v>
      </c>
      <c r="C44" s="543">
        <v>25146658302.572197</v>
      </c>
      <c r="D44" s="530"/>
      <c r="E44" s="534"/>
    </row>
    <row r="45" spans="1:5">
      <c r="A45" s="120">
        <v>17.2</v>
      </c>
      <c r="B45" s="122" t="s">
        <v>588</v>
      </c>
      <c r="C45" s="542">
        <v>3029930555.6999998</v>
      </c>
      <c r="D45" s="530"/>
      <c r="E45" s="534"/>
    </row>
    <row r="46" spans="1:5">
      <c r="A46" s="120">
        <v>17.3</v>
      </c>
      <c r="B46" s="137" t="s">
        <v>589</v>
      </c>
      <c r="C46" s="543">
        <v>88668772.239999995</v>
      </c>
      <c r="D46" s="530"/>
      <c r="E46" s="534"/>
    </row>
    <row r="47" spans="1:5">
      <c r="A47" s="120">
        <v>17.399999999999999</v>
      </c>
      <c r="B47" s="137" t="s">
        <v>590</v>
      </c>
      <c r="C47" s="543">
        <v>141760453.25999999</v>
      </c>
      <c r="D47" s="530"/>
      <c r="E47" s="534"/>
    </row>
    <row r="48" spans="1:5">
      <c r="A48" s="120">
        <v>18</v>
      </c>
      <c r="B48" s="134" t="s">
        <v>591</v>
      </c>
      <c r="C48" s="550">
        <v>3620871.8891999996</v>
      </c>
      <c r="D48" s="530"/>
      <c r="E48" s="534"/>
    </row>
    <row r="49" spans="1:5">
      <c r="A49" s="120">
        <v>19</v>
      </c>
      <c r="B49" s="134" t="s">
        <v>592</v>
      </c>
      <c r="C49" s="550">
        <v>17040821.789999999</v>
      </c>
      <c r="D49" s="530"/>
      <c r="E49" s="534"/>
    </row>
    <row r="50" spans="1:5">
      <c r="A50" s="120">
        <v>19.100000000000001</v>
      </c>
      <c r="B50" s="135" t="s">
        <v>593</v>
      </c>
      <c r="C50" s="551">
        <v>0</v>
      </c>
      <c r="D50" s="530"/>
      <c r="E50" s="534"/>
    </row>
    <row r="51" spans="1:5">
      <c r="A51" s="120">
        <v>19.2</v>
      </c>
      <c r="B51" s="135" t="s">
        <v>594</v>
      </c>
      <c r="C51" s="551">
        <v>17040821.789999999</v>
      </c>
      <c r="D51" s="530"/>
      <c r="E51" s="534"/>
    </row>
    <row r="52" spans="1:5">
      <c r="A52" s="120">
        <v>20</v>
      </c>
      <c r="B52" s="131" t="s">
        <v>595</v>
      </c>
      <c r="C52" s="551">
        <v>1676427341.8099999</v>
      </c>
      <c r="D52" s="530"/>
      <c r="E52" s="534"/>
    </row>
    <row r="53" spans="1:5">
      <c r="A53" s="120"/>
      <c r="B53" s="131" t="s">
        <v>718</v>
      </c>
      <c r="C53" s="551">
        <v>955395000</v>
      </c>
      <c r="D53" s="532" t="s">
        <v>723</v>
      </c>
      <c r="E53" s="534"/>
    </row>
    <row r="54" spans="1:5">
      <c r="A54" s="120"/>
      <c r="B54" s="131" t="s">
        <v>719</v>
      </c>
      <c r="C54" s="551">
        <v>658303215</v>
      </c>
      <c r="D54" s="532" t="s">
        <v>724</v>
      </c>
      <c r="E54" s="534"/>
    </row>
    <row r="55" spans="1:5">
      <c r="A55" s="120">
        <v>21</v>
      </c>
      <c r="B55" s="123" t="s">
        <v>596</v>
      </c>
      <c r="C55" s="551">
        <v>239522228.21160004</v>
      </c>
      <c r="D55" s="530"/>
      <c r="E55" s="534"/>
    </row>
    <row r="56" spans="1:5">
      <c r="A56" s="120">
        <v>21.1</v>
      </c>
      <c r="B56" s="122" t="s">
        <v>597</v>
      </c>
      <c r="C56" s="551">
        <v>5188994.83</v>
      </c>
      <c r="D56" s="530"/>
      <c r="E56" s="534"/>
    </row>
    <row r="57" spans="1:5">
      <c r="A57" s="120">
        <v>22</v>
      </c>
      <c r="B57" s="131" t="s">
        <v>598</v>
      </c>
      <c r="C57" s="545">
        <v>30357206314.452999</v>
      </c>
      <c r="D57" s="530"/>
      <c r="E57" s="534"/>
    </row>
    <row r="58" spans="1:5" ht="14.4">
      <c r="A58" s="120"/>
      <c r="B58" s="132" t="s">
        <v>599</v>
      </c>
      <c r="C58" s="549"/>
      <c r="D58" s="530"/>
      <c r="E58" s="534"/>
    </row>
    <row r="59" spans="1:5">
      <c r="A59" s="120">
        <v>23</v>
      </c>
      <c r="B59" s="131" t="s">
        <v>600</v>
      </c>
      <c r="C59" s="545">
        <v>27993660.18</v>
      </c>
      <c r="D59" s="532" t="s">
        <v>725</v>
      </c>
      <c r="E59" s="534"/>
    </row>
    <row r="60" spans="1:5">
      <c r="A60" s="120">
        <v>24</v>
      </c>
      <c r="B60" s="131" t="s">
        <v>601</v>
      </c>
      <c r="C60" s="545">
        <v>0</v>
      </c>
      <c r="D60" s="530"/>
      <c r="E60" s="534"/>
    </row>
    <row r="61" spans="1:5">
      <c r="A61" s="120">
        <v>25</v>
      </c>
      <c r="B61" s="136" t="s">
        <v>602</v>
      </c>
      <c r="C61" s="550">
        <v>252311118.03999999</v>
      </c>
      <c r="D61" s="532" t="s">
        <v>726</v>
      </c>
      <c r="E61" s="534"/>
    </row>
    <row r="62" spans="1:5">
      <c r="A62" s="120">
        <v>26</v>
      </c>
      <c r="B62" s="134" t="s">
        <v>603</v>
      </c>
      <c r="C62" s="550">
        <v>-11366</v>
      </c>
      <c r="D62" s="532" t="s">
        <v>727</v>
      </c>
      <c r="E62" s="534"/>
    </row>
    <row r="63" spans="1:5">
      <c r="A63" s="120">
        <v>27</v>
      </c>
      <c r="B63" s="134" t="s">
        <v>604</v>
      </c>
      <c r="C63" s="550">
        <v>0</v>
      </c>
      <c r="D63" s="530"/>
      <c r="E63" s="534"/>
    </row>
    <row r="64" spans="1:5">
      <c r="A64" s="120">
        <v>27.1</v>
      </c>
      <c r="B64" s="133" t="s">
        <v>605</v>
      </c>
      <c r="C64" s="550">
        <v>0</v>
      </c>
      <c r="D64" s="530"/>
      <c r="E64" s="534"/>
    </row>
    <row r="65" spans="1:5">
      <c r="A65" s="120">
        <v>27.2</v>
      </c>
      <c r="B65" s="137" t="s">
        <v>606</v>
      </c>
      <c r="C65" s="550">
        <v>0</v>
      </c>
      <c r="D65" s="530"/>
      <c r="E65" s="534"/>
    </row>
    <row r="66" spans="1:5">
      <c r="A66" s="120">
        <v>28</v>
      </c>
      <c r="B66" s="123" t="s">
        <v>607</v>
      </c>
      <c r="C66" s="550">
        <v>-125451139.61</v>
      </c>
      <c r="D66" s="530"/>
      <c r="E66" s="534"/>
    </row>
    <row r="67" spans="1:5">
      <c r="A67" s="120">
        <v>29</v>
      </c>
      <c r="B67" s="134" t="s">
        <v>608</v>
      </c>
      <c r="C67" s="550">
        <v>59682136.799999997</v>
      </c>
      <c r="D67" s="531"/>
      <c r="E67" s="534"/>
    </row>
    <row r="68" spans="1:5">
      <c r="A68" s="120">
        <v>29.1</v>
      </c>
      <c r="B68" s="127" t="s">
        <v>609</v>
      </c>
      <c r="C68" s="546">
        <v>2358668.17</v>
      </c>
      <c r="D68" s="532" t="s">
        <v>728</v>
      </c>
      <c r="E68" s="534"/>
    </row>
    <row r="69" spans="1:5">
      <c r="A69" s="120">
        <v>29.2</v>
      </c>
      <c r="B69" s="133" t="s">
        <v>610</v>
      </c>
      <c r="C69" s="542">
        <v>1718212.58</v>
      </c>
      <c r="D69" s="532" t="s">
        <v>728</v>
      </c>
      <c r="E69" s="534"/>
    </row>
    <row r="70" spans="1:5">
      <c r="A70" s="120">
        <v>29.3</v>
      </c>
      <c r="B70" s="129" t="s">
        <v>611</v>
      </c>
      <c r="C70" s="548">
        <v>55605256.049999997</v>
      </c>
      <c r="D70" s="532" t="s">
        <v>728</v>
      </c>
      <c r="E70" s="534"/>
    </row>
    <row r="71" spans="1:5">
      <c r="A71" s="120">
        <v>30</v>
      </c>
      <c r="B71" s="126" t="s">
        <v>612</v>
      </c>
      <c r="C71" s="545">
        <v>4630646301.5144367</v>
      </c>
      <c r="D71" s="532" t="s">
        <v>729</v>
      </c>
      <c r="E71" s="534"/>
    </row>
    <row r="72" spans="1:5">
      <c r="A72" s="120">
        <v>31</v>
      </c>
      <c r="B72" s="138" t="s">
        <v>613</v>
      </c>
      <c r="C72" s="552">
        <v>4845170710.9244366</v>
      </c>
      <c r="D72" s="531"/>
      <c r="E72" s="534"/>
    </row>
    <row r="73" spans="1:5" ht="14.4" thickBot="1">
      <c r="A73" s="139">
        <v>32</v>
      </c>
      <c r="B73" s="140" t="s">
        <v>614</v>
      </c>
      <c r="C73" s="553">
        <v>35202377025.377434</v>
      </c>
      <c r="D73" s="533"/>
      <c r="E73" s="534"/>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2"/>
  <sheetViews>
    <sheetView showGridLines="0" zoomScaleNormal="100" workbookViewId="0">
      <pane xSplit="1" ySplit="4" topLeftCell="B5" activePane="bottomRight" state="frozen"/>
      <selection pane="topRight"/>
      <selection pane="bottomLeft"/>
      <selection pane="bottomRight" activeCell="B5" sqref="B5"/>
    </sheetView>
  </sheetViews>
  <sheetFormatPr defaultColWidth="9.109375" defaultRowHeight="13.8"/>
  <cols>
    <col min="1" max="1" width="8.5546875" style="109" bestFit="1" customWidth="1"/>
    <col min="2" max="2" width="97" style="109" bestFit="1" customWidth="1"/>
    <col min="3" max="3" width="16.44140625" style="145" customWidth="1"/>
    <col min="4" max="4" width="13.44140625" style="145" bestFit="1" customWidth="1"/>
    <col min="5" max="5" width="15.44140625" style="145" customWidth="1"/>
    <col min="6" max="6" width="13.44140625" style="145" bestFit="1" customWidth="1"/>
    <col min="7" max="7" width="17.6640625" style="145" customWidth="1"/>
    <col min="8" max="8" width="13.44140625" style="145" bestFit="1" customWidth="1"/>
    <col min="9" max="9" width="13.109375" style="145" customWidth="1"/>
    <col min="10" max="10" width="13.44140625" style="145" bestFit="1" customWidth="1"/>
    <col min="11" max="11" width="18.88671875" style="145" customWidth="1"/>
    <col min="12" max="12" width="14.5546875" style="145" bestFit="1" customWidth="1"/>
    <col min="13" max="13" width="17" style="145" bestFit="1" customWidth="1"/>
    <col min="14" max="14" width="16" style="145" bestFit="1" customWidth="1"/>
    <col min="15" max="15" width="14.88671875" style="145" customWidth="1"/>
    <col min="16" max="16" width="13.44140625" style="145" bestFit="1" customWidth="1"/>
    <col min="17" max="17" width="14.109375" style="145" customWidth="1"/>
    <col min="18" max="18" width="13.44140625" style="145" bestFit="1" customWidth="1"/>
    <col min="19" max="19" width="31.6640625" style="145" bestFit="1" customWidth="1"/>
    <col min="20" max="20" width="11.6640625" style="145" bestFit="1" customWidth="1"/>
    <col min="21" max="16384" width="9.109375" style="145"/>
  </cols>
  <sheetData>
    <row r="1" spans="1:19">
      <c r="A1" s="109" t="s">
        <v>30</v>
      </c>
      <c r="B1" s="109" t="str">
        <f>'Info '!C2</f>
        <v xml:space="preserve">JSC "Bank of Georgia" </v>
      </c>
    </row>
    <row r="2" spans="1:19">
      <c r="A2" s="109" t="s">
        <v>31</v>
      </c>
      <c r="B2" s="85">
        <f>'1. key ratios '!B2</f>
        <v>45565</v>
      </c>
    </row>
    <row r="4" spans="1:19" ht="28.2" thickBot="1">
      <c r="A4" s="242" t="s">
        <v>146</v>
      </c>
      <c r="B4" s="310" t="s">
        <v>251</v>
      </c>
    </row>
    <row r="5" spans="1:19">
      <c r="A5" s="311"/>
      <c r="B5" s="312"/>
      <c r="C5" s="313" t="s">
        <v>0</v>
      </c>
      <c r="D5" s="313" t="s">
        <v>1</v>
      </c>
      <c r="E5" s="313" t="s">
        <v>2</v>
      </c>
      <c r="F5" s="313" t="s">
        <v>3</v>
      </c>
      <c r="G5" s="313" t="s">
        <v>4</v>
      </c>
      <c r="H5" s="313" t="s">
        <v>5</v>
      </c>
      <c r="I5" s="313" t="s">
        <v>8</v>
      </c>
      <c r="J5" s="313" t="s">
        <v>9</v>
      </c>
      <c r="K5" s="313" t="s">
        <v>10</v>
      </c>
      <c r="L5" s="313" t="s">
        <v>11</v>
      </c>
      <c r="M5" s="313" t="s">
        <v>12</v>
      </c>
      <c r="N5" s="313" t="s">
        <v>13</v>
      </c>
      <c r="O5" s="313" t="s">
        <v>235</v>
      </c>
      <c r="P5" s="313" t="s">
        <v>236</v>
      </c>
      <c r="Q5" s="313" t="s">
        <v>237</v>
      </c>
      <c r="R5" s="314" t="s">
        <v>238</v>
      </c>
      <c r="S5" s="315" t="s">
        <v>239</v>
      </c>
    </row>
    <row r="6" spans="1:19" ht="99" customHeight="1">
      <c r="A6" s="316"/>
      <c r="B6" s="695" t="s">
        <v>240</v>
      </c>
      <c r="C6" s="691">
        <v>0</v>
      </c>
      <c r="D6" s="692"/>
      <c r="E6" s="691">
        <v>0.2</v>
      </c>
      <c r="F6" s="692"/>
      <c r="G6" s="691">
        <v>0.35</v>
      </c>
      <c r="H6" s="692"/>
      <c r="I6" s="691">
        <v>0.5</v>
      </c>
      <c r="J6" s="692"/>
      <c r="K6" s="691">
        <v>0.75</v>
      </c>
      <c r="L6" s="692"/>
      <c r="M6" s="691">
        <v>1</v>
      </c>
      <c r="N6" s="692"/>
      <c r="O6" s="691">
        <v>1.5</v>
      </c>
      <c r="P6" s="692"/>
      <c r="Q6" s="691">
        <v>2.5</v>
      </c>
      <c r="R6" s="692"/>
      <c r="S6" s="693" t="s">
        <v>145</v>
      </c>
    </row>
    <row r="7" spans="1:19" ht="30.75" customHeight="1">
      <c r="A7" s="316"/>
      <c r="B7" s="696"/>
      <c r="C7" s="323" t="s">
        <v>148</v>
      </c>
      <c r="D7" s="323" t="s">
        <v>147</v>
      </c>
      <c r="E7" s="323" t="s">
        <v>148</v>
      </c>
      <c r="F7" s="323" t="s">
        <v>147</v>
      </c>
      <c r="G7" s="323" t="s">
        <v>148</v>
      </c>
      <c r="H7" s="323" t="s">
        <v>147</v>
      </c>
      <c r="I7" s="323" t="s">
        <v>148</v>
      </c>
      <c r="J7" s="323" t="s">
        <v>147</v>
      </c>
      <c r="K7" s="323" t="s">
        <v>148</v>
      </c>
      <c r="L7" s="323" t="s">
        <v>147</v>
      </c>
      <c r="M7" s="323" t="s">
        <v>148</v>
      </c>
      <c r="N7" s="323" t="s">
        <v>147</v>
      </c>
      <c r="O7" s="323" t="s">
        <v>148</v>
      </c>
      <c r="P7" s="323" t="s">
        <v>147</v>
      </c>
      <c r="Q7" s="323" t="s">
        <v>148</v>
      </c>
      <c r="R7" s="323" t="s">
        <v>147</v>
      </c>
      <c r="S7" s="694"/>
    </row>
    <row r="8" spans="1:19" s="237" customFormat="1">
      <c r="A8" s="317">
        <v>1</v>
      </c>
      <c r="B8" s="318" t="s">
        <v>51</v>
      </c>
      <c r="C8" s="319">
        <v>5734296459.4587002</v>
      </c>
      <c r="D8" s="319"/>
      <c r="E8" s="319">
        <v>0</v>
      </c>
      <c r="F8" s="320"/>
      <c r="G8" s="319"/>
      <c r="H8" s="319"/>
      <c r="I8" s="319">
        <v>0</v>
      </c>
      <c r="J8" s="319"/>
      <c r="K8" s="319">
        <v>0.35</v>
      </c>
      <c r="L8" s="319"/>
      <c r="M8" s="319">
        <v>1867212941.3080001</v>
      </c>
      <c r="N8" s="319"/>
      <c r="O8" s="319">
        <v>0</v>
      </c>
      <c r="P8" s="319"/>
      <c r="Q8" s="319">
        <v>0</v>
      </c>
      <c r="R8" s="320"/>
      <c r="S8" s="253">
        <v>1867212941.5705001</v>
      </c>
    </row>
    <row r="9" spans="1:19" s="237" customFormat="1">
      <c r="A9" s="317">
        <v>2</v>
      </c>
      <c r="B9" s="318" t="s">
        <v>52</v>
      </c>
      <c r="C9" s="319">
        <v>0</v>
      </c>
      <c r="D9" s="319"/>
      <c r="E9" s="319">
        <v>0</v>
      </c>
      <c r="F9" s="319"/>
      <c r="G9" s="319"/>
      <c r="H9" s="319"/>
      <c r="I9" s="319">
        <v>0</v>
      </c>
      <c r="J9" s="319"/>
      <c r="K9" s="319">
        <v>0</v>
      </c>
      <c r="L9" s="319"/>
      <c r="M9" s="319">
        <v>0</v>
      </c>
      <c r="N9" s="319"/>
      <c r="O9" s="319">
        <v>0</v>
      </c>
      <c r="P9" s="319"/>
      <c r="Q9" s="319">
        <v>0</v>
      </c>
      <c r="R9" s="320"/>
      <c r="S9" s="253">
        <v>0</v>
      </c>
    </row>
    <row r="10" spans="1:19" s="237" customFormat="1">
      <c r="A10" s="317">
        <v>3</v>
      </c>
      <c r="B10" s="318" t="s">
        <v>164</v>
      </c>
      <c r="C10" s="319">
        <v>0</v>
      </c>
      <c r="D10" s="319"/>
      <c r="E10" s="319">
        <v>0</v>
      </c>
      <c r="F10" s="319"/>
      <c r="G10" s="319"/>
      <c r="H10" s="319"/>
      <c r="I10" s="319">
        <v>0</v>
      </c>
      <c r="J10" s="319"/>
      <c r="K10" s="319">
        <v>0</v>
      </c>
      <c r="L10" s="319"/>
      <c r="M10" s="319">
        <v>0</v>
      </c>
      <c r="N10" s="319"/>
      <c r="O10" s="319">
        <v>0</v>
      </c>
      <c r="P10" s="319"/>
      <c r="Q10" s="319">
        <v>0</v>
      </c>
      <c r="R10" s="320"/>
      <c r="S10" s="253">
        <v>0</v>
      </c>
    </row>
    <row r="11" spans="1:19" s="237" customFormat="1">
      <c r="A11" s="317">
        <v>4</v>
      </c>
      <c r="B11" s="318" t="s">
        <v>53</v>
      </c>
      <c r="C11" s="319">
        <v>1280639570.9266999</v>
      </c>
      <c r="D11" s="319"/>
      <c r="E11" s="319">
        <v>0</v>
      </c>
      <c r="F11" s="319"/>
      <c r="G11" s="319"/>
      <c r="H11" s="319"/>
      <c r="I11" s="319">
        <v>0</v>
      </c>
      <c r="J11" s="319"/>
      <c r="K11" s="319">
        <v>0</v>
      </c>
      <c r="L11" s="319"/>
      <c r="M11" s="319">
        <v>0</v>
      </c>
      <c r="N11" s="319"/>
      <c r="O11" s="319">
        <v>0</v>
      </c>
      <c r="P11" s="319"/>
      <c r="Q11" s="319">
        <v>0</v>
      </c>
      <c r="R11" s="320"/>
      <c r="S11" s="253">
        <v>0</v>
      </c>
    </row>
    <row r="12" spans="1:19" s="237" customFormat="1">
      <c r="A12" s="317">
        <v>5</v>
      </c>
      <c r="B12" s="318" t="s">
        <v>54</v>
      </c>
      <c r="C12" s="319">
        <v>0</v>
      </c>
      <c r="D12" s="319"/>
      <c r="E12" s="319">
        <v>0</v>
      </c>
      <c r="F12" s="319"/>
      <c r="G12" s="319"/>
      <c r="H12" s="319"/>
      <c r="I12" s="319">
        <v>0</v>
      </c>
      <c r="J12" s="319"/>
      <c r="K12" s="319">
        <v>0</v>
      </c>
      <c r="L12" s="319"/>
      <c r="M12" s="319">
        <v>0</v>
      </c>
      <c r="N12" s="319"/>
      <c r="O12" s="319">
        <v>0</v>
      </c>
      <c r="P12" s="319"/>
      <c r="Q12" s="319">
        <v>0</v>
      </c>
      <c r="R12" s="320"/>
      <c r="S12" s="253">
        <v>0</v>
      </c>
    </row>
    <row r="13" spans="1:19" s="237" customFormat="1">
      <c r="A13" s="317">
        <v>6</v>
      </c>
      <c r="B13" s="318" t="s">
        <v>55</v>
      </c>
      <c r="C13" s="319">
        <v>0</v>
      </c>
      <c r="D13" s="319"/>
      <c r="E13" s="319">
        <v>870760655.4339999</v>
      </c>
      <c r="F13" s="319"/>
      <c r="G13" s="319">
        <v>0</v>
      </c>
      <c r="H13" s="319"/>
      <c r="I13" s="319">
        <v>6703937.7116</v>
      </c>
      <c r="J13" s="319"/>
      <c r="K13" s="319">
        <v>0</v>
      </c>
      <c r="L13" s="319"/>
      <c r="M13" s="319">
        <v>62949896.837799996</v>
      </c>
      <c r="N13" s="319"/>
      <c r="O13" s="319">
        <v>0</v>
      </c>
      <c r="P13" s="319"/>
      <c r="Q13" s="319">
        <v>0</v>
      </c>
      <c r="R13" s="320"/>
      <c r="S13" s="253">
        <v>240453996.78039998</v>
      </c>
    </row>
    <row r="14" spans="1:19" s="237" customFormat="1">
      <c r="A14" s="317">
        <v>7</v>
      </c>
      <c r="B14" s="318" t="s">
        <v>56</v>
      </c>
      <c r="C14" s="319"/>
      <c r="D14" s="319"/>
      <c r="E14" s="319">
        <v>0</v>
      </c>
      <c r="F14" s="319"/>
      <c r="G14" s="319">
        <v>0</v>
      </c>
      <c r="H14" s="319"/>
      <c r="I14" s="319">
        <v>0</v>
      </c>
      <c r="J14" s="319"/>
      <c r="K14" s="319">
        <v>0</v>
      </c>
      <c r="L14" s="319"/>
      <c r="M14" s="319">
        <v>9656014126.6588993</v>
      </c>
      <c r="N14" s="319">
        <v>1091784507.1382501</v>
      </c>
      <c r="O14" s="319">
        <v>0</v>
      </c>
      <c r="P14" s="319"/>
      <c r="Q14" s="319">
        <v>0</v>
      </c>
      <c r="R14" s="320"/>
      <c r="S14" s="253">
        <v>10747798633.79715</v>
      </c>
    </row>
    <row r="15" spans="1:19" s="237" customFormat="1">
      <c r="A15" s="317">
        <v>8</v>
      </c>
      <c r="B15" s="318" t="s">
        <v>57</v>
      </c>
      <c r="C15" s="319"/>
      <c r="D15" s="319"/>
      <c r="E15" s="319"/>
      <c r="F15" s="319"/>
      <c r="G15" s="319">
        <v>0</v>
      </c>
      <c r="H15" s="319"/>
      <c r="I15" s="319">
        <v>0</v>
      </c>
      <c r="J15" s="319"/>
      <c r="K15" s="319">
        <v>8489301895.9940996</v>
      </c>
      <c r="L15" s="319">
        <v>124717956.0457</v>
      </c>
      <c r="M15" s="319">
        <v>0</v>
      </c>
      <c r="N15" s="319">
        <v>0</v>
      </c>
      <c r="O15" s="319"/>
      <c r="P15" s="319"/>
      <c r="Q15" s="319">
        <v>0</v>
      </c>
      <c r="R15" s="320"/>
      <c r="S15" s="253">
        <v>6460514889.0298491</v>
      </c>
    </row>
    <row r="16" spans="1:19" s="237" customFormat="1">
      <c r="A16" s="317">
        <v>9</v>
      </c>
      <c r="B16" s="318" t="s">
        <v>58</v>
      </c>
      <c r="C16" s="319"/>
      <c r="D16" s="319"/>
      <c r="E16" s="319"/>
      <c r="F16" s="319"/>
      <c r="G16" s="319">
        <v>4010087022.4545999</v>
      </c>
      <c r="H16" s="319"/>
      <c r="I16" s="319">
        <v>0</v>
      </c>
      <c r="J16" s="319"/>
      <c r="K16" s="319">
        <v>0</v>
      </c>
      <c r="L16" s="319"/>
      <c r="M16" s="319">
        <v>0</v>
      </c>
      <c r="N16" s="319"/>
      <c r="O16" s="319">
        <v>0</v>
      </c>
      <c r="P16" s="319"/>
      <c r="Q16" s="319">
        <v>0</v>
      </c>
      <c r="R16" s="320"/>
      <c r="S16" s="253">
        <v>1403530457.8591099</v>
      </c>
    </row>
    <row r="17" spans="1:19" s="237" customFormat="1">
      <c r="A17" s="317">
        <v>10</v>
      </c>
      <c r="B17" s="318" t="s">
        <v>59</v>
      </c>
      <c r="C17" s="319"/>
      <c r="D17" s="319"/>
      <c r="E17" s="319"/>
      <c r="F17" s="319"/>
      <c r="G17" s="319">
        <v>0</v>
      </c>
      <c r="H17" s="319"/>
      <c r="I17" s="319">
        <v>8549407.1048000008</v>
      </c>
      <c r="J17" s="319"/>
      <c r="K17" s="319">
        <v>0</v>
      </c>
      <c r="L17" s="319"/>
      <c r="M17" s="319">
        <v>85905718.073799998</v>
      </c>
      <c r="N17" s="319"/>
      <c r="O17" s="319">
        <v>41403917.445799999</v>
      </c>
      <c r="P17" s="319"/>
      <c r="Q17" s="319">
        <v>0</v>
      </c>
      <c r="R17" s="320"/>
      <c r="S17" s="253">
        <v>152286297.7949</v>
      </c>
    </row>
    <row r="18" spans="1:19" s="237" customFormat="1">
      <c r="A18" s="317">
        <v>11</v>
      </c>
      <c r="B18" s="318" t="s">
        <v>60</v>
      </c>
      <c r="C18" s="319"/>
      <c r="D18" s="319"/>
      <c r="E18" s="319"/>
      <c r="F18" s="319"/>
      <c r="G18" s="319">
        <v>0</v>
      </c>
      <c r="H18" s="319"/>
      <c r="I18" s="319">
        <v>0</v>
      </c>
      <c r="J18" s="319"/>
      <c r="K18" s="319">
        <v>0</v>
      </c>
      <c r="L18" s="319"/>
      <c r="M18" s="319">
        <v>241083002.33629999</v>
      </c>
      <c r="N18" s="319"/>
      <c r="O18" s="319">
        <v>47348410.646899998</v>
      </c>
      <c r="P18" s="319"/>
      <c r="Q18" s="319">
        <v>107866711.441</v>
      </c>
      <c r="R18" s="320"/>
      <c r="S18" s="253">
        <v>581772396.90915</v>
      </c>
    </row>
    <row r="19" spans="1:19" s="237" customFormat="1">
      <c r="A19" s="317">
        <v>12</v>
      </c>
      <c r="B19" s="318" t="s">
        <v>61</v>
      </c>
      <c r="C19" s="319"/>
      <c r="D19" s="319"/>
      <c r="E19" s="319"/>
      <c r="F19" s="319"/>
      <c r="G19" s="319">
        <v>0</v>
      </c>
      <c r="H19" s="319"/>
      <c r="I19" s="319">
        <v>0</v>
      </c>
      <c r="J19" s="319"/>
      <c r="K19" s="319">
        <v>0</v>
      </c>
      <c r="L19" s="319"/>
      <c r="M19" s="319">
        <v>0</v>
      </c>
      <c r="N19" s="319"/>
      <c r="O19" s="319">
        <v>0</v>
      </c>
      <c r="P19" s="319"/>
      <c r="Q19" s="319">
        <v>0</v>
      </c>
      <c r="R19" s="320"/>
      <c r="S19" s="253">
        <v>0</v>
      </c>
    </row>
    <row r="20" spans="1:19" s="237" customFormat="1">
      <c r="A20" s="317">
        <v>13</v>
      </c>
      <c r="B20" s="318" t="s">
        <v>144</v>
      </c>
      <c r="C20" s="319"/>
      <c r="D20" s="319"/>
      <c r="E20" s="319"/>
      <c r="F20" s="319"/>
      <c r="G20" s="319">
        <v>0</v>
      </c>
      <c r="H20" s="319"/>
      <c r="I20" s="319">
        <v>0</v>
      </c>
      <c r="J20" s="319"/>
      <c r="K20" s="319">
        <v>0</v>
      </c>
      <c r="L20" s="319"/>
      <c r="M20" s="319">
        <v>0</v>
      </c>
      <c r="N20" s="319"/>
      <c r="O20" s="319">
        <v>0</v>
      </c>
      <c r="P20" s="319"/>
      <c r="Q20" s="319">
        <v>0</v>
      </c>
      <c r="R20" s="320"/>
      <c r="S20" s="253">
        <v>0</v>
      </c>
    </row>
    <row r="21" spans="1:19" s="237" customFormat="1">
      <c r="A21" s="317">
        <v>14</v>
      </c>
      <c r="B21" s="318" t="s">
        <v>63</v>
      </c>
      <c r="C21" s="319">
        <v>860174615.07500005</v>
      </c>
      <c r="D21" s="319"/>
      <c r="E21" s="319"/>
      <c r="F21" s="319"/>
      <c r="G21" s="319">
        <v>0</v>
      </c>
      <c r="H21" s="319"/>
      <c r="I21" s="319">
        <v>0</v>
      </c>
      <c r="J21" s="319"/>
      <c r="K21" s="319">
        <v>0</v>
      </c>
      <c r="L21" s="319"/>
      <c r="M21" s="319">
        <v>1243841782.6949418</v>
      </c>
      <c r="N21" s="319"/>
      <c r="O21" s="319">
        <v>0</v>
      </c>
      <c r="P21" s="319"/>
      <c r="Q21" s="319">
        <v>384291496.97000003</v>
      </c>
      <c r="R21" s="320"/>
      <c r="S21" s="253">
        <v>2204570525.1199417</v>
      </c>
    </row>
    <row r="22" spans="1:19" ht="14.4" thickBot="1">
      <c r="A22" s="321"/>
      <c r="B22" s="322" t="s">
        <v>64</v>
      </c>
      <c r="C22" s="154">
        <f>SUM(C8:C21)</f>
        <v>7875110645.4603996</v>
      </c>
      <c r="D22" s="154">
        <f t="shared" ref="D22:J22" si="0">SUM(D8:D21)</f>
        <v>0</v>
      </c>
      <c r="E22" s="154">
        <f t="shared" si="0"/>
        <v>870760655.4339999</v>
      </c>
      <c r="F22" s="154">
        <f t="shared" si="0"/>
        <v>0</v>
      </c>
      <c r="G22" s="154">
        <f t="shared" si="0"/>
        <v>4010087022.4545999</v>
      </c>
      <c r="H22" s="154">
        <f t="shared" si="0"/>
        <v>0</v>
      </c>
      <c r="I22" s="154">
        <f t="shared" si="0"/>
        <v>15253344.816400001</v>
      </c>
      <c r="J22" s="154">
        <f t="shared" si="0"/>
        <v>0</v>
      </c>
      <c r="K22" s="154">
        <f t="shared" ref="K22:S22" si="1">SUM(K8:K21)</f>
        <v>8489301896.3441</v>
      </c>
      <c r="L22" s="154">
        <f t="shared" si="1"/>
        <v>124717956.0457</v>
      </c>
      <c r="M22" s="154">
        <f t="shared" si="1"/>
        <v>13157007467.90974</v>
      </c>
      <c r="N22" s="154">
        <f t="shared" si="1"/>
        <v>1091784507.1382501</v>
      </c>
      <c r="O22" s="154">
        <f t="shared" si="1"/>
        <v>88752328.092700005</v>
      </c>
      <c r="P22" s="154">
        <f t="shared" si="1"/>
        <v>0</v>
      </c>
      <c r="Q22" s="154">
        <f t="shared" si="1"/>
        <v>492158208.41100001</v>
      </c>
      <c r="R22" s="154">
        <f t="shared" si="1"/>
        <v>0</v>
      </c>
      <c r="S22" s="155">
        <f t="shared" si="1"/>
        <v>23658140138.861</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37"/>
  <sheetViews>
    <sheetView showGridLines="0" zoomScaleNormal="100" workbookViewId="0">
      <pane xSplit="2" ySplit="6" topLeftCell="C7" activePane="bottomRight" state="frozen"/>
      <selection pane="topRight"/>
      <selection pane="bottomLeft"/>
      <selection pane="bottomRight" activeCell="C7" sqref="C7"/>
    </sheetView>
  </sheetViews>
  <sheetFormatPr defaultColWidth="9.109375" defaultRowHeight="13.8"/>
  <cols>
    <col min="1" max="1" width="7.6640625" style="109" bestFit="1" customWidth="1"/>
    <col min="2" max="2" width="64.109375" style="109" bestFit="1" customWidth="1"/>
    <col min="3" max="3" width="14.88671875" style="145" bestFit="1" customWidth="1"/>
    <col min="4" max="4" width="17.88671875" style="145" bestFit="1" customWidth="1"/>
    <col min="5" max="5" width="29" style="145" bestFit="1" customWidth="1"/>
    <col min="6" max="6" width="26.88671875" style="145" bestFit="1" customWidth="1"/>
    <col min="7" max="7" width="28.44140625" style="145" bestFit="1" customWidth="1"/>
    <col min="8" max="8" width="24.44140625" style="145" bestFit="1" customWidth="1"/>
    <col min="9" max="9" width="22.44140625" style="145" bestFit="1" customWidth="1"/>
    <col min="10" max="10" width="20.109375" style="145" bestFit="1" customWidth="1"/>
    <col min="11" max="11" width="15.109375" style="145" bestFit="1" customWidth="1"/>
    <col min="12" max="12" width="10.88671875" style="145" bestFit="1" customWidth="1"/>
    <col min="13" max="13" width="19.88671875" style="145" bestFit="1" customWidth="1"/>
    <col min="14" max="14" width="18.6640625" style="145" bestFit="1" customWidth="1"/>
    <col min="15" max="15" width="16.109375" style="145" bestFit="1" customWidth="1"/>
    <col min="16" max="16" width="12.109375" style="145" bestFit="1" customWidth="1"/>
    <col min="17" max="17" width="17.33203125" style="145" bestFit="1" customWidth="1"/>
    <col min="18" max="18" width="15.88671875" style="145" bestFit="1" customWidth="1"/>
    <col min="19" max="19" width="34.33203125" style="145" bestFit="1" customWidth="1"/>
    <col min="20" max="20" width="45.44140625" style="145" bestFit="1" customWidth="1"/>
    <col min="21" max="21" width="45.6640625" style="145" bestFit="1" customWidth="1"/>
    <col min="22" max="22" width="27.33203125" style="145" bestFit="1" customWidth="1"/>
    <col min="23" max="16384" width="9.109375" style="145"/>
  </cols>
  <sheetData>
    <row r="1" spans="1:22">
      <c r="A1" s="109" t="s">
        <v>30</v>
      </c>
      <c r="B1" s="109" t="str">
        <f>'Info '!C2</f>
        <v xml:space="preserve">JSC "Bank of Georgia" </v>
      </c>
    </row>
    <row r="2" spans="1:22">
      <c r="A2" s="109" t="s">
        <v>31</v>
      </c>
      <c r="B2" s="85">
        <f>'1. key ratios '!B2</f>
        <v>45565</v>
      </c>
    </row>
    <row r="3" spans="1:22">
      <c r="M3" s="347"/>
      <c r="N3" s="347"/>
      <c r="O3" s="347"/>
      <c r="P3" s="347"/>
      <c r="Q3" s="347"/>
      <c r="R3" s="347"/>
    </row>
    <row r="4" spans="1:22" ht="14.4" thickBot="1">
      <c r="A4" s="109" t="s">
        <v>243</v>
      </c>
      <c r="B4" s="326" t="s">
        <v>50</v>
      </c>
      <c r="V4" s="325" t="s">
        <v>35</v>
      </c>
    </row>
    <row r="5" spans="1:22">
      <c r="A5" s="327"/>
      <c r="B5" s="328"/>
      <c r="C5" s="697" t="s">
        <v>169</v>
      </c>
      <c r="D5" s="698"/>
      <c r="E5" s="698"/>
      <c r="F5" s="698"/>
      <c r="G5" s="698"/>
      <c r="H5" s="698"/>
      <c r="I5" s="698"/>
      <c r="J5" s="698"/>
      <c r="K5" s="698"/>
      <c r="L5" s="699"/>
      <c r="M5" s="697" t="s">
        <v>170</v>
      </c>
      <c r="N5" s="698"/>
      <c r="O5" s="698"/>
      <c r="P5" s="698"/>
      <c r="Q5" s="698"/>
      <c r="R5" s="698"/>
      <c r="S5" s="699"/>
      <c r="T5" s="702" t="s">
        <v>241</v>
      </c>
      <c r="U5" s="702" t="s">
        <v>242</v>
      </c>
      <c r="V5" s="700" t="s">
        <v>76</v>
      </c>
    </row>
    <row r="6" spans="1:22" s="335" customFormat="1" ht="110.4">
      <c r="A6" s="160"/>
      <c r="B6" s="329"/>
      <c r="C6" s="330" t="s">
        <v>65</v>
      </c>
      <c r="D6" s="331" t="s">
        <v>66</v>
      </c>
      <c r="E6" s="332" t="s">
        <v>172</v>
      </c>
      <c r="F6" s="333" t="s">
        <v>173</v>
      </c>
      <c r="G6" s="331" t="s">
        <v>176</v>
      </c>
      <c r="H6" s="331" t="s">
        <v>171</v>
      </c>
      <c r="I6" s="331" t="s">
        <v>67</v>
      </c>
      <c r="J6" s="331" t="s">
        <v>68</v>
      </c>
      <c r="K6" s="331" t="s">
        <v>69</v>
      </c>
      <c r="L6" s="334" t="s">
        <v>70</v>
      </c>
      <c r="M6" s="330" t="s">
        <v>174</v>
      </c>
      <c r="N6" s="331" t="s">
        <v>71</v>
      </c>
      <c r="O6" s="331" t="s">
        <v>72</v>
      </c>
      <c r="P6" s="331" t="s">
        <v>73</v>
      </c>
      <c r="Q6" s="331" t="s">
        <v>74</v>
      </c>
      <c r="R6" s="331" t="s">
        <v>75</v>
      </c>
      <c r="S6" s="334" t="s">
        <v>175</v>
      </c>
      <c r="T6" s="703"/>
      <c r="U6" s="703"/>
      <c r="V6" s="701"/>
    </row>
    <row r="7" spans="1:22" s="237" customFormat="1">
      <c r="A7" s="336">
        <v>1</v>
      </c>
      <c r="B7" s="318" t="s">
        <v>51</v>
      </c>
      <c r="C7" s="337"/>
      <c r="D7" s="319">
        <v>0</v>
      </c>
      <c r="E7" s="319"/>
      <c r="F7" s="319"/>
      <c r="G7" s="319"/>
      <c r="H7" s="319"/>
      <c r="I7" s="319"/>
      <c r="J7" s="319"/>
      <c r="K7" s="319"/>
      <c r="L7" s="319"/>
      <c r="M7" s="319">
        <v>0</v>
      </c>
      <c r="N7" s="319"/>
      <c r="O7" s="319"/>
      <c r="P7" s="319"/>
      <c r="Q7" s="319"/>
      <c r="R7" s="319">
        <v>0</v>
      </c>
      <c r="S7" s="319"/>
      <c r="T7" s="338"/>
      <c r="U7" s="339"/>
      <c r="V7" s="340">
        <f>SUM(C7:S7)</f>
        <v>0</v>
      </c>
    </row>
    <row r="8" spans="1:22" s="237" customFormat="1">
      <c r="A8" s="336">
        <v>2</v>
      </c>
      <c r="B8" s="318" t="s">
        <v>52</v>
      </c>
      <c r="C8" s="337"/>
      <c r="D8" s="319">
        <v>0</v>
      </c>
      <c r="E8" s="319"/>
      <c r="F8" s="319"/>
      <c r="G8" s="319"/>
      <c r="H8" s="319"/>
      <c r="I8" s="319"/>
      <c r="J8" s="319"/>
      <c r="K8" s="319"/>
      <c r="L8" s="319"/>
      <c r="M8" s="319"/>
      <c r="N8" s="319"/>
      <c r="O8" s="319"/>
      <c r="P8" s="319"/>
      <c r="Q8" s="319"/>
      <c r="R8" s="319">
        <v>0</v>
      </c>
      <c r="S8" s="319"/>
      <c r="T8" s="339"/>
      <c r="U8" s="339"/>
      <c r="V8" s="340">
        <f t="shared" ref="V8:V20" si="0">SUM(C8:S8)</f>
        <v>0</v>
      </c>
    </row>
    <row r="9" spans="1:22" s="237" customFormat="1">
      <c r="A9" s="336">
        <v>3</v>
      </c>
      <c r="B9" s="318" t="s">
        <v>165</v>
      </c>
      <c r="C9" s="337"/>
      <c r="D9" s="319">
        <v>0</v>
      </c>
      <c r="E9" s="319"/>
      <c r="F9" s="319"/>
      <c r="G9" s="319"/>
      <c r="H9" s="319"/>
      <c r="I9" s="319"/>
      <c r="J9" s="319"/>
      <c r="K9" s="319"/>
      <c r="L9" s="319"/>
      <c r="M9" s="319"/>
      <c r="N9" s="319"/>
      <c r="O9" s="319"/>
      <c r="P9" s="319"/>
      <c r="Q9" s="319"/>
      <c r="R9" s="319">
        <v>0</v>
      </c>
      <c r="S9" s="319"/>
      <c r="T9" s="339"/>
      <c r="U9" s="339"/>
      <c r="V9" s="340">
        <f t="shared" si="0"/>
        <v>0</v>
      </c>
    </row>
    <row r="10" spans="1:22" s="237" customFormat="1">
      <c r="A10" s="336">
        <v>4</v>
      </c>
      <c r="B10" s="318" t="s">
        <v>53</v>
      </c>
      <c r="C10" s="337"/>
      <c r="D10" s="319">
        <v>0</v>
      </c>
      <c r="E10" s="319"/>
      <c r="F10" s="319"/>
      <c r="G10" s="319"/>
      <c r="H10" s="319"/>
      <c r="I10" s="319"/>
      <c r="J10" s="319"/>
      <c r="K10" s="319"/>
      <c r="L10" s="319"/>
      <c r="M10" s="319"/>
      <c r="N10" s="319"/>
      <c r="O10" s="319"/>
      <c r="P10" s="319"/>
      <c r="Q10" s="319"/>
      <c r="R10" s="319">
        <v>0</v>
      </c>
      <c r="S10" s="319"/>
      <c r="T10" s="339"/>
      <c r="U10" s="339"/>
      <c r="V10" s="340">
        <f t="shared" si="0"/>
        <v>0</v>
      </c>
    </row>
    <row r="11" spans="1:22" s="237" customFormat="1">
      <c r="A11" s="336">
        <v>5</v>
      </c>
      <c r="B11" s="318" t="s">
        <v>54</v>
      </c>
      <c r="C11" s="337"/>
      <c r="D11" s="319">
        <v>0</v>
      </c>
      <c r="E11" s="319"/>
      <c r="F11" s="319"/>
      <c r="G11" s="319"/>
      <c r="H11" s="319"/>
      <c r="I11" s="319"/>
      <c r="J11" s="319"/>
      <c r="K11" s="319"/>
      <c r="L11" s="319"/>
      <c r="M11" s="319"/>
      <c r="N11" s="319"/>
      <c r="O11" s="319"/>
      <c r="P11" s="319"/>
      <c r="Q11" s="319"/>
      <c r="R11" s="319">
        <v>0</v>
      </c>
      <c r="S11" s="319"/>
      <c r="T11" s="339"/>
      <c r="U11" s="339"/>
      <c r="V11" s="340">
        <f t="shared" si="0"/>
        <v>0</v>
      </c>
    </row>
    <row r="12" spans="1:22" s="237" customFormat="1">
      <c r="A12" s="336">
        <v>6</v>
      </c>
      <c r="B12" s="318" t="s">
        <v>55</v>
      </c>
      <c r="C12" s="337"/>
      <c r="D12" s="319">
        <v>0</v>
      </c>
      <c r="E12" s="319"/>
      <c r="F12" s="319"/>
      <c r="G12" s="319"/>
      <c r="H12" s="319"/>
      <c r="I12" s="319"/>
      <c r="J12" s="319"/>
      <c r="K12" s="319"/>
      <c r="L12" s="319"/>
      <c r="M12" s="319"/>
      <c r="N12" s="319"/>
      <c r="O12" s="319"/>
      <c r="P12" s="319"/>
      <c r="Q12" s="319"/>
      <c r="R12" s="319">
        <v>0</v>
      </c>
      <c r="S12" s="319"/>
      <c r="T12" s="339"/>
      <c r="U12" s="339"/>
      <c r="V12" s="340">
        <f t="shared" si="0"/>
        <v>0</v>
      </c>
    </row>
    <row r="13" spans="1:22" s="237" customFormat="1">
      <c r="A13" s="336">
        <v>7</v>
      </c>
      <c r="B13" s="318" t="s">
        <v>56</v>
      </c>
      <c r="C13" s="337"/>
      <c r="D13" s="319">
        <v>147820282.1178</v>
      </c>
      <c r="E13" s="319"/>
      <c r="F13" s="319"/>
      <c r="G13" s="319"/>
      <c r="H13" s="319"/>
      <c r="I13" s="319"/>
      <c r="J13" s="319"/>
      <c r="K13" s="319"/>
      <c r="L13" s="319"/>
      <c r="M13" s="319">
        <v>22681850.024099998</v>
      </c>
      <c r="N13" s="319"/>
      <c r="O13" s="319">
        <v>65590454.258400001</v>
      </c>
      <c r="P13" s="319"/>
      <c r="Q13" s="319"/>
      <c r="R13" s="319">
        <v>126187427.8523</v>
      </c>
      <c r="S13" s="319"/>
      <c r="T13" s="339"/>
      <c r="U13" s="339"/>
      <c r="V13" s="340">
        <f t="shared" si="0"/>
        <v>362280014.25260001</v>
      </c>
    </row>
    <row r="14" spans="1:22" s="237" customFormat="1">
      <c r="A14" s="336">
        <v>8</v>
      </c>
      <c r="B14" s="318" t="s">
        <v>57</v>
      </c>
      <c r="C14" s="337"/>
      <c r="D14" s="319">
        <v>81064623.085099995</v>
      </c>
      <c r="E14" s="319"/>
      <c r="F14" s="319"/>
      <c r="G14" s="319"/>
      <c r="H14" s="319"/>
      <c r="I14" s="319"/>
      <c r="J14" s="319">
        <v>0</v>
      </c>
      <c r="K14" s="319"/>
      <c r="L14" s="319"/>
      <c r="M14" s="319">
        <v>4603592.1338999998</v>
      </c>
      <c r="N14" s="319"/>
      <c r="O14" s="319">
        <v>935360.24739999999</v>
      </c>
      <c r="P14" s="319"/>
      <c r="Q14" s="319"/>
      <c r="R14" s="319">
        <v>0</v>
      </c>
      <c r="S14" s="319"/>
      <c r="T14" s="339"/>
      <c r="U14" s="339"/>
      <c r="V14" s="340">
        <f t="shared" si="0"/>
        <v>86603575.466399997</v>
      </c>
    </row>
    <row r="15" spans="1:22" s="237" customFormat="1">
      <c r="A15" s="336">
        <v>9</v>
      </c>
      <c r="B15" s="318" t="s">
        <v>58</v>
      </c>
      <c r="C15" s="337"/>
      <c r="D15" s="319">
        <v>277018.92499999999</v>
      </c>
      <c r="E15" s="319"/>
      <c r="F15" s="319"/>
      <c r="G15" s="319"/>
      <c r="H15" s="319"/>
      <c r="I15" s="319"/>
      <c r="J15" s="319"/>
      <c r="K15" s="319"/>
      <c r="L15" s="319"/>
      <c r="M15" s="319">
        <v>776327.88329999999</v>
      </c>
      <c r="N15" s="319"/>
      <c r="O15" s="319">
        <v>82832.015100000004</v>
      </c>
      <c r="P15" s="319"/>
      <c r="Q15" s="319"/>
      <c r="R15" s="319">
        <v>0</v>
      </c>
      <c r="S15" s="319"/>
      <c r="T15" s="339"/>
      <c r="U15" s="339"/>
      <c r="V15" s="340">
        <f t="shared" si="0"/>
        <v>1136178.8233999999</v>
      </c>
    </row>
    <row r="16" spans="1:22" s="237" customFormat="1">
      <c r="A16" s="336">
        <v>10</v>
      </c>
      <c r="B16" s="318" t="s">
        <v>59</v>
      </c>
      <c r="C16" s="337"/>
      <c r="D16" s="319">
        <v>50194.181400000001</v>
      </c>
      <c r="E16" s="319"/>
      <c r="F16" s="319"/>
      <c r="G16" s="319"/>
      <c r="H16" s="319"/>
      <c r="I16" s="319"/>
      <c r="J16" s="319"/>
      <c r="K16" s="319"/>
      <c r="L16" s="319"/>
      <c r="M16" s="319">
        <v>1187865.5791</v>
      </c>
      <c r="N16" s="319"/>
      <c r="O16" s="319">
        <v>0</v>
      </c>
      <c r="P16" s="319"/>
      <c r="Q16" s="319"/>
      <c r="R16" s="319">
        <v>0</v>
      </c>
      <c r="S16" s="319"/>
      <c r="T16" s="339"/>
      <c r="U16" s="339"/>
      <c r="V16" s="340">
        <f t="shared" si="0"/>
        <v>1238059.7604999999</v>
      </c>
    </row>
    <row r="17" spans="1:22" s="237" customFormat="1">
      <c r="A17" s="336">
        <v>11</v>
      </c>
      <c r="B17" s="318" t="s">
        <v>60</v>
      </c>
      <c r="C17" s="337"/>
      <c r="D17" s="319">
        <v>0</v>
      </c>
      <c r="E17" s="319"/>
      <c r="F17" s="319"/>
      <c r="G17" s="319"/>
      <c r="H17" s="319"/>
      <c r="I17" s="319">
        <v>0</v>
      </c>
      <c r="J17" s="319"/>
      <c r="K17" s="319"/>
      <c r="L17" s="319"/>
      <c r="M17" s="319">
        <v>328203.02850000001</v>
      </c>
      <c r="N17" s="319"/>
      <c r="O17" s="319">
        <v>0</v>
      </c>
      <c r="P17" s="319"/>
      <c r="Q17" s="319"/>
      <c r="R17" s="319">
        <v>0</v>
      </c>
      <c r="S17" s="319"/>
      <c r="T17" s="339"/>
      <c r="U17" s="339"/>
      <c r="V17" s="340">
        <f t="shared" si="0"/>
        <v>328203.02850000001</v>
      </c>
    </row>
    <row r="18" spans="1:22" s="237" customFormat="1">
      <c r="A18" s="336">
        <v>12</v>
      </c>
      <c r="B18" s="318" t="s">
        <v>61</v>
      </c>
      <c r="C18" s="337"/>
      <c r="D18" s="319">
        <v>0</v>
      </c>
      <c r="E18" s="319"/>
      <c r="F18" s="319"/>
      <c r="G18" s="319"/>
      <c r="H18" s="319"/>
      <c r="I18" s="319"/>
      <c r="J18" s="319"/>
      <c r="K18" s="319"/>
      <c r="L18" s="319"/>
      <c r="M18" s="319"/>
      <c r="N18" s="319"/>
      <c r="O18" s="319"/>
      <c r="P18" s="319"/>
      <c r="Q18" s="319"/>
      <c r="R18" s="319">
        <v>0</v>
      </c>
      <c r="S18" s="319"/>
      <c r="T18" s="339"/>
      <c r="U18" s="339"/>
      <c r="V18" s="340">
        <f t="shared" si="0"/>
        <v>0</v>
      </c>
    </row>
    <row r="19" spans="1:22" s="237" customFormat="1">
      <c r="A19" s="336">
        <v>13</v>
      </c>
      <c r="B19" s="318" t="s">
        <v>62</v>
      </c>
      <c r="C19" s="337"/>
      <c r="D19" s="319">
        <v>0</v>
      </c>
      <c r="E19" s="319"/>
      <c r="F19" s="319"/>
      <c r="G19" s="319"/>
      <c r="H19" s="319"/>
      <c r="I19" s="319"/>
      <c r="J19" s="319"/>
      <c r="K19" s="319"/>
      <c r="L19" s="319"/>
      <c r="M19" s="319"/>
      <c r="N19" s="319"/>
      <c r="O19" s="319"/>
      <c r="P19" s="319"/>
      <c r="Q19" s="319"/>
      <c r="R19" s="319">
        <v>0</v>
      </c>
      <c r="S19" s="319"/>
      <c r="T19" s="339"/>
      <c r="U19" s="339"/>
      <c r="V19" s="340">
        <f t="shared" si="0"/>
        <v>0</v>
      </c>
    </row>
    <row r="20" spans="1:22" s="237" customFormat="1">
      <c r="A20" s="336">
        <v>14</v>
      </c>
      <c r="B20" s="318" t="s">
        <v>63</v>
      </c>
      <c r="C20" s="337"/>
      <c r="D20" s="319">
        <v>0</v>
      </c>
      <c r="E20" s="319"/>
      <c r="F20" s="319"/>
      <c r="G20" s="319"/>
      <c r="H20" s="319"/>
      <c r="I20" s="319"/>
      <c r="J20" s="319"/>
      <c r="K20" s="319"/>
      <c r="L20" s="319"/>
      <c r="M20" s="319"/>
      <c r="N20" s="319"/>
      <c r="O20" s="319"/>
      <c r="P20" s="319"/>
      <c r="Q20" s="319"/>
      <c r="R20" s="319">
        <v>0</v>
      </c>
      <c r="S20" s="319"/>
      <c r="T20" s="339"/>
      <c r="U20" s="339"/>
      <c r="V20" s="340">
        <f t="shared" si="0"/>
        <v>0</v>
      </c>
    </row>
    <row r="21" spans="1:22" ht="14.4" thickBot="1">
      <c r="A21" s="321"/>
      <c r="B21" s="341" t="s">
        <v>64</v>
      </c>
      <c r="C21" s="342">
        <f>SUM(C7:C20)</f>
        <v>0</v>
      </c>
      <c r="D21" s="154">
        <f t="shared" ref="D21:V21" si="1">SUM(D7:D20)</f>
        <v>229212118.30930001</v>
      </c>
      <c r="E21" s="154">
        <f t="shared" si="1"/>
        <v>0</v>
      </c>
      <c r="F21" s="154">
        <f t="shared" si="1"/>
        <v>0</v>
      </c>
      <c r="G21" s="154">
        <f t="shared" si="1"/>
        <v>0</v>
      </c>
      <c r="H21" s="154">
        <f t="shared" si="1"/>
        <v>0</v>
      </c>
      <c r="I21" s="154">
        <f t="shared" si="1"/>
        <v>0</v>
      </c>
      <c r="J21" s="154">
        <f t="shared" si="1"/>
        <v>0</v>
      </c>
      <c r="K21" s="154">
        <f t="shared" si="1"/>
        <v>0</v>
      </c>
      <c r="L21" s="155">
        <f t="shared" si="1"/>
        <v>0</v>
      </c>
      <c r="M21" s="342">
        <f t="shared" si="1"/>
        <v>29577838.648900002</v>
      </c>
      <c r="N21" s="154">
        <f t="shared" si="1"/>
        <v>0</v>
      </c>
      <c r="O21" s="154">
        <f t="shared" si="1"/>
        <v>66608646.520900004</v>
      </c>
      <c r="P21" s="154">
        <f t="shared" si="1"/>
        <v>0</v>
      </c>
      <c r="Q21" s="154">
        <f t="shared" si="1"/>
        <v>0</v>
      </c>
      <c r="R21" s="154">
        <f t="shared" si="1"/>
        <v>126187427.8523</v>
      </c>
      <c r="S21" s="155">
        <f>SUM(S7:S20)</f>
        <v>0</v>
      </c>
      <c r="T21" s="155">
        <f>SUM(T7:T20)</f>
        <v>0</v>
      </c>
      <c r="U21" s="155">
        <f t="shared" ref="U21" si="2">SUM(U7:U20)</f>
        <v>0</v>
      </c>
      <c r="V21" s="343">
        <f t="shared" si="1"/>
        <v>451586031.33140004</v>
      </c>
    </row>
    <row r="24" spans="1:22">
      <c r="A24" s="162"/>
      <c r="B24" s="162"/>
      <c r="C24" s="344"/>
      <c r="D24" s="344"/>
      <c r="E24" s="344"/>
      <c r="F24" s="344"/>
      <c r="G24" s="344"/>
      <c r="H24" s="344"/>
      <c r="I24" s="344"/>
      <c r="J24" s="344"/>
      <c r="K24" s="344"/>
      <c r="L24" s="344"/>
      <c r="M24" s="344"/>
      <c r="N24" s="344"/>
      <c r="O24" s="344"/>
      <c r="P24" s="344"/>
      <c r="Q24" s="344"/>
      <c r="R24" s="344"/>
      <c r="S24" s="344"/>
      <c r="T24" s="344"/>
      <c r="U24" s="344"/>
      <c r="V24" s="344"/>
    </row>
    <row r="25" spans="1:22">
      <c r="A25" s="345"/>
      <c r="B25" s="345"/>
      <c r="C25" s="344"/>
      <c r="D25" s="344"/>
      <c r="E25" s="344"/>
      <c r="F25" s="344"/>
      <c r="G25" s="344"/>
      <c r="H25" s="344"/>
      <c r="I25" s="344"/>
      <c r="J25" s="344"/>
      <c r="K25" s="344"/>
      <c r="L25" s="344"/>
      <c r="M25" s="344"/>
      <c r="N25" s="344"/>
      <c r="O25" s="344"/>
      <c r="P25" s="344"/>
      <c r="Q25" s="344"/>
      <c r="R25" s="344"/>
      <c r="S25" s="344"/>
      <c r="T25" s="344"/>
      <c r="U25" s="344"/>
      <c r="V25" s="344"/>
    </row>
    <row r="26" spans="1:22">
      <c r="A26" s="345"/>
      <c r="B26" s="346"/>
      <c r="C26" s="344"/>
      <c r="D26" s="344"/>
      <c r="E26" s="344"/>
      <c r="F26" s="344"/>
      <c r="G26" s="344"/>
      <c r="H26" s="344"/>
      <c r="I26" s="344"/>
      <c r="J26" s="344"/>
      <c r="K26" s="344"/>
      <c r="L26" s="344"/>
      <c r="M26" s="344"/>
      <c r="N26" s="344"/>
      <c r="O26" s="344"/>
      <c r="P26" s="344"/>
      <c r="Q26" s="344"/>
      <c r="R26" s="344"/>
      <c r="S26" s="344"/>
      <c r="T26" s="344"/>
      <c r="U26" s="344"/>
      <c r="V26" s="344"/>
    </row>
    <row r="27" spans="1:22">
      <c r="A27" s="345"/>
      <c r="B27" s="345"/>
      <c r="C27" s="344"/>
      <c r="D27" s="344"/>
      <c r="E27" s="344"/>
      <c r="F27" s="344"/>
      <c r="G27" s="344"/>
      <c r="H27" s="344"/>
      <c r="I27" s="344"/>
      <c r="J27" s="344"/>
      <c r="K27" s="344"/>
      <c r="L27" s="344"/>
      <c r="M27" s="344"/>
      <c r="N27" s="344"/>
      <c r="O27" s="344"/>
      <c r="P27" s="344"/>
      <c r="Q27" s="344"/>
      <c r="R27" s="344"/>
      <c r="S27" s="344"/>
      <c r="T27" s="344"/>
      <c r="U27" s="344"/>
      <c r="V27" s="344"/>
    </row>
    <row r="28" spans="1:22">
      <c r="A28" s="345"/>
      <c r="B28" s="346"/>
      <c r="C28" s="344"/>
      <c r="D28" s="344"/>
      <c r="E28" s="344"/>
      <c r="F28" s="344"/>
      <c r="G28" s="344"/>
      <c r="H28" s="344"/>
      <c r="I28" s="344"/>
      <c r="J28" s="344"/>
      <c r="K28" s="344"/>
      <c r="L28" s="344"/>
      <c r="M28" s="344"/>
      <c r="N28" s="344"/>
      <c r="O28" s="344"/>
      <c r="P28" s="344"/>
      <c r="Q28" s="344"/>
      <c r="R28" s="344"/>
      <c r="S28" s="344"/>
      <c r="T28" s="344"/>
      <c r="U28" s="344"/>
      <c r="V28" s="344"/>
    </row>
    <row r="29" spans="1:22">
      <c r="C29" s="344"/>
      <c r="D29" s="344"/>
      <c r="E29" s="344"/>
      <c r="F29" s="344"/>
      <c r="G29" s="344"/>
      <c r="H29" s="344"/>
      <c r="I29" s="344"/>
      <c r="J29" s="344"/>
      <c r="K29" s="344"/>
      <c r="L29" s="344"/>
      <c r="M29" s="344"/>
      <c r="N29" s="344"/>
      <c r="O29" s="344"/>
      <c r="P29" s="344"/>
      <c r="Q29" s="344"/>
      <c r="R29" s="344"/>
      <c r="S29" s="344"/>
      <c r="T29" s="344"/>
      <c r="U29" s="344"/>
      <c r="V29" s="344"/>
    </row>
    <row r="30" spans="1:22">
      <c r="C30" s="344"/>
      <c r="D30" s="344"/>
      <c r="E30" s="344"/>
      <c r="F30" s="344"/>
      <c r="G30" s="344"/>
      <c r="H30" s="344"/>
      <c r="I30" s="344"/>
      <c r="J30" s="344"/>
      <c r="K30" s="344"/>
      <c r="L30" s="344"/>
      <c r="M30" s="344"/>
      <c r="N30" s="344"/>
      <c r="O30" s="344"/>
      <c r="P30" s="344"/>
      <c r="Q30" s="344"/>
      <c r="R30" s="344"/>
      <c r="S30" s="344"/>
      <c r="T30" s="344"/>
      <c r="U30" s="344"/>
      <c r="V30" s="344"/>
    </row>
    <row r="31" spans="1:22">
      <c r="C31" s="344"/>
      <c r="D31" s="344"/>
      <c r="E31" s="344"/>
      <c r="F31" s="344"/>
      <c r="G31" s="344"/>
      <c r="H31" s="344"/>
      <c r="I31" s="344"/>
      <c r="J31" s="344"/>
      <c r="K31" s="344"/>
      <c r="L31" s="344"/>
      <c r="M31" s="344"/>
      <c r="N31" s="344"/>
      <c r="O31" s="344"/>
      <c r="P31" s="344"/>
      <c r="Q31" s="344"/>
      <c r="R31" s="344"/>
      <c r="S31" s="344"/>
      <c r="T31" s="344"/>
      <c r="U31" s="344"/>
      <c r="V31" s="344"/>
    </row>
    <row r="32" spans="1:22">
      <c r="C32" s="344"/>
      <c r="D32" s="344"/>
      <c r="E32" s="344"/>
      <c r="F32" s="344"/>
      <c r="G32" s="344"/>
      <c r="H32" s="344"/>
      <c r="I32" s="344"/>
      <c r="J32" s="344"/>
      <c r="K32" s="344"/>
      <c r="L32" s="344"/>
      <c r="M32" s="344"/>
      <c r="N32" s="344"/>
      <c r="O32" s="344"/>
      <c r="P32" s="344"/>
      <c r="Q32" s="344"/>
      <c r="R32" s="344"/>
      <c r="S32" s="344"/>
      <c r="T32" s="344"/>
      <c r="U32" s="344"/>
      <c r="V32" s="344"/>
    </row>
    <row r="33" spans="3:22">
      <c r="C33" s="344"/>
      <c r="D33" s="344"/>
      <c r="E33" s="344"/>
      <c r="F33" s="344"/>
      <c r="G33" s="344"/>
      <c r="H33" s="344"/>
      <c r="I33" s="344"/>
      <c r="J33" s="344"/>
      <c r="K33" s="344"/>
      <c r="L33" s="344"/>
      <c r="M33" s="344"/>
      <c r="N33" s="344"/>
      <c r="O33" s="344"/>
      <c r="P33" s="344"/>
      <c r="Q33" s="344"/>
      <c r="R33" s="344"/>
      <c r="S33" s="344"/>
      <c r="T33" s="344"/>
      <c r="U33" s="344"/>
      <c r="V33" s="344"/>
    </row>
    <row r="34" spans="3:22">
      <c r="C34" s="344"/>
      <c r="D34" s="344"/>
      <c r="E34" s="344"/>
      <c r="F34" s="344"/>
      <c r="G34" s="344"/>
      <c r="H34" s="344"/>
      <c r="I34" s="344"/>
      <c r="J34" s="344"/>
      <c r="K34" s="344"/>
      <c r="L34" s="344"/>
      <c r="M34" s="344"/>
      <c r="N34" s="344"/>
      <c r="O34" s="344"/>
      <c r="P34" s="344"/>
      <c r="Q34" s="344"/>
      <c r="R34" s="344"/>
      <c r="S34" s="344"/>
      <c r="T34" s="344"/>
      <c r="U34" s="344"/>
      <c r="V34" s="344"/>
    </row>
    <row r="35" spans="3:22">
      <c r="C35" s="344"/>
      <c r="D35" s="344"/>
      <c r="E35" s="344"/>
      <c r="F35" s="344"/>
      <c r="G35" s="344"/>
      <c r="H35" s="344"/>
      <c r="I35" s="344"/>
      <c r="J35" s="344"/>
      <c r="K35" s="344"/>
      <c r="L35" s="344"/>
      <c r="M35" s="344"/>
      <c r="N35" s="344"/>
      <c r="O35" s="344"/>
      <c r="P35" s="344"/>
      <c r="Q35" s="344"/>
      <c r="R35" s="344"/>
      <c r="S35" s="344"/>
      <c r="T35" s="344"/>
      <c r="U35" s="344"/>
      <c r="V35" s="344"/>
    </row>
    <row r="36" spans="3:22">
      <c r="C36" s="344"/>
      <c r="D36" s="344"/>
      <c r="E36" s="344"/>
      <c r="F36" s="344"/>
      <c r="G36" s="344"/>
      <c r="H36" s="344"/>
      <c r="I36" s="344"/>
      <c r="J36" s="344"/>
      <c r="K36" s="344"/>
      <c r="L36" s="344"/>
      <c r="M36" s="344"/>
      <c r="N36" s="344"/>
      <c r="O36" s="344"/>
      <c r="P36" s="344"/>
      <c r="Q36" s="344"/>
      <c r="R36" s="344"/>
      <c r="S36" s="344"/>
      <c r="T36" s="344"/>
      <c r="U36" s="344"/>
      <c r="V36" s="344"/>
    </row>
    <row r="37" spans="3:22">
      <c r="C37" s="344"/>
      <c r="D37" s="344"/>
      <c r="E37" s="344"/>
      <c r="F37" s="344"/>
      <c r="G37" s="344"/>
      <c r="H37" s="344"/>
      <c r="I37" s="344"/>
      <c r="J37" s="344"/>
      <c r="K37" s="344"/>
      <c r="L37" s="344"/>
      <c r="M37" s="344"/>
      <c r="N37" s="344"/>
      <c r="O37" s="344"/>
      <c r="P37" s="344"/>
      <c r="Q37" s="344"/>
      <c r="R37" s="344"/>
      <c r="S37" s="344"/>
      <c r="T37" s="344"/>
      <c r="U37" s="344"/>
      <c r="V37" s="344"/>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2"/>
  <sheetViews>
    <sheetView showGridLines="0" zoomScaleNormal="100" workbookViewId="0">
      <pane xSplit="1" ySplit="7" topLeftCell="B8" activePane="bottomRight" state="frozen"/>
      <selection pane="topRight"/>
      <selection pane="bottomLeft"/>
      <selection pane="bottomRight" activeCell="B8" sqref="B8"/>
    </sheetView>
  </sheetViews>
  <sheetFormatPr defaultColWidth="9.109375" defaultRowHeight="13.8"/>
  <cols>
    <col min="1" max="1" width="10.5546875" style="109" bestFit="1" customWidth="1"/>
    <col min="2" max="2" width="101.88671875" style="109" customWidth="1"/>
    <col min="3" max="3" width="27.44140625" style="145" customWidth="1"/>
    <col min="4" max="4" width="16" style="145" bestFit="1" customWidth="1"/>
    <col min="5" max="5" width="17.6640625" style="145" customWidth="1"/>
    <col min="6" max="6" width="15.88671875" style="145" customWidth="1"/>
    <col min="7" max="7" width="17.44140625" style="145" customWidth="1"/>
    <col min="8" max="8" width="55.109375" style="637" bestFit="1" customWidth="1"/>
    <col min="9" max="16384" width="9.109375" style="109"/>
  </cols>
  <sheetData>
    <row r="1" spans="1:9">
      <c r="A1" s="109" t="s">
        <v>30</v>
      </c>
      <c r="B1" s="109" t="str">
        <f>'Info '!C2</f>
        <v xml:space="preserve">JSC "Bank of Georgia" </v>
      </c>
    </row>
    <row r="2" spans="1:9">
      <c r="A2" s="109" t="s">
        <v>31</v>
      </c>
      <c r="B2" s="85">
        <f>'1. key ratios '!B2</f>
        <v>45565</v>
      </c>
    </row>
    <row r="4" spans="1:9" ht="14.4" thickBot="1">
      <c r="A4" s="109" t="s">
        <v>150</v>
      </c>
      <c r="B4" s="348" t="s">
        <v>252</v>
      </c>
    </row>
    <row r="5" spans="1:9">
      <c r="A5" s="327"/>
      <c r="B5" s="349"/>
      <c r="C5" s="350" t="s">
        <v>0</v>
      </c>
      <c r="D5" s="350" t="s">
        <v>1</v>
      </c>
      <c r="E5" s="350" t="s">
        <v>2</v>
      </c>
      <c r="F5" s="350" t="s">
        <v>3</v>
      </c>
      <c r="G5" s="351" t="s">
        <v>4</v>
      </c>
      <c r="H5" s="638" t="s">
        <v>5</v>
      </c>
      <c r="I5" s="110"/>
    </row>
    <row r="6" spans="1:9" ht="12.75" customHeight="1">
      <c r="A6" s="316"/>
      <c r="B6" s="352" t="s">
        <v>149</v>
      </c>
      <c r="C6" s="706" t="s">
        <v>245</v>
      </c>
      <c r="D6" s="708" t="s">
        <v>244</v>
      </c>
      <c r="E6" s="709"/>
      <c r="F6" s="706" t="s">
        <v>249</v>
      </c>
      <c r="G6" s="706" t="s">
        <v>250</v>
      </c>
      <c r="H6" s="704" t="s">
        <v>248</v>
      </c>
      <c r="I6" s="110"/>
    </row>
    <row r="7" spans="1:9" ht="41.4">
      <c r="A7" s="316"/>
      <c r="B7" s="352"/>
      <c r="C7" s="707"/>
      <c r="D7" s="231" t="s">
        <v>247</v>
      </c>
      <c r="E7" s="231" t="s">
        <v>246</v>
      </c>
      <c r="F7" s="707"/>
      <c r="G7" s="707"/>
      <c r="H7" s="705"/>
      <c r="I7" s="110"/>
    </row>
    <row r="8" spans="1:9">
      <c r="A8" s="214">
        <v>1</v>
      </c>
      <c r="B8" s="318" t="s">
        <v>51</v>
      </c>
      <c r="C8" s="150">
        <v>7601509400.7666998</v>
      </c>
      <c r="D8" s="152"/>
      <c r="E8" s="150"/>
      <c r="F8" s="150">
        <v>1867212941.5705001</v>
      </c>
      <c r="G8" s="353">
        <v>1867212941.5705001</v>
      </c>
      <c r="H8" s="639">
        <f>IFERROR(G8/(C8+E8),0)</f>
        <v>0.24563712851320951</v>
      </c>
    </row>
    <row r="9" spans="1:9" ht="15" customHeight="1">
      <c r="A9" s="214">
        <v>2</v>
      </c>
      <c r="B9" s="318" t="s">
        <v>52</v>
      </c>
      <c r="C9" s="150">
        <v>0</v>
      </c>
      <c r="D9" s="152"/>
      <c r="E9" s="150"/>
      <c r="F9" s="150">
        <v>0</v>
      </c>
      <c r="G9" s="353">
        <v>0</v>
      </c>
      <c r="H9" s="639">
        <f t="shared" ref="H9:H21" si="0">IFERROR(G9/(C9+E9),0)</f>
        <v>0</v>
      </c>
    </row>
    <row r="10" spans="1:9">
      <c r="A10" s="214">
        <v>3</v>
      </c>
      <c r="B10" s="318" t="s">
        <v>165</v>
      </c>
      <c r="C10" s="150">
        <v>0</v>
      </c>
      <c r="D10" s="152"/>
      <c r="E10" s="150"/>
      <c r="F10" s="150">
        <v>0</v>
      </c>
      <c r="G10" s="353">
        <v>0</v>
      </c>
      <c r="H10" s="639">
        <f t="shared" si="0"/>
        <v>0</v>
      </c>
    </row>
    <row r="11" spans="1:9">
      <c r="A11" s="214">
        <v>4</v>
      </c>
      <c r="B11" s="318" t="s">
        <v>53</v>
      </c>
      <c r="C11" s="150">
        <v>1280639570.9266999</v>
      </c>
      <c r="D11" s="152"/>
      <c r="E11" s="150"/>
      <c r="F11" s="150">
        <v>0</v>
      </c>
      <c r="G11" s="353">
        <v>0</v>
      </c>
      <c r="H11" s="639">
        <f t="shared" si="0"/>
        <v>0</v>
      </c>
    </row>
    <row r="12" spans="1:9">
      <c r="A12" s="214">
        <v>5</v>
      </c>
      <c r="B12" s="318" t="s">
        <v>54</v>
      </c>
      <c r="C12" s="150">
        <v>0</v>
      </c>
      <c r="D12" s="152"/>
      <c r="E12" s="150"/>
      <c r="F12" s="150">
        <v>0</v>
      </c>
      <c r="G12" s="353">
        <v>0</v>
      </c>
      <c r="H12" s="639">
        <f t="shared" si="0"/>
        <v>0</v>
      </c>
    </row>
    <row r="13" spans="1:9">
      <c r="A13" s="214">
        <v>6</v>
      </c>
      <c r="B13" s="318" t="s">
        <v>55</v>
      </c>
      <c r="C13" s="150">
        <v>940414489.98339999</v>
      </c>
      <c r="D13" s="152"/>
      <c r="E13" s="150"/>
      <c r="F13" s="150">
        <v>240453996.78039998</v>
      </c>
      <c r="G13" s="353">
        <v>240453996.78039998</v>
      </c>
      <c r="H13" s="639">
        <f t="shared" si="0"/>
        <v>0.25568937882342119</v>
      </c>
    </row>
    <row r="14" spans="1:9">
      <c r="A14" s="214">
        <v>7</v>
      </c>
      <c r="B14" s="318" t="s">
        <v>56</v>
      </c>
      <c r="C14" s="150">
        <v>9656014126.6588993</v>
      </c>
      <c r="D14" s="152">
        <v>2642700490.4594002</v>
      </c>
      <c r="E14" s="150">
        <v>1091784507.1382499</v>
      </c>
      <c r="F14" s="150">
        <v>10747798633.79715</v>
      </c>
      <c r="G14" s="353">
        <v>10385518619.54455</v>
      </c>
      <c r="H14" s="639">
        <f t="shared" si="0"/>
        <v>0.96629263102181806</v>
      </c>
    </row>
    <row r="15" spans="1:9">
      <c r="A15" s="214">
        <v>8</v>
      </c>
      <c r="B15" s="318" t="s">
        <v>57</v>
      </c>
      <c r="C15" s="150">
        <v>8489301895.9940996</v>
      </c>
      <c r="D15" s="152">
        <v>249435912.0914</v>
      </c>
      <c r="E15" s="150">
        <v>124717956.0457</v>
      </c>
      <c r="F15" s="150">
        <v>6460514889.0298491</v>
      </c>
      <c r="G15" s="353">
        <v>6373911313.5634489</v>
      </c>
      <c r="H15" s="639">
        <f t="shared" si="0"/>
        <v>0.73994620665450495</v>
      </c>
    </row>
    <row r="16" spans="1:9">
      <c r="A16" s="214">
        <v>9</v>
      </c>
      <c r="B16" s="318" t="s">
        <v>58</v>
      </c>
      <c r="C16" s="150">
        <v>4010087022.4545999</v>
      </c>
      <c r="D16" s="152"/>
      <c r="E16" s="150"/>
      <c r="F16" s="150">
        <v>1403530457.8591099</v>
      </c>
      <c r="G16" s="353">
        <v>1402394279.0357099</v>
      </c>
      <c r="H16" s="639">
        <f t="shared" si="0"/>
        <v>0.34971666978371341</v>
      </c>
    </row>
    <row r="17" spans="1:8">
      <c r="A17" s="214">
        <v>10</v>
      </c>
      <c r="B17" s="318" t="s">
        <v>59</v>
      </c>
      <c r="C17" s="150">
        <v>135859042.62439999</v>
      </c>
      <c r="D17" s="152"/>
      <c r="E17" s="150"/>
      <c r="F17" s="150">
        <v>152286297.7949</v>
      </c>
      <c r="G17" s="353">
        <v>151048238.03439999</v>
      </c>
      <c r="H17" s="639">
        <f t="shared" si="0"/>
        <v>1.1118011368002387</v>
      </c>
    </row>
    <row r="18" spans="1:8">
      <c r="A18" s="214">
        <v>11</v>
      </c>
      <c r="B18" s="318" t="s">
        <v>60</v>
      </c>
      <c r="C18" s="150">
        <v>396298124.4242</v>
      </c>
      <c r="D18" s="152"/>
      <c r="E18" s="150"/>
      <c r="F18" s="150">
        <v>581772396.90915</v>
      </c>
      <c r="G18" s="353">
        <v>581444193.88065004</v>
      </c>
      <c r="H18" s="639">
        <f t="shared" si="0"/>
        <v>1.4671888612277875</v>
      </c>
    </row>
    <row r="19" spans="1:8">
      <c r="A19" s="214">
        <v>12</v>
      </c>
      <c r="B19" s="318" t="s">
        <v>61</v>
      </c>
      <c r="C19" s="150">
        <v>0</v>
      </c>
      <c r="D19" s="152"/>
      <c r="E19" s="150"/>
      <c r="F19" s="150">
        <v>0</v>
      </c>
      <c r="G19" s="353">
        <v>0</v>
      </c>
      <c r="H19" s="639">
        <f t="shared" si="0"/>
        <v>0</v>
      </c>
    </row>
    <row r="20" spans="1:8">
      <c r="A20" s="214">
        <v>13</v>
      </c>
      <c r="B20" s="318" t="s">
        <v>144</v>
      </c>
      <c r="C20" s="150">
        <v>0</v>
      </c>
      <c r="D20" s="152"/>
      <c r="E20" s="150"/>
      <c r="F20" s="150">
        <v>0</v>
      </c>
      <c r="G20" s="353">
        <v>0</v>
      </c>
      <c r="H20" s="639">
        <f t="shared" si="0"/>
        <v>0</v>
      </c>
    </row>
    <row r="21" spans="1:8">
      <c r="A21" s="214">
        <v>14</v>
      </c>
      <c r="B21" s="318" t="s">
        <v>63</v>
      </c>
      <c r="C21" s="150">
        <v>2692253351.5393419</v>
      </c>
      <c r="D21" s="152"/>
      <c r="E21" s="150"/>
      <c r="F21" s="150">
        <v>2204570525.1199417</v>
      </c>
      <c r="G21" s="353">
        <v>2204570525.1199417</v>
      </c>
      <c r="H21" s="639">
        <f t="shared" si="0"/>
        <v>0.81885700833446484</v>
      </c>
    </row>
    <row r="22" spans="1:8" ht="14.4" thickBot="1">
      <c r="A22" s="215"/>
      <c r="B22" s="169" t="s">
        <v>64</v>
      </c>
      <c r="C22" s="154">
        <f>SUM(C8:C21)</f>
        <v>35202377025.372345</v>
      </c>
      <c r="D22" s="154">
        <f>SUM(D8:D21)</f>
        <v>2892136402.5508003</v>
      </c>
      <c r="E22" s="154">
        <f>SUM(E8:E21)</f>
        <v>1216502463.1839499</v>
      </c>
      <c r="F22" s="154">
        <f>SUM(F8:F21)</f>
        <v>23658140138.861</v>
      </c>
      <c r="G22" s="154">
        <f>SUM(G8:G21)</f>
        <v>23206554107.529602</v>
      </c>
      <c r="H22" s="640">
        <f>G22/(C22+E22)</f>
        <v>0.63721219415390495</v>
      </c>
    </row>
  </sheetData>
  <mergeCells count="5">
    <mergeCell ref="H6:H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L28"/>
  <sheetViews>
    <sheetView showGridLines="0" zoomScaleNormal="100" workbookViewId="0">
      <pane xSplit="2" ySplit="6" topLeftCell="C7" activePane="bottomRight" state="frozen"/>
      <selection pane="topRight"/>
      <selection pane="bottomLeft"/>
      <selection pane="bottomRight" activeCell="C7" sqref="C7"/>
    </sheetView>
  </sheetViews>
  <sheetFormatPr defaultColWidth="9.109375" defaultRowHeight="13.8"/>
  <cols>
    <col min="1" max="1" width="10.5546875" style="109" bestFit="1" customWidth="1"/>
    <col min="2" max="2" width="59.5546875" style="109" customWidth="1"/>
    <col min="3" max="5" width="14.5546875" style="145" bestFit="1" customWidth="1"/>
    <col min="6" max="11" width="13.5546875" style="145" bestFit="1" customWidth="1"/>
    <col min="12" max="12" width="9.109375" style="145"/>
    <col min="13" max="16384" width="9.109375" style="109"/>
  </cols>
  <sheetData>
    <row r="1" spans="1:11">
      <c r="A1" s="109" t="s">
        <v>30</v>
      </c>
      <c r="B1" s="109" t="str">
        <f>'Info '!C2</f>
        <v xml:space="preserve">JSC "Bank of Georgia" </v>
      </c>
    </row>
    <row r="2" spans="1:11">
      <c r="A2" s="109" t="s">
        <v>31</v>
      </c>
      <c r="B2" s="85">
        <f>'1. key ratios '!B2</f>
        <v>45565</v>
      </c>
      <c r="C2" s="355"/>
      <c r="D2" s="355"/>
    </row>
    <row r="3" spans="1:11">
      <c r="B3" s="113"/>
      <c r="C3" s="355"/>
      <c r="D3" s="355"/>
    </row>
    <row r="4" spans="1:11" ht="14.4" thickBot="1">
      <c r="A4" s="109" t="s">
        <v>146</v>
      </c>
      <c r="B4" s="348" t="s">
        <v>253</v>
      </c>
      <c r="C4" s="355"/>
      <c r="D4" s="355"/>
    </row>
    <row r="5" spans="1:11">
      <c r="A5" s="710"/>
      <c r="B5" s="711"/>
      <c r="C5" s="712" t="s">
        <v>304</v>
      </c>
      <c r="D5" s="712"/>
      <c r="E5" s="712"/>
      <c r="F5" s="712" t="s">
        <v>305</v>
      </c>
      <c r="G5" s="712"/>
      <c r="H5" s="712"/>
      <c r="I5" s="712" t="s">
        <v>306</v>
      </c>
      <c r="J5" s="712"/>
      <c r="K5" s="713"/>
    </row>
    <row r="6" spans="1:11">
      <c r="A6" s="356"/>
      <c r="B6" s="357"/>
      <c r="C6" s="231" t="s">
        <v>32</v>
      </c>
      <c r="D6" s="231" t="s">
        <v>33</v>
      </c>
      <c r="E6" s="231" t="s">
        <v>34</v>
      </c>
      <c r="F6" s="231" t="s">
        <v>32</v>
      </c>
      <c r="G6" s="231" t="s">
        <v>33</v>
      </c>
      <c r="H6" s="231" t="s">
        <v>34</v>
      </c>
      <c r="I6" s="231" t="s">
        <v>32</v>
      </c>
      <c r="J6" s="231" t="s">
        <v>33</v>
      </c>
      <c r="K6" s="232" t="s">
        <v>34</v>
      </c>
    </row>
    <row r="7" spans="1:11">
      <c r="A7" s="358" t="s">
        <v>256</v>
      </c>
      <c r="B7" s="359"/>
      <c r="C7" s="360"/>
      <c r="D7" s="360"/>
      <c r="E7" s="360"/>
      <c r="F7" s="360"/>
      <c r="G7" s="360"/>
      <c r="H7" s="360"/>
      <c r="I7" s="360"/>
      <c r="J7" s="360"/>
      <c r="K7" s="361"/>
    </row>
    <row r="8" spans="1:11">
      <c r="A8" s="362">
        <v>1</v>
      </c>
      <c r="B8" s="248" t="s">
        <v>254</v>
      </c>
      <c r="C8" s="363"/>
      <c r="D8" s="363"/>
      <c r="E8" s="363"/>
      <c r="F8" s="364">
        <v>2525921617.3758736</v>
      </c>
      <c r="G8" s="364">
        <v>5919223821.1316071</v>
      </c>
      <c r="H8" s="364">
        <v>8445145438.5074844</v>
      </c>
      <c r="I8" s="364">
        <v>2366421893.9567428</v>
      </c>
      <c r="J8" s="364">
        <v>5114787396.6110659</v>
      </c>
      <c r="K8" s="365">
        <v>7481209290.5678062</v>
      </c>
    </row>
    <row r="9" spans="1:11">
      <c r="A9" s="358" t="s">
        <v>257</v>
      </c>
      <c r="B9" s="359"/>
      <c r="C9" s="360"/>
      <c r="D9" s="360"/>
      <c r="E9" s="360"/>
      <c r="F9" s="360"/>
      <c r="G9" s="360"/>
      <c r="H9" s="360"/>
      <c r="I9" s="360"/>
      <c r="J9" s="360"/>
      <c r="K9" s="361"/>
    </row>
    <row r="10" spans="1:11">
      <c r="A10" s="362">
        <v>2</v>
      </c>
      <c r="B10" s="248" t="s">
        <v>265</v>
      </c>
      <c r="C10" s="364">
        <v>4478246505.4232302</v>
      </c>
      <c r="D10" s="364">
        <v>8023048365.6572914</v>
      </c>
      <c r="E10" s="364">
        <v>12186087818.887281</v>
      </c>
      <c r="F10" s="364">
        <v>78113044.582204223</v>
      </c>
      <c r="G10" s="364">
        <v>194917032.85714215</v>
      </c>
      <c r="H10" s="364">
        <v>2730279648.9511003</v>
      </c>
      <c r="I10" s="364">
        <v>257214811.4778316</v>
      </c>
      <c r="J10" s="364">
        <v>553234960.50894809</v>
      </c>
      <c r="K10" s="365">
        <v>792670746.83995974</v>
      </c>
    </row>
    <row r="11" spans="1:11">
      <c r="A11" s="362">
        <v>3</v>
      </c>
      <c r="B11" s="248" t="s">
        <v>259</v>
      </c>
      <c r="C11" s="364">
        <v>8814133351.1603832</v>
      </c>
      <c r="D11" s="364">
        <v>11425482926.369987</v>
      </c>
      <c r="E11" s="364">
        <v>19592382856.775673</v>
      </c>
      <c r="F11" s="364">
        <v>2617357479.3135099</v>
      </c>
      <c r="G11" s="364">
        <v>3694966605.5271707</v>
      </c>
      <c r="H11" s="364">
        <v>6312324084.840682</v>
      </c>
      <c r="I11" s="364">
        <v>1931407290.0534623</v>
      </c>
      <c r="J11" s="364">
        <v>2212972209.8209062</v>
      </c>
      <c r="K11" s="365">
        <v>4144379499.8743696</v>
      </c>
    </row>
    <row r="12" spans="1:11">
      <c r="A12" s="362">
        <v>4</v>
      </c>
      <c r="B12" s="248" t="s">
        <v>260</v>
      </c>
      <c r="C12" s="364">
        <v>2710772826.0869565</v>
      </c>
      <c r="D12" s="364">
        <v>117989130.43478261</v>
      </c>
      <c r="E12" s="364">
        <v>2623935869.5652175</v>
      </c>
      <c r="F12" s="364">
        <v>0</v>
      </c>
      <c r="G12" s="364">
        <v>0</v>
      </c>
      <c r="H12" s="364">
        <v>0</v>
      </c>
      <c r="I12" s="364">
        <v>0</v>
      </c>
      <c r="J12" s="364">
        <v>0</v>
      </c>
      <c r="K12" s="365">
        <v>0</v>
      </c>
    </row>
    <row r="13" spans="1:11">
      <c r="A13" s="362">
        <v>5</v>
      </c>
      <c r="B13" s="248" t="s">
        <v>268</v>
      </c>
      <c r="C13" s="364">
        <v>1788427011.0479722</v>
      </c>
      <c r="D13" s="364">
        <v>1232564021.7619119</v>
      </c>
      <c r="E13" s="364">
        <v>2892405509.8774934</v>
      </c>
      <c r="F13" s="364">
        <v>279632052.35729563</v>
      </c>
      <c r="G13" s="364">
        <v>191879461.14401132</v>
      </c>
      <c r="H13" s="364">
        <v>471511513.50130695</v>
      </c>
      <c r="I13" s="364">
        <v>111780575.59317942</v>
      </c>
      <c r="J13" s="364">
        <v>79007279.800349131</v>
      </c>
      <c r="K13" s="365">
        <v>190787855.3935284</v>
      </c>
    </row>
    <row r="14" spans="1:11">
      <c r="A14" s="362">
        <v>6</v>
      </c>
      <c r="B14" s="248" t="s">
        <v>299</v>
      </c>
      <c r="C14" s="364"/>
      <c r="D14" s="364"/>
      <c r="E14" s="364"/>
      <c r="F14" s="364"/>
      <c r="G14" s="364"/>
      <c r="H14" s="364"/>
      <c r="I14" s="364"/>
      <c r="J14" s="364"/>
      <c r="K14" s="365"/>
    </row>
    <row r="15" spans="1:11">
      <c r="A15" s="362">
        <v>7</v>
      </c>
      <c r="B15" s="248" t="s">
        <v>300</v>
      </c>
      <c r="C15" s="364">
        <v>263000390.07312235</v>
      </c>
      <c r="D15" s="364">
        <v>1631758006.7843163</v>
      </c>
      <c r="E15" s="364">
        <v>1884340244.4774604</v>
      </c>
      <c r="F15" s="364">
        <v>188135912.96738645</v>
      </c>
      <c r="G15" s="364">
        <v>1700957722.3343945</v>
      </c>
      <c r="H15" s="364">
        <v>1889093635.3017821</v>
      </c>
      <c r="I15" s="364">
        <v>188135912.96738645</v>
      </c>
      <c r="J15" s="364">
        <v>1700957722.3343945</v>
      </c>
      <c r="K15" s="365">
        <v>1889093635.3017821</v>
      </c>
    </row>
    <row r="16" spans="1:11">
      <c r="A16" s="362">
        <v>8</v>
      </c>
      <c r="B16" s="168" t="s">
        <v>261</v>
      </c>
      <c r="C16" s="364">
        <v>13576333578.368433</v>
      </c>
      <c r="D16" s="364">
        <v>14407794085.350998</v>
      </c>
      <c r="E16" s="364">
        <v>26993064480.695843</v>
      </c>
      <c r="F16" s="364">
        <v>3085125444.6381917</v>
      </c>
      <c r="G16" s="364">
        <v>5587803789.0055771</v>
      </c>
      <c r="H16" s="364">
        <v>8672929233.6437702</v>
      </c>
      <c r="I16" s="364">
        <v>2231323778.614028</v>
      </c>
      <c r="J16" s="364">
        <v>3992937211.9556499</v>
      </c>
      <c r="K16" s="365">
        <v>6224260990.5696793</v>
      </c>
    </row>
    <row r="17" spans="1:11">
      <c r="A17" s="358" t="s">
        <v>258</v>
      </c>
      <c r="B17" s="359"/>
      <c r="C17" s="360"/>
      <c r="D17" s="360"/>
      <c r="E17" s="360"/>
      <c r="F17" s="360"/>
      <c r="G17" s="360"/>
      <c r="H17" s="360"/>
      <c r="I17" s="360"/>
      <c r="J17" s="360"/>
      <c r="K17" s="361"/>
    </row>
    <row r="18" spans="1:11">
      <c r="A18" s="362">
        <v>9</v>
      </c>
      <c r="B18" s="248" t="s">
        <v>264</v>
      </c>
      <c r="C18" s="364"/>
      <c r="D18" s="364"/>
      <c r="E18" s="364"/>
      <c r="F18" s="364"/>
      <c r="G18" s="364"/>
      <c r="H18" s="364"/>
      <c r="I18" s="364"/>
      <c r="J18" s="364"/>
      <c r="K18" s="365"/>
    </row>
    <row r="19" spans="1:11">
      <c r="A19" s="362">
        <v>10</v>
      </c>
      <c r="B19" s="248" t="s">
        <v>301</v>
      </c>
      <c r="C19" s="364">
        <v>502434930.78987932</v>
      </c>
      <c r="D19" s="364">
        <v>276487429.48387069</v>
      </c>
      <c r="E19" s="364">
        <v>744547286.15419126</v>
      </c>
      <c r="F19" s="364">
        <v>248433158.09001479</v>
      </c>
      <c r="G19" s="364">
        <v>134571135.91875157</v>
      </c>
      <c r="H19" s="364">
        <v>383004294.00876617</v>
      </c>
      <c r="I19" s="364">
        <v>408006311.15327543</v>
      </c>
      <c r="J19" s="364">
        <v>973806688.35744596</v>
      </c>
      <c r="K19" s="365">
        <v>1381812999.5107224</v>
      </c>
    </row>
    <row r="20" spans="1:11">
      <c r="A20" s="362">
        <v>11</v>
      </c>
      <c r="B20" s="248" t="s">
        <v>263</v>
      </c>
      <c r="C20" s="364">
        <v>357458946.09964681</v>
      </c>
      <c r="D20" s="364">
        <v>1375107612.7572589</v>
      </c>
      <c r="E20" s="364">
        <v>1711932213.8773403</v>
      </c>
      <c r="F20" s="364">
        <v>295712238.94617391</v>
      </c>
      <c r="G20" s="364">
        <v>1425052655.9763262</v>
      </c>
      <c r="H20" s="364">
        <v>1720764894.9224997</v>
      </c>
      <c r="I20" s="364">
        <v>295712238.94617391</v>
      </c>
      <c r="J20" s="364">
        <v>1425052655.9763262</v>
      </c>
      <c r="K20" s="365">
        <v>1720764894.9224997</v>
      </c>
    </row>
    <row r="21" spans="1:11">
      <c r="A21" s="362">
        <v>12</v>
      </c>
      <c r="B21" s="168" t="s">
        <v>262</v>
      </c>
      <c r="C21" s="364">
        <v>859893876.88952613</v>
      </c>
      <c r="D21" s="364">
        <v>1651595042.2411296</v>
      </c>
      <c r="E21" s="364">
        <v>2456479500.0315313</v>
      </c>
      <c r="F21" s="364">
        <v>544145397.03618872</v>
      </c>
      <c r="G21" s="364">
        <v>1559623791.8950777</v>
      </c>
      <c r="H21" s="364">
        <v>2103769188.9312658</v>
      </c>
      <c r="I21" s="364">
        <v>703718550.0994494</v>
      </c>
      <c r="J21" s="364">
        <v>2398859344.3337722</v>
      </c>
      <c r="K21" s="365">
        <v>3102577894.4332218</v>
      </c>
    </row>
    <row r="22" spans="1:11">
      <c r="A22" s="366"/>
      <c r="B22" s="359"/>
      <c r="C22" s="360"/>
      <c r="D22" s="360"/>
      <c r="E22" s="360"/>
      <c r="F22" s="684" t="s">
        <v>303</v>
      </c>
      <c r="G22" s="684"/>
      <c r="H22" s="684"/>
      <c r="I22" s="684" t="s">
        <v>269</v>
      </c>
      <c r="J22" s="684"/>
      <c r="K22" s="714"/>
    </row>
    <row r="23" spans="1:11">
      <c r="A23" s="362">
        <v>13</v>
      </c>
      <c r="B23" s="248" t="s">
        <v>254</v>
      </c>
      <c r="C23" s="363"/>
      <c r="D23" s="363"/>
      <c r="E23" s="363"/>
      <c r="F23" s="364">
        <v>2525921617.3758736</v>
      </c>
      <c r="G23" s="364">
        <v>5919223821.1316071</v>
      </c>
      <c r="H23" s="364">
        <v>8445145438.5074844</v>
      </c>
      <c r="I23" s="364">
        <v>2366421893.9567428</v>
      </c>
      <c r="J23" s="364">
        <v>5114787396.6110659</v>
      </c>
      <c r="K23" s="365">
        <v>7481209290.5678062</v>
      </c>
    </row>
    <row r="24" spans="1:11">
      <c r="A24" s="362">
        <v>14</v>
      </c>
      <c r="B24" s="248" t="s">
        <v>266</v>
      </c>
      <c r="C24" s="363"/>
      <c r="D24" s="363"/>
      <c r="E24" s="363"/>
      <c r="F24" s="364">
        <v>2540980047.6020031</v>
      </c>
      <c r="G24" s="364">
        <v>4028179997.1104994</v>
      </c>
      <c r="H24" s="364">
        <v>6569160044.7125044</v>
      </c>
      <c r="I24" s="364">
        <v>1527605228.5145786</v>
      </c>
      <c r="J24" s="364">
        <v>1594077867.6218777</v>
      </c>
      <c r="K24" s="365">
        <v>3121683096.1364574</v>
      </c>
    </row>
    <row r="25" spans="1:11" ht="14.4" thickBot="1">
      <c r="A25" s="367">
        <v>15</v>
      </c>
      <c r="B25" s="368" t="s">
        <v>267</v>
      </c>
      <c r="C25" s="369"/>
      <c r="D25" s="369"/>
      <c r="E25" s="369"/>
      <c r="F25" s="641">
        <v>0.9940737707718954</v>
      </c>
      <c r="G25" s="641">
        <v>1.4694536553425106</v>
      </c>
      <c r="H25" s="641">
        <v>1.2855746215690018</v>
      </c>
      <c r="I25" s="641">
        <v>1.5491056522880702</v>
      </c>
      <c r="J25" s="641">
        <v>3.2086182867851698</v>
      </c>
      <c r="K25" s="642">
        <v>2.3965306727729359</v>
      </c>
    </row>
    <row r="27" spans="1:11">
      <c r="B27" s="109" t="s">
        <v>302</v>
      </c>
    </row>
    <row r="28" spans="1:11">
      <c r="B28" s="110"/>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38"/>
  <sheetViews>
    <sheetView showGridLines="0" zoomScaleNormal="100" workbookViewId="0">
      <pane xSplit="1" ySplit="5" topLeftCell="B6" activePane="bottomRight" state="frozen"/>
      <selection pane="topRight"/>
      <selection pane="bottomLeft"/>
      <selection pane="bottomRight" activeCell="B6" sqref="B6"/>
    </sheetView>
  </sheetViews>
  <sheetFormatPr defaultColWidth="9.109375" defaultRowHeight="13.8"/>
  <cols>
    <col min="1" max="1" width="7.6640625" style="109" bestFit="1" customWidth="1"/>
    <col min="2" max="2" width="29" style="109" bestFit="1" customWidth="1"/>
    <col min="3" max="3" width="18.6640625" style="109" bestFit="1" customWidth="1"/>
    <col min="4" max="4" width="10.109375" style="636" bestFit="1" customWidth="1"/>
    <col min="5" max="5" width="15.6640625" style="109" bestFit="1" customWidth="1"/>
    <col min="6" max="6" width="11" style="109" bestFit="1" customWidth="1"/>
    <col min="7" max="7" width="13.5546875" style="109" bestFit="1" customWidth="1"/>
    <col min="8" max="8" width="5.5546875" style="109" bestFit="1" customWidth="1"/>
    <col min="9" max="9" width="12.44140625" style="109" bestFit="1" customWidth="1"/>
    <col min="10" max="10" width="5.5546875" style="109" bestFit="1" customWidth="1"/>
    <col min="11" max="11" width="12.44140625" style="109" bestFit="1" customWidth="1"/>
    <col min="12" max="13" width="5.6640625" style="109" bestFit="1" customWidth="1"/>
    <col min="14" max="14" width="28.6640625" style="109" bestFit="1" customWidth="1"/>
    <col min="15" max="16384" width="9.109375" style="109"/>
  </cols>
  <sheetData>
    <row r="1" spans="1:14">
      <c r="A1" s="113" t="s">
        <v>30</v>
      </c>
      <c r="B1" s="109" t="str">
        <f>'Info '!C2</f>
        <v xml:space="preserve">JSC "Bank of Georgia" </v>
      </c>
    </row>
    <row r="2" spans="1:14" ht="14.25" customHeight="1">
      <c r="A2" s="109" t="s">
        <v>31</v>
      </c>
      <c r="B2" s="85">
        <f>'1. key ratios '!B2</f>
        <v>45565</v>
      </c>
    </row>
    <row r="3" spans="1:14" ht="14.25" customHeight="1"/>
    <row r="4" spans="1:14" ht="14.4" thickBot="1">
      <c r="A4" s="109" t="s">
        <v>162</v>
      </c>
      <c r="B4" s="370" t="s">
        <v>28</v>
      </c>
    </row>
    <row r="5" spans="1:14" s="141" customFormat="1">
      <c r="A5" s="387"/>
      <c r="B5" s="388"/>
      <c r="C5" s="389" t="s">
        <v>0</v>
      </c>
      <c r="D5" s="652" t="s">
        <v>1</v>
      </c>
      <c r="E5" s="389" t="s">
        <v>2</v>
      </c>
      <c r="F5" s="389" t="s">
        <v>3</v>
      </c>
      <c r="G5" s="389" t="s">
        <v>4</v>
      </c>
      <c r="H5" s="389" t="s">
        <v>5</v>
      </c>
      <c r="I5" s="389" t="s">
        <v>8</v>
      </c>
      <c r="J5" s="389" t="s">
        <v>9</v>
      </c>
      <c r="K5" s="389" t="s">
        <v>10</v>
      </c>
      <c r="L5" s="389" t="s">
        <v>11</v>
      </c>
      <c r="M5" s="389" t="s">
        <v>12</v>
      </c>
      <c r="N5" s="390" t="s">
        <v>13</v>
      </c>
    </row>
    <row r="6" spans="1:14" ht="27.6">
      <c r="A6" s="371"/>
      <c r="B6" s="372"/>
      <c r="C6" s="373" t="s">
        <v>161</v>
      </c>
      <c r="D6" s="653" t="s">
        <v>160</v>
      </c>
      <c r="E6" s="374" t="s">
        <v>159</v>
      </c>
      <c r="F6" s="375">
        <v>0</v>
      </c>
      <c r="G6" s="375">
        <v>0.2</v>
      </c>
      <c r="H6" s="375">
        <v>0.35</v>
      </c>
      <c r="I6" s="375">
        <v>0.5</v>
      </c>
      <c r="J6" s="375">
        <v>0.75</v>
      </c>
      <c r="K6" s="375">
        <v>1</v>
      </c>
      <c r="L6" s="375">
        <v>1.5</v>
      </c>
      <c r="M6" s="375">
        <v>2.5</v>
      </c>
      <c r="N6" s="376" t="s">
        <v>168</v>
      </c>
    </row>
    <row r="7" spans="1:14">
      <c r="A7" s="336">
        <v>1</v>
      </c>
      <c r="B7" s="377" t="s">
        <v>158</v>
      </c>
      <c r="C7" s="380">
        <f>SUM(C8:C13)</f>
        <v>1483011480.7616999</v>
      </c>
      <c r="D7" s="654"/>
      <c r="E7" s="380">
        <f t="shared" ref="E7" si="0">SUM(E8:E13)</f>
        <v>30891050.618868001</v>
      </c>
      <c r="F7" s="380">
        <v>0</v>
      </c>
      <c r="G7" s="380">
        <v>22277991.372368</v>
      </c>
      <c r="H7" s="380">
        <v>0</v>
      </c>
      <c r="I7" s="380">
        <v>3411707.5749479998</v>
      </c>
      <c r="J7" s="380">
        <v>0</v>
      </c>
      <c r="K7" s="380">
        <v>5204751.8977899998</v>
      </c>
      <c r="L7" s="380">
        <v>0</v>
      </c>
      <c r="M7" s="380">
        <v>0</v>
      </c>
      <c r="N7" s="382">
        <v>11366203.959737601</v>
      </c>
    </row>
    <row r="8" spans="1:14">
      <c r="A8" s="336">
        <v>1.1000000000000001</v>
      </c>
      <c r="B8" s="271" t="s">
        <v>156</v>
      </c>
      <c r="C8" s="381">
        <v>1450495685.2820001</v>
      </c>
      <c r="D8" s="655">
        <v>0.02</v>
      </c>
      <c r="E8" s="380">
        <f>C8*D8</f>
        <v>29009913.705640003</v>
      </c>
      <c r="F8" s="381">
        <v>0</v>
      </c>
      <c r="G8" s="381">
        <v>22277991.372368</v>
      </c>
      <c r="H8" s="381">
        <v>0</v>
      </c>
      <c r="I8" s="381">
        <v>3411707.5749479998</v>
      </c>
      <c r="J8" s="381">
        <v>0</v>
      </c>
      <c r="K8" s="381">
        <v>3323614.9845619998</v>
      </c>
      <c r="L8" s="381">
        <v>0</v>
      </c>
      <c r="M8" s="381">
        <v>0</v>
      </c>
      <c r="N8" s="382">
        <v>9485067.0465095993</v>
      </c>
    </row>
    <row r="9" spans="1:14" ht="27.6">
      <c r="A9" s="336">
        <v>1.2</v>
      </c>
      <c r="B9" s="271" t="s">
        <v>155</v>
      </c>
      <c r="C9" s="381">
        <v>27018354.789799999</v>
      </c>
      <c r="D9" s="655">
        <v>0.05</v>
      </c>
      <c r="E9" s="380">
        <f>C9*D9</f>
        <v>1350917.7394900001</v>
      </c>
      <c r="F9" s="381">
        <v>0</v>
      </c>
      <c r="G9" s="381">
        <v>0</v>
      </c>
      <c r="H9" s="381">
        <v>0</v>
      </c>
      <c r="I9" s="381">
        <v>0</v>
      </c>
      <c r="J9" s="381">
        <v>0</v>
      </c>
      <c r="K9" s="381">
        <v>1350917.7394900001</v>
      </c>
      <c r="L9" s="381">
        <v>0</v>
      </c>
      <c r="M9" s="381">
        <v>0</v>
      </c>
      <c r="N9" s="382">
        <v>1350917.7394900001</v>
      </c>
    </row>
    <row r="10" spans="1:14" ht="27.6">
      <c r="A10" s="336">
        <v>1.3</v>
      </c>
      <c r="B10" s="271" t="s">
        <v>154</v>
      </c>
      <c r="C10" s="381">
        <v>3515804.9841999998</v>
      </c>
      <c r="D10" s="655">
        <v>0.08</v>
      </c>
      <c r="E10" s="380">
        <f>C10*D10</f>
        <v>281264.398736</v>
      </c>
      <c r="F10" s="381">
        <v>0</v>
      </c>
      <c r="G10" s="381">
        <v>0</v>
      </c>
      <c r="H10" s="381">
        <v>0</v>
      </c>
      <c r="I10" s="381">
        <v>0</v>
      </c>
      <c r="J10" s="381">
        <v>0</v>
      </c>
      <c r="K10" s="381">
        <v>281264.398736</v>
      </c>
      <c r="L10" s="381">
        <v>0</v>
      </c>
      <c r="M10" s="381">
        <v>0</v>
      </c>
      <c r="N10" s="382">
        <v>281264.398736</v>
      </c>
    </row>
    <row r="11" spans="1:14" ht="27.6">
      <c r="A11" s="336">
        <v>1.4</v>
      </c>
      <c r="B11" s="271" t="s">
        <v>153</v>
      </c>
      <c r="C11" s="381">
        <v>949140.79319999996</v>
      </c>
      <c r="D11" s="655">
        <v>0.11</v>
      </c>
      <c r="E11" s="380">
        <f>C11*D11</f>
        <v>104405.48725199999</v>
      </c>
      <c r="F11" s="381">
        <v>0</v>
      </c>
      <c r="G11" s="381">
        <v>0</v>
      </c>
      <c r="H11" s="381">
        <v>0</v>
      </c>
      <c r="I11" s="381">
        <v>0</v>
      </c>
      <c r="J11" s="381">
        <v>0</v>
      </c>
      <c r="K11" s="381">
        <v>104405.48725200001</v>
      </c>
      <c r="L11" s="381">
        <v>0</v>
      </c>
      <c r="M11" s="381">
        <v>0</v>
      </c>
      <c r="N11" s="382">
        <v>104405.48725200001</v>
      </c>
    </row>
    <row r="12" spans="1:14" ht="27.6">
      <c r="A12" s="336">
        <v>1.5</v>
      </c>
      <c r="B12" s="271" t="s">
        <v>152</v>
      </c>
      <c r="C12" s="381">
        <v>1032494.9125</v>
      </c>
      <c r="D12" s="655">
        <v>0.14000000000000001</v>
      </c>
      <c r="E12" s="380">
        <f>C12*D12</f>
        <v>144549.28775000002</v>
      </c>
      <c r="F12" s="381">
        <v>0</v>
      </c>
      <c r="G12" s="381">
        <v>0</v>
      </c>
      <c r="H12" s="381">
        <v>0</v>
      </c>
      <c r="I12" s="381">
        <v>0</v>
      </c>
      <c r="J12" s="381">
        <v>0</v>
      </c>
      <c r="K12" s="381">
        <v>144549.28775000002</v>
      </c>
      <c r="L12" s="381">
        <v>0</v>
      </c>
      <c r="M12" s="381">
        <v>0</v>
      </c>
      <c r="N12" s="382">
        <v>144549.28775000002</v>
      </c>
    </row>
    <row r="13" spans="1:14">
      <c r="A13" s="336">
        <v>1.6</v>
      </c>
      <c r="B13" s="275" t="s">
        <v>151</v>
      </c>
      <c r="C13" s="381">
        <v>0</v>
      </c>
      <c r="D13" s="656"/>
      <c r="E13" s="381"/>
      <c r="F13" s="381">
        <v>0</v>
      </c>
      <c r="G13" s="381">
        <v>0</v>
      </c>
      <c r="H13" s="381">
        <v>0</v>
      </c>
      <c r="I13" s="381">
        <v>0</v>
      </c>
      <c r="J13" s="381">
        <v>0</v>
      </c>
      <c r="K13" s="381">
        <v>0</v>
      </c>
      <c r="L13" s="381">
        <v>0</v>
      </c>
      <c r="M13" s="381">
        <v>0</v>
      </c>
      <c r="N13" s="382">
        <v>0</v>
      </c>
    </row>
    <row r="14" spans="1:14">
      <c r="A14" s="336">
        <v>2</v>
      </c>
      <c r="B14" s="378" t="s">
        <v>157</v>
      </c>
      <c r="C14" s="380">
        <f>SUM(C15:C20)</f>
        <v>13500000</v>
      </c>
      <c r="D14" s="654"/>
      <c r="E14" s="380">
        <f t="shared" ref="E14" si="1">SUM(E15:E20)</f>
        <v>270000</v>
      </c>
      <c r="F14" s="381">
        <v>270000</v>
      </c>
      <c r="G14" s="381">
        <v>0</v>
      </c>
      <c r="H14" s="381">
        <v>0</v>
      </c>
      <c r="I14" s="381">
        <v>0</v>
      </c>
      <c r="J14" s="381">
        <v>0</v>
      </c>
      <c r="K14" s="381">
        <v>0</v>
      </c>
      <c r="L14" s="381">
        <v>0</v>
      </c>
      <c r="M14" s="381">
        <v>0</v>
      </c>
      <c r="N14" s="382">
        <v>0</v>
      </c>
    </row>
    <row r="15" spans="1:14">
      <c r="A15" s="336">
        <v>2.1</v>
      </c>
      <c r="B15" s="275" t="s">
        <v>156</v>
      </c>
      <c r="C15" s="381">
        <v>0</v>
      </c>
      <c r="D15" s="655">
        <v>5.0000000000000001E-3</v>
      </c>
      <c r="E15" s="380">
        <f>C15*D15</f>
        <v>0</v>
      </c>
      <c r="F15" s="381">
        <v>0</v>
      </c>
      <c r="G15" s="381">
        <v>0</v>
      </c>
      <c r="H15" s="381">
        <v>0</v>
      </c>
      <c r="I15" s="381">
        <v>0</v>
      </c>
      <c r="J15" s="381">
        <v>0</v>
      </c>
      <c r="K15" s="381">
        <v>0</v>
      </c>
      <c r="L15" s="381">
        <v>0</v>
      </c>
      <c r="M15" s="381">
        <v>0</v>
      </c>
      <c r="N15" s="382">
        <v>0</v>
      </c>
    </row>
    <row r="16" spans="1:14" ht="27.6">
      <c r="A16" s="336">
        <v>2.2000000000000002</v>
      </c>
      <c r="B16" s="275" t="s">
        <v>155</v>
      </c>
      <c r="C16" s="381">
        <v>0</v>
      </c>
      <c r="D16" s="655">
        <v>0.01</v>
      </c>
      <c r="E16" s="380">
        <f>C16*D16</f>
        <v>0</v>
      </c>
      <c r="F16" s="381">
        <v>0</v>
      </c>
      <c r="G16" s="381">
        <v>0</v>
      </c>
      <c r="H16" s="381">
        <v>0</v>
      </c>
      <c r="I16" s="381">
        <v>0</v>
      </c>
      <c r="J16" s="381">
        <v>0</v>
      </c>
      <c r="K16" s="381">
        <v>0</v>
      </c>
      <c r="L16" s="381">
        <v>0</v>
      </c>
      <c r="M16" s="381">
        <v>0</v>
      </c>
      <c r="N16" s="382">
        <v>0</v>
      </c>
    </row>
    <row r="17" spans="1:14" ht="27.6">
      <c r="A17" s="336">
        <v>2.2999999999999998</v>
      </c>
      <c r="B17" s="275" t="s">
        <v>154</v>
      </c>
      <c r="C17" s="381">
        <v>13500000</v>
      </c>
      <c r="D17" s="655">
        <v>0.02</v>
      </c>
      <c r="E17" s="380">
        <f>C17*D17</f>
        <v>270000</v>
      </c>
      <c r="F17" s="381">
        <v>270000</v>
      </c>
      <c r="G17" s="381">
        <v>0</v>
      </c>
      <c r="H17" s="381">
        <v>0</v>
      </c>
      <c r="I17" s="381">
        <v>0</v>
      </c>
      <c r="J17" s="381">
        <v>0</v>
      </c>
      <c r="K17" s="381">
        <v>0</v>
      </c>
      <c r="L17" s="381">
        <v>0</v>
      </c>
      <c r="M17" s="381">
        <v>0</v>
      </c>
      <c r="N17" s="382">
        <v>0</v>
      </c>
    </row>
    <row r="18" spans="1:14" ht="27.6">
      <c r="A18" s="336">
        <v>2.4</v>
      </c>
      <c r="B18" s="275" t="s">
        <v>153</v>
      </c>
      <c r="C18" s="381">
        <v>0</v>
      </c>
      <c r="D18" s="655">
        <v>0.03</v>
      </c>
      <c r="E18" s="380">
        <f>C18*D18</f>
        <v>0</v>
      </c>
      <c r="F18" s="381">
        <v>0</v>
      </c>
      <c r="G18" s="381">
        <v>0</v>
      </c>
      <c r="H18" s="381">
        <v>0</v>
      </c>
      <c r="I18" s="381">
        <v>0</v>
      </c>
      <c r="J18" s="381">
        <v>0</v>
      </c>
      <c r="K18" s="381">
        <v>0</v>
      </c>
      <c r="L18" s="381">
        <v>0</v>
      </c>
      <c r="M18" s="381">
        <v>0</v>
      </c>
      <c r="N18" s="382">
        <v>0</v>
      </c>
    </row>
    <row r="19" spans="1:14" ht="27.6">
      <c r="A19" s="336">
        <v>2.5</v>
      </c>
      <c r="B19" s="275" t="s">
        <v>152</v>
      </c>
      <c r="C19" s="381">
        <v>0</v>
      </c>
      <c r="D19" s="655">
        <v>0.04</v>
      </c>
      <c r="E19" s="380">
        <f>C19*D19</f>
        <v>0</v>
      </c>
      <c r="F19" s="381">
        <v>0</v>
      </c>
      <c r="G19" s="381">
        <v>0</v>
      </c>
      <c r="H19" s="381">
        <v>0</v>
      </c>
      <c r="I19" s="381">
        <v>0</v>
      </c>
      <c r="J19" s="381">
        <v>0</v>
      </c>
      <c r="K19" s="381">
        <v>0</v>
      </c>
      <c r="L19" s="381">
        <v>0</v>
      </c>
      <c r="M19" s="381">
        <v>0</v>
      </c>
      <c r="N19" s="382">
        <v>0</v>
      </c>
    </row>
    <row r="20" spans="1:14">
      <c r="A20" s="336">
        <v>2.6</v>
      </c>
      <c r="B20" s="275" t="s">
        <v>151</v>
      </c>
      <c r="C20" s="381"/>
      <c r="D20" s="656"/>
      <c r="E20" s="383"/>
      <c r="F20" s="381"/>
      <c r="G20" s="381"/>
      <c r="H20" s="381"/>
      <c r="I20" s="381"/>
      <c r="J20" s="381"/>
      <c r="K20" s="381"/>
      <c r="L20" s="381"/>
      <c r="M20" s="381"/>
      <c r="N20" s="382">
        <v>0</v>
      </c>
    </row>
    <row r="21" spans="1:14" ht="14.4" thickBot="1">
      <c r="A21" s="379"/>
      <c r="B21" s="322" t="s">
        <v>64</v>
      </c>
      <c r="C21" s="384">
        <f>C14+C7</f>
        <v>1496511480.7616999</v>
      </c>
      <c r="D21" s="657"/>
      <c r="E21" s="384">
        <f>E14+E7</f>
        <v>31161050.618868001</v>
      </c>
      <c r="F21" s="385">
        <v>270000</v>
      </c>
      <c r="G21" s="385">
        <v>22277991.372368</v>
      </c>
      <c r="H21" s="385">
        <v>0</v>
      </c>
      <c r="I21" s="385">
        <v>3411707.5749479998</v>
      </c>
      <c r="J21" s="385">
        <v>0</v>
      </c>
      <c r="K21" s="385">
        <v>5204751.8977899998</v>
      </c>
      <c r="L21" s="385">
        <v>0</v>
      </c>
      <c r="M21" s="385">
        <v>0</v>
      </c>
      <c r="N21" s="386">
        <v>11366203.959737601</v>
      </c>
    </row>
    <row r="22" spans="1:14">
      <c r="E22" s="111"/>
      <c r="F22" s="111"/>
      <c r="G22" s="111"/>
      <c r="H22" s="111"/>
      <c r="I22" s="111"/>
      <c r="J22" s="111"/>
      <c r="K22" s="111"/>
      <c r="L22" s="111"/>
      <c r="M22" s="111"/>
    </row>
    <row r="24" spans="1:14">
      <c r="C24" s="177"/>
      <c r="E24" s="177"/>
      <c r="F24" s="177"/>
      <c r="G24" s="177"/>
      <c r="H24" s="177"/>
      <c r="I24" s="177"/>
      <c r="J24" s="177"/>
      <c r="K24" s="177"/>
      <c r="L24" s="177"/>
      <c r="M24" s="177"/>
      <c r="N24" s="177"/>
    </row>
    <row r="25" spans="1:14">
      <c r="C25" s="177"/>
      <c r="E25" s="177"/>
      <c r="F25" s="177"/>
      <c r="G25" s="177"/>
      <c r="H25" s="177"/>
      <c r="I25" s="177"/>
      <c r="J25" s="177"/>
      <c r="K25" s="177"/>
      <c r="L25" s="177"/>
      <c r="M25" s="177"/>
      <c r="N25" s="177"/>
    </row>
    <row r="26" spans="1:14">
      <c r="C26" s="177"/>
      <c r="E26" s="177"/>
      <c r="F26" s="177"/>
      <c r="G26" s="177"/>
      <c r="H26" s="177"/>
      <c r="I26" s="177"/>
      <c r="J26" s="177"/>
      <c r="K26" s="177"/>
      <c r="L26" s="177"/>
      <c r="M26" s="177"/>
      <c r="N26" s="177"/>
    </row>
    <row r="27" spans="1:14">
      <c r="C27" s="177"/>
      <c r="E27" s="177"/>
      <c r="F27" s="177"/>
      <c r="G27" s="177"/>
      <c r="H27" s="177"/>
      <c r="I27" s="177"/>
      <c r="J27" s="177"/>
      <c r="K27" s="177"/>
      <c r="L27" s="177"/>
      <c r="M27" s="177"/>
      <c r="N27" s="177"/>
    </row>
    <row r="28" spans="1:14">
      <c r="C28" s="177"/>
      <c r="E28" s="177"/>
      <c r="F28" s="177"/>
      <c r="G28" s="177"/>
      <c r="H28" s="177"/>
      <c r="I28" s="177"/>
      <c r="J28" s="177"/>
      <c r="K28" s="177"/>
      <c r="L28" s="177"/>
      <c r="M28" s="177"/>
      <c r="N28" s="177"/>
    </row>
    <row r="29" spans="1:14">
      <c r="C29" s="177"/>
      <c r="E29" s="177"/>
      <c r="F29" s="177"/>
      <c r="G29" s="177"/>
      <c r="H29" s="177"/>
      <c r="I29" s="177"/>
      <c r="J29" s="177"/>
      <c r="K29" s="177"/>
      <c r="L29" s="177"/>
      <c r="M29" s="177"/>
      <c r="N29" s="177"/>
    </row>
    <row r="30" spans="1:14">
      <c r="C30" s="177"/>
      <c r="E30" s="177"/>
      <c r="F30" s="177"/>
      <c r="G30" s="177"/>
      <c r="H30" s="177"/>
      <c r="I30" s="177"/>
      <c r="J30" s="177"/>
      <c r="K30" s="177"/>
      <c r="L30" s="177"/>
      <c r="M30" s="177"/>
      <c r="N30" s="177"/>
    </row>
    <row r="31" spans="1:14">
      <c r="C31" s="177"/>
      <c r="E31" s="177"/>
      <c r="F31" s="177"/>
      <c r="G31" s="177"/>
      <c r="H31" s="177"/>
      <c r="I31" s="177"/>
      <c r="J31" s="177"/>
      <c r="K31" s="177"/>
      <c r="L31" s="177"/>
      <c r="M31" s="177"/>
      <c r="N31" s="177"/>
    </row>
    <row r="32" spans="1:14">
      <c r="C32" s="177"/>
      <c r="E32" s="177"/>
      <c r="F32" s="177"/>
      <c r="G32" s="177"/>
      <c r="H32" s="177"/>
      <c r="I32" s="177"/>
      <c r="J32" s="177"/>
      <c r="K32" s="177"/>
      <c r="L32" s="177"/>
      <c r="M32" s="177"/>
      <c r="N32" s="177"/>
    </row>
    <row r="33" spans="3:14">
      <c r="C33" s="177"/>
      <c r="E33" s="177"/>
      <c r="F33" s="177"/>
      <c r="G33" s="177"/>
      <c r="H33" s="177"/>
      <c r="I33" s="177"/>
      <c r="J33" s="177"/>
      <c r="K33" s="177"/>
      <c r="L33" s="177"/>
      <c r="M33" s="177"/>
      <c r="N33" s="177"/>
    </row>
    <row r="34" spans="3:14">
      <c r="C34" s="177"/>
      <c r="E34" s="177"/>
      <c r="F34" s="177"/>
      <c r="G34" s="177"/>
      <c r="H34" s="177"/>
      <c r="I34" s="177"/>
      <c r="J34" s="177"/>
      <c r="K34" s="177"/>
      <c r="L34" s="177"/>
      <c r="M34" s="177"/>
      <c r="N34" s="177"/>
    </row>
    <row r="35" spans="3:14">
      <c r="C35" s="177"/>
      <c r="E35" s="177"/>
      <c r="F35" s="177"/>
      <c r="G35" s="177"/>
      <c r="H35" s="177"/>
      <c r="I35" s="177"/>
      <c r="J35" s="177"/>
      <c r="K35" s="177"/>
      <c r="L35" s="177"/>
      <c r="M35" s="177"/>
      <c r="N35" s="177"/>
    </row>
    <row r="36" spans="3:14">
      <c r="C36" s="177"/>
      <c r="E36" s="177"/>
      <c r="F36" s="177"/>
      <c r="G36" s="177"/>
      <c r="H36" s="177"/>
      <c r="I36" s="177"/>
      <c r="J36" s="177"/>
      <c r="K36" s="177"/>
      <c r="L36" s="177"/>
      <c r="M36" s="177"/>
      <c r="N36" s="177"/>
    </row>
    <row r="37" spans="3:14">
      <c r="C37" s="177"/>
      <c r="E37" s="177"/>
      <c r="F37" s="177"/>
      <c r="G37" s="177"/>
      <c r="H37" s="177"/>
      <c r="I37" s="177"/>
      <c r="J37" s="177"/>
      <c r="K37" s="177"/>
      <c r="L37" s="177"/>
      <c r="M37" s="177"/>
      <c r="N37" s="177"/>
    </row>
    <row r="38" spans="3:14">
      <c r="C38" s="177"/>
      <c r="E38" s="177"/>
      <c r="F38" s="177"/>
      <c r="G38" s="177"/>
      <c r="H38" s="177"/>
      <c r="I38" s="177"/>
      <c r="J38" s="177"/>
      <c r="K38" s="177"/>
      <c r="L38" s="177"/>
      <c r="M38" s="177"/>
      <c r="N38" s="177"/>
    </row>
  </sheetData>
  <conditionalFormatting sqref="E15:E19">
    <cfRule type="expression" dxfId="20" priority="1">
      <formula>(C15*D15)&lt;&gt;SUM(#REF!)</formula>
    </cfRule>
  </conditionalFormatting>
  <conditionalFormatting sqref="E8:E12">
    <cfRule type="expression" dxfId="19" priority="2">
      <formula>(C8*D8)&lt;&gt;SUM(#REF!)</formula>
    </cfRule>
  </conditionalFormatting>
  <conditionalFormatting sqref="E20">
    <cfRule type="expression" dxfId="18" priority="3">
      <formula>$E$88&lt;&gt;SUM(#REF!)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D43"/>
  <sheetViews>
    <sheetView showGridLines="0" zoomScaleNormal="100" workbookViewId="0"/>
  </sheetViews>
  <sheetFormatPr defaultColWidth="9.109375" defaultRowHeight="13.8"/>
  <cols>
    <col min="1" max="1" width="11.44140625" style="109" customWidth="1"/>
    <col min="2" max="2" width="76.88671875" style="110" customWidth="1"/>
    <col min="3" max="3" width="17" style="145" bestFit="1" customWidth="1"/>
    <col min="4" max="4" width="13.44140625" style="109" bestFit="1" customWidth="1"/>
    <col min="5" max="16384" width="9.109375" style="109"/>
  </cols>
  <sheetData>
    <row r="1" spans="1:4">
      <c r="A1" s="109" t="s">
        <v>30</v>
      </c>
      <c r="B1" s="109" t="str">
        <f>'Info '!C2</f>
        <v xml:space="preserve">JSC "Bank of Georgia" </v>
      </c>
    </row>
    <row r="2" spans="1:4">
      <c r="A2" s="109" t="s">
        <v>31</v>
      </c>
      <c r="B2" s="85">
        <f>'1. key ratios '!B2</f>
        <v>45565</v>
      </c>
    </row>
    <row r="3" spans="1:4">
      <c r="B3" s="109"/>
    </row>
    <row r="4" spans="1:4">
      <c r="A4" s="109" t="s">
        <v>307</v>
      </c>
      <c r="B4" s="109" t="s">
        <v>308</v>
      </c>
    </row>
    <row r="5" spans="1:4" ht="96.6">
      <c r="A5" s="396" t="s">
        <v>309</v>
      </c>
      <c r="B5" s="396"/>
      <c r="C5" s="391"/>
    </row>
    <row r="6" spans="1:4" ht="27.6">
      <c r="A6" s="397">
        <v>1</v>
      </c>
      <c r="B6" s="398" t="s">
        <v>355</v>
      </c>
      <c r="C6" s="399">
        <v>35202377025.372345</v>
      </c>
      <c r="D6" s="116"/>
    </row>
    <row r="7" spans="1:4">
      <c r="A7" s="397">
        <v>2</v>
      </c>
      <c r="B7" s="398" t="s">
        <v>310</v>
      </c>
      <c r="C7" s="399">
        <v>-262964971.59279999</v>
      </c>
      <c r="D7" s="116"/>
    </row>
    <row r="8" spans="1:4" ht="27.6">
      <c r="A8" s="400">
        <v>3</v>
      </c>
      <c r="B8" s="401" t="s">
        <v>311</v>
      </c>
      <c r="C8" s="399">
        <v>34939412053.779549</v>
      </c>
      <c r="D8" s="116"/>
    </row>
    <row r="9" spans="1:4">
      <c r="A9" s="393" t="s">
        <v>312</v>
      </c>
      <c r="B9" s="393"/>
      <c r="C9" s="392"/>
      <c r="D9" s="116"/>
    </row>
    <row r="10" spans="1:4" ht="27.6">
      <c r="A10" s="397">
        <v>4</v>
      </c>
      <c r="B10" s="402" t="s">
        <v>710</v>
      </c>
      <c r="C10" s="403"/>
      <c r="D10" s="116"/>
    </row>
    <row r="11" spans="1:4" ht="27.6">
      <c r="A11" s="397">
        <v>5</v>
      </c>
      <c r="B11" s="404" t="s">
        <v>711</v>
      </c>
      <c r="C11" s="403"/>
      <c r="D11" s="116"/>
    </row>
    <row r="12" spans="1:4">
      <c r="A12" s="397" t="s">
        <v>313</v>
      </c>
      <c r="B12" s="398" t="s">
        <v>314</v>
      </c>
      <c r="C12" s="399">
        <v>31161050.618868001</v>
      </c>
      <c r="D12" s="116"/>
    </row>
    <row r="13" spans="1:4" ht="27.6">
      <c r="A13" s="405">
        <v>6</v>
      </c>
      <c r="B13" s="406" t="s">
        <v>315</v>
      </c>
      <c r="C13" s="403"/>
      <c r="D13" s="116"/>
    </row>
    <row r="14" spans="1:4" ht="27.6">
      <c r="A14" s="405">
        <v>7</v>
      </c>
      <c r="B14" s="407" t="s">
        <v>316</v>
      </c>
      <c r="C14" s="403"/>
      <c r="D14" s="116"/>
    </row>
    <row r="15" spans="1:4">
      <c r="A15" s="408">
        <v>8</v>
      </c>
      <c r="B15" s="398" t="s">
        <v>317</v>
      </c>
      <c r="C15" s="403"/>
      <c r="D15" s="116"/>
    </row>
    <row r="16" spans="1:4">
      <c r="A16" s="405">
        <v>9</v>
      </c>
      <c r="B16" s="407" t="s">
        <v>318</v>
      </c>
      <c r="C16" s="403"/>
      <c r="D16" s="116"/>
    </row>
    <row r="17" spans="1:4">
      <c r="A17" s="405">
        <v>10</v>
      </c>
      <c r="B17" s="407" t="s">
        <v>319</v>
      </c>
      <c r="C17" s="403"/>
      <c r="D17" s="116"/>
    </row>
    <row r="18" spans="1:4">
      <c r="A18" s="400">
        <v>11</v>
      </c>
      <c r="B18" s="409" t="s">
        <v>320</v>
      </c>
      <c r="C18" s="399">
        <v>31161050.618868001</v>
      </c>
      <c r="D18" s="116"/>
    </row>
    <row r="19" spans="1:4">
      <c r="A19" s="393" t="s">
        <v>321</v>
      </c>
      <c r="B19" s="393"/>
      <c r="C19" s="392"/>
      <c r="D19" s="116"/>
    </row>
    <row r="20" spans="1:4" ht="27.6">
      <c r="A20" s="405">
        <v>12</v>
      </c>
      <c r="B20" s="402" t="s">
        <v>322</v>
      </c>
      <c r="C20" s="403"/>
      <c r="D20" s="116"/>
    </row>
    <row r="21" spans="1:4">
      <c r="A21" s="405">
        <v>13</v>
      </c>
      <c r="B21" s="402" t="s">
        <v>323</v>
      </c>
      <c r="C21" s="403"/>
      <c r="D21" s="116"/>
    </row>
    <row r="22" spans="1:4">
      <c r="A22" s="405">
        <v>14</v>
      </c>
      <c r="B22" s="402" t="s">
        <v>324</v>
      </c>
      <c r="C22" s="403"/>
      <c r="D22" s="116"/>
    </row>
    <row r="23" spans="1:4" ht="27.6">
      <c r="A23" s="405" t="s">
        <v>325</v>
      </c>
      <c r="B23" s="402" t="s">
        <v>326</v>
      </c>
      <c r="C23" s="403"/>
      <c r="D23" s="116"/>
    </row>
    <row r="24" spans="1:4">
      <c r="A24" s="405">
        <v>15</v>
      </c>
      <c r="B24" s="402" t="s">
        <v>327</v>
      </c>
      <c r="C24" s="403"/>
      <c r="D24" s="116"/>
    </row>
    <row r="25" spans="1:4">
      <c r="A25" s="405" t="s">
        <v>328</v>
      </c>
      <c r="B25" s="398" t="s">
        <v>329</v>
      </c>
      <c r="C25" s="403"/>
      <c r="D25" s="116"/>
    </row>
    <row r="26" spans="1:4">
      <c r="A26" s="400">
        <v>16</v>
      </c>
      <c r="B26" s="409" t="s">
        <v>330</v>
      </c>
      <c r="C26" s="399">
        <v>0</v>
      </c>
      <c r="D26" s="116"/>
    </row>
    <row r="27" spans="1:4">
      <c r="A27" s="393" t="s">
        <v>331</v>
      </c>
      <c r="B27" s="393"/>
      <c r="C27" s="392"/>
      <c r="D27" s="116"/>
    </row>
    <row r="28" spans="1:4">
      <c r="A28" s="397">
        <v>17</v>
      </c>
      <c r="B28" s="398" t="s">
        <v>332</v>
      </c>
      <c r="C28" s="403">
        <v>2892136402.5508003</v>
      </c>
      <c r="D28" s="116"/>
    </row>
    <row r="29" spans="1:4">
      <c r="A29" s="397">
        <v>18</v>
      </c>
      <c r="B29" s="398" t="s">
        <v>333</v>
      </c>
      <c r="C29" s="403">
        <v>-1614868296.0391004</v>
      </c>
      <c r="D29" s="116"/>
    </row>
    <row r="30" spans="1:4">
      <c r="A30" s="400">
        <v>19</v>
      </c>
      <c r="B30" s="409" t="s">
        <v>334</v>
      </c>
      <c r="C30" s="399">
        <v>1277268106.5116999</v>
      </c>
      <c r="D30" s="116"/>
    </row>
    <row r="31" spans="1:4">
      <c r="A31" s="410" t="s">
        <v>335</v>
      </c>
      <c r="B31" s="393"/>
      <c r="C31" s="392"/>
      <c r="D31" s="116"/>
    </row>
    <row r="32" spans="1:4" ht="27.6">
      <c r="A32" s="397" t="s">
        <v>336</v>
      </c>
      <c r="B32" s="402" t="s">
        <v>337</v>
      </c>
      <c r="C32" s="411"/>
      <c r="D32" s="116"/>
    </row>
    <row r="33" spans="1:4" ht="27.6">
      <c r="A33" s="397" t="s">
        <v>338</v>
      </c>
      <c r="B33" s="404" t="s">
        <v>339</v>
      </c>
      <c r="C33" s="411"/>
      <c r="D33" s="116"/>
    </row>
    <row r="34" spans="1:4">
      <c r="A34" s="393" t="s">
        <v>712</v>
      </c>
      <c r="B34" s="393"/>
      <c r="C34" s="392"/>
      <c r="D34" s="116"/>
    </row>
    <row r="35" spans="1:4">
      <c r="A35" s="400">
        <v>20</v>
      </c>
      <c r="B35" s="409" t="s">
        <v>340</v>
      </c>
      <c r="C35" s="399">
        <v>5537612105.3316364</v>
      </c>
      <c r="D35" s="116"/>
    </row>
    <row r="36" spans="1:4">
      <c r="A36" s="400">
        <v>21</v>
      </c>
      <c r="B36" s="409" t="s">
        <v>341</v>
      </c>
      <c r="C36" s="399">
        <v>36247841210.910118</v>
      </c>
      <c r="D36" s="116"/>
    </row>
    <row r="37" spans="1:4">
      <c r="A37" s="393" t="s">
        <v>342</v>
      </c>
      <c r="B37" s="393"/>
      <c r="C37" s="394"/>
      <c r="D37" s="116"/>
    </row>
    <row r="38" spans="1:4">
      <c r="A38" s="400">
        <v>22</v>
      </c>
      <c r="B38" s="409" t="s">
        <v>342</v>
      </c>
      <c r="C38" s="399">
        <v>0.15277081118047076</v>
      </c>
      <c r="D38" s="116"/>
    </row>
    <row r="39" spans="1:4">
      <c r="A39" s="393" t="s">
        <v>343</v>
      </c>
      <c r="B39" s="393"/>
      <c r="C39" s="395"/>
      <c r="D39" s="116"/>
    </row>
    <row r="40" spans="1:4">
      <c r="A40" s="412" t="s">
        <v>344</v>
      </c>
      <c r="B40" s="402" t="s">
        <v>345</v>
      </c>
      <c r="C40" s="411"/>
      <c r="D40" s="116"/>
    </row>
    <row r="41" spans="1:4" ht="27.6">
      <c r="A41" s="412" t="s">
        <v>346</v>
      </c>
      <c r="B41" s="404" t="s">
        <v>347</v>
      </c>
      <c r="C41" s="411"/>
      <c r="D41" s="116"/>
    </row>
    <row r="43" spans="1:4">
      <c r="B43" s="110" t="s">
        <v>356</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N42"/>
  <sheetViews>
    <sheetView showGridLines="0" zoomScaleNormal="100" workbookViewId="0">
      <pane xSplit="2" ySplit="6" topLeftCell="C7" activePane="bottomRight" state="frozen"/>
      <selection pane="topRight"/>
      <selection pane="bottomLeft"/>
      <selection pane="bottomRight" activeCell="C7" sqref="C7"/>
    </sheetView>
  </sheetViews>
  <sheetFormatPr defaultColWidth="9.109375" defaultRowHeight="13.8"/>
  <cols>
    <col min="1" max="1" width="7.6640625" style="109" bestFit="1" customWidth="1"/>
    <col min="2" max="2" width="91" style="110" bestFit="1" customWidth="1"/>
    <col min="3" max="4" width="20" style="145" bestFit="1" customWidth="1"/>
    <col min="5" max="5" width="18.6640625" style="145" bestFit="1" customWidth="1"/>
    <col min="6" max="7" width="20" style="145" bestFit="1" customWidth="1"/>
    <col min="8" max="8" width="22.5546875" style="145" customWidth="1"/>
    <col min="9" max="16384" width="9.109375" style="109"/>
  </cols>
  <sheetData>
    <row r="1" spans="1:14">
      <c r="A1" s="109" t="s">
        <v>30</v>
      </c>
      <c r="B1" s="109" t="str">
        <f>'Info '!C2</f>
        <v xml:space="preserve">JSC "Bank of Georgia" </v>
      </c>
    </row>
    <row r="2" spans="1:14">
      <c r="A2" s="109" t="s">
        <v>31</v>
      </c>
      <c r="B2" s="85">
        <f>'1. key ratios '!B2</f>
        <v>45565</v>
      </c>
    </row>
    <row r="3" spans="1:14">
      <c r="B3" s="211"/>
    </row>
    <row r="4" spans="1:14" ht="14.4" thickBot="1">
      <c r="A4" s="109" t="s">
        <v>406</v>
      </c>
      <c r="B4" s="413" t="s">
        <v>367</v>
      </c>
    </row>
    <row r="5" spans="1:14" ht="15" customHeight="1">
      <c r="A5" s="414"/>
      <c r="B5" s="415"/>
      <c r="C5" s="715" t="s">
        <v>368</v>
      </c>
      <c r="D5" s="715"/>
      <c r="E5" s="715"/>
      <c r="F5" s="715"/>
      <c r="G5" s="716" t="s">
        <v>369</v>
      </c>
    </row>
    <row r="6" spans="1:14">
      <c r="A6" s="416"/>
      <c r="B6" s="417"/>
      <c r="C6" s="433" t="s">
        <v>370</v>
      </c>
      <c r="D6" s="156" t="s">
        <v>371</v>
      </c>
      <c r="E6" s="156" t="s">
        <v>372</v>
      </c>
      <c r="F6" s="156" t="s">
        <v>373</v>
      </c>
      <c r="G6" s="717"/>
    </row>
    <row r="7" spans="1:14">
      <c r="A7" s="418"/>
      <c r="B7" s="419" t="s">
        <v>374</v>
      </c>
      <c r="C7" s="434"/>
      <c r="D7" s="434"/>
      <c r="E7" s="434"/>
      <c r="F7" s="434"/>
      <c r="G7" s="435"/>
    </row>
    <row r="8" spans="1:14">
      <c r="A8" s="214">
        <v>1</v>
      </c>
      <c r="B8" s="249" t="s">
        <v>375</v>
      </c>
      <c r="C8" s="150">
        <v>5537612105.3316364</v>
      </c>
      <c r="D8" s="150">
        <v>0</v>
      </c>
      <c r="E8" s="150">
        <v>0</v>
      </c>
      <c r="F8" s="150">
        <v>3045738133.4892001</v>
      </c>
      <c r="G8" s="354">
        <v>8583350238.820837</v>
      </c>
      <c r="I8" s="145"/>
      <c r="J8" s="145"/>
      <c r="K8" s="145"/>
      <c r="L8" s="145"/>
      <c r="M8" s="145"/>
      <c r="N8" s="145"/>
    </row>
    <row r="9" spans="1:14">
      <c r="A9" s="214">
        <v>2</v>
      </c>
      <c r="B9" s="420" t="s">
        <v>376</v>
      </c>
      <c r="C9" s="150">
        <v>5537612105.3316364</v>
      </c>
      <c r="D9" s="150"/>
      <c r="E9" s="150"/>
      <c r="F9" s="150">
        <v>658303215</v>
      </c>
      <c r="G9" s="354">
        <v>6195915320.3316364</v>
      </c>
      <c r="I9" s="145"/>
      <c r="J9" s="145"/>
      <c r="K9" s="145"/>
      <c r="L9" s="145"/>
      <c r="M9" s="145"/>
      <c r="N9" s="145"/>
    </row>
    <row r="10" spans="1:14">
      <c r="A10" s="214">
        <v>3</v>
      </c>
      <c r="B10" s="420" t="s">
        <v>377</v>
      </c>
      <c r="C10" s="363"/>
      <c r="D10" s="363"/>
      <c r="E10" s="363"/>
      <c r="F10" s="150">
        <v>2387434918.4892001</v>
      </c>
      <c r="G10" s="354">
        <v>2387434918.4892001</v>
      </c>
      <c r="I10" s="145"/>
      <c r="J10" s="145"/>
      <c r="K10" s="145"/>
      <c r="L10" s="145"/>
      <c r="M10" s="145"/>
      <c r="N10" s="145"/>
    </row>
    <row r="11" spans="1:14" ht="14.4" customHeight="1">
      <c r="A11" s="214">
        <v>4</v>
      </c>
      <c r="B11" s="249" t="s">
        <v>378</v>
      </c>
      <c r="C11" s="150">
        <v>6050237326.8757</v>
      </c>
      <c r="D11" s="150">
        <v>4927089200.5699997</v>
      </c>
      <c r="E11" s="150">
        <v>1752344086.1900001</v>
      </c>
      <c r="F11" s="150">
        <v>472547889.62</v>
      </c>
      <c r="G11" s="354">
        <v>10611658134.421417</v>
      </c>
      <c r="I11" s="145"/>
      <c r="J11" s="145"/>
      <c r="K11" s="145"/>
      <c r="L11" s="145"/>
      <c r="M11" s="145"/>
      <c r="N11" s="145"/>
    </row>
    <row r="12" spans="1:14">
      <c r="A12" s="214">
        <v>5</v>
      </c>
      <c r="B12" s="420" t="s">
        <v>379</v>
      </c>
      <c r="C12" s="150">
        <v>3540315204.9157</v>
      </c>
      <c r="D12" s="151">
        <v>3719910005.4400001</v>
      </c>
      <c r="E12" s="150">
        <v>1272691271.0899999</v>
      </c>
      <c r="F12" s="150">
        <v>379414227.44</v>
      </c>
      <c r="G12" s="354">
        <v>8466714237.1864185</v>
      </c>
      <c r="I12" s="145"/>
      <c r="J12" s="145"/>
      <c r="K12" s="145"/>
      <c r="L12" s="145"/>
      <c r="M12" s="145"/>
      <c r="N12" s="145"/>
    </row>
    <row r="13" spans="1:14">
      <c r="A13" s="214">
        <v>6</v>
      </c>
      <c r="B13" s="420" t="s">
        <v>380</v>
      </c>
      <c r="C13" s="150">
        <v>2509922121.96</v>
      </c>
      <c r="D13" s="151">
        <v>1207179195.1300001</v>
      </c>
      <c r="E13" s="150">
        <v>479652815.10000002</v>
      </c>
      <c r="F13" s="150">
        <v>93133662.180000007</v>
      </c>
      <c r="G13" s="354">
        <v>2144943897.2349982</v>
      </c>
      <c r="I13" s="145"/>
      <c r="J13" s="145"/>
      <c r="K13" s="145"/>
      <c r="L13" s="145"/>
      <c r="M13" s="145"/>
      <c r="N13" s="145"/>
    </row>
    <row r="14" spans="1:14">
      <c r="A14" s="214">
        <v>7</v>
      </c>
      <c r="B14" s="249" t="s">
        <v>381</v>
      </c>
      <c r="C14" s="150">
        <v>7114780915.9764948</v>
      </c>
      <c r="D14" s="150">
        <v>5229124429.5491018</v>
      </c>
      <c r="E14" s="150">
        <v>88836360.169999987</v>
      </c>
      <c r="F14" s="150">
        <v>29505302.169999998</v>
      </c>
      <c r="G14" s="354">
        <v>3599189369.4482474</v>
      </c>
      <c r="I14" s="145"/>
      <c r="J14" s="145"/>
      <c r="K14" s="145"/>
      <c r="L14" s="145"/>
      <c r="M14" s="145"/>
      <c r="N14" s="145"/>
    </row>
    <row r="15" spans="1:14" ht="41.4">
      <c r="A15" s="214">
        <v>8</v>
      </c>
      <c r="B15" s="420" t="s">
        <v>382</v>
      </c>
      <c r="C15" s="150">
        <v>6402600105.5464945</v>
      </c>
      <c r="D15" s="151">
        <v>677978589.37999976</v>
      </c>
      <c r="E15" s="150">
        <v>78570507.179999992</v>
      </c>
      <c r="F15" s="150">
        <v>28963683.799999997</v>
      </c>
      <c r="G15" s="354">
        <v>3594056442.9532475</v>
      </c>
      <c r="I15" s="145"/>
      <c r="J15" s="145"/>
      <c r="K15" s="145"/>
      <c r="L15" s="145"/>
      <c r="M15" s="145"/>
      <c r="N15" s="145"/>
    </row>
    <row r="16" spans="1:14" ht="27.6">
      <c r="A16" s="214">
        <v>9</v>
      </c>
      <c r="B16" s="420" t="s">
        <v>383</v>
      </c>
      <c r="C16" s="150">
        <v>712180810.42999995</v>
      </c>
      <c r="D16" s="151">
        <v>4551145840.1691017</v>
      </c>
      <c r="E16" s="150">
        <v>10265852.99</v>
      </c>
      <c r="F16" s="150">
        <v>541618.37</v>
      </c>
      <c r="G16" s="354">
        <v>5132926.4950000001</v>
      </c>
      <c r="I16" s="145"/>
      <c r="J16" s="145"/>
      <c r="K16" s="145"/>
      <c r="L16" s="145"/>
      <c r="M16" s="145"/>
      <c r="N16" s="145"/>
    </row>
    <row r="17" spans="1:14">
      <c r="A17" s="214">
        <v>10</v>
      </c>
      <c r="B17" s="249" t="s">
        <v>384</v>
      </c>
      <c r="C17" s="150"/>
      <c r="D17" s="151"/>
      <c r="E17" s="150"/>
      <c r="F17" s="150"/>
      <c r="G17" s="354"/>
      <c r="I17" s="145"/>
      <c r="J17" s="145"/>
      <c r="K17" s="145"/>
      <c r="L17" s="145"/>
      <c r="M17" s="145"/>
      <c r="N17" s="145"/>
    </row>
    <row r="18" spans="1:14">
      <c r="A18" s="214">
        <v>11</v>
      </c>
      <c r="B18" s="249" t="s">
        <v>385</v>
      </c>
      <c r="C18" s="150">
        <v>0</v>
      </c>
      <c r="D18" s="151">
        <v>685387703.09329998</v>
      </c>
      <c r="E18" s="150">
        <v>792424.7200000002</v>
      </c>
      <c r="F18" s="150">
        <v>1806602.94</v>
      </c>
      <c r="G18" s="354">
        <v>0</v>
      </c>
      <c r="I18" s="145"/>
      <c r="J18" s="145"/>
      <c r="K18" s="145"/>
      <c r="L18" s="145"/>
      <c r="M18" s="145"/>
      <c r="N18" s="145"/>
    </row>
    <row r="19" spans="1:14">
      <c r="A19" s="214">
        <v>12</v>
      </c>
      <c r="B19" s="420" t="s">
        <v>386</v>
      </c>
      <c r="C19" s="363"/>
      <c r="D19" s="151">
        <v>10977939.32</v>
      </c>
      <c r="E19" s="150">
        <v>792424.7200000002</v>
      </c>
      <c r="F19" s="150">
        <v>1806602.94</v>
      </c>
      <c r="G19" s="354">
        <v>0</v>
      </c>
      <c r="I19" s="145"/>
      <c r="J19" s="145"/>
      <c r="K19" s="145"/>
      <c r="L19" s="145"/>
      <c r="M19" s="145"/>
      <c r="N19" s="145"/>
    </row>
    <row r="20" spans="1:14">
      <c r="A20" s="214">
        <v>13</v>
      </c>
      <c r="B20" s="420" t="s">
        <v>387</v>
      </c>
      <c r="C20" s="150"/>
      <c r="D20" s="150">
        <v>674409763.77329993</v>
      </c>
      <c r="E20" s="150">
        <v>0</v>
      </c>
      <c r="F20" s="150">
        <v>0</v>
      </c>
      <c r="G20" s="354">
        <v>0</v>
      </c>
      <c r="I20" s="145"/>
      <c r="J20" s="145"/>
      <c r="K20" s="145"/>
      <c r="L20" s="145"/>
      <c r="M20" s="145"/>
      <c r="N20" s="145"/>
    </row>
    <row r="21" spans="1:14">
      <c r="A21" s="421">
        <v>14</v>
      </c>
      <c r="B21" s="422" t="s">
        <v>388</v>
      </c>
      <c r="C21" s="423">
        <v>18702630348.18383</v>
      </c>
      <c r="D21" s="423">
        <v>10841601333.212402</v>
      </c>
      <c r="E21" s="423">
        <v>1841972871.0800002</v>
      </c>
      <c r="F21" s="423">
        <v>3549597928.2192001</v>
      </c>
      <c r="G21" s="423">
        <v>22794197742.690502</v>
      </c>
      <c r="I21" s="145"/>
      <c r="J21" s="145"/>
      <c r="K21" s="145"/>
      <c r="L21" s="145"/>
      <c r="M21" s="145"/>
      <c r="N21" s="145"/>
    </row>
    <row r="22" spans="1:14">
      <c r="A22" s="432"/>
      <c r="B22" s="424" t="s">
        <v>389</v>
      </c>
      <c r="C22" s="425"/>
      <c r="D22" s="426"/>
      <c r="E22" s="425"/>
      <c r="F22" s="425"/>
      <c r="G22" s="427"/>
      <c r="I22" s="145"/>
      <c r="J22" s="145"/>
      <c r="K22" s="145"/>
      <c r="L22" s="145"/>
      <c r="M22" s="145"/>
      <c r="N22" s="145"/>
    </row>
    <row r="23" spans="1:14">
      <c r="A23" s="214">
        <v>15</v>
      </c>
      <c r="B23" s="249" t="s">
        <v>390</v>
      </c>
      <c r="C23" s="152">
        <v>3813120118.6757011</v>
      </c>
      <c r="D23" s="364">
        <v>7550888655</v>
      </c>
      <c r="E23" s="152"/>
      <c r="F23" s="152"/>
      <c r="G23" s="354">
        <v>434663063.820535</v>
      </c>
      <c r="I23" s="145"/>
      <c r="J23" s="145"/>
      <c r="K23" s="145"/>
      <c r="L23" s="145"/>
      <c r="M23" s="145"/>
      <c r="N23" s="145"/>
    </row>
    <row r="24" spans="1:14">
      <c r="A24" s="214">
        <v>16</v>
      </c>
      <c r="B24" s="249" t="s">
        <v>391</v>
      </c>
      <c r="C24" s="150">
        <v>0</v>
      </c>
      <c r="D24" s="151">
        <v>3703851142.9159122</v>
      </c>
      <c r="E24" s="150">
        <v>2604592653.2745543</v>
      </c>
      <c r="F24" s="150">
        <v>14387948746.584822</v>
      </c>
      <c r="G24" s="354">
        <v>14833398134.656406</v>
      </c>
      <c r="I24" s="145"/>
      <c r="J24" s="145"/>
      <c r="K24" s="145"/>
      <c r="L24" s="145"/>
      <c r="M24" s="145"/>
      <c r="N24" s="145"/>
    </row>
    <row r="25" spans="1:14">
      <c r="A25" s="214">
        <v>17</v>
      </c>
      <c r="B25" s="420" t="s">
        <v>392</v>
      </c>
      <c r="C25" s="150">
        <v>0</v>
      </c>
      <c r="D25" s="151"/>
      <c r="E25" s="150"/>
      <c r="F25" s="150"/>
      <c r="G25" s="354"/>
      <c r="I25" s="145"/>
      <c r="J25" s="145"/>
      <c r="K25" s="145"/>
      <c r="L25" s="145"/>
      <c r="M25" s="145"/>
      <c r="N25" s="145"/>
    </row>
    <row r="26" spans="1:14" ht="27.6">
      <c r="A26" s="214">
        <v>18</v>
      </c>
      <c r="B26" s="420" t="s">
        <v>393</v>
      </c>
      <c r="C26" s="150">
        <v>0</v>
      </c>
      <c r="D26" s="151">
        <v>105220929.56000003</v>
      </c>
      <c r="E26" s="150">
        <v>109414702.90999998</v>
      </c>
      <c r="F26" s="150">
        <v>88166664.510000005</v>
      </c>
      <c r="G26" s="354">
        <v>158657155.39900002</v>
      </c>
      <c r="I26" s="145"/>
      <c r="J26" s="145"/>
      <c r="K26" s="145"/>
      <c r="L26" s="145"/>
      <c r="M26" s="145"/>
      <c r="N26" s="145"/>
    </row>
    <row r="27" spans="1:14">
      <c r="A27" s="214">
        <v>19</v>
      </c>
      <c r="B27" s="420" t="s">
        <v>394</v>
      </c>
      <c r="C27" s="150">
        <v>0</v>
      </c>
      <c r="D27" s="151">
        <v>3137481921.1256614</v>
      </c>
      <c r="E27" s="150">
        <v>2145272591.7606726</v>
      </c>
      <c r="F27" s="150">
        <v>9470124546.8217735</v>
      </c>
      <c r="G27" s="354">
        <v>10690981606.1467</v>
      </c>
      <c r="I27" s="145"/>
      <c r="J27" s="145"/>
      <c r="K27" s="145"/>
      <c r="L27" s="145"/>
      <c r="M27" s="145"/>
      <c r="N27" s="145"/>
    </row>
    <row r="28" spans="1:14">
      <c r="A28" s="214">
        <v>20</v>
      </c>
      <c r="B28" s="428" t="s">
        <v>395</v>
      </c>
      <c r="C28" s="150"/>
      <c r="D28" s="151"/>
      <c r="E28" s="150"/>
      <c r="F28" s="150"/>
      <c r="G28" s="354"/>
      <c r="I28" s="145"/>
      <c r="J28" s="145"/>
      <c r="K28" s="145"/>
      <c r="L28" s="145"/>
      <c r="M28" s="145"/>
      <c r="N28" s="145"/>
    </row>
    <row r="29" spans="1:14">
      <c r="A29" s="214">
        <v>21</v>
      </c>
      <c r="B29" s="420" t="s">
        <v>396</v>
      </c>
      <c r="C29" s="150">
        <v>0</v>
      </c>
      <c r="D29" s="151">
        <v>356827391.72665071</v>
      </c>
      <c r="E29" s="150">
        <v>307992216.97308195</v>
      </c>
      <c r="F29" s="150">
        <v>4533266676.1530476</v>
      </c>
      <c r="G29" s="354">
        <v>3658710121.8085065</v>
      </c>
      <c r="I29" s="145"/>
      <c r="J29" s="145"/>
      <c r="K29" s="145"/>
      <c r="L29" s="145"/>
      <c r="M29" s="145"/>
      <c r="N29" s="145"/>
    </row>
    <row r="30" spans="1:14">
      <c r="A30" s="214">
        <v>22</v>
      </c>
      <c r="B30" s="428" t="s">
        <v>395</v>
      </c>
      <c r="C30" s="150"/>
      <c r="D30" s="151">
        <v>224076495.06250161</v>
      </c>
      <c r="E30" s="150">
        <v>196074068.98980713</v>
      </c>
      <c r="F30" s="150">
        <v>2634881786.3572941</v>
      </c>
      <c r="G30" s="354">
        <v>1922748443.1583996</v>
      </c>
      <c r="I30" s="145"/>
      <c r="J30" s="145"/>
      <c r="K30" s="145"/>
      <c r="L30" s="145"/>
      <c r="M30" s="145"/>
      <c r="N30" s="145"/>
    </row>
    <row r="31" spans="1:14">
      <c r="A31" s="214">
        <v>23</v>
      </c>
      <c r="B31" s="420" t="s">
        <v>397</v>
      </c>
      <c r="C31" s="150"/>
      <c r="D31" s="151">
        <v>104320900.5036</v>
      </c>
      <c r="E31" s="150">
        <v>41913141.630800001</v>
      </c>
      <c r="F31" s="150">
        <v>296390859.10000002</v>
      </c>
      <c r="G31" s="354">
        <v>325049251.30220002</v>
      </c>
      <c r="I31" s="145"/>
      <c r="J31" s="145"/>
      <c r="K31" s="145"/>
      <c r="L31" s="145"/>
      <c r="M31" s="145"/>
      <c r="N31" s="145"/>
    </row>
    <row r="32" spans="1:14">
      <c r="A32" s="214">
        <v>24</v>
      </c>
      <c r="B32" s="249" t="s">
        <v>398</v>
      </c>
      <c r="C32" s="150"/>
      <c r="D32" s="151"/>
      <c r="E32" s="150"/>
      <c r="F32" s="150"/>
      <c r="G32" s="354"/>
      <c r="I32" s="145"/>
      <c r="J32" s="145"/>
      <c r="K32" s="145"/>
      <c r="L32" s="145"/>
      <c r="M32" s="145"/>
      <c r="N32" s="145"/>
    </row>
    <row r="33" spans="1:14">
      <c r="A33" s="214">
        <v>25</v>
      </c>
      <c r="B33" s="249" t="s">
        <v>399</v>
      </c>
      <c r="C33" s="150">
        <v>494097948.64060009</v>
      </c>
      <c r="D33" s="150">
        <v>1445422595.2818589</v>
      </c>
      <c r="E33" s="150">
        <v>103210961.62221199</v>
      </c>
      <c r="F33" s="150">
        <v>858534636.32796526</v>
      </c>
      <c r="G33" s="354">
        <v>2687666428.1180768</v>
      </c>
      <c r="I33" s="145"/>
      <c r="J33" s="145"/>
      <c r="K33" s="145"/>
      <c r="L33" s="145"/>
      <c r="M33" s="145"/>
      <c r="N33" s="145"/>
    </row>
    <row r="34" spans="1:14">
      <c r="A34" s="214">
        <v>26</v>
      </c>
      <c r="B34" s="420" t="s">
        <v>400</v>
      </c>
      <c r="C34" s="363"/>
      <c r="D34" s="151">
        <v>9955793.7799999993</v>
      </c>
      <c r="E34" s="150">
        <v>115493.82999999941</v>
      </c>
      <c r="F34" s="150">
        <v>247838.28</v>
      </c>
      <c r="G34" s="354">
        <v>10319125.889999999</v>
      </c>
      <c r="I34" s="145"/>
      <c r="J34" s="145"/>
      <c r="K34" s="145"/>
      <c r="L34" s="145"/>
      <c r="M34" s="145"/>
      <c r="N34" s="145"/>
    </row>
    <row r="35" spans="1:14">
      <c r="A35" s="214">
        <v>27</v>
      </c>
      <c r="B35" s="420" t="s">
        <v>401</v>
      </c>
      <c r="C35" s="150">
        <v>494097948.64060009</v>
      </c>
      <c r="D35" s="151">
        <v>1435466801.5018589</v>
      </c>
      <c r="E35" s="150">
        <v>103095467.79221199</v>
      </c>
      <c r="F35" s="150">
        <v>858286798.04796529</v>
      </c>
      <c r="G35" s="354">
        <v>2677347302.2280769</v>
      </c>
      <c r="I35" s="145"/>
      <c r="J35" s="145"/>
      <c r="K35" s="145"/>
      <c r="L35" s="145"/>
      <c r="M35" s="145"/>
      <c r="N35" s="145"/>
    </row>
    <row r="36" spans="1:14">
      <c r="A36" s="214">
        <v>28</v>
      </c>
      <c r="B36" s="249" t="s">
        <v>402</v>
      </c>
      <c r="C36" s="150">
        <v>930426917.26499987</v>
      </c>
      <c r="D36" s="151">
        <v>661824817.66840005</v>
      </c>
      <c r="E36" s="150">
        <v>258675116.00029999</v>
      </c>
      <c r="F36" s="150">
        <v>1041209551.6171</v>
      </c>
      <c r="G36" s="354">
        <v>294752771.97268498</v>
      </c>
      <c r="I36" s="145"/>
      <c r="J36" s="145"/>
      <c r="K36" s="145"/>
      <c r="L36" s="145"/>
      <c r="M36" s="145"/>
      <c r="N36" s="145"/>
    </row>
    <row r="37" spans="1:14">
      <c r="A37" s="421">
        <v>29</v>
      </c>
      <c r="B37" s="422" t="s">
        <v>403</v>
      </c>
      <c r="C37" s="423">
        <v>5237644984.5813007</v>
      </c>
      <c r="D37" s="423">
        <v>13361987210.866171</v>
      </c>
      <c r="E37" s="423">
        <v>2966478730.8970661</v>
      </c>
      <c r="F37" s="423">
        <v>16287692934.529886</v>
      </c>
      <c r="G37" s="423">
        <v>18250480398.567707</v>
      </c>
      <c r="I37" s="145"/>
      <c r="J37" s="145"/>
      <c r="K37" s="145"/>
      <c r="L37" s="145"/>
      <c r="M37" s="145"/>
      <c r="N37" s="145"/>
    </row>
    <row r="38" spans="1:14">
      <c r="A38" s="418"/>
      <c r="B38" s="429"/>
      <c r="C38" s="425"/>
      <c r="D38" s="425"/>
      <c r="E38" s="425"/>
      <c r="F38" s="425"/>
      <c r="G38" s="427"/>
    </row>
    <row r="39" spans="1:14" ht="14.4" thickBot="1">
      <c r="A39" s="430">
        <v>30</v>
      </c>
      <c r="B39" s="431" t="s">
        <v>404</v>
      </c>
      <c r="C39" s="436"/>
      <c r="D39" s="437"/>
      <c r="E39" s="437"/>
      <c r="F39" s="438"/>
      <c r="G39" s="439">
        <f>IFERROR(G21/G37,0)</f>
        <v>1.2489642598382991</v>
      </c>
    </row>
    <row r="42" spans="1:14" ht="27.6">
      <c r="B42" s="110" t="s">
        <v>405</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K26"/>
  <sheetViews>
    <sheetView showGridLines="0" zoomScaleNormal="100" workbookViewId="0"/>
  </sheetViews>
  <sheetFormatPr defaultColWidth="9.109375" defaultRowHeight="12"/>
  <cols>
    <col min="1" max="1" width="8.109375" style="8" bestFit="1" customWidth="1"/>
    <col min="2" max="2" width="103.109375" style="8" bestFit="1" customWidth="1"/>
    <col min="3" max="4" width="13.5546875" style="440" bestFit="1" customWidth="1"/>
    <col min="5" max="5" width="16" style="440" bestFit="1" customWidth="1"/>
    <col min="6" max="6" width="13.5546875" style="440" bestFit="1" customWidth="1"/>
    <col min="7" max="7" width="17.44140625" style="440" bestFit="1" customWidth="1"/>
    <col min="8" max="8" width="12.88671875" style="440" bestFit="1" customWidth="1"/>
    <col min="9" max="9" width="17" style="441" bestFit="1" customWidth="1"/>
    <col min="10" max="10" width="9.109375" style="8"/>
    <col min="11" max="11" width="18.44140625" style="8" customWidth="1"/>
    <col min="12" max="16384" width="9.109375" style="8"/>
  </cols>
  <sheetData>
    <row r="1" spans="1:11" ht="13.8">
      <c r="A1" s="3" t="s">
        <v>30</v>
      </c>
      <c r="B1" s="17" t="str">
        <f>'Info '!C2</f>
        <v xml:space="preserve">JSC "Bank of Georgia" </v>
      </c>
    </row>
    <row r="2" spans="1:11">
      <c r="A2" s="4" t="s">
        <v>31</v>
      </c>
      <c r="B2" s="442">
        <f>'1. key ratios '!B2</f>
        <v>45565</v>
      </c>
    </row>
    <row r="3" spans="1:11">
      <c r="A3" s="5" t="s">
        <v>410</v>
      </c>
    </row>
    <row r="5" spans="1:11" ht="12" customHeight="1">
      <c r="A5" s="718" t="s">
        <v>411</v>
      </c>
      <c r="B5" s="719"/>
      <c r="C5" s="724" t="s">
        <v>412</v>
      </c>
      <c r="D5" s="725"/>
      <c r="E5" s="725"/>
      <c r="F5" s="725"/>
      <c r="G5" s="725"/>
      <c r="H5" s="726"/>
    </row>
    <row r="6" spans="1:11">
      <c r="A6" s="720"/>
      <c r="B6" s="721"/>
      <c r="C6" s="727"/>
      <c r="D6" s="728"/>
      <c r="E6" s="728"/>
      <c r="F6" s="728"/>
      <c r="G6" s="728"/>
      <c r="H6" s="729"/>
    </row>
    <row r="7" spans="1:11">
      <c r="A7" s="722"/>
      <c r="B7" s="723"/>
      <c r="C7" s="443" t="s">
        <v>413</v>
      </c>
      <c r="D7" s="443" t="s">
        <v>414</v>
      </c>
      <c r="E7" s="443" t="s">
        <v>415</v>
      </c>
      <c r="F7" s="443" t="s">
        <v>416</v>
      </c>
      <c r="G7" s="444" t="s">
        <v>417</v>
      </c>
      <c r="H7" s="443" t="s">
        <v>64</v>
      </c>
    </row>
    <row r="8" spans="1:11" ht="13.8">
      <c r="A8" s="12">
        <v>1</v>
      </c>
      <c r="B8" s="11" t="s">
        <v>51</v>
      </c>
      <c r="C8" s="150">
        <v>1810229442.6300001</v>
      </c>
      <c r="D8" s="150">
        <v>2732983517.7259998</v>
      </c>
      <c r="E8" s="150">
        <v>2235980257.7605996</v>
      </c>
      <c r="F8" s="150">
        <v>822316182.65009999</v>
      </c>
      <c r="G8" s="150">
        <v>0</v>
      </c>
      <c r="H8" s="445">
        <f t="shared" ref="H8:H21" si="0">SUM(C8:G8)</f>
        <v>7601509400.7666998</v>
      </c>
    </row>
    <row r="9" spans="1:11" ht="13.8">
      <c r="A9" s="12">
        <v>2</v>
      </c>
      <c r="B9" s="11" t="s">
        <v>52</v>
      </c>
      <c r="C9" s="150">
        <v>0</v>
      </c>
      <c r="D9" s="150"/>
      <c r="E9" s="150"/>
      <c r="F9" s="150"/>
      <c r="G9" s="150">
        <v>0</v>
      </c>
      <c r="H9" s="445">
        <f t="shared" si="0"/>
        <v>0</v>
      </c>
    </row>
    <row r="10" spans="1:11" ht="13.8">
      <c r="A10" s="12">
        <v>3</v>
      </c>
      <c r="B10" s="11" t="s">
        <v>164</v>
      </c>
      <c r="C10" s="150"/>
      <c r="D10" s="150"/>
      <c r="E10" s="150"/>
      <c r="F10" s="150"/>
      <c r="G10" s="150"/>
      <c r="H10" s="445">
        <f t="shared" si="0"/>
        <v>0</v>
      </c>
    </row>
    <row r="11" spans="1:11" ht="13.8">
      <c r="A11" s="12">
        <v>4</v>
      </c>
      <c r="B11" s="11" t="s">
        <v>53</v>
      </c>
      <c r="C11" s="150"/>
      <c r="D11" s="150">
        <v>895043804.23669994</v>
      </c>
      <c r="E11" s="150">
        <v>385595766.69</v>
      </c>
      <c r="F11" s="150">
        <v>0</v>
      </c>
      <c r="G11" s="150"/>
      <c r="H11" s="445">
        <f t="shared" si="0"/>
        <v>1280639570.9266999</v>
      </c>
    </row>
    <row r="12" spans="1:11" ht="13.8">
      <c r="A12" s="12">
        <v>5</v>
      </c>
      <c r="B12" s="11" t="s">
        <v>54</v>
      </c>
      <c r="C12" s="150"/>
      <c r="D12" s="150"/>
      <c r="E12" s="150"/>
      <c r="F12" s="150"/>
      <c r="G12" s="150"/>
      <c r="H12" s="445">
        <f t="shared" si="0"/>
        <v>0</v>
      </c>
    </row>
    <row r="13" spans="1:11" ht="13.8">
      <c r="A13" s="12">
        <v>6</v>
      </c>
      <c r="B13" s="11" t="s">
        <v>55</v>
      </c>
      <c r="C13" s="150">
        <v>653914483.7507</v>
      </c>
      <c r="D13" s="150">
        <v>259939244.94999993</v>
      </c>
      <c r="E13" s="150">
        <v>26560761.282699998</v>
      </c>
      <c r="F13" s="150"/>
      <c r="G13" s="150">
        <v>0</v>
      </c>
      <c r="H13" s="445">
        <f t="shared" si="0"/>
        <v>940414489.98339987</v>
      </c>
    </row>
    <row r="14" spans="1:11" ht="13.8">
      <c r="A14" s="12">
        <v>7</v>
      </c>
      <c r="B14" s="11" t="s">
        <v>56</v>
      </c>
      <c r="C14" s="150">
        <v>0</v>
      </c>
      <c r="D14" s="150">
        <v>2306432330.0164685</v>
      </c>
      <c r="E14" s="150">
        <v>3263978519.0479751</v>
      </c>
      <c r="F14" s="150">
        <v>4049247950.0453496</v>
      </c>
      <c r="G14" s="150">
        <v>70478079.345520496</v>
      </c>
      <c r="H14" s="445">
        <f t="shared" si="0"/>
        <v>9690136878.4553127</v>
      </c>
      <c r="K14" s="441"/>
    </row>
    <row r="15" spans="1:11" ht="13.8">
      <c r="A15" s="12">
        <v>8</v>
      </c>
      <c r="B15" s="13" t="s">
        <v>57</v>
      </c>
      <c r="C15" s="150">
        <v>0</v>
      </c>
      <c r="D15" s="150">
        <v>882807604.58238471</v>
      </c>
      <c r="E15" s="150">
        <v>4171829510.6819229</v>
      </c>
      <c r="F15" s="150">
        <v>3482588241.0363441</v>
      </c>
      <c r="G15" s="150">
        <v>30922540.791640051</v>
      </c>
      <c r="H15" s="445">
        <f t="shared" si="0"/>
        <v>8568147897.0922918</v>
      </c>
    </row>
    <row r="16" spans="1:11" ht="13.8">
      <c r="A16" s="12">
        <v>9</v>
      </c>
      <c r="B16" s="11" t="s">
        <v>58</v>
      </c>
      <c r="C16" s="150"/>
      <c r="D16" s="150">
        <v>96997318.332801968</v>
      </c>
      <c r="E16" s="150">
        <v>1055776993.4458253</v>
      </c>
      <c r="F16" s="150">
        <v>2873843746.7919126</v>
      </c>
      <c r="G16" s="150">
        <v>6359253.6137744449</v>
      </c>
      <c r="H16" s="445">
        <f t="shared" si="0"/>
        <v>4032977312.1843143</v>
      </c>
    </row>
    <row r="17" spans="1:8" ht="13.8">
      <c r="A17" s="12">
        <v>10</v>
      </c>
      <c r="B17" s="15" t="s">
        <v>425</v>
      </c>
      <c r="C17" s="150"/>
      <c r="D17" s="150">
        <v>15002835.884914991</v>
      </c>
      <c r="E17" s="150">
        <v>30528626.884083003</v>
      </c>
      <c r="F17" s="150">
        <v>47636495.348715998</v>
      </c>
      <c r="G17" s="150">
        <v>42691084.506659999</v>
      </c>
      <c r="H17" s="445">
        <f t="shared" si="0"/>
        <v>135859042.62437397</v>
      </c>
    </row>
    <row r="18" spans="1:8" ht="13.8">
      <c r="A18" s="12">
        <v>11</v>
      </c>
      <c r="B18" s="11" t="s">
        <v>60</v>
      </c>
      <c r="C18" s="150"/>
      <c r="D18" s="150">
        <v>2861652.8789294898</v>
      </c>
      <c r="E18" s="150">
        <v>49420077.505346201</v>
      </c>
      <c r="F18" s="150">
        <v>235911107.078915</v>
      </c>
      <c r="G18" s="150">
        <v>108105286.961</v>
      </c>
      <c r="H18" s="445">
        <f t="shared" si="0"/>
        <v>396298124.42419064</v>
      </c>
    </row>
    <row r="19" spans="1:8" ht="13.8">
      <c r="A19" s="12">
        <v>12</v>
      </c>
      <c r="B19" s="11" t="s">
        <v>61</v>
      </c>
      <c r="C19" s="150"/>
      <c r="D19" s="150"/>
      <c r="E19" s="150"/>
      <c r="F19" s="150"/>
      <c r="G19" s="150"/>
      <c r="H19" s="445">
        <f t="shared" si="0"/>
        <v>0</v>
      </c>
    </row>
    <row r="20" spans="1:8" ht="13.8">
      <c r="A20" s="14">
        <v>13</v>
      </c>
      <c r="B20" s="13" t="s">
        <v>144</v>
      </c>
      <c r="C20" s="150"/>
      <c r="D20" s="150"/>
      <c r="E20" s="150"/>
      <c r="F20" s="150"/>
      <c r="G20" s="150"/>
      <c r="H20" s="445">
        <f t="shared" si="0"/>
        <v>0</v>
      </c>
    </row>
    <row r="21" spans="1:8" ht="13.8">
      <c r="A21" s="12">
        <v>14</v>
      </c>
      <c r="B21" s="11" t="s">
        <v>63</v>
      </c>
      <c r="C21" s="150">
        <v>860174615.07500005</v>
      </c>
      <c r="D21" s="150">
        <v>242394506.64434171</v>
      </c>
      <c r="E21" s="150"/>
      <c r="F21" s="150"/>
      <c r="G21" s="150">
        <v>1385738773.0206003</v>
      </c>
      <c r="H21" s="445">
        <f t="shared" si="0"/>
        <v>2488307894.7399421</v>
      </c>
    </row>
    <row r="22" spans="1:8">
      <c r="A22" s="10">
        <v>15</v>
      </c>
      <c r="B22" s="9" t="s">
        <v>64</v>
      </c>
      <c r="C22" s="445">
        <f>SUM(C18:C21)+SUM(C8:C16)</f>
        <v>3324318541.4556999</v>
      </c>
      <c r="D22" s="445">
        <f t="shared" ref="D22:H22" si="1">SUM(D18:D21)+SUM(D8:D16)</f>
        <v>7419459979.3676271</v>
      </c>
      <c r="E22" s="445">
        <f t="shared" si="1"/>
        <v>11189141886.41437</v>
      </c>
      <c r="F22" s="445">
        <f t="shared" si="1"/>
        <v>11463907227.602621</v>
      </c>
      <c r="G22" s="445">
        <f t="shared" si="1"/>
        <v>1601603933.7325354</v>
      </c>
      <c r="H22" s="445">
        <f t="shared" si="1"/>
        <v>34998431568.572853</v>
      </c>
    </row>
    <row r="26" spans="1:8" ht="24">
      <c r="B26" s="6" t="s">
        <v>512</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I46"/>
  <sheetViews>
    <sheetView showGridLines="0" zoomScaleNormal="100" workbookViewId="0"/>
  </sheetViews>
  <sheetFormatPr defaultColWidth="9.109375" defaultRowHeight="12"/>
  <cols>
    <col min="1" max="1" width="8.109375" style="18" bestFit="1" customWidth="1"/>
    <col min="2" max="2" width="118" style="8" bestFit="1" customWidth="1"/>
    <col min="3" max="3" width="39" style="447" bestFit="1" customWidth="1"/>
    <col min="4" max="4" width="47" style="447" bestFit="1" customWidth="1"/>
    <col min="5" max="5" width="16.44140625" style="455" bestFit="1" customWidth="1"/>
    <col min="6" max="6" width="7.109375" style="455" bestFit="1" customWidth="1"/>
    <col min="7" max="7" width="20.6640625" style="447" bestFit="1" customWidth="1"/>
    <col min="8" max="8" width="15.88671875" style="447" bestFit="1" customWidth="1"/>
    <col min="9" max="9" width="9.109375" style="447"/>
    <col min="10" max="16384" width="9.109375" style="8"/>
  </cols>
  <sheetData>
    <row r="1" spans="1:8">
      <c r="A1" s="3" t="s">
        <v>30</v>
      </c>
      <c r="B1" s="462" t="str">
        <f>'Info '!C2</f>
        <v xml:space="preserve">JSC "Bank of Georgia" </v>
      </c>
      <c r="C1" s="446"/>
      <c r="D1" s="446"/>
      <c r="E1" s="446"/>
      <c r="F1" s="446"/>
      <c r="G1" s="446"/>
      <c r="H1" s="446"/>
    </row>
    <row r="2" spans="1:8">
      <c r="A2" s="4" t="s">
        <v>31</v>
      </c>
      <c r="B2" s="442">
        <f>'1. key ratios '!B2</f>
        <v>45565</v>
      </c>
      <c r="C2" s="446"/>
      <c r="D2" s="446"/>
      <c r="E2" s="446"/>
      <c r="F2" s="446"/>
      <c r="G2" s="446"/>
      <c r="H2" s="446"/>
    </row>
    <row r="3" spans="1:8">
      <c r="A3" s="5" t="s">
        <v>418</v>
      </c>
      <c r="B3" s="23"/>
      <c r="C3" s="446"/>
      <c r="D3" s="446"/>
      <c r="E3" s="446"/>
      <c r="F3" s="446"/>
      <c r="G3" s="446"/>
      <c r="H3" s="446"/>
    </row>
    <row r="4" spans="1:8">
      <c r="A4" s="24"/>
      <c r="B4" s="23"/>
      <c r="C4" s="448" t="s">
        <v>0</v>
      </c>
      <c r="D4" s="448" t="s">
        <v>1</v>
      </c>
      <c r="E4" s="448" t="s">
        <v>2</v>
      </c>
      <c r="F4" s="448" t="s">
        <v>3</v>
      </c>
      <c r="G4" s="448" t="s">
        <v>4</v>
      </c>
      <c r="H4" s="448" t="s">
        <v>5</v>
      </c>
    </row>
    <row r="5" spans="1:8" ht="33.9" customHeight="1">
      <c r="A5" s="718" t="s">
        <v>419</v>
      </c>
      <c r="B5" s="719"/>
      <c r="C5" s="732" t="s">
        <v>420</v>
      </c>
      <c r="D5" s="732"/>
      <c r="E5" s="732" t="s">
        <v>657</v>
      </c>
      <c r="F5" s="730" t="s">
        <v>421</v>
      </c>
      <c r="G5" s="730" t="s">
        <v>422</v>
      </c>
      <c r="H5" s="449" t="s">
        <v>656</v>
      </c>
    </row>
    <row r="6" spans="1:8">
      <c r="A6" s="722"/>
      <c r="B6" s="723"/>
      <c r="C6" s="450" t="s">
        <v>423</v>
      </c>
      <c r="D6" s="450" t="s">
        <v>424</v>
      </c>
      <c r="E6" s="732"/>
      <c r="F6" s="731"/>
      <c r="G6" s="731"/>
      <c r="H6" s="449" t="s">
        <v>655</v>
      </c>
    </row>
    <row r="7" spans="1:8">
      <c r="A7" s="456">
        <v>1</v>
      </c>
      <c r="B7" s="457" t="s">
        <v>51</v>
      </c>
      <c r="C7" s="448"/>
      <c r="D7" s="448">
        <v>7608040780.6167002</v>
      </c>
      <c r="E7" s="451">
        <v>6531379.8499999996</v>
      </c>
      <c r="F7" s="451"/>
      <c r="G7" s="448"/>
      <c r="H7" s="452">
        <v>7601509400.7666998</v>
      </c>
    </row>
    <row r="8" spans="1:8">
      <c r="A8" s="456">
        <v>2</v>
      </c>
      <c r="B8" s="457" t="s">
        <v>52</v>
      </c>
      <c r="C8" s="448"/>
      <c r="D8" s="448"/>
      <c r="E8" s="451"/>
      <c r="F8" s="451"/>
      <c r="G8" s="448"/>
      <c r="H8" s="452">
        <v>0</v>
      </c>
    </row>
    <row r="9" spans="1:8">
      <c r="A9" s="456">
        <v>3</v>
      </c>
      <c r="B9" s="457" t="s">
        <v>164</v>
      </c>
      <c r="C9" s="448"/>
      <c r="D9" s="448"/>
      <c r="E9" s="451"/>
      <c r="F9" s="451"/>
      <c r="G9" s="448"/>
      <c r="H9" s="452">
        <v>0</v>
      </c>
    </row>
    <row r="10" spans="1:8">
      <c r="A10" s="456">
        <v>4</v>
      </c>
      <c r="B10" s="457" t="s">
        <v>53</v>
      </c>
      <c r="C10" s="448"/>
      <c r="D10" s="448">
        <v>1280639570.9266999</v>
      </c>
      <c r="E10" s="451">
        <v>0</v>
      </c>
      <c r="F10" s="451"/>
      <c r="G10" s="448"/>
      <c r="H10" s="452">
        <v>1280639570.9266999</v>
      </c>
    </row>
    <row r="11" spans="1:8">
      <c r="A11" s="456">
        <v>5</v>
      </c>
      <c r="B11" s="457" t="s">
        <v>54</v>
      </c>
      <c r="C11" s="448"/>
      <c r="D11" s="448"/>
      <c r="E11" s="451"/>
      <c r="F11" s="451"/>
      <c r="G11" s="448"/>
      <c r="H11" s="452">
        <v>0</v>
      </c>
    </row>
    <row r="12" spans="1:8">
      <c r="A12" s="456">
        <v>6</v>
      </c>
      <c r="B12" s="457" t="s">
        <v>55</v>
      </c>
      <c r="C12" s="448"/>
      <c r="D12" s="448">
        <v>940544857.97339988</v>
      </c>
      <c r="E12" s="451">
        <v>130367.98999999999</v>
      </c>
      <c r="F12" s="451"/>
      <c r="G12" s="448"/>
      <c r="H12" s="452">
        <v>940414489.98339987</v>
      </c>
    </row>
    <row r="13" spans="1:8">
      <c r="A13" s="456">
        <v>7</v>
      </c>
      <c r="B13" s="457" t="s">
        <v>56</v>
      </c>
      <c r="C13" s="448">
        <v>146103721.07819998</v>
      </c>
      <c r="D13" s="448">
        <v>9664784232.7133102</v>
      </c>
      <c r="E13" s="451">
        <v>120751075.33619688</v>
      </c>
      <c r="F13" s="451"/>
      <c r="G13" s="448">
        <v>26142.65</v>
      </c>
      <c r="H13" s="452">
        <v>9690136878.4553127</v>
      </c>
    </row>
    <row r="14" spans="1:8">
      <c r="A14" s="456">
        <v>8</v>
      </c>
      <c r="B14" s="458" t="s">
        <v>57</v>
      </c>
      <c r="C14" s="448">
        <v>255954322.25</v>
      </c>
      <c r="D14" s="448">
        <v>8488934791.1800003</v>
      </c>
      <c r="E14" s="451">
        <v>176741216.34030718</v>
      </c>
      <c r="F14" s="451"/>
      <c r="G14" s="448">
        <v>23742058.687802009</v>
      </c>
      <c r="H14" s="452">
        <v>8568147897.0896931</v>
      </c>
    </row>
    <row r="15" spans="1:8">
      <c r="A15" s="456">
        <v>9</v>
      </c>
      <c r="B15" s="457" t="s">
        <v>58</v>
      </c>
      <c r="C15" s="448">
        <v>80084300.180000007</v>
      </c>
      <c r="D15" s="448">
        <v>3973277923.46</v>
      </c>
      <c r="E15" s="451">
        <v>20384911.46138268</v>
      </c>
      <c r="F15" s="451"/>
      <c r="G15" s="448">
        <v>314362.77</v>
      </c>
      <c r="H15" s="452">
        <v>4032977312.178617</v>
      </c>
    </row>
    <row r="16" spans="1:8">
      <c r="A16" s="456">
        <v>10</v>
      </c>
      <c r="B16" s="459" t="s">
        <v>425</v>
      </c>
      <c r="C16" s="448">
        <v>239718460.25</v>
      </c>
      <c r="D16" s="448">
        <v>147750.96</v>
      </c>
      <c r="E16" s="451">
        <v>104007168.58162598</v>
      </c>
      <c r="F16" s="451"/>
      <c r="G16" s="448">
        <v>24129239.127802007</v>
      </c>
      <c r="H16" s="452">
        <v>135859042.62837404</v>
      </c>
    </row>
    <row r="17" spans="1:9">
      <c r="A17" s="456">
        <v>11</v>
      </c>
      <c r="B17" s="457" t="s">
        <v>60</v>
      </c>
      <c r="C17" s="448">
        <v>1280980.77</v>
      </c>
      <c r="D17" s="448">
        <v>396178371.921</v>
      </c>
      <c r="E17" s="451">
        <v>1161228.2639092503</v>
      </c>
      <c r="F17" s="451"/>
      <c r="G17" s="448">
        <v>46675.02</v>
      </c>
      <c r="H17" s="452">
        <v>396298124.42709076</v>
      </c>
    </row>
    <row r="18" spans="1:9">
      <c r="A18" s="456">
        <v>12</v>
      </c>
      <c r="B18" s="457" t="s">
        <v>61</v>
      </c>
      <c r="C18" s="448"/>
      <c r="D18" s="448"/>
      <c r="E18" s="451"/>
      <c r="F18" s="451"/>
      <c r="G18" s="448"/>
      <c r="H18" s="452">
        <v>0</v>
      </c>
    </row>
    <row r="19" spans="1:9">
      <c r="A19" s="460">
        <v>13</v>
      </c>
      <c r="B19" s="458" t="s">
        <v>144</v>
      </c>
      <c r="C19" s="448"/>
      <c r="D19" s="448"/>
      <c r="E19" s="451"/>
      <c r="F19" s="451"/>
      <c r="G19" s="448"/>
      <c r="H19" s="452">
        <v>0</v>
      </c>
    </row>
    <row r="20" spans="1:9">
      <c r="A20" s="456">
        <v>14</v>
      </c>
      <c r="B20" s="457" t="s">
        <v>63</v>
      </c>
      <c r="C20" s="448">
        <v>11376838.052028999</v>
      </c>
      <c r="D20" s="448">
        <v>2694038515.1675167</v>
      </c>
      <c r="E20" s="451">
        <v>13162001.680203957</v>
      </c>
      <c r="F20" s="451"/>
      <c r="G20" s="448">
        <v>219906.22000000067</v>
      </c>
      <c r="H20" s="452">
        <v>2692253351.5393419</v>
      </c>
    </row>
    <row r="21" spans="1:9" s="21" customFormat="1">
      <c r="A21" s="461">
        <v>15</v>
      </c>
      <c r="B21" s="22" t="s">
        <v>64</v>
      </c>
      <c r="C21" s="453">
        <v>494800162.33022898</v>
      </c>
      <c r="D21" s="453">
        <v>35046439043.958626</v>
      </c>
      <c r="E21" s="453">
        <v>338862180.92199993</v>
      </c>
      <c r="F21" s="453">
        <v>0</v>
      </c>
      <c r="G21" s="453">
        <v>24349145.347802009</v>
      </c>
      <c r="H21" s="452">
        <v>35202377025.366852</v>
      </c>
      <c r="I21" s="454"/>
    </row>
    <row r="22" spans="1:9">
      <c r="A22" s="20">
        <v>16</v>
      </c>
      <c r="B22" s="19" t="s">
        <v>426</v>
      </c>
      <c r="C22" s="448">
        <v>480549562.07229996</v>
      </c>
      <c r="D22" s="448">
        <v>22277378580.712112</v>
      </c>
      <c r="E22" s="451">
        <v>317764883.91180003</v>
      </c>
      <c r="F22" s="451"/>
      <c r="G22" s="448">
        <v>24129239.127802007</v>
      </c>
      <c r="H22" s="452">
        <v>22440163258.872612</v>
      </c>
    </row>
    <row r="23" spans="1:9">
      <c r="A23" s="20">
        <v>17</v>
      </c>
      <c r="B23" s="19" t="s">
        <v>427</v>
      </c>
      <c r="C23" s="448">
        <v>0</v>
      </c>
      <c r="D23" s="448">
        <v>7033118414.5026007</v>
      </c>
      <c r="E23" s="451">
        <v>6466321.2400000002</v>
      </c>
      <c r="F23" s="451"/>
      <c r="G23" s="448"/>
      <c r="H23" s="452">
        <v>7026652093.2626009</v>
      </c>
    </row>
    <row r="25" spans="1:9">
      <c r="E25" s="447"/>
      <c r="F25" s="447"/>
    </row>
    <row r="26" spans="1:9" ht="42.6" customHeight="1">
      <c r="B26" s="6" t="s">
        <v>512</v>
      </c>
      <c r="E26" s="447"/>
      <c r="F26" s="447"/>
    </row>
    <row r="27" spans="1:9">
      <c r="E27" s="447"/>
      <c r="F27" s="447"/>
    </row>
    <row r="28" spans="1:9">
      <c r="E28" s="447"/>
      <c r="F28" s="447"/>
    </row>
    <row r="29" spans="1:9">
      <c r="E29" s="447"/>
      <c r="F29" s="447"/>
    </row>
    <row r="30" spans="1:9">
      <c r="E30" s="447"/>
      <c r="F30" s="447"/>
    </row>
    <row r="31" spans="1:9">
      <c r="E31" s="447"/>
      <c r="F31" s="447"/>
    </row>
    <row r="32" spans="1:9">
      <c r="E32" s="447"/>
      <c r="F32" s="447"/>
    </row>
    <row r="33" spans="5:6">
      <c r="E33" s="447"/>
      <c r="F33" s="447"/>
    </row>
    <row r="34" spans="5:6">
      <c r="E34" s="447"/>
      <c r="F34" s="447"/>
    </row>
    <row r="35" spans="5:6">
      <c r="E35" s="447"/>
      <c r="F35" s="447"/>
    </row>
    <row r="36" spans="5:6">
      <c r="E36" s="447"/>
      <c r="F36" s="447"/>
    </row>
    <row r="37" spans="5:6">
      <c r="E37" s="447"/>
      <c r="F37" s="447"/>
    </row>
    <row r="38" spans="5:6">
      <c r="E38" s="447"/>
      <c r="F38" s="447"/>
    </row>
    <row r="39" spans="5:6">
      <c r="E39" s="447"/>
      <c r="F39" s="447"/>
    </row>
    <row r="40" spans="5:6">
      <c r="E40" s="447"/>
      <c r="F40" s="447"/>
    </row>
    <row r="41" spans="5:6">
      <c r="E41" s="447"/>
      <c r="F41" s="447"/>
    </row>
    <row r="42" spans="5:6">
      <c r="E42" s="447"/>
      <c r="F42" s="447"/>
    </row>
    <row r="43" spans="5:6">
      <c r="E43" s="447"/>
      <c r="F43" s="447"/>
    </row>
    <row r="44" spans="5:6">
      <c r="E44" s="447"/>
      <c r="F44" s="447"/>
    </row>
    <row r="45" spans="5:6">
      <c r="E45" s="447"/>
      <c r="F45" s="447"/>
    </row>
    <row r="46" spans="5:6">
      <c r="E46" s="447"/>
      <c r="F46" s="447"/>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I36"/>
  <sheetViews>
    <sheetView showGridLines="0" zoomScaleNormal="100" workbookViewId="0"/>
  </sheetViews>
  <sheetFormatPr defaultColWidth="9.109375" defaultRowHeight="13.8"/>
  <cols>
    <col min="1" max="1" width="8.88671875" style="109" bestFit="1" customWidth="1"/>
    <col min="2" max="2" width="60.44140625" style="109" bestFit="1" customWidth="1"/>
    <col min="3" max="4" width="33" style="145" bestFit="1" customWidth="1"/>
    <col min="5" max="5" width="14" style="145" bestFit="1" customWidth="1"/>
    <col min="6" max="6" width="7.44140625" style="145" bestFit="1" customWidth="1"/>
    <col min="7" max="7" width="22.33203125" style="145" bestFit="1" customWidth="1"/>
    <col min="8" max="8" width="14.5546875" style="145" bestFit="1" customWidth="1"/>
    <col min="9" max="16384" width="9.109375" style="109"/>
  </cols>
  <sheetData>
    <row r="1" spans="1:8">
      <c r="A1" s="2" t="s">
        <v>30</v>
      </c>
      <c r="B1" s="84" t="str">
        <f>'Info '!C2</f>
        <v xml:space="preserve">JSC "Bank of Georgia" </v>
      </c>
      <c r="C1" s="144"/>
      <c r="D1" s="144"/>
      <c r="E1" s="144"/>
      <c r="F1" s="144"/>
      <c r="G1" s="144"/>
      <c r="H1" s="144"/>
    </row>
    <row r="2" spans="1:8">
      <c r="A2" s="1" t="s">
        <v>31</v>
      </c>
      <c r="B2" s="211">
        <f>'1. key ratios '!B2</f>
        <v>45565</v>
      </c>
      <c r="C2" s="144"/>
      <c r="D2" s="144"/>
      <c r="E2" s="144"/>
      <c r="F2" s="144"/>
      <c r="G2" s="144"/>
      <c r="H2" s="144"/>
    </row>
    <row r="3" spans="1:8">
      <c r="A3" s="465" t="s">
        <v>428</v>
      </c>
      <c r="B3" s="83"/>
      <c r="C3" s="144"/>
      <c r="D3" s="144"/>
      <c r="E3" s="144"/>
      <c r="F3" s="144"/>
      <c r="G3" s="144"/>
      <c r="H3" s="144"/>
    </row>
    <row r="4" spans="1:8">
      <c r="A4" s="466"/>
      <c r="B4" s="83"/>
      <c r="C4" s="467" t="s">
        <v>0</v>
      </c>
      <c r="D4" s="467" t="s">
        <v>1</v>
      </c>
      <c r="E4" s="467" t="s">
        <v>2</v>
      </c>
      <c r="F4" s="467" t="s">
        <v>3</v>
      </c>
      <c r="G4" s="467" t="s">
        <v>4</v>
      </c>
      <c r="H4" s="467" t="s">
        <v>5</v>
      </c>
    </row>
    <row r="5" spans="1:8" ht="41.4" customHeight="1">
      <c r="A5" s="735" t="s">
        <v>419</v>
      </c>
      <c r="B5" s="736"/>
      <c r="C5" s="739" t="s">
        <v>420</v>
      </c>
      <c r="D5" s="739"/>
      <c r="E5" s="739" t="s">
        <v>657</v>
      </c>
      <c r="F5" s="733" t="s">
        <v>421</v>
      </c>
      <c r="G5" s="733" t="s">
        <v>422</v>
      </c>
      <c r="H5" s="468" t="s">
        <v>656</v>
      </c>
    </row>
    <row r="6" spans="1:8" ht="27.6">
      <c r="A6" s="737"/>
      <c r="B6" s="738"/>
      <c r="C6" s="469" t="s">
        <v>423</v>
      </c>
      <c r="D6" s="469" t="s">
        <v>424</v>
      </c>
      <c r="E6" s="739"/>
      <c r="F6" s="734"/>
      <c r="G6" s="734"/>
      <c r="H6" s="468" t="s">
        <v>655</v>
      </c>
    </row>
    <row r="7" spans="1:8">
      <c r="A7" s="470">
        <v>1</v>
      </c>
      <c r="B7" s="471" t="s">
        <v>516</v>
      </c>
      <c r="C7" s="472">
        <v>7967886.5759999994</v>
      </c>
      <c r="D7" s="472">
        <v>8305500488.0044003</v>
      </c>
      <c r="E7" s="472">
        <v>12217389.703369997</v>
      </c>
      <c r="F7" s="472">
        <v>0</v>
      </c>
      <c r="G7" s="472">
        <v>0</v>
      </c>
      <c r="H7" s="473">
        <v>8301250984.8770304</v>
      </c>
    </row>
    <row r="8" spans="1:8">
      <c r="A8" s="470">
        <v>2</v>
      </c>
      <c r="B8" s="471" t="s">
        <v>429</v>
      </c>
      <c r="C8" s="472">
        <v>9251385.1491</v>
      </c>
      <c r="D8" s="472">
        <v>3492298655.5295997</v>
      </c>
      <c r="E8" s="472">
        <v>4919362.7801809981</v>
      </c>
      <c r="F8" s="472">
        <v>0</v>
      </c>
      <c r="G8" s="472">
        <v>0</v>
      </c>
      <c r="H8" s="473">
        <v>3496630677.8985186</v>
      </c>
    </row>
    <row r="9" spans="1:8">
      <c r="A9" s="470">
        <v>3</v>
      </c>
      <c r="B9" s="471" t="s">
        <v>430</v>
      </c>
      <c r="C9" s="472">
        <v>0</v>
      </c>
      <c r="D9" s="472">
        <v>7847613.3899999997</v>
      </c>
      <c r="E9" s="472">
        <v>0</v>
      </c>
      <c r="F9" s="472">
        <v>0</v>
      </c>
      <c r="G9" s="472">
        <v>0</v>
      </c>
      <c r="H9" s="473">
        <v>7847613.3899999997</v>
      </c>
    </row>
    <row r="10" spans="1:8" ht="27.6">
      <c r="A10" s="470">
        <v>4</v>
      </c>
      <c r="B10" s="471" t="s">
        <v>517</v>
      </c>
      <c r="C10" s="472">
        <v>19528424.545000002</v>
      </c>
      <c r="D10" s="472">
        <v>1360680556.8888996</v>
      </c>
      <c r="E10" s="472">
        <v>5580377.6210569991</v>
      </c>
      <c r="F10" s="472">
        <v>0</v>
      </c>
      <c r="G10" s="472">
        <v>0</v>
      </c>
      <c r="H10" s="473">
        <v>1374628603.8128426</v>
      </c>
    </row>
    <row r="11" spans="1:8">
      <c r="A11" s="470">
        <v>5</v>
      </c>
      <c r="B11" s="471" t="s">
        <v>431</v>
      </c>
      <c r="C11" s="472">
        <v>25774051.415900003</v>
      </c>
      <c r="D11" s="472">
        <v>1284127518.2307</v>
      </c>
      <c r="E11" s="472">
        <v>14317786.382383998</v>
      </c>
      <c r="F11" s="472">
        <v>0</v>
      </c>
      <c r="G11" s="472">
        <v>0</v>
      </c>
      <c r="H11" s="473">
        <v>1295583783.2642159</v>
      </c>
    </row>
    <row r="12" spans="1:8">
      <c r="A12" s="470">
        <v>6</v>
      </c>
      <c r="B12" s="471" t="s">
        <v>432</v>
      </c>
      <c r="C12" s="472">
        <v>21519637.237900008</v>
      </c>
      <c r="D12" s="472">
        <v>855529565.07270002</v>
      </c>
      <c r="E12" s="472">
        <v>13186425.558689</v>
      </c>
      <c r="F12" s="472">
        <v>0</v>
      </c>
      <c r="G12" s="472">
        <v>238619.59000000008</v>
      </c>
      <c r="H12" s="473">
        <v>863862776.75191104</v>
      </c>
    </row>
    <row r="13" spans="1:8">
      <c r="A13" s="470">
        <v>7</v>
      </c>
      <c r="B13" s="471" t="s">
        <v>433</v>
      </c>
      <c r="C13" s="472">
        <v>25314304.160100009</v>
      </c>
      <c r="D13" s="472">
        <v>1001584713.9879</v>
      </c>
      <c r="E13" s="472">
        <v>14934317.074012998</v>
      </c>
      <c r="F13" s="472">
        <v>0</v>
      </c>
      <c r="G13" s="472">
        <v>0</v>
      </c>
      <c r="H13" s="473">
        <v>1011964701.073987</v>
      </c>
    </row>
    <row r="14" spans="1:8">
      <c r="A14" s="470">
        <v>8</v>
      </c>
      <c r="B14" s="471" t="s">
        <v>434</v>
      </c>
      <c r="C14" s="472">
        <v>16541824.7851</v>
      </c>
      <c r="D14" s="472">
        <v>1024545729.1478</v>
      </c>
      <c r="E14" s="472">
        <v>11861102.432828998</v>
      </c>
      <c r="F14" s="472">
        <v>0</v>
      </c>
      <c r="G14" s="472">
        <v>207709.83999999997</v>
      </c>
      <c r="H14" s="473">
        <v>1029226451.5000709</v>
      </c>
    </row>
    <row r="15" spans="1:8">
      <c r="A15" s="470">
        <v>9</v>
      </c>
      <c r="B15" s="471" t="s">
        <v>435</v>
      </c>
      <c r="C15" s="472">
        <v>7566088.5490999995</v>
      </c>
      <c r="D15" s="472">
        <v>1002916125.2890997</v>
      </c>
      <c r="E15" s="472">
        <v>34617051.845996991</v>
      </c>
      <c r="F15" s="472">
        <v>0</v>
      </c>
      <c r="G15" s="472">
        <v>15589.04</v>
      </c>
      <c r="H15" s="473">
        <v>975865161.99220276</v>
      </c>
    </row>
    <row r="16" spans="1:8">
      <c r="A16" s="470">
        <v>10</v>
      </c>
      <c r="B16" s="471" t="s">
        <v>436</v>
      </c>
      <c r="C16" s="472">
        <v>6179059.3296000008</v>
      </c>
      <c r="D16" s="472">
        <v>398558461.24860001</v>
      </c>
      <c r="E16" s="472">
        <v>4603608.7758440003</v>
      </c>
      <c r="F16" s="472">
        <v>0</v>
      </c>
      <c r="G16" s="472">
        <v>0</v>
      </c>
      <c r="H16" s="473">
        <v>400133911.802356</v>
      </c>
    </row>
    <row r="17" spans="1:9">
      <c r="A17" s="470">
        <v>11</v>
      </c>
      <c r="B17" s="471" t="s">
        <v>437</v>
      </c>
      <c r="C17" s="472">
        <v>3392200.8615999995</v>
      </c>
      <c r="D17" s="472">
        <v>413997126.19710004</v>
      </c>
      <c r="E17" s="472">
        <v>3248253.572712</v>
      </c>
      <c r="F17" s="472">
        <v>0</v>
      </c>
      <c r="G17" s="472">
        <v>23796.559999999998</v>
      </c>
      <c r="H17" s="473">
        <v>414141073.48598802</v>
      </c>
    </row>
    <row r="18" spans="1:9">
      <c r="A18" s="470">
        <v>12</v>
      </c>
      <c r="B18" s="471" t="s">
        <v>438</v>
      </c>
      <c r="C18" s="472">
        <v>17707305.624900002</v>
      </c>
      <c r="D18" s="472">
        <v>878859242.01200008</v>
      </c>
      <c r="E18" s="472">
        <v>8601614.6008049995</v>
      </c>
      <c r="F18" s="472">
        <v>0</v>
      </c>
      <c r="G18" s="472">
        <v>253970.49829999986</v>
      </c>
      <c r="H18" s="473">
        <v>887964933.03609502</v>
      </c>
    </row>
    <row r="19" spans="1:9">
      <c r="A19" s="470">
        <v>13</v>
      </c>
      <c r="B19" s="471" t="s">
        <v>439</v>
      </c>
      <c r="C19" s="472">
        <v>3053203.2684999998</v>
      </c>
      <c r="D19" s="472">
        <v>204828660.25339997</v>
      </c>
      <c r="E19" s="472">
        <v>2633406.982932</v>
      </c>
      <c r="F19" s="472">
        <v>0</v>
      </c>
      <c r="G19" s="472">
        <v>7514.1800000000076</v>
      </c>
      <c r="H19" s="473">
        <v>205248456.53896797</v>
      </c>
    </row>
    <row r="20" spans="1:9">
      <c r="A20" s="470">
        <v>14</v>
      </c>
      <c r="B20" s="471" t="s">
        <v>440</v>
      </c>
      <c r="C20" s="472">
        <v>33453677.039799999</v>
      </c>
      <c r="D20" s="472">
        <v>1342102209.4619</v>
      </c>
      <c r="E20" s="472">
        <v>16175312.966225002</v>
      </c>
      <c r="F20" s="472">
        <v>0</v>
      </c>
      <c r="G20" s="472">
        <v>409504.755</v>
      </c>
      <c r="H20" s="473">
        <v>1359380573.535475</v>
      </c>
    </row>
    <row r="21" spans="1:9">
      <c r="A21" s="470">
        <v>15</v>
      </c>
      <c r="B21" s="471" t="s">
        <v>441</v>
      </c>
      <c r="C21" s="472">
        <v>5606281.2696000002</v>
      </c>
      <c r="D21" s="472">
        <v>391535967.55840009</v>
      </c>
      <c r="E21" s="472">
        <v>4034173.8397149998</v>
      </c>
      <c r="F21" s="472">
        <v>0</v>
      </c>
      <c r="G21" s="472">
        <v>249051.24999999997</v>
      </c>
      <c r="H21" s="473">
        <v>393108074.98828506</v>
      </c>
    </row>
    <row r="22" spans="1:9">
      <c r="A22" s="470">
        <v>16</v>
      </c>
      <c r="B22" s="471" t="s">
        <v>442</v>
      </c>
      <c r="C22" s="472">
        <v>17737364.108499996</v>
      </c>
      <c r="D22" s="472">
        <v>580760708.22280014</v>
      </c>
      <c r="E22" s="472">
        <v>13550028.006340999</v>
      </c>
      <c r="F22" s="472">
        <v>0</v>
      </c>
      <c r="G22" s="472">
        <v>136278.78</v>
      </c>
      <c r="H22" s="473">
        <v>584948044.32495916</v>
      </c>
    </row>
    <row r="23" spans="1:9">
      <c r="A23" s="470">
        <v>17</v>
      </c>
      <c r="B23" s="471" t="s">
        <v>520</v>
      </c>
      <c r="C23" s="472">
        <v>7108981.5110000009</v>
      </c>
      <c r="D23" s="472">
        <v>162431277.11610001</v>
      </c>
      <c r="E23" s="472">
        <v>4316977.7212140001</v>
      </c>
      <c r="F23" s="472">
        <v>0</v>
      </c>
      <c r="G23" s="472">
        <v>21497.46</v>
      </c>
      <c r="H23" s="473">
        <v>165223280.90588602</v>
      </c>
    </row>
    <row r="24" spans="1:9">
      <c r="A24" s="470">
        <v>18</v>
      </c>
      <c r="B24" s="471" t="s">
        <v>443</v>
      </c>
      <c r="C24" s="472">
        <v>1163977.9657999999</v>
      </c>
      <c r="D24" s="472">
        <v>1031742433.5857</v>
      </c>
      <c r="E24" s="472">
        <v>3411277.7000000007</v>
      </c>
      <c r="F24" s="472">
        <v>0</v>
      </c>
      <c r="G24" s="472">
        <v>0</v>
      </c>
      <c r="H24" s="473">
        <v>1029495133.8515</v>
      </c>
    </row>
    <row r="25" spans="1:9">
      <c r="A25" s="470">
        <v>19</v>
      </c>
      <c r="B25" s="471" t="s">
        <v>444</v>
      </c>
      <c r="C25" s="472">
        <v>1804961.5923000001</v>
      </c>
      <c r="D25" s="472">
        <v>181780368.889</v>
      </c>
      <c r="E25" s="472">
        <v>946027.11952000018</v>
      </c>
      <c r="F25" s="472">
        <v>0</v>
      </c>
      <c r="G25" s="472">
        <v>49219.460000000006</v>
      </c>
      <c r="H25" s="473">
        <v>182639303.36177999</v>
      </c>
    </row>
    <row r="26" spans="1:9">
      <c r="A26" s="470">
        <v>20</v>
      </c>
      <c r="B26" s="471" t="s">
        <v>519</v>
      </c>
      <c r="C26" s="472">
        <v>31315737.348000005</v>
      </c>
      <c r="D26" s="472">
        <v>694868904.14020014</v>
      </c>
      <c r="E26" s="472">
        <v>20674695.711356003</v>
      </c>
      <c r="F26" s="472">
        <v>0</v>
      </c>
      <c r="G26" s="472">
        <v>0</v>
      </c>
      <c r="H26" s="473">
        <v>705509945.77684414</v>
      </c>
      <c r="I26" s="162"/>
    </row>
    <row r="27" spans="1:9">
      <c r="A27" s="470">
        <v>21</v>
      </c>
      <c r="B27" s="471" t="s">
        <v>445</v>
      </c>
      <c r="C27" s="472">
        <v>1467119.9194</v>
      </c>
      <c r="D27" s="472">
        <v>121862898.64940001</v>
      </c>
      <c r="E27" s="472">
        <v>1150477.2526810002</v>
      </c>
      <c r="F27" s="472">
        <v>0</v>
      </c>
      <c r="G27" s="472">
        <v>0</v>
      </c>
      <c r="H27" s="473">
        <v>122179541.31611902</v>
      </c>
      <c r="I27" s="162"/>
    </row>
    <row r="28" spans="1:9">
      <c r="A28" s="470">
        <v>22</v>
      </c>
      <c r="B28" s="471" t="s">
        <v>446</v>
      </c>
      <c r="C28" s="472">
        <v>3894584.7415999994</v>
      </c>
      <c r="D28" s="472">
        <v>314291730.15850002</v>
      </c>
      <c r="E28" s="472">
        <v>2216418.535656</v>
      </c>
      <c r="F28" s="472">
        <v>0</v>
      </c>
      <c r="G28" s="472">
        <v>0</v>
      </c>
      <c r="H28" s="473">
        <v>315969896.36444402</v>
      </c>
      <c r="I28" s="162"/>
    </row>
    <row r="29" spans="1:9">
      <c r="A29" s="470">
        <v>23</v>
      </c>
      <c r="B29" s="471" t="s">
        <v>447</v>
      </c>
      <c r="C29" s="472">
        <v>66105615.218799986</v>
      </c>
      <c r="D29" s="472">
        <v>3678269713.3438997</v>
      </c>
      <c r="E29" s="472">
        <v>42055246.155519001</v>
      </c>
      <c r="F29" s="472">
        <v>0</v>
      </c>
      <c r="G29" s="472">
        <v>555606.29780000006</v>
      </c>
      <c r="H29" s="473">
        <v>3702320082.4071808</v>
      </c>
      <c r="I29" s="162"/>
    </row>
    <row r="30" spans="1:9">
      <c r="A30" s="470">
        <v>24</v>
      </c>
      <c r="B30" s="471" t="s">
        <v>518</v>
      </c>
      <c r="C30" s="472">
        <v>48403625.168899998</v>
      </c>
      <c r="D30" s="472">
        <v>1129287053.4579003</v>
      </c>
      <c r="E30" s="472">
        <v>27188210.541690998</v>
      </c>
      <c r="F30" s="472">
        <v>0</v>
      </c>
      <c r="G30" s="472">
        <v>1710425.2126000002</v>
      </c>
      <c r="H30" s="473">
        <v>1150502468.0851092</v>
      </c>
      <c r="I30" s="162"/>
    </row>
    <row r="31" spans="1:9">
      <c r="A31" s="470">
        <v>25</v>
      </c>
      <c r="B31" s="471" t="s">
        <v>448</v>
      </c>
      <c r="C31" s="472">
        <v>94011048.344299987</v>
      </c>
      <c r="D31" s="472">
        <v>2724873468.4377995</v>
      </c>
      <c r="E31" s="472">
        <v>53160402.018546999</v>
      </c>
      <c r="F31" s="472">
        <v>0</v>
      </c>
      <c r="G31" s="472">
        <v>20515762.553167008</v>
      </c>
      <c r="H31" s="473">
        <v>2765724114.7635522</v>
      </c>
      <c r="I31" s="162"/>
    </row>
    <row r="32" spans="1:9">
      <c r="A32" s="470">
        <v>26</v>
      </c>
      <c r="B32" s="471" t="s">
        <v>515</v>
      </c>
      <c r="C32" s="472">
        <v>4681217.3415000001</v>
      </c>
      <c r="D32" s="472">
        <v>39826979.525399998</v>
      </c>
      <c r="E32" s="472">
        <v>5005162.0325180003</v>
      </c>
      <c r="F32" s="472">
        <v>0</v>
      </c>
      <c r="G32" s="472">
        <v>0</v>
      </c>
      <c r="H32" s="473">
        <v>39503034.834381998</v>
      </c>
      <c r="I32" s="162"/>
    </row>
    <row r="33" spans="1:9">
      <c r="A33" s="470">
        <v>27</v>
      </c>
      <c r="B33" s="474" t="s">
        <v>449</v>
      </c>
      <c r="C33" s="472">
        <v>14250599.250228999</v>
      </c>
      <c r="D33" s="472">
        <v>2421530876.1594214</v>
      </c>
      <c r="E33" s="472">
        <v>14257073.990203885</v>
      </c>
      <c r="F33" s="472">
        <v>0</v>
      </c>
      <c r="G33" s="472">
        <v>219906.22000000067</v>
      </c>
      <c r="H33" s="473">
        <v>2421524401.4194465</v>
      </c>
      <c r="I33" s="162"/>
    </row>
    <row r="34" spans="1:9">
      <c r="A34" s="470">
        <v>28</v>
      </c>
      <c r="B34" s="475" t="s">
        <v>64</v>
      </c>
      <c r="C34" s="476">
        <f>SUM(C7:C33)</f>
        <v>494800162.32252902</v>
      </c>
      <c r="D34" s="476">
        <f>SUM(D7:D33)</f>
        <v>35046439043.958626</v>
      </c>
      <c r="E34" s="476">
        <f>SUM(E7:E33)</f>
        <v>338862180.92199993</v>
      </c>
      <c r="F34" s="476">
        <f>SUM(F7:F33)</f>
        <v>0</v>
      </c>
      <c r="G34" s="476">
        <f>SUM(G7:G33)</f>
        <v>24614451.696867011</v>
      </c>
      <c r="H34" s="473">
        <f t="shared" ref="H34" si="0">C34+D34-E34-F34</f>
        <v>35202377025.359161</v>
      </c>
      <c r="I34" s="162"/>
    </row>
    <row r="35" spans="1:9">
      <c r="A35" s="162"/>
      <c r="B35" s="162"/>
      <c r="C35" s="147"/>
      <c r="D35" s="147"/>
      <c r="E35" s="147"/>
      <c r="F35" s="147"/>
      <c r="G35" s="147"/>
      <c r="H35" s="147"/>
      <c r="I35" s="162"/>
    </row>
    <row r="36" spans="1:9">
      <c r="A36" s="162"/>
      <c r="B36" s="477"/>
      <c r="C36" s="147"/>
      <c r="D36" s="147"/>
      <c r="E36" s="147"/>
      <c r="F36" s="147"/>
      <c r="G36" s="147"/>
      <c r="H36" s="147"/>
      <c r="I36" s="162"/>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D29"/>
  <sheetViews>
    <sheetView showGridLines="0" zoomScaleNormal="100" zoomScaleSheetLayoutView="80" workbookViewId="0"/>
  </sheetViews>
  <sheetFormatPr defaultColWidth="9.109375" defaultRowHeight="12"/>
  <cols>
    <col min="1" max="1" width="11.88671875" style="8" bestFit="1" customWidth="1"/>
    <col min="2" max="2" width="108" style="8" bestFit="1" customWidth="1"/>
    <col min="3" max="3" width="35.5546875" style="440" customWidth="1"/>
    <col min="4" max="4" width="38.44140625" style="479" customWidth="1"/>
    <col min="5" max="16384" width="9.109375" style="8"/>
  </cols>
  <sheetData>
    <row r="1" spans="1:4" ht="13.8">
      <c r="A1" s="3" t="s">
        <v>30</v>
      </c>
      <c r="B1" s="17" t="str">
        <f>'Info '!C2</f>
        <v xml:space="preserve">JSC "Bank of Georgia" </v>
      </c>
      <c r="D1" s="440"/>
    </row>
    <row r="2" spans="1:4">
      <c r="A2" s="4" t="s">
        <v>31</v>
      </c>
      <c r="B2" s="16">
        <f>'1. key ratios '!B2</f>
        <v>45565</v>
      </c>
      <c r="D2" s="440"/>
    </row>
    <row r="3" spans="1:4">
      <c r="A3" s="5" t="s">
        <v>450</v>
      </c>
      <c r="D3" s="440"/>
    </row>
    <row r="5" spans="1:4">
      <c r="A5" s="740" t="s">
        <v>664</v>
      </c>
      <c r="B5" s="740"/>
      <c r="C5" s="444" t="s">
        <v>467</v>
      </c>
      <c r="D5" s="444" t="s">
        <v>508</v>
      </c>
    </row>
    <row r="6" spans="1:4">
      <c r="A6" s="32">
        <v>1</v>
      </c>
      <c r="B6" s="26" t="s">
        <v>663</v>
      </c>
      <c r="C6" s="445">
        <v>319828394.4600001</v>
      </c>
      <c r="D6" s="445">
        <v>6206800.1365999989</v>
      </c>
    </row>
    <row r="7" spans="1:4">
      <c r="A7" s="29">
        <v>2</v>
      </c>
      <c r="B7" s="26" t="s">
        <v>662</v>
      </c>
      <c r="C7" s="445">
        <v>333556797.54624414</v>
      </c>
      <c r="D7" s="445">
        <v>611420.20340000233</v>
      </c>
    </row>
    <row r="8" spans="1:4">
      <c r="A8" s="31">
        <v>2.1</v>
      </c>
      <c r="B8" s="30" t="s">
        <v>523</v>
      </c>
      <c r="C8" s="445">
        <v>213774043</v>
      </c>
      <c r="D8" s="445">
        <v>91392.270000000019</v>
      </c>
    </row>
    <row r="9" spans="1:4">
      <c r="A9" s="31">
        <v>2.2000000000000002</v>
      </c>
      <c r="B9" s="30" t="s">
        <v>521</v>
      </c>
      <c r="C9" s="445">
        <v>119782754.54624414</v>
      </c>
      <c r="D9" s="445">
        <v>520027.93340000231</v>
      </c>
    </row>
    <row r="10" spans="1:4">
      <c r="A10" s="32">
        <v>3</v>
      </c>
      <c r="B10" s="26" t="s">
        <v>661</v>
      </c>
      <c r="C10" s="445">
        <v>334440592.67151451</v>
      </c>
      <c r="D10" s="445">
        <v>335870.60999999964</v>
      </c>
    </row>
    <row r="11" spans="1:4">
      <c r="A11" s="31">
        <v>3.1</v>
      </c>
      <c r="B11" s="30" t="s">
        <v>452</v>
      </c>
      <c r="C11" s="445">
        <v>24394545.476867005</v>
      </c>
      <c r="D11" s="445">
        <v>0</v>
      </c>
    </row>
    <row r="12" spans="1:4">
      <c r="A12" s="31">
        <v>3.2</v>
      </c>
      <c r="B12" s="30" t="s">
        <v>660</v>
      </c>
      <c r="C12" s="445">
        <v>199846176.52527052</v>
      </c>
      <c r="D12" s="445">
        <v>0</v>
      </c>
    </row>
    <row r="13" spans="1:4">
      <c r="A13" s="31">
        <v>3.3</v>
      </c>
      <c r="B13" s="30" t="s">
        <v>522</v>
      </c>
      <c r="C13" s="445">
        <v>110199870.66937697</v>
      </c>
      <c r="D13" s="445">
        <v>335870.60999999964</v>
      </c>
    </row>
    <row r="14" spans="1:4">
      <c r="A14" s="29">
        <v>4</v>
      </c>
      <c r="B14" s="28" t="s">
        <v>659</v>
      </c>
      <c r="C14" s="445">
        <v>-1179717.0947294743</v>
      </c>
      <c r="D14" s="445">
        <v>-16028.490000000005</v>
      </c>
    </row>
    <row r="15" spans="1:4">
      <c r="A15" s="27">
        <v>5</v>
      </c>
      <c r="B15" s="26" t="s">
        <v>658</v>
      </c>
      <c r="C15" s="478">
        <v>317764882.24000019</v>
      </c>
      <c r="D15" s="478">
        <v>6466321.2400000021</v>
      </c>
    </row>
    <row r="17" spans="4:4">
      <c r="D17" s="440"/>
    </row>
    <row r="18" spans="4:4">
      <c r="D18" s="440"/>
    </row>
    <row r="19" spans="4:4">
      <c r="D19" s="440"/>
    </row>
    <row r="20" spans="4:4">
      <c r="D20" s="440"/>
    </row>
    <row r="21" spans="4:4">
      <c r="D21" s="440"/>
    </row>
    <row r="22" spans="4:4">
      <c r="D22" s="440"/>
    </row>
    <row r="23" spans="4:4">
      <c r="D23" s="440"/>
    </row>
    <row r="24" spans="4:4">
      <c r="D24" s="440"/>
    </row>
    <row r="25" spans="4:4">
      <c r="D25" s="440"/>
    </row>
    <row r="26" spans="4:4">
      <c r="D26" s="440"/>
    </row>
    <row r="27" spans="4:4">
      <c r="D27" s="440"/>
    </row>
    <row r="28" spans="4:4">
      <c r="D28" s="440"/>
    </row>
    <row r="29" spans="4:4">
      <c r="D29" s="440"/>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D23"/>
  <sheetViews>
    <sheetView showGridLines="0" zoomScaleNormal="100" workbookViewId="0"/>
  </sheetViews>
  <sheetFormatPr defaultColWidth="9.109375" defaultRowHeight="12"/>
  <cols>
    <col min="1" max="1" width="11.88671875" style="8" bestFit="1" customWidth="1"/>
    <col min="2" max="2" width="128.88671875" style="8" bestFit="1" customWidth="1"/>
    <col min="3" max="3" width="33" style="440" customWidth="1"/>
    <col min="4" max="4" width="50.44140625" style="8" customWidth="1"/>
    <col min="5" max="16384" width="9.109375" style="8"/>
  </cols>
  <sheetData>
    <row r="1" spans="1:4" ht="13.8">
      <c r="A1" s="3" t="s">
        <v>30</v>
      </c>
      <c r="B1" s="17" t="str">
        <f>'Info '!C2</f>
        <v xml:space="preserve">JSC "Bank of Georgia" </v>
      </c>
    </row>
    <row r="2" spans="1:4">
      <c r="A2" s="4" t="s">
        <v>31</v>
      </c>
      <c r="B2" s="16">
        <f>'1. key ratios '!B2</f>
        <v>45565</v>
      </c>
    </row>
    <row r="3" spans="1:4">
      <c r="A3" s="5" t="s">
        <v>454</v>
      </c>
    </row>
    <row r="4" spans="1:4">
      <c r="A4" s="5"/>
    </row>
    <row r="5" spans="1:4" ht="15" customHeight="1">
      <c r="A5" s="741" t="s">
        <v>524</v>
      </c>
      <c r="B5" s="742"/>
      <c r="C5" s="745" t="s">
        <v>455</v>
      </c>
      <c r="D5" s="746" t="s">
        <v>456</v>
      </c>
    </row>
    <row r="6" spans="1:4">
      <c r="A6" s="743"/>
      <c r="B6" s="744"/>
      <c r="C6" s="745"/>
      <c r="D6" s="746"/>
    </row>
    <row r="7" spans="1:4">
      <c r="A7" s="35">
        <v>1</v>
      </c>
      <c r="B7" s="9" t="s">
        <v>451</v>
      </c>
      <c r="C7" s="445">
        <v>511714997.38087499</v>
      </c>
      <c r="D7" s="33"/>
    </row>
    <row r="8" spans="1:4">
      <c r="A8" s="37">
        <v>2</v>
      </c>
      <c r="B8" s="37" t="s">
        <v>457</v>
      </c>
      <c r="C8" s="445">
        <v>74356057.870000005</v>
      </c>
      <c r="D8" s="33"/>
    </row>
    <row r="9" spans="1:4">
      <c r="A9" s="37">
        <v>3</v>
      </c>
      <c r="B9" s="38" t="s">
        <v>667</v>
      </c>
      <c r="C9" s="445">
        <v>1128981.94</v>
      </c>
      <c r="D9" s="33"/>
    </row>
    <row r="10" spans="1:4">
      <c r="A10" s="37">
        <v>4</v>
      </c>
      <c r="B10" s="37" t="s">
        <v>458</v>
      </c>
      <c r="C10" s="445">
        <f>SUM(C11:C17)</f>
        <v>106650475.11857501</v>
      </c>
      <c r="D10" s="33"/>
    </row>
    <row r="11" spans="1:4">
      <c r="A11" s="37">
        <v>5</v>
      </c>
      <c r="B11" s="36" t="s">
        <v>666</v>
      </c>
      <c r="C11" s="445">
        <v>16673127.6194</v>
      </c>
      <c r="D11" s="33"/>
    </row>
    <row r="12" spans="1:4">
      <c r="A12" s="37">
        <v>6</v>
      </c>
      <c r="B12" s="36" t="s">
        <v>459</v>
      </c>
      <c r="C12" s="445">
        <v>44812644.510975003</v>
      </c>
      <c r="D12" s="33"/>
    </row>
    <row r="13" spans="1:4">
      <c r="A13" s="37">
        <v>7</v>
      </c>
      <c r="B13" s="36" t="s">
        <v>462</v>
      </c>
      <c r="C13" s="445">
        <v>18007190.506000001</v>
      </c>
      <c r="D13" s="33"/>
    </row>
    <row r="14" spans="1:4">
      <c r="A14" s="37">
        <v>8</v>
      </c>
      <c r="B14" s="36" t="s">
        <v>460</v>
      </c>
      <c r="C14" s="445">
        <v>23143850.8422</v>
      </c>
      <c r="D14" s="37"/>
    </row>
    <row r="15" spans="1:4">
      <c r="A15" s="37">
        <v>9</v>
      </c>
      <c r="B15" s="36" t="s">
        <v>461</v>
      </c>
      <c r="C15" s="445">
        <v>0</v>
      </c>
      <c r="D15" s="37"/>
    </row>
    <row r="16" spans="1:4">
      <c r="A16" s="37">
        <v>10</v>
      </c>
      <c r="B16" s="36" t="s">
        <v>463</v>
      </c>
      <c r="C16" s="445">
        <v>0</v>
      </c>
      <c r="D16" s="37"/>
    </row>
    <row r="17" spans="1:4">
      <c r="A17" s="37">
        <v>11</v>
      </c>
      <c r="B17" s="36" t="s">
        <v>665</v>
      </c>
      <c r="C17" s="445">
        <v>4013661.64</v>
      </c>
      <c r="D17" s="33"/>
    </row>
    <row r="18" spans="1:4">
      <c r="A18" s="35">
        <v>12</v>
      </c>
      <c r="B18" s="34" t="s">
        <v>453</v>
      </c>
      <c r="C18" s="478">
        <v>480549562.07230002</v>
      </c>
      <c r="D18" s="33"/>
    </row>
    <row r="21" spans="1:4">
      <c r="B21" s="3"/>
    </row>
    <row r="22" spans="1:4">
      <c r="B22" s="4"/>
    </row>
    <row r="23" spans="1:4">
      <c r="B23" s="5"/>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A53"/>
  <sheetViews>
    <sheetView showGridLines="0" zoomScaleNormal="100" workbookViewId="0"/>
  </sheetViews>
  <sheetFormatPr defaultColWidth="9.109375" defaultRowHeight="13.8"/>
  <cols>
    <col min="1" max="1" width="8.88671875" style="83" bestFit="1" customWidth="1"/>
    <col min="2" max="2" width="24.33203125" style="83" bestFit="1" customWidth="1"/>
    <col min="3" max="4" width="19.88671875" style="144" bestFit="1" customWidth="1"/>
    <col min="5" max="5" width="16.88671875" style="144" bestFit="1" customWidth="1"/>
    <col min="6" max="6" width="19.88671875" style="144" bestFit="1" customWidth="1"/>
    <col min="7" max="7" width="15.88671875" style="144" bestFit="1" customWidth="1"/>
    <col min="8" max="9" width="16.88671875" style="144" bestFit="1" customWidth="1"/>
    <col min="10" max="10" width="19.88671875" style="144" bestFit="1" customWidth="1"/>
    <col min="11" max="11" width="15.88671875" style="144" bestFit="1" customWidth="1"/>
    <col min="12" max="12" width="16.88671875" style="144" bestFit="1" customWidth="1"/>
    <col min="13" max="13" width="15.6640625" style="144" bestFit="1" customWidth="1"/>
    <col min="14" max="14" width="19.88671875" style="144" bestFit="1" customWidth="1"/>
    <col min="15" max="15" width="20.88671875" style="144" bestFit="1" customWidth="1"/>
    <col min="16" max="16" width="19.88671875" style="144" bestFit="1" customWidth="1"/>
    <col min="17" max="18" width="22.33203125" style="144" customWidth="1"/>
    <col min="19" max="19" width="14.88671875" style="144" bestFit="1" customWidth="1"/>
    <col min="20" max="20" width="16.88671875" style="144" bestFit="1" customWidth="1"/>
    <col min="21" max="21" width="15.6640625" style="144" bestFit="1" customWidth="1"/>
    <col min="22" max="22" width="19.6640625" style="144" bestFit="1" customWidth="1"/>
    <col min="23" max="23" width="20.6640625" style="144" bestFit="1" customWidth="1"/>
    <col min="24" max="24" width="19.6640625" style="144" bestFit="1" customWidth="1"/>
    <col min="25" max="26" width="22.33203125" style="144" customWidth="1"/>
    <col min="27" max="27" width="14.6640625" style="83" bestFit="1" customWidth="1"/>
    <col min="28" max="16384" width="9.109375" style="83"/>
  </cols>
  <sheetData>
    <row r="1" spans="1:27">
      <c r="A1" s="2" t="s">
        <v>30</v>
      </c>
      <c r="B1" s="481" t="str">
        <f>'Info '!C2</f>
        <v xml:space="preserve">JSC "Bank of Georgia" </v>
      </c>
    </row>
    <row r="2" spans="1:27">
      <c r="A2" s="1" t="s">
        <v>31</v>
      </c>
      <c r="B2" s="85">
        <f>'1. key ratios '!B2</f>
        <v>45565</v>
      </c>
      <c r="AA2" s="115"/>
    </row>
    <row r="3" spans="1:27">
      <c r="A3" s="465" t="s">
        <v>464</v>
      </c>
    </row>
    <row r="5" spans="1:27" ht="15" customHeight="1">
      <c r="A5" s="749" t="s">
        <v>679</v>
      </c>
      <c r="B5" s="750"/>
      <c r="C5" s="755" t="s">
        <v>465</v>
      </c>
      <c r="D5" s="756"/>
      <c r="E5" s="756"/>
      <c r="F5" s="756"/>
      <c r="G5" s="756"/>
      <c r="H5" s="756"/>
      <c r="I5" s="756"/>
      <c r="J5" s="756"/>
      <c r="K5" s="756"/>
      <c r="L5" s="756"/>
      <c r="M5" s="756"/>
      <c r="N5" s="756"/>
      <c r="O5" s="756"/>
      <c r="P5" s="756"/>
      <c r="Q5" s="756"/>
      <c r="R5" s="756"/>
      <c r="S5" s="756"/>
      <c r="T5" s="488"/>
      <c r="U5" s="488"/>
      <c r="V5" s="488"/>
      <c r="W5" s="488"/>
      <c r="X5" s="488"/>
      <c r="Y5" s="488"/>
      <c r="Z5" s="488"/>
      <c r="AA5" s="482"/>
    </row>
    <row r="6" spans="1:27" ht="12" customHeight="1">
      <c r="A6" s="751"/>
      <c r="B6" s="752"/>
      <c r="C6" s="757" t="s">
        <v>64</v>
      </c>
      <c r="D6" s="759" t="s">
        <v>713</v>
      </c>
      <c r="E6" s="759"/>
      <c r="F6" s="759"/>
      <c r="G6" s="759"/>
      <c r="H6" s="760" t="s">
        <v>714</v>
      </c>
      <c r="I6" s="761"/>
      <c r="J6" s="761"/>
      <c r="K6" s="762"/>
      <c r="L6" s="489"/>
      <c r="M6" s="763" t="s">
        <v>715</v>
      </c>
      <c r="N6" s="763"/>
      <c r="O6" s="763"/>
      <c r="P6" s="763"/>
      <c r="Q6" s="763"/>
      <c r="R6" s="763"/>
      <c r="S6" s="734"/>
      <c r="T6" s="490"/>
      <c r="U6" s="747" t="s">
        <v>675</v>
      </c>
      <c r="V6" s="747"/>
      <c r="W6" s="747"/>
      <c r="X6" s="747"/>
      <c r="Y6" s="747"/>
      <c r="Z6" s="747"/>
      <c r="AA6" s="748"/>
    </row>
    <row r="7" spans="1:27" ht="27.6">
      <c r="A7" s="753"/>
      <c r="B7" s="754"/>
      <c r="C7" s="758"/>
      <c r="D7" s="491"/>
      <c r="E7" s="492" t="s">
        <v>466</v>
      </c>
      <c r="F7" s="468" t="s">
        <v>673</v>
      </c>
      <c r="G7" s="468" t="s">
        <v>674</v>
      </c>
      <c r="H7" s="493"/>
      <c r="I7" s="492" t="s">
        <v>466</v>
      </c>
      <c r="J7" s="468" t="s">
        <v>673</v>
      </c>
      <c r="K7" s="468" t="s">
        <v>674</v>
      </c>
      <c r="L7" s="494"/>
      <c r="M7" s="492" t="s">
        <v>466</v>
      </c>
      <c r="N7" s="468" t="s">
        <v>673</v>
      </c>
      <c r="O7" s="468" t="s">
        <v>672</v>
      </c>
      <c r="P7" s="468" t="s">
        <v>671</v>
      </c>
      <c r="Q7" s="468" t="s">
        <v>670</v>
      </c>
      <c r="R7" s="468" t="s">
        <v>669</v>
      </c>
      <c r="S7" s="468" t="s">
        <v>668</v>
      </c>
      <c r="T7" s="495"/>
      <c r="U7" s="492" t="s">
        <v>466</v>
      </c>
      <c r="V7" s="468" t="s">
        <v>673</v>
      </c>
      <c r="W7" s="468" t="s">
        <v>672</v>
      </c>
      <c r="X7" s="468" t="s">
        <v>671</v>
      </c>
      <c r="Y7" s="468" t="s">
        <v>670</v>
      </c>
      <c r="Z7" s="468" t="s">
        <v>669</v>
      </c>
      <c r="AA7" s="483" t="s">
        <v>668</v>
      </c>
    </row>
    <row r="8" spans="1:27">
      <c r="A8" s="484">
        <v>1</v>
      </c>
      <c r="B8" s="485" t="s">
        <v>467</v>
      </c>
      <c r="C8" s="476">
        <v>22757928143.392197</v>
      </c>
      <c r="D8" s="476">
        <v>21323400140.0233</v>
      </c>
      <c r="E8" s="476">
        <v>168778888.09580001</v>
      </c>
      <c r="F8" s="476">
        <v>24497.908999999996</v>
      </c>
      <c r="G8" s="476">
        <v>0</v>
      </c>
      <c r="H8" s="476">
        <v>953978440.29659963</v>
      </c>
      <c r="I8" s="476">
        <v>158767419.08940002</v>
      </c>
      <c r="J8" s="476">
        <v>66090376.364299998</v>
      </c>
      <c r="K8" s="476">
        <v>126188.71519999999</v>
      </c>
      <c r="L8" s="476">
        <v>372074976.77439976</v>
      </c>
      <c r="M8" s="476">
        <v>32197111.431199998</v>
      </c>
      <c r="N8" s="476">
        <v>19724647.009400003</v>
      </c>
      <c r="O8" s="476">
        <v>49990864.713799998</v>
      </c>
      <c r="P8" s="476">
        <v>37085031.832499996</v>
      </c>
      <c r="Q8" s="476">
        <v>69372298.359700024</v>
      </c>
      <c r="R8" s="476">
        <v>54858220.911899984</v>
      </c>
      <c r="S8" s="476">
        <v>4161055.2680000002</v>
      </c>
      <c r="T8" s="476">
        <v>108474586.29790004</v>
      </c>
      <c r="U8" s="480">
        <f t="shared" ref="U8:AA8" si="0">SUM(U9:U14)</f>
        <v>16308439.030000005</v>
      </c>
      <c r="V8" s="480">
        <f t="shared" si="0"/>
        <v>9919275.1126000006</v>
      </c>
      <c r="W8" s="480">
        <f t="shared" si="0"/>
        <v>2976381.6115999995</v>
      </c>
      <c r="X8" s="480">
        <f t="shared" si="0"/>
        <v>4035279.3279000004</v>
      </c>
      <c r="Y8" s="480">
        <f t="shared" si="0"/>
        <v>8370777.4611999998</v>
      </c>
      <c r="Z8" s="480">
        <f t="shared" si="0"/>
        <v>1193467.0164999999</v>
      </c>
      <c r="AA8" s="480">
        <f t="shared" si="0"/>
        <v>0</v>
      </c>
    </row>
    <row r="9" spans="1:27">
      <c r="A9" s="470">
        <v>1.1000000000000001</v>
      </c>
      <c r="B9" s="486" t="s">
        <v>468</v>
      </c>
      <c r="C9" s="153">
        <v>0</v>
      </c>
      <c r="D9" s="472">
        <v>0</v>
      </c>
      <c r="E9" s="472">
        <v>0</v>
      </c>
      <c r="F9" s="472">
        <v>0</v>
      </c>
      <c r="G9" s="472">
        <v>0</v>
      </c>
      <c r="H9" s="472">
        <v>0</v>
      </c>
      <c r="I9" s="472">
        <v>0</v>
      </c>
      <c r="J9" s="472">
        <v>0</v>
      </c>
      <c r="K9" s="472">
        <v>0</v>
      </c>
      <c r="L9" s="472">
        <v>0</v>
      </c>
      <c r="M9" s="472">
        <v>0</v>
      </c>
      <c r="N9" s="472">
        <v>0</v>
      </c>
      <c r="O9" s="472">
        <v>0</v>
      </c>
      <c r="P9" s="472">
        <v>0</v>
      </c>
      <c r="Q9" s="472">
        <v>0</v>
      </c>
      <c r="R9" s="472">
        <v>0</v>
      </c>
      <c r="S9" s="472">
        <v>0</v>
      </c>
      <c r="T9" s="472">
        <v>0</v>
      </c>
      <c r="U9" s="464">
        <v>0</v>
      </c>
      <c r="V9" s="464">
        <v>0</v>
      </c>
      <c r="W9" s="464">
        <v>0</v>
      </c>
      <c r="X9" s="464">
        <v>0</v>
      </c>
      <c r="Y9" s="464">
        <v>0</v>
      </c>
      <c r="Z9" s="464">
        <v>0</v>
      </c>
      <c r="AA9" s="464">
        <v>0</v>
      </c>
    </row>
    <row r="10" spans="1:27">
      <c r="A10" s="470">
        <v>1.2</v>
      </c>
      <c r="B10" s="486" t="s">
        <v>469</v>
      </c>
      <c r="C10" s="153">
        <v>0</v>
      </c>
      <c r="D10" s="472">
        <v>0</v>
      </c>
      <c r="E10" s="472">
        <v>0</v>
      </c>
      <c r="F10" s="472">
        <v>0</v>
      </c>
      <c r="G10" s="472">
        <v>0</v>
      </c>
      <c r="H10" s="472">
        <v>0</v>
      </c>
      <c r="I10" s="472">
        <v>0</v>
      </c>
      <c r="J10" s="472">
        <v>0</v>
      </c>
      <c r="K10" s="472">
        <v>0</v>
      </c>
      <c r="L10" s="472">
        <v>0</v>
      </c>
      <c r="M10" s="472">
        <v>0</v>
      </c>
      <c r="N10" s="472">
        <v>0</v>
      </c>
      <c r="O10" s="472">
        <v>0</v>
      </c>
      <c r="P10" s="472">
        <v>0</v>
      </c>
      <c r="Q10" s="472">
        <v>0</v>
      </c>
      <c r="R10" s="472">
        <v>0</v>
      </c>
      <c r="S10" s="472">
        <v>0</v>
      </c>
      <c r="T10" s="472">
        <v>0</v>
      </c>
      <c r="U10" s="464">
        <v>0</v>
      </c>
      <c r="V10" s="464">
        <v>0</v>
      </c>
      <c r="W10" s="464">
        <v>0</v>
      </c>
      <c r="X10" s="464">
        <v>0</v>
      </c>
      <c r="Y10" s="464">
        <v>0</v>
      </c>
      <c r="Z10" s="464">
        <v>0</v>
      </c>
      <c r="AA10" s="464">
        <v>0</v>
      </c>
    </row>
    <row r="11" spans="1:27">
      <c r="A11" s="470">
        <v>1.3</v>
      </c>
      <c r="B11" s="486" t="s">
        <v>470</v>
      </c>
      <c r="C11" s="153">
        <v>0</v>
      </c>
      <c r="D11" s="472">
        <v>0</v>
      </c>
      <c r="E11" s="472">
        <v>0</v>
      </c>
      <c r="F11" s="472">
        <v>0</v>
      </c>
      <c r="G11" s="472">
        <v>0</v>
      </c>
      <c r="H11" s="472">
        <v>0</v>
      </c>
      <c r="I11" s="472">
        <v>0</v>
      </c>
      <c r="J11" s="472">
        <v>0</v>
      </c>
      <c r="K11" s="472">
        <v>0</v>
      </c>
      <c r="L11" s="472">
        <v>0</v>
      </c>
      <c r="M11" s="472">
        <v>0</v>
      </c>
      <c r="N11" s="472">
        <v>0</v>
      </c>
      <c r="O11" s="472">
        <v>0</v>
      </c>
      <c r="P11" s="472">
        <v>0</v>
      </c>
      <c r="Q11" s="472">
        <v>0</v>
      </c>
      <c r="R11" s="472">
        <v>0</v>
      </c>
      <c r="S11" s="472">
        <v>0</v>
      </c>
      <c r="T11" s="472">
        <v>0</v>
      </c>
      <c r="U11" s="464">
        <v>0</v>
      </c>
      <c r="V11" s="464">
        <v>0</v>
      </c>
      <c r="W11" s="464">
        <v>0</v>
      </c>
      <c r="X11" s="464">
        <v>0</v>
      </c>
      <c r="Y11" s="464">
        <v>0</v>
      </c>
      <c r="Z11" s="464">
        <v>0</v>
      </c>
      <c r="AA11" s="464">
        <v>0</v>
      </c>
    </row>
    <row r="12" spans="1:27">
      <c r="A12" s="470">
        <v>1.4</v>
      </c>
      <c r="B12" s="486" t="s">
        <v>471</v>
      </c>
      <c r="C12" s="153">
        <v>319128135.47809982</v>
      </c>
      <c r="D12" s="472">
        <v>318573801.01569986</v>
      </c>
      <c r="E12" s="472">
        <v>0</v>
      </c>
      <c r="F12" s="472">
        <v>0</v>
      </c>
      <c r="G12" s="472">
        <v>0</v>
      </c>
      <c r="H12" s="472">
        <v>0</v>
      </c>
      <c r="I12" s="472">
        <v>0</v>
      </c>
      <c r="J12" s="472">
        <v>0</v>
      </c>
      <c r="K12" s="472">
        <v>0</v>
      </c>
      <c r="L12" s="472">
        <v>214758.22289999999</v>
      </c>
      <c r="M12" s="472">
        <v>0</v>
      </c>
      <c r="N12" s="472">
        <v>0</v>
      </c>
      <c r="O12" s="472">
        <v>0</v>
      </c>
      <c r="P12" s="472">
        <v>0</v>
      </c>
      <c r="Q12" s="472">
        <v>0</v>
      </c>
      <c r="R12" s="472">
        <v>0</v>
      </c>
      <c r="S12" s="472">
        <v>0</v>
      </c>
      <c r="T12" s="472">
        <v>339576.23950000003</v>
      </c>
      <c r="U12" s="464">
        <v>0</v>
      </c>
      <c r="V12" s="464">
        <v>0</v>
      </c>
      <c r="W12" s="464">
        <v>0</v>
      </c>
      <c r="X12" s="464">
        <v>0</v>
      </c>
      <c r="Y12" s="464">
        <v>0</v>
      </c>
      <c r="Z12" s="464">
        <v>0</v>
      </c>
      <c r="AA12" s="464">
        <v>0</v>
      </c>
    </row>
    <row r="13" spans="1:27">
      <c r="A13" s="470">
        <v>1.5</v>
      </c>
      <c r="B13" s="486" t="s">
        <v>472</v>
      </c>
      <c r="C13" s="153">
        <v>10787182793.8461</v>
      </c>
      <c r="D13" s="472">
        <v>10049509277.833799</v>
      </c>
      <c r="E13" s="472">
        <v>58670586.464199997</v>
      </c>
      <c r="F13" s="472">
        <v>12.059900000000001</v>
      </c>
      <c r="G13" s="472">
        <v>0</v>
      </c>
      <c r="H13" s="472">
        <v>519560412.84519988</v>
      </c>
      <c r="I13" s="472">
        <v>88249167.445100024</v>
      </c>
      <c r="J13" s="472">
        <v>24359580.265399996</v>
      </c>
      <c r="K13" s="472">
        <v>22109.243300000002</v>
      </c>
      <c r="L13" s="472">
        <v>192690678.73689982</v>
      </c>
      <c r="M13" s="472">
        <v>15527301.511800002</v>
      </c>
      <c r="N13" s="472">
        <v>10120704.378900001</v>
      </c>
      <c r="O13" s="472">
        <v>26188951.658200003</v>
      </c>
      <c r="P13" s="472">
        <v>18206311.085200001</v>
      </c>
      <c r="Q13" s="472">
        <v>42873523.611800015</v>
      </c>
      <c r="R13" s="472">
        <v>36907687.352899984</v>
      </c>
      <c r="S13" s="472">
        <v>1118449.3535</v>
      </c>
      <c r="T13" s="472">
        <v>25422424.430200007</v>
      </c>
      <c r="U13" s="464">
        <v>4648892.233</v>
      </c>
      <c r="V13" s="464">
        <v>3419230.2171999998</v>
      </c>
      <c r="W13" s="464">
        <v>0</v>
      </c>
      <c r="X13" s="464">
        <v>101264.9912</v>
      </c>
      <c r="Y13" s="464">
        <v>3445065.6020999998</v>
      </c>
      <c r="Z13" s="464">
        <v>643915.94910000009</v>
      </c>
      <c r="AA13" s="464">
        <v>0</v>
      </c>
    </row>
    <row r="14" spans="1:27">
      <c r="A14" s="470">
        <v>1.6</v>
      </c>
      <c r="B14" s="486" t="s">
        <v>473</v>
      </c>
      <c r="C14" s="153">
        <v>11651617214.067999</v>
      </c>
      <c r="D14" s="472">
        <v>10955317061.1738</v>
      </c>
      <c r="E14" s="472">
        <v>110108301.63160001</v>
      </c>
      <c r="F14" s="472">
        <v>24485.849099999996</v>
      </c>
      <c r="G14" s="472">
        <v>0</v>
      </c>
      <c r="H14" s="472">
        <v>434418027.4513998</v>
      </c>
      <c r="I14" s="472">
        <v>70518251.644299999</v>
      </c>
      <c r="J14" s="472">
        <v>41730796.098900005</v>
      </c>
      <c r="K14" s="472">
        <v>104079.47189999999</v>
      </c>
      <c r="L14" s="472">
        <v>179169539.81459996</v>
      </c>
      <c r="M14" s="472">
        <v>16669809.919399997</v>
      </c>
      <c r="N14" s="472">
        <v>9603942.6305</v>
      </c>
      <c r="O14" s="472">
        <v>23801913.055599999</v>
      </c>
      <c r="P14" s="472">
        <v>18878720.747299999</v>
      </c>
      <c r="Q14" s="472">
        <v>26498774.747900005</v>
      </c>
      <c r="R14" s="472">
        <v>17950533.559000004</v>
      </c>
      <c r="S14" s="472">
        <v>3042605.9145</v>
      </c>
      <c r="T14" s="472">
        <v>82712585.628200024</v>
      </c>
      <c r="U14" s="464">
        <v>11659546.797000004</v>
      </c>
      <c r="V14" s="464">
        <v>6500044.8954000007</v>
      </c>
      <c r="W14" s="464">
        <v>2976381.6115999995</v>
      </c>
      <c r="X14" s="464">
        <v>3934014.3367000003</v>
      </c>
      <c r="Y14" s="464">
        <v>4925711.8591</v>
      </c>
      <c r="Z14" s="464">
        <v>549551.06739999994</v>
      </c>
      <c r="AA14" s="464">
        <v>0</v>
      </c>
    </row>
    <row r="15" spans="1:27">
      <c r="A15" s="484">
        <v>2</v>
      </c>
      <c r="B15" s="475" t="s">
        <v>474</v>
      </c>
      <c r="C15" s="153">
        <v>7033118414.5026007</v>
      </c>
      <c r="D15" s="153">
        <v>7033118414.5026007</v>
      </c>
      <c r="E15" s="153">
        <v>0</v>
      </c>
      <c r="F15" s="153">
        <v>0</v>
      </c>
      <c r="G15" s="153">
        <v>0</v>
      </c>
      <c r="H15" s="153">
        <v>0</v>
      </c>
      <c r="I15" s="153">
        <v>0</v>
      </c>
      <c r="J15" s="153">
        <v>0</v>
      </c>
      <c r="K15" s="153">
        <v>0</v>
      </c>
      <c r="L15" s="153">
        <v>0</v>
      </c>
      <c r="M15" s="153">
        <v>0</v>
      </c>
      <c r="N15" s="153">
        <v>0</v>
      </c>
      <c r="O15" s="153">
        <v>0</v>
      </c>
      <c r="P15" s="153">
        <v>0</v>
      </c>
      <c r="Q15" s="153">
        <v>0</v>
      </c>
      <c r="R15" s="153">
        <v>0</v>
      </c>
      <c r="S15" s="153">
        <v>0</v>
      </c>
      <c r="T15" s="153">
        <v>0</v>
      </c>
      <c r="U15" s="153">
        <f t="shared" ref="U15:AA15" si="1">SUM(U16:U21)</f>
        <v>0</v>
      </c>
      <c r="V15" s="153">
        <f t="shared" si="1"/>
        <v>0</v>
      </c>
      <c r="W15" s="153">
        <f t="shared" si="1"/>
        <v>0</v>
      </c>
      <c r="X15" s="153">
        <f t="shared" si="1"/>
        <v>0</v>
      </c>
      <c r="Y15" s="153">
        <f t="shared" si="1"/>
        <v>0</v>
      </c>
      <c r="Z15" s="153">
        <f t="shared" si="1"/>
        <v>0</v>
      </c>
      <c r="AA15" s="153">
        <f t="shared" si="1"/>
        <v>0</v>
      </c>
    </row>
    <row r="16" spans="1:27">
      <c r="A16" s="470">
        <v>2.1</v>
      </c>
      <c r="B16" s="486" t="s">
        <v>468</v>
      </c>
      <c r="C16" s="153">
        <v>67107900.771600001</v>
      </c>
      <c r="D16" s="472">
        <v>67107900.771600001</v>
      </c>
      <c r="E16" s="472">
        <v>0</v>
      </c>
      <c r="F16" s="472">
        <v>0</v>
      </c>
      <c r="G16" s="472">
        <v>0</v>
      </c>
      <c r="H16" s="472">
        <v>0</v>
      </c>
      <c r="I16" s="472">
        <v>0</v>
      </c>
      <c r="J16" s="472">
        <v>0</v>
      </c>
      <c r="K16" s="472">
        <v>0</v>
      </c>
      <c r="L16" s="472">
        <v>0</v>
      </c>
      <c r="M16" s="472">
        <v>0</v>
      </c>
      <c r="N16" s="472">
        <v>0</v>
      </c>
      <c r="O16" s="472">
        <v>0</v>
      </c>
      <c r="P16" s="472">
        <v>0</v>
      </c>
      <c r="Q16" s="472">
        <v>0</v>
      </c>
      <c r="R16" s="472">
        <v>0</v>
      </c>
      <c r="S16" s="472">
        <v>0</v>
      </c>
      <c r="T16" s="472">
        <v>0</v>
      </c>
      <c r="U16" s="464">
        <v>0</v>
      </c>
      <c r="V16" s="464">
        <v>0</v>
      </c>
      <c r="W16" s="464">
        <v>0</v>
      </c>
      <c r="X16" s="464">
        <v>0</v>
      </c>
      <c r="Y16" s="464">
        <v>0</v>
      </c>
      <c r="Z16" s="464">
        <v>0</v>
      </c>
      <c r="AA16" s="464">
        <v>0</v>
      </c>
    </row>
    <row r="17" spans="1:27">
      <c r="A17" s="470">
        <v>2.2000000000000002</v>
      </c>
      <c r="B17" s="486" t="s">
        <v>469</v>
      </c>
      <c r="C17" s="153">
        <v>5730359997.6551008</v>
      </c>
      <c r="D17" s="472">
        <v>5730359997.6551008</v>
      </c>
      <c r="E17" s="472">
        <v>0</v>
      </c>
      <c r="F17" s="472">
        <v>0</v>
      </c>
      <c r="G17" s="472">
        <v>0</v>
      </c>
      <c r="H17" s="472">
        <v>0</v>
      </c>
      <c r="I17" s="472">
        <v>0</v>
      </c>
      <c r="J17" s="472">
        <v>0</v>
      </c>
      <c r="K17" s="472">
        <v>0</v>
      </c>
      <c r="L17" s="472">
        <v>0</v>
      </c>
      <c r="M17" s="472">
        <v>0</v>
      </c>
      <c r="N17" s="472">
        <v>0</v>
      </c>
      <c r="O17" s="472">
        <v>0</v>
      </c>
      <c r="P17" s="472">
        <v>0</v>
      </c>
      <c r="Q17" s="472">
        <v>0</v>
      </c>
      <c r="R17" s="472">
        <v>0</v>
      </c>
      <c r="S17" s="472">
        <v>0</v>
      </c>
      <c r="T17" s="472">
        <v>0</v>
      </c>
      <c r="U17" s="464">
        <v>0</v>
      </c>
      <c r="V17" s="464">
        <v>0</v>
      </c>
      <c r="W17" s="464">
        <v>0</v>
      </c>
      <c r="X17" s="464">
        <v>0</v>
      </c>
      <c r="Y17" s="464">
        <v>0</v>
      </c>
      <c r="Z17" s="464">
        <v>0</v>
      </c>
      <c r="AA17" s="464">
        <v>0</v>
      </c>
    </row>
    <row r="18" spans="1:27">
      <c r="A18" s="470">
        <v>2.2999999999999998</v>
      </c>
      <c r="B18" s="486" t="s">
        <v>470</v>
      </c>
      <c r="C18" s="153">
        <v>1097422462.2894001</v>
      </c>
      <c r="D18" s="472">
        <v>1097422462.2894001</v>
      </c>
      <c r="E18" s="472">
        <v>0</v>
      </c>
      <c r="F18" s="472">
        <v>0</v>
      </c>
      <c r="G18" s="472">
        <v>0</v>
      </c>
      <c r="H18" s="472">
        <v>0</v>
      </c>
      <c r="I18" s="472">
        <v>0</v>
      </c>
      <c r="J18" s="472">
        <v>0</v>
      </c>
      <c r="K18" s="472">
        <v>0</v>
      </c>
      <c r="L18" s="472">
        <v>0</v>
      </c>
      <c r="M18" s="472">
        <v>0</v>
      </c>
      <c r="N18" s="472">
        <v>0</v>
      </c>
      <c r="O18" s="472">
        <v>0</v>
      </c>
      <c r="P18" s="472">
        <v>0</v>
      </c>
      <c r="Q18" s="472">
        <v>0</v>
      </c>
      <c r="R18" s="472">
        <v>0</v>
      </c>
      <c r="S18" s="472">
        <v>0</v>
      </c>
      <c r="T18" s="472">
        <v>0</v>
      </c>
      <c r="U18" s="464">
        <v>0</v>
      </c>
      <c r="V18" s="464">
        <v>0</v>
      </c>
      <c r="W18" s="464">
        <v>0</v>
      </c>
      <c r="X18" s="464">
        <v>0</v>
      </c>
      <c r="Y18" s="464">
        <v>0</v>
      </c>
      <c r="Z18" s="464">
        <v>0</v>
      </c>
      <c r="AA18" s="464">
        <v>0</v>
      </c>
    </row>
    <row r="19" spans="1:27">
      <c r="A19" s="470">
        <v>2.4</v>
      </c>
      <c r="B19" s="486" t="s">
        <v>471</v>
      </c>
      <c r="C19" s="153">
        <v>10142400.220000001</v>
      </c>
      <c r="D19" s="472">
        <v>10142400.220000001</v>
      </c>
      <c r="E19" s="472">
        <v>0</v>
      </c>
      <c r="F19" s="472">
        <v>0</v>
      </c>
      <c r="G19" s="472">
        <v>0</v>
      </c>
      <c r="H19" s="472">
        <v>0</v>
      </c>
      <c r="I19" s="472">
        <v>0</v>
      </c>
      <c r="J19" s="472">
        <v>0</v>
      </c>
      <c r="K19" s="472">
        <v>0</v>
      </c>
      <c r="L19" s="472">
        <v>0</v>
      </c>
      <c r="M19" s="472">
        <v>0</v>
      </c>
      <c r="N19" s="472">
        <v>0</v>
      </c>
      <c r="O19" s="472">
        <v>0</v>
      </c>
      <c r="P19" s="472">
        <v>0</v>
      </c>
      <c r="Q19" s="472">
        <v>0</v>
      </c>
      <c r="R19" s="472">
        <v>0</v>
      </c>
      <c r="S19" s="472">
        <v>0</v>
      </c>
      <c r="T19" s="472">
        <v>0</v>
      </c>
      <c r="U19" s="464">
        <v>0</v>
      </c>
      <c r="V19" s="464">
        <v>0</v>
      </c>
      <c r="W19" s="464">
        <v>0</v>
      </c>
      <c r="X19" s="464">
        <v>0</v>
      </c>
      <c r="Y19" s="464">
        <v>0</v>
      </c>
      <c r="Z19" s="464">
        <v>0</v>
      </c>
      <c r="AA19" s="464">
        <v>0</v>
      </c>
    </row>
    <row r="20" spans="1:27">
      <c r="A20" s="470">
        <v>2.5</v>
      </c>
      <c r="B20" s="486" t="s">
        <v>472</v>
      </c>
      <c r="C20" s="153">
        <v>128085653.56649999</v>
      </c>
      <c r="D20" s="472">
        <v>128085653.56649999</v>
      </c>
      <c r="E20" s="472">
        <v>0</v>
      </c>
      <c r="F20" s="472">
        <v>0</v>
      </c>
      <c r="G20" s="472">
        <v>0</v>
      </c>
      <c r="H20" s="472">
        <v>0</v>
      </c>
      <c r="I20" s="472">
        <v>0</v>
      </c>
      <c r="J20" s="472">
        <v>0</v>
      </c>
      <c r="K20" s="472">
        <v>0</v>
      </c>
      <c r="L20" s="472">
        <v>0</v>
      </c>
      <c r="M20" s="472">
        <v>0</v>
      </c>
      <c r="N20" s="472">
        <v>0</v>
      </c>
      <c r="O20" s="472">
        <v>0</v>
      </c>
      <c r="P20" s="472">
        <v>0</v>
      </c>
      <c r="Q20" s="472">
        <v>0</v>
      </c>
      <c r="R20" s="472">
        <v>0</v>
      </c>
      <c r="S20" s="472">
        <v>0</v>
      </c>
      <c r="T20" s="472">
        <v>0</v>
      </c>
      <c r="U20" s="464">
        <v>0</v>
      </c>
      <c r="V20" s="464">
        <v>0</v>
      </c>
      <c r="W20" s="464">
        <v>0</v>
      </c>
      <c r="X20" s="464">
        <v>0</v>
      </c>
      <c r="Y20" s="464">
        <v>0</v>
      </c>
      <c r="Z20" s="464">
        <v>0</v>
      </c>
      <c r="AA20" s="464">
        <v>0</v>
      </c>
    </row>
    <row r="21" spans="1:27">
      <c r="A21" s="470">
        <v>2.6</v>
      </c>
      <c r="B21" s="486" t="s">
        <v>473</v>
      </c>
      <c r="C21" s="153">
        <v>0</v>
      </c>
      <c r="D21" s="472">
        <v>0</v>
      </c>
      <c r="E21" s="472">
        <v>0</v>
      </c>
      <c r="F21" s="472">
        <v>0</v>
      </c>
      <c r="G21" s="472">
        <v>0</v>
      </c>
      <c r="H21" s="472">
        <v>0</v>
      </c>
      <c r="I21" s="472">
        <v>0</v>
      </c>
      <c r="J21" s="472">
        <v>0</v>
      </c>
      <c r="K21" s="472">
        <v>0</v>
      </c>
      <c r="L21" s="472">
        <v>0</v>
      </c>
      <c r="M21" s="472">
        <v>0</v>
      </c>
      <c r="N21" s="472">
        <v>0</v>
      </c>
      <c r="O21" s="472">
        <v>0</v>
      </c>
      <c r="P21" s="472">
        <v>0</v>
      </c>
      <c r="Q21" s="472">
        <v>0</v>
      </c>
      <c r="R21" s="472">
        <v>0</v>
      </c>
      <c r="S21" s="472">
        <v>0</v>
      </c>
      <c r="T21" s="472">
        <v>0</v>
      </c>
      <c r="U21" s="464">
        <v>0</v>
      </c>
      <c r="V21" s="464">
        <v>0</v>
      </c>
      <c r="W21" s="464">
        <v>0</v>
      </c>
      <c r="X21" s="464">
        <v>0</v>
      </c>
      <c r="Y21" s="464">
        <v>0</v>
      </c>
      <c r="Z21" s="464">
        <v>0</v>
      </c>
      <c r="AA21" s="464">
        <v>0</v>
      </c>
    </row>
    <row r="22" spans="1:27">
      <c r="A22" s="484">
        <v>3</v>
      </c>
      <c r="B22" s="485" t="s">
        <v>514</v>
      </c>
      <c r="C22" s="153">
        <v>2893422443.9811745</v>
      </c>
      <c r="D22" s="153">
        <v>2837545917.4701509</v>
      </c>
      <c r="E22" s="496"/>
      <c r="F22" s="496"/>
      <c r="G22" s="496"/>
      <c r="H22" s="153">
        <v>49618468.898917004</v>
      </c>
      <c r="I22" s="496"/>
      <c r="J22" s="496"/>
      <c r="K22" s="496"/>
      <c r="L22" s="153">
        <v>6249780.5196059998</v>
      </c>
      <c r="M22" s="496"/>
      <c r="N22" s="496"/>
      <c r="O22" s="496"/>
      <c r="P22" s="496"/>
      <c r="Q22" s="496"/>
      <c r="R22" s="496"/>
      <c r="S22" s="496"/>
      <c r="T22" s="472">
        <v>0</v>
      </c>
      <c r="U22" s="496"/>
      <c r="V22" s="496"/>
      <c r="W22" s="496"/>
      <c r="X22" s="496"/>
      <c r="Y22" s="496"/>
      <c r="Z22" s="496"/>
      <c r="AA22" s="487"/>
    </row>
    <row r="23" spans="1:27">
      <c r="A23" s="470">
        <v>3.1</v>
      </c>
      <c r="B23" s="486" t="s">
        <v>468</v>
      </c>
      <c r="C23" s="153">
        <v>0</v>
      </c>
      <c r="D23" s="472">
        <v>0</v>
      </c>
      <c r="E23" s="496"/>
      <c r="F23" s="496"/>
      <c r="G23" s="496"/>
      <c r="H23" s="472">
        <v>0</v>
      </c>
      <c r="I23" s="496"/>
      <c r="J23" s="496"/>
      <c r="K23" s="496"/>
      <c r="L23" s="472">
        <v>0</v>
      </c>
      <c r="M23" s="496"/>
      <c r="N23" s="496"/>
      <c r="O23" s="496"/>
      <c r="P23" s="496"/>
      <c r="Q23" s="496"/>
      <c r="R23" s="496"/>
      <c r="S23" s="496"/>
      <c r="T23" s="472">
        <v>0</v>
      </c>
      <c r="U23" s="496"/>
      <c r="V23" s="496"/>
      <c r="W23" s="496"/>
      <c r="X23" s="496"/>
      <c r="Y23" s="496"/>
      <c r="Z23" s="496"/>
      <c r="AA23" s="487"/>
    </row>
    <row r="24" spans="1:27">
      <c r="A24" s="470">
        <v>3.2</v>
      </c>
      <c r="B24" s="486" t="s">
        <v>469</v>
      </c>
      <c r="C24" s="153">
        <v>999112.74</v>
      </c>
      <c r="D24" s="472">
        <v>999112.74</v>
      </c>
      <c r="E24" s="496"/>
      <c r="F24" s="496"/>
      <c r="G24" s="496"/>
      <c r="H24" s="472">
        <v>0</v>
      </c>
      <c r="I24" s="496"/>
      <c r="J24" s="496"/>
      <c r="K24" s="496"/>
      <c r="L24" s="472">
        <v>0</v>
      </c>
      <c r="M24" s="496"/>
      <c r="N24" s="496"/>
      <c r="O24" s="496"/>
      <c r="P24" s="496"/>
      <c r="Q24" s="496"/>
      <c r="R24" s="496"/>
      <c r="S24" s="496"/>
      <c r="T24" s="472">
        <v>0</v>
      </c>
      <c r="U24" s="496"/>
      <c r="V24" s="496"/>
      <c r="W24" s="496"/>
      <c r="X24" s="496"/>
      <c r="Y24" s="496"/>
      <c r="Z24" s="496"/>
      <c r="AA24" s="487"/>
    </row>
    <row r="25" spans="1:27">
      <c r="A25" s="470">
        <v>3.3</v>
      </c>
      <c r="B25" s="486" t="s">
        <v>470</v>
      </c>
      <c r="C25" s="153">
        <v>0</v>
      </c>
      <c r="D25" s="472">
        <v>0</v>
      </c>
      <c r="E25" s="496"/>
      <c r="F25" s="496"/>
      <c r="G25" s="496"/>
      <c r="H25" s="472">
        <v>0</v>
      </c>
      <c r="I25" s="496"/>
      <c r="J25" s="496"/>
      <c r="K25" s="496"/>
      <c r="L25" s="472">
        <v>0</v>
      </c>
      <c r="M25" s="496"/>
      <c r="N25" s="496"/>
      <c r="O25" s="496"/>
      <c r="P25" s="496"/>
      <c r="Q25" s="496"/>
      <c r="R25" s="496"/>
      <c r="S25" s="496"/>
      <c r="T25" s="472">
        <v>0</v>
      </c>
      <c r="U25" s="496"/>
      <c r="V25" s="496"/>
      <c r="W25" s="496"/>
      <c r="X25" s="496"/>
      <c r="Y25" s="496"/>
      <c r="Z25" s="496"/>
      <c r="AA25" s="487"/>
    </row>
    <row r="26" spans="1:27">
      <c r="A26" s="470">
        <v>3.4</v>
      </c>
      <c r="B26" s="486" t="s">
        <v>471</v>
      </c>
      <c r="C26" s="153">
        <v>12898843.7731</v>
      </c>
      <c r="D26" s="472">
        <v>12728843.7731</v>
      </c>
      <c r="E26" s="496"/>
      <c r="F26" s="496"/>
      <c r="G26" s="496"/>
      <c r="H26" s="472">
        <v>0</v>
      </c>
      <c r="I26" s="496"/>
      <c r="J26" s="496"/>
      <c r="K26" s="496"/>
      <c r="L26" s="472">
        <v>170000</v>
      </c>
      <c r="M26" s="496"/>
      <c r="N26" s="496"/>
      <c r="O26" s="496"/>
      <c r="P26" s="496"/>
      <c r="Q26" s="496"/>
      <c r="R26" s="496"/>
      <c r="S26" s="496"/>
      <c r="T26" s="472">
        <v>0</v>
      </c>
      <c r="U26" s="496"/>
      <c r="V26" s="496"/>
      <c r="W26" s="496"/>
      <c r="X26" s="496"/>
      <c r="Y26" s="496"/>
      <c r="Z26" s="496"/>
      <c r="AA26" s="487"/>
    </row>
    <row r="27" spans="1:27">
      <c r="A27" s="470">
        <v>3.5</v>
      </c>
      <c r="B27" s="486" t="s">
        <v>472</v>
      </c>
      <c r="C27" s="153">
        <v>2613819551.2717752</v>
      </c>
      <c r="D27" s="472">
        <v>2565917057.8643818</v>
      </c>
      <c r="E27" s="496"/>
      <c r="F27" s="496"/>
      <c r="G27" s="496"/>
      <c r="H27" s="472">
        <v>42146882.456280001</v>
      </c>
      <c r="I27" s="496"/>
      <c r="J27" s="496"/>
      <c r="K27" s="496"/>
      <c r="L27" s="472">
        <v>5755610.9511129996</v>
      </c>
      <c r="M27" s="496"/>
      <c r="N27" s="496"/>
      <c r="O27" s="496"/>
      <c r="P27" s="496"/>
      <c r="Q27" s="496"/>
      <c r="R27" s="496"/>
      <c r="S27" s="496"/>
      <c r="T27" s="472">
        <v>0</v>
      </c>
      <c r="U27" s="496"/>
      <c r="V27" s="496"/>
      <c r="W27" s="496"/>
      <c r="X27" s="496"/>
      <c r="Y27" s="496"/>
      <c r="Z27" s="496"/>
      <c r="AA27" s="487"/>
    </row>
    <row r="28" spans="1:27">
      <c r="A28" s="470">
        <v>3.6</v>
      </c>
      <c r="B28" s="486" t="s">
        <v>473</v>
      </c>
      <c r="C28" s="153">
        <v>265704936.19629896</v>
      </c>
      <c r="D28" s="472">
        <v>257900903.09266895</v>
      </c>
      <c r="E28" s="496"/>
      <c r="F28" s="496"/>
      <c r="G28" s="496"/>
      <c r="H28" s="472">
        <v>7471586.4426370002</v>
      </c>
      <c r="I28" s="496"/>
      <c r="J28" s="496"/>
      <c r="K28" s="496"/>
      <c r="L28" s="472">
        <v>324169.568493</v>
      </c>
      <c r="M28" s="496"/>
      <c r="N28" s="496"/>
      <c r="O28" s="496"/>
      <c r="P28" s="496"/>
      <c r="Q28" s="496"/>
      <c r="R28" s="496"/>
      <c r="S28" s="496"/>
      <c r="T28" s="472">
        <v>8277.0925000000007</v>
      </c>
      <c r="U28" s="496"/>
      <c r="V28" s="496"/>
      <c r="W28" s="496"/>
      <c r="X28" s="496"/>
      <c r="Y28" s="496"/>
      <c r="Z28" s="496"/>
      <c r="AA28" s="487"/>
    </row>
    <row r="30" spans="1:27">
      <c r="AA30" s="144"/>
    </row>
    <row r="31" spans="1:27">
      <c r="AA31" s="144"/>
    </row>
    <row r="32" spans="1:27">
      <c r="AA32" s="144"/>
    </row>
    <row r="33" spans="27:27">
      <c r="AA33" s="144"/>
    </row>
    <row r="34" spans="27:27">
      <c r="AA34" s="144"/>
    </row>
    <row r="35" spans="27:27">
      <c r="AA35" s="144"/>
    </row>
    <row r="36" spans="27:27">
      <c r="AA36" s="144"/>
    </row>
    <row r="37" spans="27:27">
      <c r="AA37" s="144"/>
    </row>
    <row r="38" spans="27:27">
      <c r="AA38" s="144"/>
    </row>
    <row r="39" spans="27:27">
      <c r="AA39" s="144"/>
    </row>
    <row r="40" spans="27:27">
      <c r="AA40" s="144"/>
    </row>
    <row r="41" spans="27:27">
      <c r="AA41" s="144"/>
    </row>
    <row r="42" spans="27:27">
      <c r="AA42" s="144"/>
    </row>
    <row r="43" spans="27:27">
      <c r="AA43" s="144"/>
    </row>
    <row r="44" spans="27:27">
      <c r="AA44" s="144"/>
    </row>
    <row r="45" spans="27:27">
      <c r="AA45" s="144"/>
    </row>
    <row r="46" spans="27:27">
      <c r="AA46" s="144"/>
    </row>
    <row r="47" spans="27:27">
      <c r="AA47" s="144"/>
    </row>
    <row r="48" spans="27:27">
      <c r="AA48" s="144"/>
    </row>
    <row r="49" spans="27:27">
      <c r="AA49" s="144"/>
    </row>
    <row r="50" spans="27:27">
      <c r="AA50" s="144"/>
    </row>
    <row r="51" spans="27:27">
      <c r="AA51" s="144"/>
    </row>
    <row r="52" spans="27:27">
      <c r="AA52" s="144"/>
    </row>
    <row r="53" spans="27:27">
      <c r="AA53" s="144"/>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A23"/>
  <sheetViews>
    <sheetView showGridLines="0" zoomScaleNormal="100" workbookViewId="0"/>
  </sheetViews>
  <sheetFormatPr defaultColWidth="9.109375" defaultRowHeight="12"/>
  <cols>
    <col min="1" max="1" width="11.88671875" style="23" bestFit="1" customWidth="1"/>
    <col min="2" max="2" width="90.33203125" style="23" bestFit="1" customWidth="1"/>
    <col min="3" max="3" width="20.109375" style="463" customWidth="1"/>
    <col min="4" max="4" width="22.33203125" style="463" customWidth="1"/>
    <col min="5" max="7" width="17.109375" style="463" customWidth="1"/>
    <col min="8" max="8" width="22.33203125" style="463" customWidth="1"/>
    <col min="9" max="10" width="17.109375" style="463" customWidth="1"/>
    <col min="11" max="27" width="22.33203125" style="463" customWidth="1"/>
    <col min="28" max="16384" width="9.109375" style="463"/>
  </cols>
  <sheetData>
    <row r="1" spans="1:27" ht="13.8">
      <c r="A1" s="3" t="s">
        <v>30</v>
      </c>
      <c r="B1" s="17" t="str">
        <f>'Info '!C2</f>
        <v xml:space="preserve">JSC "Bank of Georgia" </v>
      </c>
    </row>
    <row r="2" spans="1:27">
      <c r="A2" s="4" t="s">
        <v>31</v>
      </c>
      <c r="B2" s="442">
        <f>'1. key ratios '!B2</f>
        <v>45565</v>
      </c>
    </row>
    <row r="3" spans="1:27">
      <c r="A3" s="5" t="s">
        <v>476</v>
      </c>
    </row>
    <row r="4" spans="1:27" ht="12.6" thickBot="1">
      <c r="A4" s="5"/>
      <c r="B4" s="25"/>
    </row>
    <row r="5" spans="1:27" s="643" customFormat="1" ht="13.5" customHeight="1">
      <c r="A5" s="766" t="s">
        <v>682</v>
      </c>
      <c r="B5" s="767"/>
      <c r="C5" s="777" t="s">
        <v>681</v>
      </c>
      <c r="D5" s="778"/>
      <c r="E5" s="778"/>
      <c r="F5" s="778"/>
      <c r="G5" s="778"/>
      <c r="H5" s="778"/>
      <c r="I5" s="778"/>
      <c r="J5" s="778"/>
      <c r="K5" s="778"/>
      <c r="L5" s="778"/>
      <c r="M5" s="778"/>
      <c r="N5" s="778"/>
      <c r="O5" s="778"/>
      <c r="P5" s="778"/>
      <c r="Q5" s="778"/>
      <c r="R5" s="778"/>
      <c r="S5" s="778"/>
      <c r="T5" s="778"/>
      <c r="U5" s="778"/>
      <c r="V5" s="778"/>
      <c r="W5" s="778"/>
      <c r="X5" s="778"/>
      <c r="Y5" s="778"/>
      <c r="Z5" s="778"/>
      <c r="AA5" s="779"/>
    </row>
    <row r="6" spans="1:27" s="643" customFormat="1" ht="12" customHeight="1">
      <c r="A6" s="768"/>
      <c r="B6" s="769"/>
      <c r="C6" s="773" t="s">
        <v>64</v>
      </c>
      <c r="D6" s="772" t="s">
        <v>678</v>
      </c>
      <c r="E6" s="772"/>
      <c r="F6" s="772"/>
      <c r="G6" s="772"/>
      <c r="H6" s="775" t="s">
        <v>677</v>
      </c>
      <c r="I6" s="776"/>
      <c r="J6" s="776"/>
      <c r="K6" s="776"/>
      <c r="L6" s="644"/>
      <c r="M6" s="764" t="s">
        <v>676</v>
      </c>
      <c r="N6" s="764"/>
      <c r="O6" s="764"/>
      <c r="P6" s="764"/>
      <c r="Q6" s="764"/>
      <c r="R6" s="764"/>
      <c r="S6" s="732"/>
      <c r="T6" s="644"/>
      <c r="U6" s="764" t="s">
        <v>675</v>
      </c>
      <c r="V6" s="764"/>
      <c r="W6" s="764"/>
      <c r="X6" s="764"/>
      <c r="Y6" s="764"/>
      <c r="Z6" s="764"/>
      <c r="AA6" s="765"/>
    </row>
    <row r="7" spans="1:27" s="643" customFormat="1" ht="24">
      <c r="A7" s="770"/>
      <c r="B7" s="771"/>
      <c r="C7" s="774"/>
      <c r="D7" s="645"/>
      <c r="E7" s="646" t="s">
        <v>466</v>
      </c>
      <c r="F7" s="449" t="s">
        <v>673</v>
      </c>
      <c r="G7" s="449" t="s">
        <v>674</v>
      </c>
      <c r="H7" s="647"/>
      <c r="I7" s="646" t="s">
        <v>466</v>
      </c>
      <c r="J7" s="449" t="s">
        <v>673</v>
      </c>
      <c r="K7" s="449" t="s">
        <v>674</v>
      </c>
      <c r="L7" s="648"/>
      <c r="M7" s="646" t="s">
        <v>466</v>
      </c>
      <c r="N7" s="449" t="s">
        <v>673</v>
      </c>
      <c r="O7" s="449" t="s">
        <v>672</v>
      </c>
      <c r="P7" s="449" t="s">
        <v>671</v>
      </c>
      <c r="Q7" s="449" t="s">
        <v>670</v>
      </c>
      <c r="R7" s="449" t="s">
        <v>669</v>
      </c>
      <c r="S7" s="449" t="s">
        <v>668</v>
      </c>
      <c r="T7" s="648"/>
      <c r="U7" s="646" t="s">
        <v>466</v>
      </c>
      <c r="V7" s="449" t="s">
        <v>673</v>
      </c>
      <c r="W7" s="449" t="s">
        <v>672</v>
      </c>
      <c r="X7" s="449" t="s">
        <v>671</v>
      </c>
      <c r="Y7" s="449" t="s">
        <v>670</v>
      </c>
      <c r="Z7" s="449" t="s">
        <v>669</v>
      </c>
      <c r="AA7" s="449" t="s">
        <v>668</v>
      </c>
    </row>
    <row r="8" spans="1:27" ht="13.8">
      <c r="A8" s="58">
        <v>1</v>
      </c>
      <c r="B8" s="57" t="s">
        <v>467</v>
      </c>
      <c r="C8" s="649">
        <v>22757928143.392197</v>
      </c>
      <c r="D8" s="150">
        <v>21323400140.023296</v>
      </c>
      <c r="E8" s="150">
        <v>168778888.09580001</v>
      </c>
      <c r="F8" s="150">
        <v>24497.909</v>
      </c>
      <c r="G8" s="150"/>
      <c r="H8" s="150">
        <v>953978440.29659998</v>
      </c>
      <c r="I8" s="150">
        <v>158767419.08939999</v>
      </c>
      <c r="J8" s="150">
        <v>66090376.364299998</v>
      </c>
      <c r="K8" s="150">
        <v>126188.71520000001</v>
      </c>
      <c r="L8" s="150">
        <v>372074976.7744</v>
      </c>
      <c r="M8" s="150">
        <v>32197111.431200001</v>
      </c>
      <c r="N8" s="150">
        <v>19724647.009400003</v>
      </c>
      <c r="O8" s="150">
        <v>49990864.713799998</v>
      </c>
      <c r="P8" s="150">
        <v>37085031.832499996</v>
      </c>
      <c r="Q8" s="150">
        <v>69372298.359700024</v>
      </c>
      <c r="R8" s="150">
        <v>54858220.911899984</v>
      </c>
      <c r="S8" s="150">
        <v>4161055.2680000002</v>
      </c>
      <c r="T8" s="150">
        <v>108474586.29790001</v>
      </c>
      <c r="U8" s="150">
        <v>16308439.029999999</v>
      </c>
      <c r="V8" s="150">
        <v>9919275.1125999987</v>
      </c>
      <c r="W8" s="150">
        <v>2976381.6115999999</v>
      </c>
      <c r="X8" s="150">
        <v>4035279.3279000004</v>
      </c>
      <c r="Y8" s="150">
        <v>8370777.4612000007</v>
      </c>
      <c r="Z8" s="150">
        <v>1193467.0164999999</v>
      </c>
      <c r="AA8" s="150">
        <v>0</v>
      </c>
    </row>
    <row r="9" spans="1:27" ht="13.8">
      <c r="A9" s="55">
        <v>1.1000000000000001</v>
      </c>
      <c r="B9" s="56" t="s">
        <v>477</v>
      </c>
      <c r="C9" s="649">
        <v>18805896936.172455</v>
      </c>
      <c r="D9" s="150">
        <v>17596536790.424454</v>
      </c>
      <c r="E9" s="150">
        <v>125818860.14410001</v>
      </c>
      <c r="F9" s="150">
        <v>7394.18</v>
      </c>
      <c r="G9" s="150"/>
      <c r="H9" s="150">
        <v>793730983.7190001</v>
      </c>
      <c r="I9" s="150">
        <v>127999180.1683</v>
      </c>
      <c r="J9" s="150">
        <v>44103726.346700005</v>
      </c>
      <c r="K9" s="150">
        <v>8814.0815000000002</v>
      </c>
      <c r="L9" s="150">
        <v>311305606.83389997</v>
      </c>
      <c r="M9" s="150">
        <v>23719035.144099999</v>
      </c>
      <c r="N9" s="150">
        <v>14798427.218500003</v>
      </c>
      <c r="O9" s="150">
        <v>34683672.304399997</v>
      </c>
      <c r="P9" s="150">
        <v>36451922.7971</v>
      </c>
      <c r="Q9" s="150">
        <v>67761615.948200002</v>
      </c>
      <c r="R9" s="150">
        <v>51974108.093400002</v>
      </c>
      <c r="S9" s="150">
        <v>33255.181600000004</v>
      </c>
      <c r="T9" s="150">
        <v>104323555.19510001</v>
      </c>
      <c r="U9" s="150">
        <v>15464723.485099999</v>
      </c>
      <c r="V9" s="150">
        <v>9737295.368999999</v>
      </c>
      <c r="W9" s="150">
        <v>2802512.77</v>
      </c>
      <c r="X9" s="150">
        <v>4013628.6672</v>
      </c>
      <c r="Y9" s="150">
        <v>8304116.858</v>
      </c>
      <c r="Z9" s="150">
        <v>1193467.0165000001</v>
      </c>
      <c r="AA9" s="150"/>
    </row>
    <row r="10" spans="1:27" ht="13.8">
      <c r="A10" s="53" t="s">
        <v>14</v>
      </c>
      <c r="B10" s="54" t="s">
        <v>478</v>
      </c>
      <c r="C10" s="649">
        <v>18186066685.992798</v>
      </c>
      <c r="D10" s="150">
        <v>16992382663.980598</v>
      </c>
      <c r="E10" s="150">
        <v>121682624.36880001</v>
      </c>
      <c r="F10" s="150">
        <v>0</v>
      </c>
      <c r="G10" s="150"/>
      <c r="H10" s="150">
        <v>782572920.00370002</v>
      </c>
      <c r="I10" s="150">
        <v>127303247.4269</v>
      </c>
      <c r="J10" s="150">
        <v>43159117.533000007</v>
      </c>
      <c r="K10" s="150">
        <v>8814.0815000000002</v>
      </c>
      <c r="L10" s="150">
        <v>307000163.79939997</v>
      </c>
      <c r="M10" s="150">
        <v>23513334.654399998</v>
      </c>
      <c r="N10" s="150">
        <v>13944859.571900003</v>
      </c>
      <c r="O10" s="150">
        <v>33745634.266800001</v>
      </c>
      <c r="P10" s="150">
        <v>36345872.1171</v>
      </c>
      <c r="Q10" s="150">
        <v>67754136.738200009</v>
      </c>
      <c r="R10" s="150">
        <v>50654230.153399996</v>
      </c>
      <c r="S10" s="150">
        <v>0</v>
      </c>
      <c r="T10" s="150">
        <v>104110938.20910001</v>
      </c>
      <c r="U10" s="150">
        <v>15356777.849099999</v>
      </c>
      <c r="V10" s="150">
        <v>9737295.368999999</v>
      </c>
      <c r="W10" s="150">
        <v>2697841.42</v>
      </c>
      <c r="X10" s="150">
        <v>4013628.6672</v>
      </c>
      <c r="Y10" s="150">
        <v>8304116.858</v>
      </c>
      <c r="Z10" s="150">
        <v>1193467.0165000001</v>
      </c>
      <c r="AA10" s="150"/>
    </row>
    <row r="11" spans="1:27" ht="13.8">
      <c r="A11" s="52" t="s">
        <v>479</v>
      </c>
      <c r="B11" s="51" t="s">
        <v>480</v>
      </c>
      <c r="C11" s="649">
        <v>10811977902.1141</v>
      </c>
      <c r="D11" s="150">
        <v>10273832882.192699</v>
      </c>
      <c r="E11" s="150">
        <v>84822421.478799999</v>
      </c>
      <c r="F11" s="150">
        <v>0</v>
      </c>
      <c r="G11" s="150"/>
      <c r="H11" s="150">
        <v>358150791.44150001</v>
      </c>
      <c r="I11" s="150">
        <v>48277298.826200001</v>
      </c>
      <c r="J11" s="150">
        <v>28348775.954500001</v>
      </c>
      <c r="K11" s="150">
        <v>8814.0815000000002</v>
      </c>
      <c r="L11" s="150">
        <v>127923818.97569999</v>
      </c>
      <c r="M11" s="150">
        <v>15074829.063999999</v>
      </c>
      <c r="N11" s="150">
        <v>9974046.2758000009</v>
      </c>
      <c r="O11" s="150">
        <v>15923333.9652</v>
      </c>
      <c r="P11" s="150">
        <v>13433094.4289</v>
      </c>
      <c r="Q11" s="150">
        <v>15009669.5174</v>
      </c>
      <c r="R11" s="150">
        <v>20853195.722399998</v>
      </c>
      <c r="S11" s="150">
        <v>0</v>
      </c>
      <c r="T11" s="150">
        <v>52070409.504200004</v>
      </c>
      <c r="U11" s="150">
        <v>7629033.4704</v>
      </c>
      <c r="V11" s="150">
        <v>4790955.5352999996</v>
      </c>
      <c r="W11" s="150">
        <v>983615.80559999996</v>
      </c>
      <c r="X11" s="150">
        <v>1546143.8977000001</v>
      </c>
      <c r="Y11" s="150">
        <v>333156.46500000003</v>
      </c>
      <c r="Z11" s="150">
        <v>483380.3063</v>
      </c>
      <c r="AA11" s="150"/>
    </row>
    <row r="12" spans="1:27" ht="13.8">
      <c r="A12" s="52" t="s">
        <v>481</v>
      </c>
      <c r="B12" s="51" t="s">
        <v>482</v>
      </c>
      <c r="C12" s="649">
        <v>2761742107.7684999</v>
      </c>
      <c r="D12" s="150">
        <v>2511657961.3193002</v>
      </c>
      <c r="E12" s="150">
        <v>17197631.543400001</v>
      </c>
      <c r="F12" s="150">
        <v>0</v>
      </c>
      <c r="G12" s="150"/>
      <c r="H12" s="150">
        <v>181547602.98140001</v>
      </c>
      <c r="I12" s="150">
        <v>12443700.1261</v>
      </c>
      <c r="J12" s="150">
        <v>8795496.0875000004</v>
      </c>
      <c r="K12" s="150">
        <v>0</v>
      </c>
      <c r="L12" s="150">
        <v>51020713.797600001</v>
      </c>
      <c r="M12" s="150">
        <v>3186284.7300999998</v>
      </c>
      <c r="N12" s="150">
        <v>480248.6557</v>
      </c>
      <c r="O12" s="150">
        <v>5702805.1668999996</v>
      </c>
      <c r="P12" s="150">
        <v>7501850.8285999997</v>
      </c>
      <c r="Q12" s="150">
        <v>5135533.1109999996</v>
      </c>
      <c r="R12" s="150">
        <v>9242268.5186000001</v>
      </c>
      <c r="S12" s="150">
        <v>0</v>
      </c>
      <c r="T12" s="150">
        <v>17515829.670200001</v>
      </c>
      <c r="U12" s="150">
        <v>2799026.0254000002</v>
      </c>
      <c r="V12" s="150">
        <v>3439105.1076000002</v>
      </c>
      <c r="W12" s="150">
        <v>990240.97320000001</v>
      </c>
      <c r="X12" s="150">
        <v>488813.2452</v>
      </c>
      <c r="Y12" s="150">
        <v>865703.67220000003</v>
      </c>
      <c r="Z12" s="150">
        <v>56659.870300000002</v>
      </c>
      <c r="AA12" s="150"/>
    </row>
    <row r="13" spans="1:27" ht="13.8">
      <c r="A13" s="52" t="s">
        <v>483</v>
      </c>
      <c r="B13" s="51" t="s">
        <v>484</v>
      </c>
      <c r="C13" s="649">
        <v>1300263695.6717002</v>
      </c>
      <c r="D13" s="150">
        <v>1213937829.3846002</v>
      </c>
      <c r="E13" s="150">
        <v>11816962.2936</v>
      </c>
      <c r="F13" s="150">
        <v>0</v>
      </c>
      <c r="G13" s="150"/>
      <c r="H13" s="150">
        <v>38133528.497200005</v>
      </c>
      <c r="I13" s="150">
        <v>3019893.7340000002</v>
      </c>
      <c r="J13" s="150">
        <v>2385825.6956000002</v>
      </c>
      <c r="K13" s="150">
        <v>0</v>
      </c>
      <c r="L13" s="150">
        <v>30937893.485999998</v>
      </c>
      <c r="M13" s="150">
        <v>4159700.2387999999</v>
      </c>
      <c r="N13" s="150">
        <v>603607.84499999997</v>
      </c>
      <c r="O13" s="150">
        <v>1352384.7176000001</v>
      </c>
      <c r="P13" s="150">
        <v>4190458.5649000001</v>
      </c>
      <c r="Q13" s="150">
        <v>11491141.3223</v>
      </c>
      <c r="R13" s="150">
        <v>3385800.1121999999</v>
      </c>
      <c r="S13" s="150">
        <v>0</v>
      </c>
      <c r="T13" s="150">
        <v>17254444.3039</v>
      </c>
      <c r="U13" s="150">
        <v>3875505.9517999999</v>
      </c>
      <c r="V13" s="150">
        <v>1312871.8361</v>
      </c>
      <c r="W13" s="150">
        <v>444700.28019999998</v>
      </c>
      <c r="X13" s="150">
        <v>1276236.3483</v>
      </c>
      <c r="Y13" s="150">
        <v>6422551.6977000004</v>
      </c>
      <c r="Z13" s="150">
        <v>263712.62640000001</v>
      </c>
      <c r="AA13" s="150"/>
    </row>
    <row r="14" spans="1:27" ht="13.8">
      <c r="A14" s="52" t="s">
        <v>485</v>
      </c>
      <c r="B14" s="51" t="s">
        <v>486</v>
      </c>
      <c r="C14" s="649">
        <v>3312082980.4384999</v>
      </c>
      <c r="D14" s="150">
        <v>2992953991.0839996</v>
      </c>
      <c r="E14" s="150">
        <v>7845609.0529999994</v>
      </c>
      <c r="F14" s="150">
        <v>0</v>
      </c>
      <c r="G14" s="150"/>
      <c r="H14" s="150">
        <v>204740997.08359998</v>
      </c>
      <c r="I14" s="150">
        <v>63562354.740599997</v>
      </c>
      <c r="J14" s="150">
        <v>3629019.7953999997</v>
      </c>
      <c r="K14" s="150">
        <v>0</v>
      </c>
      <c r="L14" s="150">
        <v>97117737.540099993</v>
      </c>
      <c r="M14" s="150">
        <v>1092520.6214999999</v>
      </c>
      <c r="N14" s="150">
        <v>2886956.7954000002</v>
      </c>
      <c r="O14" s="150">
        <v>10767110.417100001</v>
      </c>
      <c r="P14" s="150">
        <v>11220468.294699999</v>
      </c>
      <c r="Q14" s="150">
        <v>36117792.787500001</v>
      </c>
      <c r="R14" s="150">
        <v>17172965.8002</v>
      </c>
      <c r="S14" s="150">
        <v>0</v>
      </c>
      <c r="T14" s="150">
        <v>17270254.730800003</v>
      </c>
      <c r="U14" s="150">
        <v>1053212.4014999999</v>
      </c>
      <c r="V14" s="150">
        <v>194362.89</v>
      </c>
      <c r="W14" s="150">
        <v>279284.36099999998</v>
      </c>
      <c r="X14" s="150">
        <v>702435.17599999998</v>
      </c>
      <c r="Y14" s="150">
        <v>682705.02309999999</v>
      </c>
      <c r="Z14" s="150">
        <v>389714.21350000001</v>
      </c>
      <c r="AA14" s="150"/>
    </row>
    <row r="15" spans="1:27" ht="13.8">
      <c r="A15" s="50">
        <v>1.2</v>
      </c>
      <c r="B15" s="48" t="s">
        <v>680</v>
      </c>
      <c r="C15" s="649">
        <v>197586000.53798297</v>
      </c>
      <c r="D15" s="150">
        <v>26354644.550000001</v>
      </c>
      <c r="E15" s="150">
        <v>644596.56000000006</v>
      </c>
      <c r="F15" s="150">
        <v>4.9400000000000004</v>
      </c>
      <c r="G15" s="150"/>
      <c r="H15" s="150">
        <v>38688888.409999996</v>
      </c>
      <c r="I15" s="150">
        <v>4319820.55</v>
      </c>
      <c r="J15" s="150">
        <v>601810.40999999992</v>
      </c>
      <c r="K15" s="150">
        <v>0</v>
      </c>
      <c r="L15" s="150">
        <v>104552165.592888</v>
      </c>
      <c r="M15" s="150">
        <v>4162958.5310509996</v>
      </c>
      <c r="N15" s="150">
        <v>4527165.9335200004</v>
      </c>
      <c r="O15" s="150">
        <v>15177140.902171001</v>
      </c>
      <c r="P15" s="150">
        <v>10828230.643018</v>
      </c>
      <c r="Q15" s="150">
        <v>26850010.197005</v>
      </c>
      <c r="R15" s="150">
        <v>22693252.66739</v>
      </c>
      <c r="S15" s="150">
        <v>1693.16</v>
      </c>
      <c r="T15" s="150">
        <v>27990301.985095002</v>
      </c>
      <c r="U15" s="150">
        <v>4829071.2376899999</v>
      </c>
      <c r="V15" s="150">
        <v>3125307.7282459997</v>
      </c>
      <c r="W15" s="150">
        <v>1321410.1773580001</v>
      </c>
      <c r="X15" s="150">
        <v>1692976.7976000002</v>
      </c>
      <c r="Y15" s="150">
        <v>3458109.8626170005</v>
      </c>
      <c r="Z15" s="150">
        <v>346476.53246100002</v>
      </c>
      <c r="AA15" s="150"/>
    </row>
    <row r="16" spans="1:27" ht="13.8">
      <c r="A16" s="49">
        <v>1.3</v>
      </c>
      <c r="B16" s="48" t="s">
        <v>525</v>
      </c>
      <c r="C16" s="650"/>
      <c r="D16" s="651"/>
      <c r="E16" s="651"/>
      <c r="F16" s="651"/>
      <c r="G16" s="651"/>
      <c r="H16" s="651"/>
      <c r="I16" s="651"/>
      <c r="J16" s="651"/>
      <c r="K16" s="651"/>
      <c r="L16" s="651"/>
      <c r="M16" s="651"/>
      <c r="N16" s="651"/>
      <c r="O16" s="651"/>
      <c r="P16" s="651"/>
      <c r="Q16" s="651"/>
      <c r="R16" s="651"/>
      <c r="S16" s="651"/>
      <c r="T16" s="651"/>
      <c r="U16" s="651"/>
      <c r="V16" s="651"/>
      <c r="W16" s="651"/>
      <c r="X16" s="651"/>
      <c r="Y16" s="651"/>
      <c r="Z16" s="651"/>
      <c r="AA16" s="651"/>
    </row>
    <row r="17" spans="1:27" s="643" customFormat="1" ht="13.8">
      <c r="A17" s="46" t="s">
        <v>487</v>
      </c>
      <c r="B17" s="47" t="s">
        <v>488</v>
      </c>
      <c r="C17" s="649">
        <v>17788095644.294895</v>
      </c>
      <c r="D17" s="152">
        <v>16650312898.091797</v>
      </c>
      <c r="E17" s="152">
        <v>124538787.54260001</v>
      </c>
      <c r="F17" s="152">
        <v>6756.72</v>
      </c>
      <c r="G17" s="152"/>
      <c r="H17" s="152">
        <v>750396022.66200006</v>
      </c>
      <c r="I17" s="152">
        <v>121891713.7385</v>
      </c>
      <c r="J17" s="152">
        <v>43832715.210199997</v>
      </c>
      <c r="K17" s="152">
        <v>8814.0815000000002</v>
      </c>
      <c r="L17" s="152">
        <v>288822516.35890001</v>
      </c>
      <c r="M17" s="152">
        <v>23634046.628699999</v>
      </c>
      <c r="N17" s="152">
        <v>13890361.087400002</v>
      </c>
      <c r="O17" s="152">
        <v>31028890.996099997</v>
      </c>
      <c r="P17" s="152">
        <v>33824252.567100003</v>
      </c>
      <c r="Q17" s="152">
        <v>63081084.974800006</v>
      </c>
      <c r="R17" s="152">
        <v>46355700.831199996</v>
      </c>
      <c r="S17" s="152">
        <v>27809.64</v>
      </c>
      <c r="T17" s="152">
        <v>98564207.1822</v>
      </c>
      <c r="U17" s="152">
        <v>14946939.236299999</v>
      </c>
      <c r="V17" s="152">
        <v>9708402.9589999989</v>
      </c>
      <c r="W17" s="152">
        <v>2722664.0789999999</v>
      </c>
      <c r="X17" s="152">
        <v>3917901.6612000004</v>
      </c>
      <c r="Y17" s="152">
        <v>8194936.5548999999</v>
      </c>
      <c r="Z17" s="152">
        <v>1041163.0729999999</v>
      </c>
      <c r="AA17" s="152"/>
    </row>
    <row r="18" spans="1:27" s="643" customFormat="1" ht="13.8">
      <c r="A18" s="43" t="s">
        <v>489</v>
      </c>
      <c r="B18" s="44" t="s">
        <v>490</v>
      </c>
      <c r="C18" s="649">
        <v>16989718914.919882</v>
      </c>
      <c r="D18" s="152">
        <v>15894422363.069618</v>
      </c>
      <c r="E18" s="152">
        <v>119885979.2158</v>
      </c>
      <c r="F18" s="152">
        <v>0</v>
      </c>
      <c r="G18" s="152"/>
      <c r="H18" s="152">
        <v>720797286.86266387</v>
      </c>
      <c r="I18" s="152">
        <v>119346092.34630001</v>
      </c>
      <c r="J18" s="152">
        <v>42864404.977600001</v>
      </c>
      <c r="K18" s="152">
        <v>8814.0815000000002</v>
      </c>
      <c r="L18" s="152">
        <v>277001490.27929997</v>
      </c>
      <c r="M18" s="152">
        <v>23376386.722899999</v>
      </c>
      <c r="N18" s="152">
        <v>13078854.476500001</v>
      </c>
      <c r="O18" s="152">
        <v>30082142.399700001</v>
      </c>
      <c r="P18" s="152">
        <v>32987747.932399999</v>
      </c>
      <c r="Q18" s="152">
        <v>57622495.720699996</v>
      </c>
      <c r="R18" s="152">
        <v>44734922.183200002</v>
      </c>
      <c r="S18" s="152">
        <v>0</v>
      </c>
      <c r="T18" s="152">
        <v>97497774.708300009</v>
      </c>
      <c r="U18" s="152">
        <v>14838993.6076</v>
      </c>
      <c r="V18" s="152">
        <v>9708402.9589999989</v>
      </c>
      <c r="W18" s="152">
        <v>2617992.7289999998</v>
      </c>
      <c r="X18" s="152">
        <v>3917901.6612000004</v>
      </c>
      <c r="Y18" s="152">
        <v>8194936.5548999999</v>
      </c>
      <c r="Z18" s="152">
        <v>1041163.0729999999</v>
      </c>
      <c r="AA18" s="152"/>
    </row>
    <row r="19" spans="1:27" s="643" customFormat="1" ht="13.8">
      <c r="A19" s="46" t="s">
        <v>491</v>
      </c>
      <c r="B19" s="45" t="s">
        <v>492</v>
      </c>
      <c r="C19" s="649">
        <v>22840812737.855003</v>
      </c>
      <c r="D19" s="152">
        <v>21690888778.722504</v>
      </c>
      <c r="E19" s="152">
        <v>173023817.30859998</v>
      </c>
      <c r="F19" s="152">
        <v>621.57000000000005</v>
      </c>
      <c r="G19" s="152"/>
      <c r="H19" s="152">
        <v>777782685.99389994</v>
      </c>
      <c r="I19" s="152">
        <v>76610489.260100007</v>
      </c>
      <c r="J19" s="152">
        <v>76765450.218799993</v>
      </c>
      <c r="K19" s="152">
        <v>97644.218500000003</v>
      </c>
      <c r="L19" s="152">
        <v>290686690.49510002</v>
      </c>
      <c r="M19" s="152">
        <v>27148735.989000004</v>
      </c>
      <c r="N19" s="152">
        <v>10899206.5484</v>
      </c>
      <c r="O19" s="152">
        <v>39246312.512899995</v>
      </c>
      <c r="P19" s="152">
        <v>30561546.1697</v>
      </c>
      <c r="Q19" s="152">
        <v>58297464.649900004</v>
      </c>
      <c r="R19" s="152">
        <v>27518789.066199999</v>
      </c>
      <c r="S19" s="152">
        <v>1271.98</v>
      </c>
      <c r="T19" s="152">
        <v>81454582.643500015</v>
      </c>
      <c r="U19" s="152">
        <v>11606532.531099999</v>
      </c>
      <c r="V19" s="152">
        <v>7021835.7643999998</v>
      </c>
      <c r="W19" s="152">
        <v>1182975.3809999998</v>
      </c>
      <c r="X19" s="152">
        <v>2314276.6115999999</v>
      </c>
      <c r="Y19" s="152">
        <v>1642299.8173000002</v>
      </c>
      <c r="Z19" s="152">
        <v>761645.90700000012</v>
      </c>
      <c r="AA19" s="152"/>
    </row>
    <row r="20" spans="1:27" s="643" customFormat="1" ht="13.8">
      <c r="A20" s="43" t="s">
        <v>493</v>
      </c>
      <c r="B20" s="44" t="s">
        <v>490</v>
      </c>
      <c r="C20" s="649">
        <v>21462410072.324802</v>
      </c>
      <c r="D20" s="152">
        <v>20327350367.642502</v>
      </c>
      <c r="E20" s="152">
        <v>167727439.59419999</v>
      </c>
      <c r="F20" s="152">
        <v>0</v>
      </c>
      <c r="G20" s="152"/>
      <c r="H20" s="152">
        <v>733845283.29990005</v>
      </c>
      <c r="I20" s="152">
        <v>75224531.873700008</v>
      </c>
      <c r="J20" s="152">
        <v>76069785.872400001</v>
      </c>
      <c r="K20" s="152">
        <v>97644.218500000003</v>
      </c>
      <c r="L20" s="152">
        <v>320009443.78069997</v>
      </c>
      <c r="M20" s="152">
        <v>26469275.897100002</v>
      </c>
      <c r="N20" s="152">
        <v>10390564.533499999</v>
      </c>
      <c r="O20" s="152">
        <v>36072924.9903</v>
      </c>
      <c r="P20" s="152">
        <v>28436260.547600001</v>
      </c>
      <c r="Q20" s="152">
        <v>40171148.269300006</v>
      </c>
      <c r="R20" s="152">
        <v>26927417.206800003</v>
      </c>
      <c r="S20" s="152">
        <v>0</v>
      </c>
      <c r="T20" s="152">
        <v>81204977.601700008</v>
      </c>
      <c r="U20" s="152">
        <v>11547169.362399999</v>
      </c>
      <c r="V20" s="152">
        <v>7021835.7709999997</v>
      </c>
      <c r="W20" s="152">
        <v>1166923.0009999999</v>
      </c>
      <c r="X20" s="152">
        <v>2314276.5987999998</v>
      </c>
      <c r="Y20" s="152">
        <v>1642299.8151</v>
      </c>
      <c r="Z20" s="152">
        <v>761645.90700000012</v>
      </c>
      <c r="AA20" s="152"/>
    </row>
    <row r="21" spans="1:27" s="643" customFormat="1" ht="13.8">
      <c r="A21" s="42">
        <v>1.4</v>
      </c>
      <c r="B21" s="41" t="s">
        <v>494</v>
      </c>
      <c r="C21" s="649">
        <v>109415080.61000001</v>
      </c>
      <c r="D21" s="152">
        <v>102152474.03</v>
      </c>
      <c r="E21" s="152">
        <v>1166646.6499999999</v>
      </c>
      <c r="F21" s="152">
        <v>0</v>
      </c>
      <c r="G21" s="152"/>
      <c r="H21" s="152">
        <v>3286973.51</v>
      </c>
      <c r="I21" s="152">
        <v>105768.24</v>
      </c>
      <c r="J21" s="152">
        <v>49348.09</v>
      </c>
      <c r="K21" s="152">
        <v>0</v>
      </c>
      <c r="L21" s="152">
        <v>3975633.0700000003</v>
      </c>
      <c r="M21" s="152">
        <v>0</v>
      </c>
      <c r="N21" s="152">
        <v>0</v>
      </c>
      <c r="O21" s="152">
        <v>225000</v>
      </c>
      <c r="P21" s="152">
        <v>127822.25</v>
      </c>
      <c r="Q21" s="152">
        <v>1105534.3899999999</v>
      </c>
      <c r="R21" s="152">
        <v>0</v>
      </c>
      <c r="S21" s="152">
        <v>0</v>
      </c>
      <c r="T21" s="152">
        <v>0</v>
      </c>
      <c r="U21" s="152">
        <v>0</v>
      </c>
      <c r="V21" s="152">
        <v>0</v>
      </c>
      <c r="W21" s="152">
        <v>0</v>
      </c>
      <c r="X21" s="152">
        <v>0</v>
      </c>
      <c r="Y21" s="152">
        <v>0</v>
      </c>
      <c r="Z21" s="152">
        <v>0</v>
      </c>
      <c r="AA21" s="152"/>
    </row>
    <row r="22" spans="1:27" s="643" customFormat="1" ht="14.4" thickBot="1">
      <c r="A22" s="40">
        <v>1.5</v>
      </c>
      <c r="B22" s="39" t="s">
        <v>495</v>
      </c>
      <c r="C22" s="649">
        <v>64869212.496600002</v>
      </c>
      <c r="D22" s="152">
        <v>59042714.941399999</v>
      </c>
      <c r="E22" s="152">
        <v>0</v>
      </c>
      <c r="F22" s="152">
        <v>0</v>
      </c>
      <c r="G22" s="152"/>
      <c r="H22" s="152">
        <v>4348948.7986000003</v>
      </c>
      <c r="I22" s="152">
        <v>2003135.4234</v>
      </c>
      <c r="J22" s="152">
        <v>0</v>
      </c>
      <c r="K22" s="152">
        <v>0</v>
      </c>
      <c r="L22" s="152">
        <v>1477548.7566</v>
      </c>
      <c r="M22" s="152">
        <v>0</v>
      </c>
      <c r="N22" s="152">
        <v>0</v>
      </c>
      <c r="O22" s="152">
        <v>0</v>
      </c>
      <c r="P22" s="152">
        <v>0</v>
      </c>
      <c r="Q22" s="152">
        <v>0</v>
      </c>
      <c r="R22" s="152">
        <v>0</v>
      </c>
      <c r="S22" s="152">
        <v>0</v>
      </c>
      <c r="T22" s="152">
        <v>0</v>
      </c>
      <c r="U22" s="152">
        <v>0</v>
      </c>
      <c r="V22" s="152">
        <v>0</v>
      </c>
      <c r="W22" s="152">
        <v>0</v>
      </c>
      <c r="X22" s="152">
        <v>0</v>
      </c>
      <c r="Y22" s="152">
        <v>0</v>
      </c>
      <c r="Z22" s="152">
        <v>0</v>
      </c>
      <c r="AA22" s="152"/>
    </row>
    <row r="23" spans="1:27">
      <c r="D23" s="440"/>
      <c r="E23" s="440"/>
      <c r="F23" s="440"/>
    </row>
  </sheetData>
  <mergeCells count="7">
    <mergeCell ref="U6:AA6"/>
    <mergeCell ref="A5:B7"/>
    <mergeCell ref="D6:G6"/>
    <mergeCell ref="C6:C7"/>
    <mergeCell ref="H6:K6"/>
    <mergeCell ref="M6:S6"/>
    <mergeCell ref="C5:AA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C35"/>
  <sheetViews>
    <sheetView showGridLines="0" zoomScaleNormal="100" workbookViewId="0"/>
  </sheetViews>
  <sheetFormatPr defaultColWidth="9.109375" defaultRowHeight="13.8"/>
  <cols>
    <col min="1" max="1" width="8.88671875" style="83" bestFit="1" customWidth="1"/>
    <col min="2" max="2" width="60.44140625" style="83" bestFit="1" customWidth="1"/>
    <col min="3" max="4" width="18.88671875" style="144" bestFit="1" customWidth="1"/>
    <col min="5" max="5" width="15.5546875" style="144" bestFit="1" customWidth="1"/>
    <col min="6" max="7" width="15.5546875" style="504" bestFit="1" customWidth="1"/>
    <col min="8" max="8" width="15.5546875" style="144" bestFit="1" customWidth="1"/>
    <col min="9" max="10" width="14.33203125" style="504" bestFit="1" customWidth="1"/>
    <col min="11" max="11" width="15.5546875" style="504" bestFit="1" customWidth="1"/>
    <col min="12" max="12" width="14.33203125" style="504" bestFit="1" customWidth="1"/>
    <col min="13" max="13" width="9.109375" style="83"/>
    <col min="14" max="14" width="10.88671875" style="83" bestFit="1" customWidth="1"/>
    <col min="15" max="16384" width="9.109375" style="83"/>
  </cols>
  <sheetData>
    <row r="1" spans="1:29">
      <c r="A1" s="2" t="s">
        <v>30</v>
      </c>
      <c r="B1" s="84" t="str">
        <f>'Info '!C2</f>
        <v xml:space="preserve">JSC "Bank of Georgia" </v>
      </c>
      <c r="F1" s="144"/>
      <c r="G1" s="144"/>
      <c r="I1" s="144"/>
      <c r="J1" s="144"/>
      <c r="K1" s="144"/>
      <c r="L1" s="144"/>
    </row>
    <row r="2" spans="1:29">
      <c r="A2" s="1" t="s">
        <v>31</v>
      </c>
      <c r="B2" s="85">
        <f>'1. key ratios '!B2</f>
        <v>45565</v>
      </c>
      <c r="F2" s="144"/>
      <c r="G2" s="144"/>
      <c r="I2" s="144"/>
      <c r="J2" s="144"/>
      <c r="K2" s="144"/>
      <c r="L2" s="144"/>
    </row>
    <row r="3" spans="1:29">
      <c r="A3" s="465" t="s">
        <v>496</v>
      </c>
      <c r="F3" s="144"/>
      <c r="G3" s="144"/>
      <c r="I3" s="144"/>
      <c r="J3" s="144"/>
      <c r="K3" s="144"/>
      <c r="L3" s="144"/>
    </row>
    <row r="4" spans="1:29">
      <c r="F4" s="144"/>
      <c r="G4" s="144"/>
      <c r="I4" s="144"/>
      <c r="J4" s="144"/>
      <c r="K4" s="144"/>
      <c r="L4" s="144"/>
    </row>
    <row r="5" spans="1:29">
      <c r="A5" s="780" t="s">
        <v>513</v>
      </c>
      <c r="B5" s="781"/>
      <c r="C5" s="784" t="s">
        <v>497</v>
      </c>
      <c r="D5" s="785"/>
      <c r="E5" s="785"/>
      <c r="F5" s="785"/>
      <c r="G5" s="785"/>
      <c r="H5" s="786" t="s">
        <v>657</v>
      </c>
      <c r="I5" s="787"/>
      <c r="J5" s="787"/>
      <c r="K5" s="787"/>
      <c r="L5" s="788"/>
    </row>
    <row r="6" spans="1:29">
      <c r="A6" s="782"/>
      <c r="B6" s="783"/>
      <c r="C6" s="500"/>
      <c r="D6" s="469" t="s">
        <v>713</v>
      </c>
      <c r="E6" s="469" t="s">
        <v>714</v>
      </c>
      <c r="F6" s="469" t="s">
        <v>715</v>
      </c>
      <c r="G6" s="469" t="s">
        <v>675</v>
      </c>
      <c r="H6" s="501"/>
      <c r="I6" s="469" t="s">
        <v>713</v>
      </c>
      <c r="J6" s="469" t="s">
        <v>714</v>
      </c>
      <c r="K6" s="469" t="s">
        <v>715</v>
      </c>
      <c r="L6" s="469" t="s">
        <v>675</v>
      </c>
    </row>
    <row r="7" spans="1:29">
      <c r="A7" s="470">
        <v>1</v>
      </c>
      <c r="B7" s="471" t="s">
        <v>516</v>
      </c>
      <c r="C7" s="502">
        <v>705571383.20369995</v>
      </c>
      <c r="D7" s="472">
        <v>677048025.79779994</v>
      </c>
      <c r="E7" s="472">
        <v>20555470.829899997</v>
      </c>
      <c r="F7" s="472">
        <v>4400168.6816999996</v>
      </c>
      <c r="G7" s="472">
        <v>3567717.8942999998</v>
      </c>
      <c r="H7" s="472">
        <v>5686009.8533699997</v>
      </c>
      <c r="I7" s="472">
        <v>2358063.6599999997</v>
      </c>
      <c r="J7" s="472">
        <v>886041.3</v>
      </c>
      <c r="K7" s="472">
        <v>2079590.4803299997</v>
      </c>
      <c r="L7" s="472">
        <v>362314.41304000001</v>
      </c>
      <c r="N7" s="115"/>
      <c r="O7" s="115"/>
      <c r="P7" s="115"/>
      <c r="Q7" s="115"/>
      <c r="R7" s="115"/>
      <c r="S7" s="115"/>
      <c r="T7" s="115"/>
      <c r="U7" s="115"/>
      <c r="V7" s="115"/>
      <c r="W7" s="115"/>
      <c r="X7" s="115"/>
      <c r="Y7" s="115"/>
      <c r="Z7" s="115"/>
      <c r="AA7" s="115"/>
      <c r="AB7" s="115"/>
      <c r="AC7" s="115"/>
    </row>
    <row r="8" spans="1:29">
      <c r="A8" s="470">
        <v>2</v>
      </c>
      <c r="B8" s="471" t="s">
        <v>429</v>
      </c>
      <c r="C8" s="502">
        <v>885969720.12860012</v>
      </c>
      <c r="D8" s="472">
        <v>862903749.28110003</v>
      </c>
      <c r="E8" s="472">
        <v>13814585.6984</v>
      </c>
      <c r="F8" s="472">
        <v>6299483.1538999993</v>
      </c>
      <c r="G8" s="472">
        <v>2951901.9951999998</v>
      </c>
      <c r="H8" s="472">
        <v>4783190.8601810001</v>
      </c>
      <c r="I8" s="472">
        <v>2131038.73</v>
      </c>
      <c r="J8" s="472">
        <v>431679.48</v>
      </c>
      <c r="K8" s="472">
        <v>1745331.0089710003</v>
      </c>
      <c r="L8" s="472">
        <v>475141.64121000003</v>
      </c>
      <c r="N8" s="115"/>
      <c r="O8" s="115"/>
      <c r="P8" s="115"/>
      <c r="Q8" s="115"/>
      <c r="R8" s="115"/>
      <c r="S8" s="115"/>
      <c r="T8" s="115"/>
      <c r="U8" s="115"/>
      <c r="V8" s="115"/>
      <c r="W8" s="115"/>
      <c r="X8" s="115"/>
      <c r="Y8" s="115"/>
      <c r="Z8" s="115"/>
      <c r="AA8" s="115"/>
      <c r="AB8" s="115"/>
      <c r="AC8" s="115"/>
    </row>
    <row r="9" spans="1:29">
      <c r="A9" s="470">
        <v>3</v>
      </c>
      <c r="B9" s="471" t="s">
        <v>430</v>
      </c>
      <c r="C9" s="502">
        <v>7847613.3899999997</v>
      </c>
      <c r="D9" s="472">
        <v>7847613.3899999997</v>
      </c>
      <c r="E9" s="472">
        <v>0</v>
      </c>
      <c r="F9" s="472">
        <v>0</v>
      </c>
      <c r="G9" s="472">
        <v>0</v>
      </c>
      <c r="H9" s="472">
        <v>0</v>
      </c>
      <c r="I9" s="472">
        <v>0</v>
      </c>
      <c r="J9" s="472">
        <v>0</v>
      </c>
      <c r="K9" s="472">
        <v>0</v>
      </c>
      <c r="L9" s="472">
        <v>0</v>
      </c>
      <c r="N9" s="115"/>
      <c r="O9" s="115"/>
      <c r="P9" s="115"/>
      <c r="Q9" s="115"/>
      <c r="R9" s="115"/>
      <c r="S9" s="115"/>
      <c r="T9" s="115"/>
      <c r="U9" s="115"/>
      <c r="V9" s="115"/>
      <c r="W9" s="115"/>
      <c r="X9" s="115"/>
      <c r="Y9" s="115"/>
      <c r="Z9" s="115"/>
      <c r="AA9" s="115"/>
      <c r="AB9" s="115"/>
      <c r="AC9" s="115"/>
    </row>
    <row r="10" spans="1:29" ht="27.6">
      <c r="A10" s="470">
        <v>4</v>
      </c>
      <c r="B10" s="471" t="s">
        <v>517</v>
      </c>
      <c r="C10" s="502">
        <v>1380208981.4339001</v>
      </c>
      <c r="D10" s="472">
        <v>1302884599.0074</v>
      </c>
      <c r="E10" s="472">
        <v>57795957.881500013</v>
      </c>
      <c r="F10" s="472">
        <v>13309611.195400001</v>
      </c>
      <c r="G10" s="472">
        <v>6218813.3496000003</v>
      </c>
      <c r="H10" s="472">
        <v>5580377.621057</v>
      </c>
      <c r="I10" s="472">
        <v>1083151.7400000002</v>
      </c>
      <c r="J10" s="472">
        <v>50143.88</v>
      </c>
      <c r="K10" s="472">
        <v>1209716.21976</v>
      </c>
      <c r="L10" s="472">
        <v>3237365.7812970001</v>
      </c>
      <c r="N10" s="115"/>
      <c r="O10" s="115"/>
      <c r="P10" s="115"/>
      <c r="Q10" s="115"/>
      <c r="R10" s="115"/>
      <c r="S10" s="115"/>
      <c r="T10" s="115"/>
      <c r="U10" s="115"/>
      <c r="V10" s="115"/>
      <c r="W10" s="115"/>
      <c r="X10" s="115"/>
      <c r="Y10" s="115"/>
      <c r="Z10" s="115"/>
      <c r="AA10" s="115"/>
      <c r="AB10" s="115"/>
      <c r="AC10" s="115"/>
    </row>
    <row r="11" spans="1:29">
      <c r="A11" s="470">
        <v>5</v>
      </c>
      <c r="B11" s="471" t="s">
        <v>431</v>
      </c>
      <c r="C11" s="502">
        <v>1301849421.7988997</v>
      </c>
      <c r="D11" s="472">
        <v>1251143611.0227997</v>
      </c>
      <c r="E11" s="472">
        <v>24931759.360199999</v>
      </c>
      <c r="F11" s="472">
        <v>24136251.812100001</v>
      </c>
      <c r="G11" s="472">
        <v>1637799.6038000002</v>
      </c>
      <c r="H11" s="472">
        <v>14304993.822384</v>
      </c>
      <c r="I11" s="472">
        <v>2240097.3200000003</v>
      </c>
      <c r="J11" s="472">
        <v>476029.9800000001</v>
      </c>
      <c r="K11" s="472">
        <v>11509495.532383999</v>
      </c>
      <c r="L11" s="472">
        <v>79370.989999999991</v>
      </c>
      <c r="N11" s="115"/>
      <c r="O11" s="115"/>
      <c r="P11" s="115"/>
      <c r="Q11" s="115"/>
      <c r="R11" s="115"/>
      <c r="S11" s="115"/>
      <c r="T11" s="115"/>
      <c r="U11" s="115"/>
      <c r="V11" s="115"/>
      <c r="W11" s="115"/>
      <c r="X11" s="115"/>
      <c r="Y11" s="115"/>
      <c r="Z11" s="115"/>
      <c r="AA11" s="115"/>
      <c r="AB11" s="115"/>
      <c r="AC11" s="115"/>
    </row>
    <row r="12" spans="1:29">
      <c r="A12" s="470">
        <v>6</v>
      </c>
      <c r="B12" s="471" t="s">
        <v>432</v>
      </c>
      <c r="C12" s="502">
        <v>877049202.31059992</v>
      </c>
      <c r="D12" s="472">
        <v>796001924.87610006</v>
      </c>
      <c r="E12" s="472">
        <v>59527640.196600005</v>
      </c>
      <c r="F12" s="472">
        <v>18553982.986800004</v>
      </c>
      <c r="G12" s="472">
        <v>2965654.2511</v>
      </c>
      <c r="H12" s="472">
        <v>13186425.558689</v>
      </c>
      <c r="I12" s="472">
        <v>3124996.35</v>
      </c>
      <c r="J12" s="472">
        <v>1801238.5499999998</v>
      </c>
      <c r="K12" s="472">
        <v>7909945.5286889998</v>
      </c>
      <c r="L12" s="472">
        <v>350245.13</v>
      </c>
      <c r="N12" s="115"/>
      <c r="O12" s="115"/>
      <c r="P12" s="115"/>
      <c r="Q12" s="115"/>
      <c r="R12" s="115"/>
      <c r="S12" s="115"/>
      <c r="T12" s="115"/>
      <c r="U12" s="115"/>
      <c r="V12" s="115"/>
      <c r="W12" s="115"/>
      <c r="X12" s="115"/>
      <c r="Y12" s="115"/>
      <c r="Z12" s="115"/>
      <c r="AA12" s="115"/>
      <c r="AB12" s="115"/>
      <c r="AC12" s="115"/>
    </row>
    <row r="13" spans="1:29">
      <c r="A13" s="470">
        <v>7</v>
      </c>
      <c r="B13" s="471" t="s">
        <v>433</v>
      </c>
      <c r="C13" s="502">
        <v>1026899018.1479999</v>
      </c>
      <c r="D13" s="472">
        <v>990625417.80919993</v>
      </c>
      <c r="E13" s="472">
        <v>10959296.1787</v>
      </c>
      <c r="F13" s="472">
        <v>24256986.575400006</v>
      </c>
      <c r="G13" s="472">
        <v>1057317.5847</v>
      </c>
      <c r="H13" s="472">
        <v>14934317.074012998</v>
      </c>
      <c r="I13" s="472">
        <v>1791076.13</v>
      </c>
      <c r="J13" s="472">
        <v>709441.48</v>
      </c>
      <c r="K13" s="472">
        <v>12279578.214012999</v>
      </c>
      <c r="L13" s="472">
        <v>154221.25</v>
      </c>
      <c r="N13" s="115"/>
      <c r="O13" s="115"/>
      <c r="P13" s="115"/>
      <c r="Q13" s="115"/>
      <c r="R13" s="115"/>
      <c r="S13" s="115"/>
      <c r="T13" s="115"/>
      <c r="U13" s="115"/>
      <c r="V13" s="115"/>
      <c r="W13" s="115"/>
      <c r="X13" s="115"/>
      <c r="Y13" s="115"/>
      <c r="Z13" s="115"/>
      <c r="AA13" s="115"/>
      <c r="AB13" s="115"/>
      <c r="AC13" s="115"/>
    </row>
    <row r="14" spans="1:29">
      <c r="A14" s="470">
        <v>8</v>
      </c>
      <c r="B14" s="471" t="s">
        <v>434</v>
      </c>
      <c r="C14" s="502">
        <v>1019331298.5529</v>
      </c>
      <c r="D14" s="472">
        <v>973406002.91279995</v>
      </c>
      <c r="E14" s="472">
        <v>29383470.854999997</v>
      </c>
      <c r="F14" s="472">
        <v>14226385.706800001</v>
      </c>
      <c r="G14" s="472">
        <v>2315439.0782999997</v>
      </c>
      <c r="H14" s="472">
        <v>11838462.002829</v>
      </c>
      <c r="I14" s="472">
        <v>4948453.0600000005</v>
      </c>
      <c r="J14" s="472">
        <v>1315388.31</v>
      </c>
      <c r="K14" s="472">
        <v>4851397.6750880005</v>
      </c>
      <c r="L14" s="472">
        <v>723222.95774099999</v>
      </c>
      <c r="N14" s="115"/>
      <c r="O14" s="115"/>
      <c r="P14" s="115"/>
      <c r="Q14" s="115"/>
      <c r="R14" s="115"/>
      <c r="S14" s="115"/>
      <c r="T14" s="115"/>
      <c r="U14" s="115"/>
      <c r="V14" s="115"/>
      <c r="W14" s="115"/>
      <c r="X14" s="115"/>
      <c r="Y14" s="115"/>
      <c r="Z14" s="115"/>
      <c r="AA14" s="115"/>
      <c r="AB14" s="115"/>
      <c r="AC14" s="115"/>
    </row>
    <row r="15" spans="1:29">
      <c r="A15" s="470">
        <v>9</v>
      </c>
      <c r="B15" s="471" t="s">
        <v>435</v>
      </c>
      <c r="C15" s="502">
        <v>1010482213.8381999</v>
      </c>
      <c r="D15" s="472">
        <v>838889604.86969995</v>
      </c>
      <c r="E15" s="472">
        <v>164026520.41939998</v>
      </c>
      <c r="F15" s="472">
        <v>6644756.5277999993</v>
      </c>
      <c r="G15" s="472">
        <v>921332.02129999979</v>
      </c>
      <c r="H15" s="472">
        <v>34617051.845996998</v>
      </c>
      <c r="I15" s="472">
        <v>3829514</v>
      </c>
      <c r="J15" s="472">
        <v>28148821.979999997</v>
      </c>
      <c r="K15" s="472">
        <v>2508674.6586390003</v>
      </c>
      <c r="L15" s="472">
        <v>130041.207358</v>
      </c>
      <c r="N15" s="115"/>
      <c r="O15" s="115"/>
      <c r="P15" s="115"/>
      <c r="Q15" s="115"/>
      <c r="R15" s="115"/>
      <c r="S15" s="115"/>
      <c r="T15" s="115"/>
      <c r="U15" s="115"/>
      <c r="V15" s="115"/>
      <c r="W15" s="115"/>
      <c r="X15" s="115"/>
      <c r="Y15" s="115"/>
      <c r="Z15" s="115"/>
      <c r="AA15" s="115"/>
      <c r="AB15" s="115"/>
      <c r="AC15" s="115"/>
    </row>
    <row r="16" spans="1:29">
      <c r="A16" s="470">
        <v>10</v>
      </c>
      <c r="B16" s="471" t="s">
        <v>436</v>
      </c>
      <c r="C16" s="502">
        <v>404737520.57819998</v>
      </c>
      <c r="D16" s="472">
        <v>380039301.08070004</v>
      </c>
      <c r="E16" s="472">
        <v>18519160.167899996</v>
      </c>
      <c r="F16" s="472">
        <v>6035779.7898000004</v>
      </c>
      <c r="G16" s="472">
        <v>143279.5398</v>
      </c>
      <c r="H16" s="472">
        <v>4603608.7758440003</v>
      </c>
      <c r="I16" s="472">
        <v>1349419.1199999999</v>
      </c>
      <c r="J16" s="472">
        <v>662967.9</v>
      </c>
      <c r="K16" s="472">
        <v>2540804.6358440001</v>
      </c>
      <c r="L16" s="472">
        <v>50417.120000000003</v>
      </c>
      <c r="N16" s="115"/>
      <c r="O16" s="115"/>
      <c r="P16" s="115"/>
      <c r="Q16" s="115"/>
      <c r="R16" s="115"/>
      <c r="S16" s="115"/>
      <c r="T16" s="115"/>
      <c r="U16" s="115"/>
      <c r="V16" s="115"/>
      <c r="W16" s="115"/>
      <c r="X16" s="115"/>
      <c r="Y16" s="115"/>
      <c r="Z16" s="115"/>
      <c r="AA16" s="115"/>
      <c r="AB16" s="115"/>
      <c r="AC16" s="115"/>
    </row>
    <row r="17" spans="1:29">
      <c r="A17" s="470">
        <v>11</v>
      </c>
      <c r="B17" s="471" t="s">
        <v>437</v>
      </c>
      <c r="C17" s="502">
        <v>417389327.05869997</v>
      </c>
      <c r="D17" s="472">
        <v>406007613.47479999</v>
      </c>
      <c r="E17" s="472">
        <v>7989512.7223000005</v>
      </c>
      <c r="F17" s="472">
        <v>2698039.2187999999</v>
      </c>
      <c r="G17" s="472">
        <v>694161.64280000003</v>
      </c>
      <c r="H17" s="472">
        <v>3248253.5727120005</v>
      </c>
      <c r="I17" s="472">
        <v>1432752.9400000002</v>
      </c>
      <c r="J17" s="472">
        <v>413215.72</v>
      </c>
      <c r="K17" s="472">
        <v>1255603.9127120001</v>
      </c>
      <c r="L17" s="472">
        <v>146681</v>
      </c>
      <c r="N17" s="115"/>
      <c r="O17" s="115"/>
      <c r="P17" s="115"/>
      <c r="Q17" s="115"/>
      <c r="R17" s="115"/>
      <c r="S17" s="115"/>
      <c r="T17" s="115"/>
      <c r="U17" s="115"/>
      <c r="V17" s="115"/>
      <c r="W17" s="115"/>
      <c r="X17" s="115"/>
      <c r="Y17" s="115"/>
      <c r="Z17" s="115"/>
      <c r="AA17" s="115"/>
      <c r="AB17" s="115"/>
      <c r="AC17" s="115"/>
    </row>
    <row r="18" spans="1:29">
      <c r="A18" s="470">
        <v>12</v>
      </c>
      <c r="B18" s="471" t="s">
        <v>438</v>
      </c>
      <c r="C18" s="502">
        <v>896566547.63689995</v>
      </c>
      <c r="D18" s="472">
        <v>855752057.16939998</v>
      </c>
      <c r="E18" s="472">
        <v>23107184.842600003</v>
      </c>
      <c r="F18" s="472">
        <v>16645027.713199999</v>
      </c>
      <c r="G18" s="472">
        <v>1062277.9117000001</v>
      </c>
      <c r="H18" s="472">
        <v>8601614.6008050013</v>
      </c>
      <c r="I18" s="472">
        <v>2740993.68</v>
      </c>
      <c r="J18" s="472">
        <v>948489.96</v>
      </c>
      <c r="K18" s="472">
        <v>4786158.160805</v>
      </c>
      <c r="L18" s="472">
        <v>125972.79999999999</v>
      </c>
      <c r="N18" s="115"/>
      <c r="O18" s="115"/>
      <c r="P18" s="115"/>
      <c r="Q18" s="115"/>
      <c r="R18" s="115"/>
      <c r="S18" s="115"/>
      <c r="T18" s="115"/>
      <c r="U18" s="115"/>
      <c r="V18" s="115"/>
      <c r="W18" s="115"/>
      <c r="X18" s="115"/>
      <c r="Y18" s="115"/>
      <c r="Z18" s="115"/>
      <c r="AA18" s="115"/>
      <c r="AB18" s="115"/>
      <c r="AC18" s="115"/>
    </row>
    <row r="19" spans="1:29">
      <c r="A19" s="470">
        <v>13</v>
      </c>
      <c r="B19" s="471" t="s">
        <v>439</v>
      </c>
      <c r="C19" s="502">
        <v>203241002.28270003</v>
      </c>
      <c r="D19" s="472">
        <v>192709850.81960002</v>
      </c>
      <c r="E19" s="472">
        <v>7477948.194600001</v>
      </c>
      <c r="F19" s="472">
        <v>2829421.7046999992</v>
      </c>
      <c r="G19" s="472">
        <v>223781.5638</v>
      </c>
      <c r="H19" s="472">
        <v>2626185.9429320004</v>
      </c>
      <c r="I19" s="472">
        <v>1149434.1399999999</v>
      </c>
      <c r="J19" s="472">
        <v>264043.85000000003</v>
      </c>
      <c r="K19" s="472">
        <v>1195131.752932</v>
      </c>
      <c r="L19" s="472">
        <v>17576.2</v>
      </c>
      <c r="N19" s="115"/>
      <c r="O19" s="115"/>
      <c r="P19" s="115"/>
      <c r="Q19" s="115"/>
      <c r="R19" s="115"/>
      <c r="S19" s="115"/>
      <c r="T19" s="115"/>
      <c r="U19" s="115"/>
      <c r="V19" s="115"/>
      <c r="W19" s="115"/>
      <c r="X19" s="115"/>
      <c r="Y19" s="115"/>
      <c r="Z19" s="115"/>
      <c r="AA19" s="115"/>
      <c r="AB19" s="115"/>
      <c r="AC19" s="115"/>
    </row>
    <row r="20" spans="1:29">
      <c r="A20" s="470">
        <v>14</v>
      </c>
      <c r="B20" s="471" t="s">
        <v>440</v>
      </c>
      <c r="C20" s="502">
        <v>1375555886.5016997</v>
      </c>
      <c r="D20" s="472">
        <v>1262740907.6081998</v>
      </c>
      <c r="E20" s="472">
        <v>79361301.853700012</v>
      </c>
      <c r="F20" s="472">
        <v>32175539.519800004</v>
      </c>
      <c r="G20" s="472">
        <v>1278137.52</v>
      </c>
      <c r="H20" s="472">
        <v>16175312.966225</v>
      </c>
      <c r="I20" s="472">
        <v>2329582.31</v>
      </c>
      <c r="J20" s="472">
        <v>1372891.63</v>
      </c>
      <c r="K20" s="472">
        <v>12248910.017345</v>
      </c>
      <c r="L20" s="472">
        <v>223929.00887999998</v>
      </c>
      <c r="N20" s="115"/>
      <c r="O20" s="115"/>
      <c r="P20" s="115"/>
      <c r="Q20" s="115"/>
      <c r="R20" s="115"/>
      <c r="S20" s="115"/>
      <c r="T20" s="115"/>
      <c r="U20" s="115"/>
      <c r="V20" s="115"/>
      <c r="W20" s="115"/>
      <c r="X20" s="115"/>
      <c r="Y20" s="115"/>
      <c r="Z20" s="115"/>
      <c r="AA20" s="115"/>
      <c r="AB20" s="115"/>
      <c r="AC20" s="115"/>
    </row>
    <row r="21" spans="1:29">
      <c r="A21" s="470">
        <v>15</v>
      </c>
      <c r="B21" s="471" t="s">
        <v>441</v>
      </c>
      <c r="C21" s="502">
        <v>397142248.82800001</v>
      </c>
      <c r="D21" s="472">
        <v>379818309.59720004</v>
      </c>
      <c r="E21" s="472">
        <v>11717657.961200003</v>
      </c>
      <c r="F21" s="472">
        <v>4535686.0186999999</v>
      </c>
      <c r="G21" s="472">
        <v>1070595.2509000001</v>
      </c>
      <c r="H21" s="472">
        <v>4034173.8397150002</v>
      </c>
      <c r="I21" s="472">
        <v>1879703.7</v>
      </c>
      <c r="J21" s="472">
        <v>523043.20999999996</v>
      </c>
      <c r="K21" s="472">
        <v>1591924.8640350003</v>
      </c>
      <c r="L21" s="472">
        <v>39502.06568</v>
      </c>
      <c r="N21" s="115"/>
      <c r="O21" s="115"/>
      <c r="P21" s="115"/>
      <c r="Q21" s="115"/>
      <c r="R21" s="115"/>
      <c r="S21" s="115"/>
      <c r="T21" s="115"/>
      <c r="U21" s="115"/>
      <c r="V21" s="115"/>
      <c r="W21" s="115"/>
      <c r="X21" s="115"/>
      <c r="Y21" s="115"/>
      <c r="Z21" s="115"/>
      <c r="AA21" s="115"/>
      <c r="AB21" s="115"/>
      <c r="AC21" s="115"/>
    </row>
    <row r="22" spans="1:29">
      <c r="A22" s="470">
        <v>16</v>
      </c>
      <c r="B22" s="471" t="s">
        <v>442</v>
      </c>
      <c r="C22" s="502">
        <v>581465641.77480006</v>
      </c>
      <c r="D22" s="472">
        <v>456717980.30460006</v>
      </c>
      <c r="E22" s="472">
        <v>107010297.36169998</v>
      </c>
      <c r="F22" s="472">
        <v>16952177.384199996</v>
      </c>
      <c r="G22" s="472">
        <v>785186.7243</v>
      </c>
      <c r="H22" s="472">
        <v>13534308.896341</v>
      </c>
      <c r="I22" s="472">
        <v>831162.78</v>
      </c>
      <c r="J22" s="472">
        <v>4911025.1599999992</v>
      </c>
      <c r="K22" s="472">
        <v>7615479.386341</v>
      </c>
      <c r="L22" s="472">
        <v>176641.57</v>
      </c>
      <c r="N22" s="115"/>
      <c r="O22" s="115"/>
      <c r="P22" s="115"/>
      <c r="Q22" s="115"/>
      <c r="R22" s="115"/>
      <c r="S22" s="115"/>
      <c r="T22" s="115"/>
      <c r="U22" s="115"/>
      <c r="V22" s="115"/>
      <c r="W22" s="115"/>
      <c r="X22" s="115"/>
      <c r="Y22" s="115"/>
      <c r="Z22" s="115"/>
      <c r="AA22" s="115"/>
      <c r="AB22" s="115"/>
      <c r="AC22" s="115"/>
    </row>
    <row r="23" spans="1:29">
      <c r="A23" s="470">
        <v>17</v>
      </c>
      <c r="B23" s="471" t="s">
        <v>520</v>
      </c>
      <c r="C23" s="502">
        <v>169540258.62710005</v>
      </c>
      <c r="D23" s="472">
        <v>159848641.97360003</v>
      </c>
      <c r="E23" s="472">
        <v>2582635.1425000001</v>
      </c>
      <c r="F23" s="472">
        <v>6781935.8333999999</v>
      </c>
      <c r="G23" s="472">
        <v>327045.6776</v>
      </c>
      <c r="H23" s="472">
        <v>4316977.7212140011</v>
      </c>
      <c r="I23" s="472">
        <v>342058.27000000008</v>
      </c>
      <c r="J23" s="472">
        <v>108354.68000000001</v>
      </c>
      <c r="K23" s="472">
        <v>3855630.3312140005</v>
      </c>
      <c r="L23" s="472">
        <v>10934.439999999999</v>
      </c>
      <c r="N23" s="115"/>
      <c r="O23" s="115"/>
      <c r="P23" s="115"/>
      <c r="Q23" s="115"/>
      <c r="R23" s="115"/>
      <c r="S23" s="115"/>
      <c r="T23" s="115"/>
      <c r="U23" s="115"/>
      <c r="V23" s="115"/>
      <c r="W23" s="115"/>
      <c r="X23" s="115"/>
      <c r="Y23" s="115"/>
      <c r="Z23" s="115"/>
      <c r="AA23" s="115"/>
      <c r="AB23" s="115"/>
      <c r="AC23" s="115"/>
    </row>
    <row r="24" spans="1:29">
      <c r="A24" s="470">
        <v>18</v>
      </c>
      <c r="B24" s="471" t="s">
        <v>443</v>
      </c>
      <c r="C24" s="502">
        <v>1032906411.5515</v>
      </c>
      <c r="D24" s="472">
        <v>1023503535.2798001</v>
      </c>
      <c r="E24" s="472">
        <v>8238898.3059</v>
      </c>
      <c r="F24" s="472">
        <v>684784.25689999992</v>
      </c>
      <c r="G24" s="472">
        <v>479193.70889999997</v>
      </c>
      <c r="H24" s="472">
        <v>3411277.7</v>
      </c>
      <c r="I24" s="472">
        <v>2567430.9200000004</v>
      </c>
      <c r="J24" s="472">
        <v>259170.04999999996</v>
      </c>
      <c r="K24" s="472">
        <v>420807.57</v>
      </c>
      <c r="L24" s="472">
        <v>163869.16000000003</v>
      </c>
      <c r="N24" s="115"/>
      <c r="O24" s="115"/>
      <c r="P24" s="115"/>
      <c r="Q24" s="115"/>
      <c r="R24" s="115"/>
      <c r="S24" s="115"/>
      <c r="T24" s="115"/>
      <c r="U24" s="115"/>
      <c r="V24" s="115"/>
      <c r="W24" s="115"/>
      <c r="X24" s="115"/>
      <c r="Y24" s="115"/>
      <c r="Z24" s="115"/>
      <c r="AA24" s="115"/>
      <c r="AB24" s="115"/>
      <c r="AC24" s="115"/>
    </row>
    <row r="25" spans="1:29">
      <c r="A25" s="470">
        <v>19</v>
      </c>
      <c r="B25" s="471" t="s">
        <v>444</v>
      </c>
      <c r="C25" s="502">
        <v>138473525.72820002</v>
      </c>
      <c r="D25" s="472">
        <v>135076252.07730001</v>
      </c>
      <c r="E25" s="472">
        <v>1592312.0586000001</v>
      </c>
      <c r="F25" s="472">
        <v>1648563.0013000001</v>
      </c>
      <c r="G25" s="472">
        <v>156398.59100000001</v>
      </c>
      <c r="H25" s="472">
        <v>874551.05951999989</v>
      </c>
      <c r="I25" s="472">
        <v>276765.77</v>
      </c>
      <c r="J25" s="472">
        <v>62506.180000000008</v>
      </c>
      <c r="K25" s="472">
        <v>440780.40951999999</v>
      </c>
      <c r="L25" s="472">
        <v>94498.7</v>
      </c>
      <c r="N25" s="115"/>
      <c r="O25" s="115"/>
      <c r="P25" s="115"/>
      <c r="Q25" s="115"/>
      <c r="R25" s="115"/>
      <c r="S25" s="115"/>
      <c r="T25" s="115"/>
      <c r="U25" s="115"/>
      <c r="V25" s="115"/>
      <c r="W25" s="115"/>
      <c r="X25" s="115"/>
      <c r="Y25" s="115"/>
      <c r="Z25" s="115"/>
      <c r="AA25" s="115"/>
      <c r="AB25" s="115"/>
      <c r="AC25" s="115"/>
    </row>
    <row r="26" spans="1:29">
      <c r="A26" s="470">
        <v>20</v>
      </c>
      <c r="B26" s="471" t="s">
        <v>519</v>
      </c>
      <c r="C26" s="502">
        <v>726184641.48820019</v>
      </c>
      <c r="D26" s="472">
        <v>675884484.1026001</v>
      </c>
      <c r="E26" s="472">
        <v>18984420.037599999</v>
      </c>
      <c r="F26" s="472">
        <v>17573505.702099998</v>
      </c>
      <c r="G26" s="472">
        <v>13742231.645900002</v>
      </c>
      <c r="H26" s="472">
        <v>20674695.711355999</v>
      </c>
      <c r="I26" s="472">
        <v>2186399.5099999998</v>
      </c>
      <c r="J26" s="472">
        <v>3151387.86</v>
      </c>
      <c r="K26" s="472">
        <v>7005509.0564459991</v>
      </c>
      <c r="L26" s="472">
        <v>8331399.2849099999</v>
      </c>
      <c r="N26" s="115"/>
      <c r="O26" s="115"/>
      <c r="P26" s="115"/>
      <c r="Q26" s="115"/>
      <c r="R26" s="115"/>
      <c r="S26" s="115"/>
      <c r="T26" s="115"/>
      <c r="U26" s="115"/>
      <c r="V26" s="115"/>
      <c r="W26" s="115"/>
      <c r="X26" s="115"/>
      <c r="Y26" s="115"/>
      <c r="Z26" s="115"/>
      <c r="AA26" s="115"/>
      <c r="AB26" s="115"/>
      <c r="AC26" s="115"/>
    </row>
    <row r="27" spans="1:29">
      <c r="A27" s="470">
        <v>21</v>
      </c>
      <c r="B27" s="471" t="s">
        <v>445</v>
      </c>
      <c r="C27" s="502">
        <v>123330018.5688</v>
      </c>
      <c r="D27" s="472">
        <v>118729265.215</v>
      </c>
      <c r="E27" s="472">
        <v>3133633.4343999997</v>
      </c>
      <c r="F27" s="472">
        <v>1092008.8848000001</v>
      </c>
      <c r="G27" s="472">
        <v>375111.03460000001</v>
      </c>
      <c r="H27" s="472">
        <v>1150477.2526809999</v>
      </c>
      <c r="I27" s="472">
        <v>590280.48</v>
      </c>
      <c r="J27" s="472">
        <v>147937.39000000001</v>
      </c>
      <c r="K27" s="472">
        <v>306227.96268099995</v>
      </c>
      <c r="L27" s="472">
        <v>106031.42</v>
      </c>
      <c r="N27" s="115"/>
      <c r="O27" s="115"/>
      <c r="P27" s="115"/>
      <c r="Q27" s="115"/>
      <c r="R27" s="115"/>
      <c r="S27" s="115"/>
      <c r="T27" s="115"/>
      <c r="U27" s="115"/>
      <c r="V27" s="115"/>
      <c r="W27" s="115"/>
      <c r="X27" s="115"/>
      <c r="Y27" s="115"/>
      <c r="Z27" s="115"/>
      <c r="AA27" s="115"/>
      <c r="AB27" s="115"/>
      <c r="AC27" s="115"/>
    </row>
    <row r="28" spans="1:29">
      <c r="A28" s="470">
        <v>22</v>
      </c>
      <c r="B28" s="471" t="s">
        <v>446</v>
      </c>
      <c r="C28" s="502">
        <v>290727539.12410003</v>
      </c>
      <c r="D28" s="472">
        <v>279874107.45410001</v>
      </c>
      <c r="E28" s="472">
        <v>6958846.9284000006</v>
      </c>
      <c r="F28" s="472">
        <v>2838494.4332999997</v>
      </c>
      <c r="G28" s="472">
        <v>1056090.3082999999</v>
      </c>
      <c r="H28" s="472">
        <v>2173120.1456560004</v>
      </c>
      <c r="I28" s="472">
        <v>760147.02</v>
      </c>
      <c r="J28" s="472">
        <v>311178.24000000005</v>
      </c>
      <c r="K28" s="472">
        <v>1033231.9456560002</v>
      </c>
      <c r="L28" s="472">
        <v>68562.94</v>
      </c>
      <c r="N28" s="115"/>
      <c r="O28" s="115"/>
      <c r="P28" s="115"/>
      <c r="Q28" s="115"/>
      <c r="R28" s="115"/>
      <c r="S28" s="115"/>
      <c r="T28" s="115"/>
      <c r="U28" s="115"/>
      <c r="V28" s="115"/>
      <c r="W28" s="115"/>
      <c r="X28" s="115"/>
      <c r="Y28" s="115"/>
      <c r="Z28" s="115"/>
      <c r="AA28" s="115"/>
      <c r="AB28" s="115"/>
      <c r="AC28" s="115"/>
    </row>
    <row r="29" spans="1:29">
      <c r="A29" s="470">
        <v>23</v>
      </c>
      <c r="B29" s="471" t="s">
        <v>447</v>
      </c>
      <c r="C29" s="502">
        <v>3744375328.5626998</v>
      </c>
      <c r="D29" s="472">
        <v>3560784497.4828</v>
      </c>
      <c r="E29" s="472">
        <v>117485215.8611</v>
      </c>
      <c r="F29" s="472">
        <v>46078567.704900004</v>
      </c>
      <c r="G29" s="472">
        <v>20027047.513900004</v>
      </c>
      <c r="H29" s="472">
        <v>42055246.155518994</v>
      </c>
      <c r="I29" s="472">
        <v>14043560.16</v>
      </c>
      <c r="J29" s="472">
        <v>5736281.6399999997</v>
      </c>
      <c r="K29" s="472">
        <v>17642389.414921999</v>
      </c>
      <c r="L29" s="472">
        <v>4633014.9405969996</v>
      </c>
      <c r="N29" s="115"/>
      <c r="O29" s="115"/>
      <c r="P29" s="115"/>
      <c r="Q29" s="115"/>
      <c r="R29" s="115"/>
      <c r="S29" s="115"/>
      <c r="T29" s="115"/>
      <c r="U29" s="115"/>
      <c r="V29" s="115"/>
      <c r="W29" s="115"/>
      <c r="X29" s="115"/>
      <c r="Y29" s="115"/>
      <c r="Z29" s="115"/>
      <c r="AA29" s="115"/>
      <c r="AB29" s="115"/>
      <c r="AC29" s="115"/>
    </row>
    <row r="30" spans="1:29">
      <c r="A30" s="470">
        <v>24</v>
      </c>
      <c r="B30" s="471" t="s">
        <v>518</v>
      </c>
      <c r="C30" s="502">
        <v>1177690678.6268001</v>
      </c>
      <c r="D30" s="472">
        <v>1095364505.2434001</v>
      </c>
      <c r="E30" s="472">
        <v>33922548.21450001</v>
      </c>
      <c r="F30" s="472">
        <v>47743793.858600006</v>
      </c>
      <c r="G30" s="472">
        <v>659831.31030000001</v>
      </c>
      <c r="H30" s="472">
        <v>27188210.541691002</v>
      </c>
      <c r="I30" s="472">
        <v>3899639.6599999997</v>
      </c>
      <c r="J30" s="472">
        <v>1752899.9600000002</v>
      </c>
      <c r="K30" s="472">
        <v>21203395.781691</v>
      </c>
      <c r="L30" s="472">
        <v>332275.14</v>
      </c>
      <c r="N30" s="115"/>
      <c r="O30" s="115"/>
      <c r="P30" s="115"/>
      <c r="Q30" s="115"/>
      <c r="R30" s="115"/>
      <c r="S30" s="115"/>
      <c r="T30" s="115"/>
      <c r="U30" s="115"/>
      <c r="V30" s="115"/>
      <c r="W30" s="115"/>
      <c r="X30" s="115"/>
      <c r="Y30" s="115"/>
      <c r="Z30" s="115"/>
      <c r="AA30" s="115"/>
      <c r="AB30" s="115"/>
      <c r="AC30" s="115"/>
    </row>
    <row r="31" spans="1:29">
      <c r="A31" s="470">
        <v>25</v>
      </c>
      <c r="B31" s="471" t="s">
        <v>448</v>
      </c>
      <c r="C31" s="502">
        <v>2818884516.7820997</v>
      </c>
      <c r="D31" s="472">
        <v>2603595079.9505</v>
      </c>
      <c r="E31" s="472">
        <v>121278388.48730001</v>
      </c>
      <c r="F31" s="472">
        <v>49389045.255800001</v>
      </c>
      <c r="G31" s="472">
        <v>44622003.088500008</v>
      </c>
      <c r="H31" s="472">
        <v>53160402.018546999</v>
      </c>
      <c r="I31" s="472">
        <v>13876819.199999999</v>
      </c>
      <c r="J31" s="472">
        <v>7699373.9299999997</v>
      </c>
      <c r="K31" s="472">
        <v>21872199.205836002</v>
      </c>
      <c r="L31" s="472">
        <v>9712009.6827109996</v>
      </c>
      <c r="N31" s="115"/>
      <c r="O31" s="115"/>
      <c r="P31" s="115"/>
      <c r="Q31" s="115"/>
      <c r="R31" s="115"/>
      <c r="S31" s="115"/>
      <c r="T31" s="115"/>
      <c r="U31" s="115"/>
      <c r="V31" s="115"/>
      <c r="W31" s="115"/>
      <c r="X31" s="115"/>
      <c r="Y31" s="115"/>
      <c r="Z31" s="115"/>
      <c r="AA31" s="115"/>
      <c r="AB31" s="115"/>
      <c r="AC31" s="115"/>
    </row>
    <row r="32" spans="1:29">
      <c r="A32" s="470">
        <v>26</v>
      </c>
      <c r="B32" s="471" t="s">
        <v>515</v>
      </c>
      <c r="C32" s="502">
        <v>44508196.866899997</v>
      </c>
      <c r="D32" s="472">
        <v>36203202.222800002</v>
      </c>
      <c r="E32" s="472">
        <v>3623777.3025999996</v>
      </c>
      <c r="F32" s="472">
        <v>4544979.8541999999</v>
      </c>
      <c r="G32" s="472">
        <v>136237.48729999998</v>
      </c>
      <c r="H32" s="472">
        <v>5005637.4925179938</v>
      </c>
      <c r="I32" s="472">
        <v>238121.34999998927</v>
      </c>
      <c r="J32" s="472">
        <v>321719.68000000413</v>
      </c>
      <c r="K32" s="472">
        <v>4438516.3225180004</v>
      </c>
      <c r="L32" s="472">
        <v>7280.14</v>
      </c>
      <c r="N32" s="115"/>
      <c r="O32" s="115"/>
      <c r="P32" s="115"/>
      <c r="Q32" s="115"/>
      <c r="R32" s="115"/>
      <c r="S32" s="115"/>
      <c r="T32" s="115"/>
      <c r="U32" s="115"/>
      <c r="V32" s="115"/>
      <c r="W32" s="115"/>
      <c r="X32" s="115"/>
      <c r="Y32" s="115"/>
      <c r="Z32" s="115"/>
      <c r="AA32" s="115"/>
      <c r="AB32" s="115"/>
      <c r="AC32" s="115"/>
    </row>
    <row r="33" spans="1:29">
      <c r="A33" s="470">
        <v>27</v>
      </c>
      <c r="B33" s="498" t="s">
        <v>64</v>
      </c>
      <c r="C33" s="503">
        <v>22757928143.3922</v>
      </c>
      <c r="D33" s="503">
        <v>21323400140.0233</v>
      </c>
      <c r="E33" s="503">
        <v>953978440.29659986</v>
      </c>
      <c r="F33" s="503">
        <v>372074976.77440006</v>
      </c>
      <c r="G33" s="503">
        <v>108474586.29790001</v>
      </c>
      <c r="H33" s="503">
        <v>317764883.03179598</v>
      </c>
      <c r="I33" s="503">
        <v>72000662</v>
      </c>
      <c r="J33" s="503">
        <v>62465272</v>
      </c>
      <c r="K33" s="503">
        <v>153546430.04837197</v>
      </c>
      <c r="L33" s="503">
        <v>29752518.983424</v>
      </c>
      <c r="N33" s="115"/>
      <c r="O33" s="115"/>
      <c r="P33" s="115"/>
      <c r="Q33" s="115"/>
      <c r="R33" s="115"/>
      <c r="S33" s="115"/>
      <c r="T33" s="115"/>
      <c r="U33" s="115"/>
      <c r="V33" s="115"/>
      <c r="W33" s="115"/>
      <c r="X33" s="115"/>
      <c r="Y33" s="115"/>
      <c r="Z33" s="115"/>
      <c r="AA33" s="115"/>
      <c r="AB33" s="115"/>
      <c r="AC33" s="115"/>
    </row>
    <row r="34" spans="1:29">
      <c r="A34" s="60"/>
      <c r="B34" s="60"/>
      <c r="C34" s="146"/>
      <c r="D34" s="146"/>
      <c r="E34" s="146"/>
      <c r="H34" s="146"/>
      <c r="N34" s="115"/>
    </row>
    <row r="35" spans="1:29" s="115" customFormat="1">
      <c r="A35" s="117"/>
      <c r="B35" s="499"/>
      <c r="C35" s="505"/>
      <c r="D35" s="146"/>
      <c r="E35" s="146"/>
      <c r="F35" s="504"/>
      <c r="G35" s="504"/>
      <c r="H35" s="146"/>
      <c r="I35" s="146"/>
      <c r="J35" s="504"/>
      <c r="K35" s="504"/>
      <c r="L35" s="504"/>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N13"/>
  <sheetViews>
    <sheetView showGridLines="0" zoomScaleNormal="100" workbookViewId="0"/>
  </sheetViews>
  <sheetFormatPr defaultColWidth="8.6640625" defaultRowHeight="13.8"/>
  <cols>
    <col min="1" max="1" width="8.88671875" style="109" bestFit="1" customWidth="1"/>
    <col min="2" max="2" width="44.33203125" style="109" bestFit="1" customWidth="1"/>
    <col min="3" max="3" width="13.44140625" style="145" bestFit="1" customWidth="1"/>
    <col min="4" max="4" width="24" style="145" bestFit="1" customWidth="1"/>
    <col min="5" max="5" width="20.6640625" style="145" bestFit="1" customWidth="1"/>
    <col min="6" max="6" width="22.109375" style="145" bestFit="1" customWidth="1"/>
    <col min="7" max="7" width="22.88671875" style="145" bestFit="1" customWidth="1"/>
    <col min="8" max="8" width="25.33203125" style="145" bestFit="1" customWidth="1"/>
    <col min="9" max="9" width="17.33203125" style="145" bestFit="1" customWidth="1"/>
    <col min="10" max="10" width="24.5546875" style="145" bestFit="1" customWidth="1"/>
    <col min="11" max="11" width="15.109375" style="145" bestFit="1" customWidth="1"/>
    <col min="12" max="12" width="23.6640625" style="145" customWidth="1"/>
    <col min="13" max="13" width="24.5546875" style="145" customWidth="1"/>
    <col min="14" max="14" width="8.6640625" style="145"/>
    <col min="15" max="16384" width="8.6640625" style="109"/>
  </cols>
  <sheetData>
    <row r="1" spans="1:11">
      <c r="A1" s="2" t="s">
        <v>30</v>
      </c>
      <c r="B1" s="84" t="str">
        <f>'Info '!C2</f>
        <v xml:space="preserve">JSC "Bank of Georgia" </v>
      </c>
      <c r="C1" s="144"/>
      <c r="D1" s="144"/>
      <c r="E1" s="144"/>
      <c r="F1" s="144"/>
      <c r="G1" s="144"/>
      <c r="H1" s="144"/>
      <c r="I1" s="144"/>
      <c r="J1" s="144"/>
      <c r="K1" s="144"/>
    </row>
    <row r="2" spans="1:11">
      <c r="A2" s="1" t="s">
        <v>31</v>
      </c>
      <c r="B2" s="211">
        <f>'1. key ratios '!B2</f>
        <v>45565</v>
      </c>
      <c r="C2" s="144"/>
      <c r="D2" s="144"/>
      <c r="E2" s="144"/>
      <c r="F2" s="144"/>
      <c r="G2" s="144"/>
      <c r="H2" s="144"/>
      <c r="I2" s="144"/>
      <c r="J2" s="144"/>
      <c r="K2" s="144"/>
    </row>
    <row r="3" spans="1:11">
      <c r="A3" s="465" t="s">
        <v>498</v>
      </c>
      <c r="B3" s="83"/>
      <c r="C3" s="144"/>
      <c r="D3" s="144"/>
      <c r="E3" s="144"/>
      <c r="F3" s="144"/>
      <c r="G3" s="144"/>
      <c r="H3" s="144"/>
      <c r="I3" s="144"/>
      <c r="J3" s="144"/>
      <c r="K3" s="144"/>
    </row>
    <row r="4" spans="1:11">
      <c r="A4" s="83"/>
      <c r="B4" s="83"/>
      <c r="C4" s="504" t="s">
        <v>692</v>
      </c>
      <c r="D4" s="504" t="s">
        <v>691</v>
      </c>
      <c r="E4" s="504" t="s">
        <v>690</v>
      </c>
      <c r="F4" s="504" t="s">
        <v>689</v>
      </c>
      <c r="G4" s="504" t="s">
        <v>688</v>
      </c>
      <c r="H4" s="504" t="s">
        <v>687</v>
      </c>
      <c r="I4" s="504" t="s">
        <v>686</v>
      </c>
      <c r="J4" s="504" t="s">
        <v>685</v>
      </c>
      <c r="K4" s="504" t="s">
        <v>684</v>
      </c>
    </row>
    <row r="5" spans="1:11" ht="41.4">
      <c r="A5" s="789" t="s">
        <v>683</v>
      </c>
      <c r="B5" s="790"/>
      <c r="C5" s="506" t="s">
        <v>499</v>
      </c>
      <c r="D5" s="506" t="s">
        <v>500</v>
      </c>
      <c r="E5" s="506" t="s">
        <v>501</v>
      </c>
      <c r="F5" s="506" t="s">
        <v>502</v>
      </c>
      <c r="G5" s="506" t="s">
        <v>503</v>
      </c>
      <c r="H5" s="506" t="s">
        <v>504</v>
      </c>
      <c r="I5" s="506" t="s">
        <v>505</v>
      </c>
      <c r="J5" s="506" t="s">
        <v>506</v>
      </c>
      <c r="K5" s="506" t="s">
        <v>507</v>
      </c>
    </row>
    <row r="6" spans="1:11">
      <c r="A6" s="470">
        <v>1</v>
      </c>
      <c r="B6" s="470" t="s">
        <v>467</v>
      </c>
      <c r="C6" s="472">
        <v>411140509.18000001</v>
      </c>
      <c r="D6" s="472">
        <v>108881560.69999999</v>
      </c>
      <c r="E6" s="472">
        <v>64806054.724700004</v>
      </c>
      <c r="F6" s="472">
        <v>147328653.11999997</v>
      </c>
      <c r="G6" s="472">
        <v>16871400628.16221</v>
      </c>
      <c r="H6" s="472">
        <v>672002650.14999998</v>
      </c>
      <c r="I6" s="472">
        <v>540494856.65789998</v>
      </c>
      <c r="J6" s="472">
        <v>782578312.64999998</v>
      </c>
      <c r="K6" s="472">
        <v>3159294917.4396</v>
      </c>
    </row>
    <row r="7" spans="1:11">
      <c r="A7" s="470">
        <v>2</v>
      </c>
      <c r="B7" s="474" t="s">
        <v>508</v>
      </c>
      <c r="C7" s="472">
        <v>0</v>
      </c>
      <c r="D7" s="472">
        <v>0</v>
      </c>
      <c r="E7" s="472">
        <v>0</v>
      </c>
      <c r="F7" s="472">
        <v>0</v>
      </c>
      <c r="G7" s="472">
        <v>0</v>
      </c>
      <c r="H7" s="472">
        <v>0</v>
      </c>
      <c r="I7" s="472">
        <v>0</v>
      </c>
      <c r="J7" s="472">
        <v>0</v>
      </c>
      <c r="K7" s="472">
        <v>138228053.78650001</v>
      </c>
    </row>
    <row r="8" spans="1:11">
      <c r="A8" s="470">
        <v>3</v>
      </c>
      <c r="B8" s="474" t="s">
        <v>475</v>
      </c>
      <c r="C8" s="472">
        <v>352896276.85763001</v>
      </c>
      <c r="D8" s="472">
        <v>0</v>
      </c>
      <c r="E8" s="472">
        <v>641736965.09874296</v>
      </c>
      <c r="F8" s="472">
        <v>0</v>
      </c>
      <c r="G8" s="472">
        <v>470192236.07585496</v>
      </c>
      <c r="H8" s="472">
        <v>172100131.46521601</v>
      </c>
      <c r="I8" s="472">
        <v>30172595.350751001</v>
      </c>
      <c r="J8" s="472">
        <v>151190873.40694901</v>
      </c>
      <c r="K8" s="472">
        <v>1075133365.7260306</v>
      </c>
    </row>
    <row r="9" spans="1:11">
      <c r="A9" s="470">
        <v>4</v>
      </c>
      <c r="B9" s="486" t="s">
        <v>509</v>
      </c>
      <c r="C9" s="472">
        <v>3118814.8136054901</v>
      </c>
      <c r="D9" s="472">
        <v>5897285.7934148097</v>
      </c>
      <c r="E9" s="472">
        <v>1497459.83702356</v>
      </c>
      <c r="F9" s="472">
        <v>3192455.8852295098</v>
      </c>
      <c r="G9" s="472">
        <v>407208045.749982</v>
      </c>
      <c r="H9" s="472">
        <v>0</v>
      </c>
      <c r="I9" s="472">
        <v>12318756.217328602</v>
      </c>
      <c r="J9" s="472">
        <v>9917637.9834482409</v>
      </c>
      <c r="K9" s="472">
        <v>37399105.792267799</v>
      </c>
    </row>
    <row r="10" spans="1:11">
      <c r="A10" s="470">
        <v>5</v>
      </c>
      <c r="B10" s="507" t="s">
        <v>510</v>
      </c>
      <c r="C10" s="472">
        <v>0</v>
      </c>
      <c r="D10" s="472">
        <v>0</v>
      </c>
      <c r="E10" s="472">
        <v>0</v>
      </c>
      <c r="F10" s="472">
        <v>0</v>
      </c>
      <c r="G10" s="472">
        <v>0</v>
      </c>
      <c r="H10" s="472">
        <v>0</v>
      </c>
      <c r="I10" s="472">
        <v>0</v>
      </c>
      <c r="J10" s="472">
        <v>0</v>
      </c>
      <c r="K10" s="472">
        <v>0</v>
      </c>
    </row>
    <row r="11" spans="1:11">
      <c r="A11" s="470">
        <v>6</v>
      </c>
      <c r="B11" s="507" t="s">
        <v>511</v>
      </c>
      <c r="C11" s="472">
        <v>0</v>
      </c>
      <c r="D11" s="472">
        <v>0</v>
      </c>
      <c r="E11" s="472">
        <v>0</v>
      </c>
      <c r="F11" s="472">
        <v>0</v>
      </c>
      <c r="G11" s="472">
        <v>0</v>
      </c>
      <c r="H11" s="472">
        <v>0</v>
      </c>
      <c r="I11" s="472">
        <v>0</v>
      </c>
      <c r="J11" s="472">
        <v>0</v>
      </c>
      <c r="K11" s="472">
        <v>0</v>
      </c>
    </row>
    <row r="13" spans="1:11">
      <c r="B13" s="59"/>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V40"/>
  <sheetViews>
    <sheetView showGridLines="0" zoomScaleNormal="100" workbookViewId="0"/>
  </sheetViews>
  <sheetFormatPr defaultColWidth="8.6640625" defaultRowHeight="13.8"/>
  <cols>
    <col min="1" max="1" width="8.88671875" style="83" bestFit="1" customWidth="1"/>
    <col min="2" max="2" width="80.88671875" style="83" bestFit="1" customWidth="1"/>
    <col min="3" max="3" width="19.33203125" style="83" bestFit="1" customWidth="1"/>
    <col min="4" max="4" width="17.88671875" style="83" bestFit="1" customWidth="1"/>
    <col min="5" max="6" width="15.88671875" style="83" bestFit="1" customWidth="1"/>
    <col min="7" max="7" width="14.5546875" style="83" bestFit="1" customWidth="1"/>
    <col min="8" max="8" width="19.33203125" style="83" bestFit="1" customWidth="1"/>
    <col min="9" max="9" width="17.88671875" style="83" bestFit="1" customWidth="1"/>
    <col min="10" max="11" width="15.88671875" style="83" bestFit="1" customWidth="1"/>
    <col min="12" max="12" width="14.5546875" style="83" bestFit="1" customWidth="1"/>
    <col min="13" max="13" width="15.88671875" style="83" bestFit="1" customWidth="1"/>
    <col min="14" max="17" width="14.5546875" style="83" bestFit="1" customWidth="1"/>
    <col min="18" max="18" width="15.88671875" style="83" bestFit="1" customWidth="1"/>
    <col min="19" max="19" width="54.33203125" style="83" bestFit="1" customWidth="1"/>
    <col min="20" max="20" width="54.6640625" style="83" bestFit="1" customWidth="1"/>
    <col min="21" max="21" width="64" style="83" bestFit="1" customWidth="1"/>
    <col min="22" max="22" width="80.6640625" style="83" bestFit="1" customWidth="1"/>
    <col min="23" max="16384" width="8.6640625" style="83"/>
  </cols>
  <sheetData>
    <row r="1" spans="1:22">
      <c r="A1" s="2" t="s">
        <v>30</v>
      </c>
      <c r="B1" s="84" t="str">
        <f>'Info '!C2</f>
        <v xml:space="preserve">JSC "Bank of Georgia" </v>
      </c>
    </row>
    <row r="2" spans="1:22">
      <c r="A2" s="1" t="s">
        <v>31</v>
      </c>
      <c r="B2" s="211">
        <f>'1. key ratios '!B2</f>
        <v>45565</v>
      </c>
    </row>
    <row r="3" spans="1:22">
      <c r="A3" s="465" t="s">
        <v>526</v>
      </c>
      <c r="U3" s="508"/>
      <c r="V3" s="509"/>
    </row>
    <row r="4" spans="1:22">
      <c r="A4" s="465"/>
    </row>
    <row r="5" spans="1:22" ht="24" customHeight="1">
      <c r="A5" s="791" t="s">
        <v>527</v>
      </c>
      <c r="B5" s="791"/>
      <c r="C5" s="792" t="s">
        <v>693</v>
      </c>
      <c r="D5" s="792"/>
      <c r="E5" s="792"/>
      <c r="F5" s="792"/>
      <c r="G5" s="792"/>
      <c r="H5" s="792" t="s">
        <v>545</v>
      </c>
      <c r="I5" s="792"/>
      <c r="J5" s="792"/>
      <c r="K5" s="792"/>
      <c r="L5" s="792"/>
      <c r="M5" s="792" t="s">
        <v>657</v>
      </c>
      <c r="N5" s="792"/>
      <c r="O5" s="792"/>
      <c r="P5" s="792"/>
      <c r="Q5" s="792"/>
      <c r="R5" s="748" t="s">
        <v>528</v>
      </c>
      <c r="S5" s="748" t="s">
        <v>542</v>
      </c>
      <c r="T5" s="748" t="s">
        <v>543</v>
      </c>
      <c r="U5" s="748" t="s">
        <v>700</v>
      </c>
      <c r="V5" s="748" t="s">
        <v>701</v>
      </c>
    </row>
    <row r="6" spans="1:22" ht="36" customHeight="1">
      <c r="A6" s="791"/>
      <c r="B6" s="791"/>
      <c r="C6" s="510"/>
      <c r="D6" s="497" t="s">
        <v>713</v>
      </c>
      <c r="E6" s="497" t="s">
        <v>714</v>
      </c>
      <c r="F6" s="497" t="s">
        <v>715</v>
      </c>
      <c r="G6" s="497" t="s">
        <v>675</v>
      </c>
      <c r="H6" s="510"/>
      <c r="I6" s="497" t="s">
        <v>713</v>
      </c>
      <c r="J6" s="497" t="s">
        <v>714</v>
      </c>
      <c r="K6" s="497" t="s">
        <v>715</v>
      </c>
      <c r="L6" s="497" t="s">
        <v>675</v>
      </c>
      <c r="M6" s="510"/>
      <c r="N6" s="497" t="s">
        <v>713</v>
      </c>
      <c r="O6" s="497" t="s">
        <v>714</v>
      </c>
      <c r="P6" s="497" t="s">
        <v>715</v>
      </c>
      <c r="Q6" s="497" t="s">
        <v>675</v>
      </c>
      <c r="R6" s="748"/>
      <c r="S6" s="748"/>
      <c r="T6" s="748"/>
      <c r="U6" s="748"/>
      <c r="V6" s="748"/>
    </row>
    <row r="7" spans="1:22">
      <c r="A7" s="511">
        <v>1</v>
      </c>
      <c r="B7" s="512" t="s">
        <v>536</v>
      </c>
      <c r="C7" s="513">
        <v>89976160.170000002</v>
      </c>
      <c r="D7" s="150">
        <v>85239322.599999994</v>
      </c>
      <c r="E7" s="150">
        <v>3520734.06</v>
      </c>
      <c r="F7" s="150">
        <v>1017939.25</v>
      </c>
      <c r="G7" s="150">
        <v>198164.26</v>
      </c>
      <c r="H7" s="150">
        <v>91461537.647599995</v>
      </c>
      <c r="I7" s="150">
        <v>86564474.709999993</v>
      </c>
      <c r="J7" s="150">
        <v>3588565.1220999998</v>
      </c>
      <c r="K7" s="150">
        <v>1095880.8295</v>
      </c>
      <c r="L7" s="150">
        <v>212616.986</v>
      </c>
      <c r="M7" s="150">
        <v>2014956.373744</v>
      </c>
      <c r="N7" s="150">
        <v>717099.55</v>
      </c>
      <c r="O7" s="150">
        <v>402111.93</v>
      </c>
      <c r="P7" s="150">
        <v>763900.34093900002</v>
      </c>
      <c r="Q7" s="150">
        <v>131844.55280500001</v>
      </c>
      <c r="R7" s="150">
        <v>1028</v>
      </c>
      <c r="S7" s="514">
        <v>0.12035341019741182</v>
      </c>
      <c r="T7" s="514">
        <v>0.14040152262275987</v>
      </c>
      <c r="U7" s="515">
        <v>0.11600000000000001</v>
      </c>
      <c r="V7" s="143">
        <v>42.62</v>
      </c>
    </row>
    <row r="8" spans="1:22">
      <c r="A8" s="511">
        <v>2</v>
      </c>
      <c r="B8" s="516" t="s">
        <v>535</v>
      </c>
      <c r="C8" s="513">
        <v>5134542686.3799992</v>
      </c>
      <c r="D8" s="150">
        <v>4804019082.2299995</v>
      </c>
      <c r="E8" s="150">
        <v>226258383.47999999</v>
      </c>
      <c r="F8" s="150">
        <v>78580833.150000006</v>
      </c>
      <c r="G8" s="150">
        <v>25684387.52</v>
      </c>
      <c r="H8" s="150">
        <v>5147877367.8992996</v>
      </c>
      <c r="I8" s="150">
        <v>4810601759.1241999</v>
      </c>
      <c r="J8" s="150">
        <v>229539854.5212</v>
      </c>
      <c r="K8" s="150">
        <v>81049811.309400007</v>
      </c>
      <c r="L8" s="150">
        <v>26685942.944499999</v>
      </c>
      <c r="M8" s="150">
        <v>107703533.23003002</v>
      </c>
      <c r="N8" s="150">
        <v>39908609.560000002</v>
      </c>
      <c r="O8" s="150">
        <v>19303123.73</v>
      </c>
      <c r="P8" s="150">
        <v>42553760.149917997</v>
      </c>
      <c r="Q8" s="150">
        <v>5938039.790112</v>
      </c>
      <c r="R8" s="150">
        <v>614854</v>
      </c>
      <c r="S8" s="514">
        <v>0.14810243373748511</v>
      </c>
      <c r="T8" s="514">
        <v>0.19417375544678869</v>
      </c>
      <c r="U8" s="515">
        <v>0.1424</v>
      </c>
      <c r="V8" s="143">
        <v>57.19</v>
      </c>
    </row>
    <row r="9" spans="1:22">
      <c r="A9" s="511">
        <v>3</v>
      </c>
      <c r="B9" s="516" t="s">
        <v>534</v>
      </c>
      <c r="C9" s="513">
        <v>186248.63999999998</v>
      </c>
      <c r="D9" s="150">
        <v>70793.119999999995</v>
      </c>
      <c r="E9" s="150">
        <v>69357.05</v>
      </c>
      <c r="F9" s="150">
        <v>42944.29</v>
      </c>
      <c r="G9" s="150">
        <v>3154.18</v>
      </c>
      <c r="H9" s="150">
        <v>212086.09240000002</v>
      </c>
      <c r="I9" s="150">
        <v>76822.4139</v>
      </c>
      <c r="J9" s="150">
        <v>82162.212199999994</v>
      </c>
      <c r="K9" s="150">
        <v>49815.463499999998</v>
      </c>
      <c r="L9" s="150">
        <v>3286.0028000000002</v>
      </c>
      <c r="M9" s="150">
        <v>53706.53</v>
      </c>
      <c r="N9" s="150">
        <v>7870.06</v>
      </c>
      <c r="O9" s="150">
        <v>10028.27</v>
      </c>
      <c r="P9" s="150">
        <v>35562.129999999997</v>
      </c>
      <c r="Q9" s="150">
        <v>246.07</v>
      </c>
      <c r="R9" s="150">
        <v>367</v>
      </c>
      <c r="S9" s="514">
        <v>0.3068090391581853</v>
      </c>
      <c r="T9" s="514">
        <v>0.39018844229774019</v>
      </c>
      <c r="U9" s="515">
        <v>0.30890000000000001</v>
      </c>
      <c r="V9" s="143">
        <v>13.65</v>
      </c>
    </row>
    <row r="10" spans="1:22">
      <c r="A10" s="511">
        <v>4</v>
      </c>
      <c r="B10" s="516" t="s">
        <v>533</v>
      </c>
      <c r="C10" s="513">
        <v>123257866.73999999</v>
      </c>
      <c r="D10" s="150">
        <v>120464903.59999999</v>
      </c>
      <c r="E10" s="150">
        <v>2234110.14</v>
      </c>
      <c r="F10" s="150">
        <v>558853</v>
      </c>
      <c r="G10" s="150">
        <v>0</v>
      </c>
      <c r="H10" s="150">
        <v>122425471.19909999</v>
      </c>
      <c r="I10" s="150">
        <v>119573290.75409999</v>
      </c>
      <c r="J10" s="150">
        <v>2260916.5696999999</v>
      </c>
      <c r="K10" s="150">
        <v>591263.87529999996</v>
      </c>
      <c r="L10" s="150">
        <v>0</v>
      </c>
      <c r="M10" s="150">
        <v>2478757.23</v>
      </c>
      <c r="N10" s="150">
        <v>1632006.57</v>
      </c>
      <c r="O10" s="150">
        <v>403814.69</v>
      </c>
      <c r="P10" s="150">
        <v>442935.97</v>
      </c>
      <c r="Q10" s="150">
        <v>0</v>
      </c>
      <c r="R10" s="150">
        <v>180141</v>
      </c>
      <c r="S10" s="514">
        <v>0.15581864609443444</v>
      </c>
      <c r="T10" s="514">
        <v>0.28994865852455404</v>
      </c>
      <c r="U10" s="515">
        <v>0.19900000000000001</v>
      </c>
      <c r="V10" s="143">
        <v>12.17</v>
      </c>
    </row>
    <row r="11" spans="1:22">
      <c r="A11" s="511">
        <v>5</v>
      </c>
      <c r="B11" s="516" t="s">
        <v>532</v>
      </c>
      <c r="C11" s="513">
        <v>11982888.129999999</v>
      </c>
      <c r="D11" s="150">
        <v>8921165.5199999996</v>
      </c>
      <c r="E11" s="150">
        <v>956042.67</v>
      </c>
      <c r="F11" s="150">
        <v>2105679.94</v>
      </c>
      <c r="G11" s="150">
        <v>0</v>
      </c>
      <c r="H11" s="150">
        <v>14380258.744199999</v>
      </c>
      <c r="I11" s="150">
        <v>9204103.0022</v>
      </c>
      <c r="J11" s="150">
        <v>1252474.5331999999</v>
      </c>
      <c r="K11" s="150">
        <v>3923681.2088000001</v>
      </c>
      <c r="L11" s="150">
        <v>0</v>
      </c>
      <c r="M11" s="150">
        <v>4483595.5649650004</v>
      </c>
      <c r="N11" s="150">
        <v>292513.95</v>
      </c>
      <c r="O11" s="150">
        <v>239598.52</v>
      </c>
      <c r="P11" s="150">
        <v>3951483.0949650002</v>
      </c>
      <c r="Q11" s="150">
        <v>0</v>
      </c>
      <c r="R11" s="150">
        <v>123144</v>
      </c>
      <c r="S11" s="514">
        <v>0.17740087150637293</v>
      </c>
      <c r="T11" s="514">
        <v>0.18350697386306958</v>
      </c>
      <c r="U11" s="515">
        <v>0.1739</v>
      </c>
      <c r="V11" s="143">
        <v>11.41</v>
      </c>
    </row>
    <row r="12" spans="1:22">
      <c r="A12" s="511">
        <v>6</v>
      </c>
      <c r="B12" s="516" t="s">
        <v>531</v>
      </c>
      <c r="C12" s="513">
        <v>217408797.41999999</v>
      </c>
      <c r="D12" s="150">
        <v>201829270.41999999</v>
      </c>
      <c r="E12" s="150">
        <v>11344591.24</v>
      </c>
      <c r="F12" s="150">
        <v>4234935.76</v>
      </c>
      <c r="G12" s="150">
        <v>0</v>
      </c>
      <c r="H12" s="150">
        <v>224244322.77180001</v>
      </c>
      <c r="I12" s="150">
        <v>208084960.18290001</v>
      </c>
      <c r="J12" s="150">
        <v>11732443.674699999</v>
      </c>
      <c r="K12" s="150">
        <v>4426918.9142000005</v>
      </c>
      <c r="L12" s="150">
        <v>0</v>
      </c>
      <c r="M12" s="150">
        <v>5425460.0095450003</v>
      </c>
      <c r="N12" s="150">
        <v>985847.65</v>
      </c>
      <c r="O12" s="150">
        <v>515265.53</v>
      </c>
      <c r="P12" s="150">
        <v>3924346.8295450001</v>
      </c>
      <c r="Q12" s="150">
        <v>0</v>
      </c>
      <c r="R12" s="150">
        <v>149692</v>
      </c>
      <c r="S12" s="514">
        <v>0.35999862398315946</v>
      </c>
      <c r="T12" s="515">
        <v>0.36</v>
      </c>
      <c r="U12" s="515">
        <v>0.35899999999999999</v>
      </c>
      <c r="V12" s="143">
        <v>15.06</v>
      </c>
    </row>
    <row r="13" spans="1:22">
      <c r="A13" s="511">
        <v>7</v>
      </c>
      <c r="B13" s="516" t="s">
        <v>530</v>
      </c>
      <c r="C13" s="513">
        <v>4795347816.5133896</v>
      </c>
      <c r="D13" s="150">
        <v>4566176933.6499996</v>
      </c>
      <c r="E13" s="150">
        <v>132147754.19999999</v>
      </c>
      <c r="F13" s="150">
        <v>44285252.510000005</v>
      </c>
      <c r="G13" s="150">
        <v>52737876.153389797</v>
      </c>
      <c r="H13" s="150">
        <v>4863406283.8122997</v>
      </c>
      <c r="I13" s="150">
        <v>4626372779.5559998</v>
      </c>
      <c r="J13" s="150">
        <v>135885380.16299999</v>
      </c>
      <c r="K13" s="150">
        <v>46857138.195700005</v>
      </c>
      <c r="L13" s="150">
        <v>54290985.897599995</v>
      </c>
      <c r="M13" s="150">
        <v>23835417.968987998</v>
      </c>
      <c r="N13" s="150">
        <v>3071130.48</v>
      </c>
      <c r="O13" s="150">
        <v>1502946.18</v>
      </c>
      <c r="P13" s="150">
        <v>9482253.2755849995</v>
      </c>
      <c r="Q13" s="150">
        <v>9779088.0334029999</v>
      </c>
      <c r="R13" s="150">
        <v>75956</v>
      </c>
      <c r="S13" s="514">
        <v>0.10936156513453926</v>
      </c>
      <c r="T13" s="514">
        <v>0.12670629820526957</v>
      </c>
      <c r="U13" s="515">
        <v>0.10440000000000001</v>
      </c>
      <c r="V13" s="143">
        <v>111.22</v>
      </c>
    </row>
    <row r="14" spans="1:22">
      <c r="A14" s="517">
        <v>7.1</v>
      </c>
      <c r="B14" s="518" t="s">
        <v>539</v>
      </c>
      <c r="C14" s="513">
        <v>3698458995.7933898</v>
      </c>
      <c r="D14" s="150">
        <v>3502469082.5500002</v>
      </c>
      <c r="E14" s="150">
        <v>105784205.41</v>
      </c>
      <c r="F14" s="150">
        <v>39874027.240000002</v>
      </c>
      <c r="G14" s="150">
        <v>50331680.593389802</v>
      </c>
      <c r="H14" s="150">
        <v>3753499712.8608999</v>
      </c>
      <c r="I14" s="150">
        <v>3550538755.2988</v>
      </c>
      <c r="J14" s="150">
        <v>109011614.56829999</v>
      </c>
      <c r="K14" s="150">
        <v>42259445.889200002</v>
      </c>
      <c r="L14" s="150">
        <v>51689897.104599997</v>
      </c>
      <c r="M14" s="150">
        <v>21308655.085414998</v>
      </c>
      <c r="N14" s="150">
        <v>2164246.71</v>
      </c>
      <c r="O14" s="150">
        <v>1142924.77</v>
      </c>
      <c r="P14" s="150">
        <v>8760859.2132629994</v>
      </c>
      <c r="Q14" s="150">
        <v>9240624.3921520002</v>
      </c>
      <c r="R14" s="150">
        <v>45496</v>
      </c>
      <c r="S14" s="514">
        <v>0.10718734880564559</v>
      </c>
      <c r="T14" s="514">
        <v>0.12479109177834079</v>
      </c>
      <c r="U14" s="515">
        <v>0.10249999999999999</v>
      </c>
      <c r="V14" s="143">
        <v>113.56</v>
      </c>
    </row>
    <row r="15" spans="1:22">
      <c r="A15" s="517">
        <v>7.2</v>
      </c>
      <c r="B15" s="518" t="s">
        <v>541</v>
      </c>
      <c r="C15" s="513">
        <v>807731438.1500001</v>
      </c>
      <c r="D15" s="150">
        <v>784297692.37</v>
      </c>
      <c r="E15" s="150">
        <v>18348549.690000001</v>
      </c>
      <c r="F15" s="150">
        <v>2811427.75</v>
      </c>
      <c r="G15" s="150">
        <v>2273768.34</v>
      </c>
      <c r="H15" s="150">
        <v>816896032.58640015</v>
      </c>
      <c r="I15" s="150">
        <v>792829168.88460004</v>
      </c>
      <c r="J15" s="150">
        <v>18650571.273699999</v>
      </c>
      <c r="K15" s="150">
        <v>2958415.5858</v>
      </c>
      <c r="L15" s="150">
        <v>2457876.8423000001</v>
      </c>
      <c r="M15" s="150">
        <v>2122173.5135730002</v>
      </c>
      <c r="N15" s="150">
        <v>816025.65</v>
      </c>
      <c r="O15" s="150">
        <v>306783.02</v>
      </c>
      <c r="P15" s="150">
        <v>487589.10232200002</v>
      </c>
      <c r="Q15" s="150">
        <v>511775.74125100003</v>
      </c>
      <c r="R15" s="150">
        <v>9186</v>
      </c>
      <c r="S15" s="514">
        <v>0.10942410556880988</v>
      </c>
      <c r="T15" s="514">
        <v>0.12668662185104015</v>
      </c>
      <c r="U15" s="515">
        <v>0.108</v>
      </c>
      <c r="V15" s="143">
        <v>111.59</v>
      </c>
    </row>
    <row r="16" spans="1:22">
      <c r="A16" s="517">
        <v>7.3</v>
      </c>
      <c r="B16" s="518" t="s">
        <v>538</v>
      </c>
      <c r="C16" s="513">
        <v>289157382.57000005</v>
      </c>
      <c r="D16" s="150">
        <v>279410158.73000002</v>
      </c>
      <c r="E16" s="150">
        <v>8014999.0999999996</v>
      </c>
      <c r="F16" s="150">
        <v>1599797.52</v>
      </c>
      <c r="G16" s="150">
        <v>132427.22</v>
      </c>
      <c r="H16" s="150">
        <v>293010538.36500001</v>
      </c>
      <c r="I16" s="150">
        <v>283004855.37260002</v>
      </c>
      <c r="J16" s="150">
        <v>8223194.3210000005</v>
      </c>
      <c r="K16" s="150">
        <v>1639276.7206999999</v>
      </c>
      <c r="L16" s="150">
        <v>143211.95069999999</v>
      </c>
      <c r="M16" s="150">
        <v>404589.37</v>
      </c>
      <c r="N16" s="150">
        <v>90858.12</v>
      </c>
      <c r="O16" s="150">
        <v>53238.39</v>
      </c>
      <c r="P16" s="150">
        <v>233804.96</v>
      </c>
      <c r="Q16" s="150">
        <v>26687.9</v>
      </c>
      <c r="R16" s="150">
        <v>21274</v>
      </c>
      <c r="S16" s="514">
        <v>0.12773486546946816</v>
      </c>
      <c r="T16" s="514">
        <v>0.14306565773006302</v>
      </c>
      <c r="U16" s="515">
        <v>0.1197</v>
      </c>
      <c r="V16" s="143">
        <v>80.33</v>
      </c>
    </row>
    <row r="17" spans="1:22">
      <c r="A17" s="511">
        <v>8</v>
      </c>
      <c r="B17" s="516" t="s">
        <v>537</v>
      </c>
      <c r="C17" s="513">
        <v>138430458.70000002</v>
      </c>
      <c r="D17" s="150">
        <v>130703791.67</v>
      </c>
      <c r="E17" s="150">
        <v>5973085.3799999999</v>
      </c>
      <c r="F17" s="150">
        <v>1753581.65</v>
      </c>
      <c r="G17" s="150">
        <v>0</v>
      </c>
      <c r="H17" s="150">
        <v>140746686.2166</v>
      </c>
      <c r="I17" s="150">
        <v>131858195.3495</v>
      </c>
      <c r="J17" s="150">
        <v>6084461.0455</v>
      </c>
      <c r="K17" s="150">
        <v>2804029.8215999999</v>
      </c>
      <c r="L17" s="150">
        <v>0</v>
      </c>
      <c r="M17" s="150">
        <v>998208.55</v>
      </c>
      <c r="N17" s="150">
        <v>15261.75</v>
      </c>
      <c r="O17" s="150">
        <v>7960.87</v>
      </c>
      <c r="P17" s="150">
        <v>974985.93</v>
      </c>
      <c r="Q17" s="150">
        <v>0</v>
      </c>
      <c r="R17" s="150">
        <v>96338</v>
      </c>
      <c r="S17" s="514">
        <v>0.19139332828140723</v>
      </c>
      <c r="T17" s="514">
        <v>0.19527652868954237</v>
      </c>
      <c r="U17" s="515">
        <v>0.19432032173942301</v>
      </c>
      <c r="V17" s="143">
        <v>0.62908966744320205</v>
      </c>
    </row>
    <row r="18" spans="1:22">
      <c r="A18" s="519">
        <v>9</v>
      </c>
      <c r="B18" s="520" t="s">
        <v>529</v>
      </c>
      <c r="C18" s="513">
        <v>0</v>
      </c>
      <c r="D18" s="150">
        <v>0</v>
      </c>
      <c r="E18" s="150">
        <v>0</v>
      </c>
      <c r="F18" s="150">
        <v>0</v>
      </c>
      <c r="G18" s="150">
        <v>0</v>
      </c>
      <c r="H18" s="150">
        <v>48.83</v>
      </c>
      <c r="I18" s="150">
        <v>48.83</v>
      </c>
      <c r="J18" s="150">
        <v>0</v>
      </c>
      <c r="K18" s="150">
        <v>0</v>
      </c>
      <c r="L18" s="150">
        <v>0</v>
      </c>
      <c r="M18" s="150">
        <v>0</v>
      </c>
      <c r="N18" s="150">
        <v>0</v>
      </c>
      <c r="O18" s="150">
        <v>0</v>
      </c>
      <c r="P18" s="150">
        <v>0</v>
      </c>
      <c r="Q18" s="150">
        <v>0</v>
      </c>
      <c r="R18" s="150">
        <v>0</v>
      </c>
      <c r="S18" s="514">
        <v>0</v>
      </c>
      <c r="T18" s="514">
        <v>0</v>
      </c>
      <c r="U18" s="515">
        <v>0</v>
      </c>
      <c r="V18" s="143">
        <v>0</v>
      </c>
    </row>
    <row r="19" spans="1:22">
      <c r="A19" s="521">
        <v>10</v>
      </c>
      <c r="B19" s="522" t="s">
        <v>540</v>
      </c>
      <c r="C19" s="153">
        <v>10511132922.69339</v>
      </c>
      <c r="D19" s="153">
        <v>9917425262.8099995</v>
      </c>
      <c r="E19" s="153">
        <v>382504058.21999997</v>
      </c>
      <c r="F19" s="153">
        <v>132580019.55000003</v>
      </c>
      <c r="G19" s="153">
        <v>78623582.11338979</v>
      </c>
      <c r="H19" s="153">
        <v>10604754063.213299</v>
      </c>
      <c r="I19" s="153">
        <v>9992336433.922802</v>
      </c>
      <c r="J19" s="153">
        <v>390426257.84159994</v>
      </c>
      <c r="K19" s="153">
        <v>140798539.618</v>
      </c>
      <c r="L19" s="153">
        <v>81192831.830899999</v>
      </c>
      <c r="M19" s="153">
        <v>146993635.45727202</v>
      </c>
      <c r="N19" s="153">
        <v>46630339.57</v>
      </c>
      <c r="O19" s="153">
        <v>22384849.720000003</v>
      </c>
      <c r="P19" s="153">
        <v>62129227.720951997</v>
      </c>
      <c r="Q19" s="153">
        <v>15849218.446320001</v>
      </c>
      <c r="R19" s="153">
        <v>1241520</v>
      </c>
      <c r="S19" s="514">
        <v>0.1624928217856661</v>
      </c>
      <c r="T19" s="514">
        <v>0.19667888548739929</v>
      </c>
      <c r="U19" s="515">
        <v>0.13070000000000001</v>
      </c>
      <c r="V19" s="143">
        <v>79.569999999999993</v>
      </c>
    </row>
    <row r="20" spans="1:22" ht="27.6">
      <c r="A20" s="517">
        <v>10.1</v>
      </c>
      <c r="B20" s="518" t="s">
        <v>544</v>
      </c>
      <c r="C20" s="470"/>
      <c r="D20" s="470"/>
      <c r="E20" s="470"/>
      <c r="F20" s="470"/>
      <c r="G20" s="470"/>
      <c r="H20" s="470"/>
      <c r="I20" s="470"/>
      <c r="J20" s="470"/>
      <c r="K20" s="470"/>
      <c r="L20" s="470"/>
      <c r="M20" s="470"/>
      <c r="N20" s="470"/>
      <c r="O20" s="470"/>
      <c r="P20" s="470"/>
      <c r="Q20" s="470"/>
      <c r="R20" s="470"/>
      <c r="S20" s="470"/>
      <c r="T20" s="470"/>
      <c r="U20" s="470"/>
      <c r="V20" s="470"/>
    </row>
    <row r="22" spans="1:22">
      <c r="U22" s="523"/>
      <c r="V22" s="524"/>
    </row>
    <row r="24" spans="1:22">
      <c r="D24" s="525"/>
      <c r="E24" s="525"/>
      <c r="F24" s="525"/>
      <c r="G24" s="525"/>
      <c r="I24" s="525"/>
      <c r="J24" s="525"/>
      <c r="K24" s="525"/>
      <c r="L24" s="525"/>
      <c r="M24" s="525"/>
      <c r="N24" s="525"/>
      <c r="O24" s="525"/>
      <c r="P24" s="525"/>
      <c r="Q24" s="525"/>
    </row>
    <row r="25" spans="1:22">
      <c r="C25" s="525"/>
      <c r="D25" s="525"/>
      <c r="E25" s="525"/>
      <c r="F25" s="525"/>
      <c r="G25" s="525"/>
      <c r="H25" s="525"/>
      <c r="I25" s="525"/>
      <c r="J25" s="525"/>
      <c r="K25" s="525"/>
      <c r="L25" s="525"/>
      <c r="M25" s="525"/>
      <c r="N25" s="525"/>
      <c r="O25" s="525"/>
      <c r="P25" s="525"/>
      <c r="Q25" s="525"/>
      <c r="R25" s="525"/>
      <c r="S25" s="525"/>
      <c r="T25" s="525"/>
      <c r="U25" s="525"/>
      <c r="V25" s="525"/>
    </row>
    <row r="26" spans="1:22">
      <c r="C26" s="525"/>
      <c r="D26" s="525"/>
      <c r="E26" s="525"/>
      <c r="F26" s="525"/>
      <c r="G26" s="525"/>
      <c r="H26" s="525"/>
      <c r="I26" s="525"/>
      <c r="J26" s="525"/>
      <c r="K26" s="525"/>
      <c r="L26" s="525"/>
      <c r="M26" s="525"/>
      <c r="N26" s="525"/>
      <c r="O26" s="525"/>
      <c r="P26" s="525"/>
      <c r="Q26" s="525"/>
      <c r="R26" s="525"/>
      <c r="S26" s="525"/>
      <c r="T26" s="525"/>
      <c r="U26" s="525"/>
      <c r="V26" s="525"/>
    </row>
    <row r="27" spans="1:22">
      <c r="C27" s="525"/>
      <c r="D27" s="525"/>
      <c r="E27" s="525"/>
      <c r="F27" s="525"/>
      <c r="G27" s="525"/>
      <c r="H27" s="525"/>
      <c r="I27" s="525"/>
      <c r="J27" s="525"/>
      <c r="K27" s="525"/>
      <c r="L27" s="525"/>
      <c r="M27" s="525"/>
      <c r="N27" s="525"/>
      <c r="O27" s="525"/>
      <c r="P27" s="525"/>
      <c r="Q27" s="525"/>
      <c r="R27" s="525"/>
      <c r="S27" s="525"/>
      <c r="T27" s="525"/>
      <c r="U27" s="525"/>
      <c r="V27" s="525"/>
    </row>
    <row r="28" spans="1:22">
      <c r="C28" s="525"/>
      <c r="D28" s="525"/>
      <c r="E28" s="525"/>
      <c r="F28" s="525"/>
      <c r="G28" s="525"/>
      <c r="H28" s="525"/>
      <c r="I28" s="525"/>
      <c r="J28" s="525"/>
      <c r="K28" s="525"/>
      <c r="L28" s="525"/>
      <c r="M28" s="525"/>
      <c r="N28" s="525"/>
      <c r="O28" s="525"/>
      <c r="P28" s="525"/>
      <c r="Q28" s="525"/>
      <c r="R28" s="525"/>
      <c r="S28" s="525"/>
      <c r="T28" s="525"/>
      <c r="U28" s="525"/>
      <c r="V28" s="525"/>
    </row>
    <row r="29" spans="1:22">
      <c r="C29" s="525"/>
      <c r="D29" s="525"/>
      <c r="E29" s="525"/>
      <c r="F29" s="525"/>
      <c r="G29" s="525"/>
      <c r="H29" s="525"/>
      <c r="I29" s="525"/>
      <c r="J29" s="525"/>
      <c r="K29" s="525"/>
      <c r="L29" s="525"/>
      <c r="M29" s="525"/>
      <c r="N29" s="525"/>
      <c r="O29" s="525"/>
      <c r="P29" s="525"/>
      <c r="Q29" s="525"/>
      <c r="R29" s="525"/>
      <c r="S29" s="525"/>
      <c r="T29" s="525"/>
      <c r="U29" s="525"/>
      <c r="V29" s="525"/>
    </row>
    <row r="30" spans="1:22">
      <c r="C30" s="525"/>
      <c r="D30" s="525"/>
      <c r="E30" s="525"/>
      <c r="F30" s="525"/>
      <c r="G30" s="525"/>
      <c r="H30" s="525"/>
      <c r="I30" s="525"/>
      <c r="J30" s="525"/>
      <c r="K30" s="525"/>
      <c r="L30" s="525"/>
      <c r="M30" s="525"/>
      <c r="N30" s="525"/>
      <c r="O30" s="525"/>
      <c r="P30" s="525"/>
      <c r="Q30" s="525"/>
      <c r="R30" s="525"/>
      <c r="S30" s="525"/>
      <c r="T30" s="525"/>
      <c r="U30" s="525"/>
      <c r="V30" s="525"/>
    </row>
    <row r="31" spans="1:22">
      <c r="C31" s="525"/>
      <c r="D31" s="525"/>
      <c r="E31" s="525"/>
      <c r="F31" s="525"/>
      <c r="G31" s="525"/>
      <c r="H31" s="525"/>
      <c r="I31" s="525"/>
      <c r="J31" s="525"/>
      <c r="K31" s="525"/>
      <c r="L31" s="525"/>
      <c r="M31" s="525"/>
      <c r="N31" s="525"/>
      <c r="O31" s="525"/>
      <c r="P31" s="525"/>
      <c r="Q31" s="525"/>
      <c r="R31" s="525"/>
      <c r="S31" s="525"/>
      <c r="T31" s="525"/>
      <c r="U31" s="525"/>
      <c r="V31" s="525"/>
    </row>
    <row r="32" spans="1:22">
      <c r="C32" s="525"/>
      <c r="D32" s="525"/>
      <c r="E32" s="525"/>
      <c r="F32" s="525"/>
      <c r="G32" s="525"/>
      <c r="H32" s="525"/>
      <c r="I32" s="525"/>
      <c r="J32" s="525"/>
      <c r="K32" s="525"/>
      <c r="L32" s="525"/>
      <c r="M32" s="525"/>
      <c r="N32" s="525"/>
      <c r="O32" s="525"/>
      <c r="P32" s="525"/>
      <c r="Q32" s="525"/>
      <c r="R32" s="525"/>
      <c r="S32" s="525"/>
      <c r="T32" s="525"/>
      <c r="U32" s="525"/>
      <c r="V32" s="525"/>
    </row>
    <row r="33" spans="3:22">
      <c r="C33" s="525"/>
      <c r="D33" s="525"/>
      <c r="E33" s="525"/>
      <c r="F33" s="525"/>
      <c r="G33" s="525"/>
      <c r="H33" s="525"/>
      <c r="I33" s="525"/>
      <c r="J33" s="525"/>
      <c r="K33" s="525"/>
      <c r="L33" s="525"/>
      <c r="M33" s="525"/>
      <c r="N33" s="525"/>
      <c r="O33" s="525"/>
      <c r="P33" s="525"/>
      <c r="Q33" s="525"/>
      <c r="R33" s="525"/>
      <c r="S33" s="525"/>
      <c r="T33" s="525"/>
      <c r="U33" s="525"/>
      <c r="V33" s="525"/>
    </row>
    <row r="34" spans="3:22">
      <c r="C34" s="525"/>
      <c r="D34" s="525"/>
      <c r="E34" s="525"/>
      <c r="F34" s="525"/>
      <c r="G34" s="525"/>
      <c r="H34" s="525"/>
      <c r="I34" s="525"/>
      <c r="J34" s="525"/>
      <c r="K34" s="525"/>
      <c r="L34" s="525"/>
      <c r="M34" s="525"/>
      <c r="N34" s="525"/>
      <c r="O34" s="525"/>
      <c r="P34" s="525"/>
      <c r="Q34" s="525"/>
      <c r="R34" s="525"/>
      <c r="S34" s="525"/>
      <c r="T34" s="525"/>
      <c r="U34" s="525"/>
      <c r="V34" s="525"/>
    </row>
    <row r="35" spans="3:22">
      <c r="C35" s="525"/>
      <c r="D35" s="525"/>
      <c r="E35" s="525"/>
      <c r="F35" s="525"/>
      <c r="G35" s="525"/>
      <c r="H35" s="525"/>
      <c r="I35" s="525"/>
      <c r="J35" s="525"/>
      <c r="K35" s="525"/>
      <c r="L35" s="525"/>
      <c r="M35" s="525"/>
      <c r="N35" s="525"/>
      <c r="O35" s="525"/>
      <c r="P35" s="525"/>
      <c r="Q35" s="525"/>
      <c r="R35" s="525"/>
      <c r="S35" s="525"/>
      <c r="T35" s="525"/>
      <c r="U35" s="525"/>
      <c r="V35" s="525"/>
    </row>
    <row r="36" spans="3:22">
      <c r="C36" s="525"/>
      <c r="D36" s="525"/>
      <c r="E36" s="525"/>
      <c r="F36" s="525"/>
      <c r="G36" s="525"/>
      <c r="H36" s="525"/>
      <c r="I36" s="525"/>
      <c r="J36" s="525"/>
      <c r="K36" s="525"/>
      <c r="L36" s="525"/>
      <c r="M36" s="525"/>
      <c r="N36" s="525"/>
      <c r="O36" s="525"/>
      <c r="P36" s="525"/>
      <c r="Q36" s="525"/>
      <c r="R36" s="525"/>
      <c r="S36" s="525"/>
      <c r="T36" s="525"/>
      <c r="U36" s="525"/>
      <c r="V36" s="525"/>
    </row>
    <row r="37" spans="3:22">
      <c r="C37" s="525"/>
      <c r="D37" s="525"/>
      <c r="E37" s="525"/>
      <c r="F37" s="525"/>
      <c r="G37" s="525"/>
      <c r="H37" s="525"/>
      <c r="I37" s="525"/>
      <c r="J37" s="525"/>
      <c r="K37" s="525"/>
      <c r="L37" s="525"/>
      <c r="M37" s="525"/>
      <c r="N37" s="525"/>
      <c r="O37" s="525"/>
      <c r="P37" s="525"/>
      <c r="Q37" s="525"/>
      <c r="R37" s="525"/>
      <c r="S37" s="525"/>
      <c r="T37" s="525"/>
      <c r="U37" s="525"/>
      <c r="V37" s="525"/>
    </row>
    <row r="38" spans="3:22">
      <c r="S38" s="109"/>
      <c r="T38" s="526"/>
      <c r="U38" s="526"/>
    </row>
    <row r="39" spans="3:22">
      <c r="S39" s="109"/>
      <c r="T39" s="526"/>
      <c r="U39" s="526"/>
    </row>
    <row r="40" spans="3:22">
      <c r="S40" s="109"/>
      <c r="T40" s="526"/>
      <c r="U40" s="526"/>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UjJJTIElgQQwl279j9xvenYEySjIvVRCONmGhnUBrC8=</DigestValue>
    </Reference>
    <Reference Type="http://www.w3.org/2000/09/xmldsig#Object" URI="#idOfficeObject">
      <DigestMethod Algorithm="http://www.w3.org/2001/04/xmlenc#sha256"/>
      <DigestValue>Shq8ZaQGPARe2Q+MS9pw3wcGPZ/arq0nT8QVI4pSJww=</DigestValue>
    </Reference>
    <Reference Type="http://uri.etsi.org/01903#SignedProperties" URI="#idSignedProperties">
      <Transforms>
        <Transform Algorithm="http://www.w3.org/TR/2001/REC-xml-c14n-20010315"/>
      </Transforms>
      <DigestMethod Algorithm="http://www.w3.org/2001/04/xmlenc#sha256"/>
      <DigestValue>am9rLkck4lZxWMour6fR6usM/kzVffUd71IQJ6XhlDM=</DigestValue>
    </Reference>
  </SignedInfo>
  <SignatureValue>0Tq+tdkiWZTAryNyM5L05eGiZmYWv/zdo6F0XU3j3mUS15JCcQdGjFYVJD360jpsJGRde+BbFS1A
UH0XqgD9jkSEPp6s9IrqMwu3MzS3/16gX7S1AfXpDztOZZZm289FHAraAC2GGCZqThesB0n+I+TW
tymzGOGjmuDeQHSQBXG2+5Cf33qTzElBbFdyBy5Q1wJYOgttGJWGCpbD9vn/vt+NTPOge2tRrH5m
Y6paGxzgqC9IgEU5Xui7dmotKQLT0lH8BR/vb1jyd3ptFJEc8TAxhsf743ghJ2Jww9nbBwmFa+67
pS9bOisSdaFeLYIW2bBSJF77zJyC+cO43Afd/w==</SignatureValue>
  <KeyInfo>
    <X509Data>
      <X509Certificate>MIIGQDCCBSigAwIBAgIKQu3eDgADAAIxjjANBgkqhkiG9w0BAQsFADBKMRIwEAYKCZImiZPyLGQBGRYCZ2UxEzARBgoJkiaJk/IsZAEZFgNuYmcxHzAdBgNVBAMTFk5CRyBDbGFzcyAyIElOVCBTdWIgQ0EwHhcNMjMwNDA3MDkwNzQwWhcNMjUwNDA2MDkwNzQwWjA+MRwwGgYDVQQKExNKU0MgQmFuayBPZiBHZW9yZ2lhMR4wHAYDVQQDExVCQkcgLSBUYXRvIFRvbWFzaHZpbGkwggEiMA0GCSqGSIb3DQEBAQUAA4IBDwAwggEKAoIBAQDk/shvUyXYeyBzYX2whv7iEnO8Ige/2BZwBJWguMwHNmaVyPo/6v+rgzjXRGzimhRHevcQky30kEVX8VwprAl2/HduVMOORfDkJygiwzGnYU8klpgVqgAEiuhLb0x5o0JkfS2L5oF4JWcGKmFhzOvlkF/JIBCKW6r+vhEyLnW42WtppArkyZEAGV1ZFhnfJsP9mlouM0usyXCN7DtKTkXvj49LvXdqYrEQGy7rnpJQyevEEv9wLvtumDDlZNu4/51X2BWFyOSJEVb8nrjlOBAYxSR1FJ4YcvaGzGwqtDzA20zbNe++GLtaH+UWx6Vs1a4Bcut4yIfnbEzya3T9jeaDAgMBAAGjggMyMIIDLjA8BgkrBgEEAYI3FQcELzAtBiUrBgEEAYI3FQjmsmCDjfVEhoGZCYO4oUqDvoRxBIPEkTOEg4hdAgFkAgEjMB0GA1UdJQQWMBQGCCsGAQUFBwMCBggrBgEFBQcDBDALBgNVHQ8EBAMCB4AwJwYJKwYBBAGCNxUKBBowGDAKBggrBgEFBQcDAjAKBggrBgEFBQcDBDAdBgNVHQ4EFgQU03pqTy/GK0gtD4mRyTwm+q5UtakwHwYDVR0jBBgwFoAUwy7SL/BMLxnCJ4L89i6sarBJz8EwggElBgNVHR8EggEcMIIBGDCCARSgggEQoIIBDIaBx2xkYXA6Ly8vQ049TkJHJTIwQ2xhc3MlMjAyJTIwSU5UJTIwU3ViJTIwQ0EoMSksQ049bmJnLXN1YkNBLENOPUNEUCxDTj1QdWJsaWMlMjBLZXklMjBTZXJ2aWNlcyxDTj1TZXJ2aWNlcyxDTj1Db25maWd1cmF0aW9uLERDPW5iZyxEQz1nZT9jZXJ0aWZpY2F0ZVJldm9jYXRpb25MaXN0P2Jhc2U/b2JqZWN0Q2xhc3M9Y1JMRGlzdHJpYnV0aW9uUG9pbnSGQGh0dHA6Ly9jcmwubmJnLmdvdi5nZS9jYS9OQkclMjBDbGFzcyUyMDIlMjBJTlQlMjBTdWIlMjBDQSgxKS5jcmwwggEuBggrBgEFBQcBAQSCASAwggEcMIG6BggrBgEFBQcwAoaBrWxkYXA6Ly8vQ049TkJHJTIwQ2xhc3MlMjAyJTIwSU5UJTIwU3ViJTIwQ0EsQ049QUlBLENOPVB1YmxpYyUyMEtleSUyMFNlcnZpY2VzLENOPVNlcnZpY2VzLENOPUNvbmZpZ3VyYXRpb24sREM9bmJnLERDPWdlP2NBQ2VydGlmaWNhdGU/YmFzZT9vYmplY3RDbGFzcz1jZXJ0aWZpY2F0aW9uQXV0aG9yaXR5MF0GCCsGAQUFBzAChlFodHRwOi8vY3JsLm5iZy5nb3YuZ2UvY2EvbmJnLXN1YkNBLm5iZy5nZV9OQkclMjBDbGFzcyUyMDIlMjBJTlQlMjBTdWIlMjBDQSgzKS5jcnQwDQYJKoZIhvcNAQELBQADggEBAGEfKkO2VTMvAB7i3P8V6Omw2/cEBU2y82asTwrlA/T8zz8+Ao8VIl+r4IP2GQRHwj/hKvQz/5nh+xMVgQjCENtA8wDVMKesdW9Ng7/+TAM4ysZBJjSYiZ3qXRYEOW2kKhazQ1MdOxhMOIPjDBVUobO2jHFBttO9jJsICOMYQAaO3cCGoqXhkrMbL+95+Y6RSCV91Ln9NHaUgJoagrpYHxz3kxh1a44vTJoobYWGibfDxfIMEBixwczHV8InoePsClBo2t1RLFogrQi1gbhOE1XujrsHlusZd/GJm5uOpFoUZwgcQtPJPHbiUqjQBIIBIkOWMRYEY6hk3oHPDSUZ6Xw=</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Transform>
          <Transform Algorithm="http://www.w3.org/TR/2001/REC-xml-c14n-20010315"/>
        </Transforms>
        <DigestMethod Algorithm="http://www.w3.org/2001/04/xmlenc#sha256"/>
        <DigestValue>QcZ3faH3LOOxTRgzTMAuudSqI15jYrO7KoNlNVufxus=</DigestValue>
      </Reference>
      <Reference URI="/xl/calcChain.xml?ContentType=application/vnd.openxmlformats-officedocument.spreadsheetml.calcChain+xml">
        <DigestMethod Algorithm="http://www.w3.org/2001/04/xmlenc#sha256"/>
        <DigestValue>EmlFikX0S05hm5sEBW0RA0dtbi05S89pWeae9OodSwM=</DigestValue>
      </Reference>
      <Reference URI="/xl/drawings/drawing1.xml?ContentType=application/vnd.openxmlformats-officedocument.drawing+xml">
        <DigestMethod Algorithm="http://www.w3.org/2001/04/xmlenc#sha256"/>
        <DigestValue>8UznAeC8oa4Ew3iX/QTjCcvew3MR81lMbkd21hZdj6Y=</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externalLink1.xml?ContentType=application/vnd.openxmlformats-officedocument.spreadsheetml.externalLink+xml">
        <DigestMethod Algorithm="http://www.w3.org/2001/04/xmlenc#sha256"/>
        <DigestValue>M7B/mn9Gl/E0SPoxI8mHI2g20P25qjLRnB+I7onGin4=</DigestValue>
      </Reference>
      <Reference URI="/xl/externalLinks/externalLink2.xml?ContentType=application/vnd.openxmlformats-officedocument.spreadsheetml.externalLink+xml">
        <DigestMethod Algorithm="http://www.w3.org/2001/04/xmlenc#sha256"/>
        <DigestValue>33Wh3QxwsFK7gqeqqaobcQRBUpjwtPtHvo+Rs3lHPd0=</DigestValue>
      </Reference>
      <Reference URI="/xl/externalLinks/externalLink3.xml?ContentType=application/vnd.openxmlformats-officedocument.spreadsheetml.externalLink+xml">
        <DigestMethod Algorithm="http://www.w3.org/2001/04/xmlenc#sha256"/>
        <DigestValue>phExJXcUSgox5gQQYWwXfig8OVI7xWBppF8R7r6Lo1M=</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16nRtTkTNfAdSTF0Lg1CT4t8t5VLf2B9wJs/PWFk54A=</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BfOqFYncvTrOA0w5jBPLJpo6svE1gFZliFydlsU/uz4=</DigestValue>
      </Reference>
      <Reference URI="/xl/printerSettings/printerSettings14.bin?ContentType=application/vnd.openxmlformats-officedocument.spreadsheetml.printerSettings">
        <DigestMethod Algorithm="http://www.w3.org/2001/04/xmlenc#sha256"/>
        <DigestValue>zxLIGjiJ19gUsPtQr72salfkFKrVFBCr1X8320JEcsQ=</DigestValue>
      </Reference>
      <Reference URI="/xl/printerSettings/printerSettings15.bin?ContentType=application/vnd.openxmlformats-officedocument.spreadsheetml.printerSettings">
        <DigestMethod Algorithm="http://www.w3.org/2001/04/xmlenc#sha256"/>
        <DigestValue>iE26OokMEnQMYiWgMfFhVXzSbn0Dmk333xx6Y+G1iUw=</DigestValue>
      </Reference>
      <Reference URI="/xl/printerSettings/printerSettings16.bin?ContentType=application/vnd.openxmlformats-officedocument.spreadsheetml.printerSettings">
        <DigestMethod Algorithm="http://www.w3.org/2001/04/xmlenc#sha256"/>
        <DigestValue>x3hCHyN8aJXAKhxl5fYMPvJctgzjddIPqNJREtx+SHo=</DigestValue>
      </Reference>
      <Reference URI="/xl/printerSettings/printerSettings17.bin?ContentType=application/vnd.openxmlformats-officedocument.spreadsheetml.printerSettings">
        <DigestMethod Algorithm="http://www.w3.org/2001/04/xmlenc#sha256"/>
        <DigestValue>2bvX94YA3UVSaKlpfCjo157kRTaGD9ZFW7t96/Nk1uk=</DigestValue>
      </Reference>
      <Reference URI="/xl/printerSettings/printerSettings18.bin?ContentType=application/vnd.openxmlformats-officedocument.spreadsheetml.printerSettings">
        <DigestMethod Algorithm="http://www.w3.org/2001/04/xmlenc#sha256"/>
        <DigestValue>N6BPk/ZE6mtyo9t6dFBnm0xa+gg/wUP4pAYHrMCks/M=</DigestValue>
      </Reference>
      <Reference URI="/xl/printerSettings/printerSettings19.bin?ContentType=application/vnd.openxmlformats-officedocument.spreadsheetml.printerSettings">
        <DigestMethod Algorithm="http://www.w3.org/2001/04/xmlenc#sha256"/>
        <DigestValue>iE26OokMEnQMYiWgMfFhVXzSbn0Dmk333xx6Y+G1iUw=</DigestValue>
      </Reference>
      <Reference URI="/xl/printerSettings/printerSettings2.bin?ContentType=application/vnd.openxmlformats-officedocument.spreadsheetml.printerSettings">
        <DigestMethod Algorithm="http://www.w3.org/2001/04/xmlenc#sha256"/>
        <DigestValue>uU88Xb8H52+zoIqxS5vO/I1x2eOfnDiUW8vvtTUj+gU=</DigestValue>
      </Reference>
      <Reference URI="/xl/printerSettings/printerSettings20.bin?ContentType=application/vnd.openxmlformats-officedocument.spreadsheetml.printerSettings">
        <DigestMethod Algorithm="http://www.w3.org/2001/04/xmlenc#sha256"/>
        <DigestValue>qqKz7UtelGHdfiWdqNc1EvL8LqlQ7O4MTpeoyQcgyv0=</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86+sc8Rko5cNZ5BGa++/4xNznWSElckK3iS1B5pTwDQ=</DigestValue>
      </Reference>
      <Reference URI="/xl/printerSettings/printerSettings5.bin?ContentType=application/vnd.openxmlformats-officedocument.spreadsheetml.printerSettings">
        <DigestMethod Algorithm="http://www.w3.org/2001/04/xmlenc#sha256"/>
        <DigestValue>16nRtTkTNfAdSTF0Lg1CT4t8t5VLf2B9wJs/PWFk54A=</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uU88Xb8H52+zoIqxS5vO/I1x2eOfnDiUW8vvtTUj+gU=</DigestValue>
      </Reference>
      <Reference URI="/xl/sharedStrings.xml?ContentType=application/vnd.openxmlformats-officedocument.spreadsheetml.sharedStrings+xml">
        <DigestMethod Algorithm="http://www.w3.org/2001/04/xmlenc#sha256"/>
        <DigestValue>oZ1QdNFIaQkgbQ6MN7k5d+AHVoX31J1+TYpQyAVpbAs=</DigestValue>
      </Reference>
      <Reference URI="/xl/styles.xml?ContentType=application/vnd.openxmlformats-officedocument.spreadsheetml.styles+xml">
        <DigestMethod Algorithm="http://www.w3.org/2001/04/xmlenc#sha256"/>
        <DigestValue>KlYz+eZEJNhAJ/R2gSOqYmZ3Ey46VDfea4lusv4Ar38=</DigestValue>
      </Reference>
      <Reference URI="/xl/theme/theme1.xml?ContentType=application/vnd.openxmlformats-officedocument.theme+xml">
        <DigestMethod Algorithm="http://www.w3.org/2001/04/xmlenc#sha256"/>
        <DigestValue>TG2INX02lfOQAdcSZ0mz1vgZ+I3vxMMRQJPkWwqFVjY=</DigestValue>
      </Reference>
      <Reference URI="/xl/workbook.xml?ContentType=application/vnd.openxmlformats-officedocument.spreadsheetml.sheet.main+xml">
        <DigestMethod Algorithm="http://www.w3.org/2001/04/xmlenc#sha256"/>
        <DigestValue>GndmX0pp7zxoebTrg4AxHbfwXdLBjWiyn2h/au+GTyQ=</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Qlz+TYF3IS7uydyv/hsUnNVAX98JB7SJ6/qjCx4fw0o=</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jL6ngA+jhZT02Uq8rCAtfbMGUTeaEv+Mp6lxLV9QMAo=</DigestValue>
      </Reference>
      <Reference URI="/xl/worksheets/sheet10.xml?ContentType=application/vnd.openxmlformats-officedocument.spreadsheetml.worksheet+xml">
        <DigestMethod Algorithm="http://www.w3.org/2001/04/xmlenc#sha256"/>
        <DigestValue>lcY4Of24cw/scVoVEVzB5KeQjWZNOtGjQVEhpKh0Iu8=</DigestValue>
      </Reference>
      <Reference URI="/xl/worksheets/sheet11.xml?ContentType=application/vnd.openxmlformats-officedocument.spreadsheetml.worksheet+xml">
        <DigestMethod Algorithm="http://www.w3.org/2001/04/xmlenc#sha256"/>
        <DigestValue>SAjo+6u0CZ9PhzzddIJqEw/taTEMC+F/cymenYq22gw=</DigestValue>
      </Reference>
      <Reference URI="/xl/worksheets/sheet12.xml?ContentType=application/vnd.openxmlformats-officedocument.spreadsheetml.worksheet+xml">
        <DigestMethod Algorithm="http://www.w3.org/2001/04/xmlenc#sha256"/>
        <DigestValue>NWXq4oOMvDXklw0HOXqLmIG0fukEn73EeGeTUFITxks=</DigestValue>
      </Reference>
      <Reference URI="/xl/worksheets/sheet13.xml?ContentType=application/vnd.openxmlformats-officedocument.spreadsheetml.worksheet+xml">
        <DigestMethod Algorithm="http://www.w3.org/2001/04/xmlenc#sha256"/>
        <DigestValue>CRJRnSbpcgtf8pOTsmBKYNFFp4OZxjwfjVGJQFnbAzQ=</DigestValue>
      </Reference>
      <Reference URI="/xl/worksheets/sheet14.xml?ContentType=application/vnd.openxmlformats-officedocument.spreadsheetml.worksheet+xml">
        <DigestMethod Algorithm="http://www.w3.org/2001/04/xmlenc#sha256"/>
        <DigestValue>nAHqQGKzaN/STxs9/lVoQli335NOe6fErluRNkD9rqI=</DigestValue>
      </Reference>
      <Reference URI="/xl/worksheets/sheet15.xml?ContentType=application/vnd.openxmlformats-officedocument.spreadsheetml.worksheet+xml">
        <DigestMethod Algorithm="http://www.w3.org/2001/04/xmlenc#sha256"/>
        <DigestValue>NRX4Yy26BSw4YTqK+vmEH1M0zOHWtQe5c7xOt651ZKk=</DigestValue>
      </Reference>
      <Reference URI="/xl/worksheets/sheet16.xml?ContentType=application/vnd.openxmlformats-officedocument.spreadsheetml.worksheet+xml">
        <DigestMethod Algorithm="http://www.w3.org/2001/04/xmlenc#sha256"/>
        <DigestValue>9lXqKL6ujb4Kx4T90LNmsceUPLP6zCR6GGcsrmNBGrQ=</DigestValue>
      </Reference>
      <Reference URI="/xl/worksheets/sheet17.xml?ContentType=application/vnd.openxmlformats-officedocument.spreadsheetml.worksheet+xml">
        <DigestMethod Algorithm="http://www.w3.org/2001/04/xmlenc#sha256"/>
        <DigestValue>Nhph23g0f0PkVrfa0HEK7635YWUaYs4yKmsEl6FyEMo=</DigestValue>
      </Reference>
      <Reference URI="/xl/worksheets/sheet18.xml?ContentType=application/vnd.openxmlformats-officedocument.spreadsheetml.worksheet+xml">
        <DigestMethod Algorithm="http://www.w3.org/2001/04/xmlenc#sha256"/>
        <DigestValue>FMnEPYRlZpTU91Xf26mOrOTn29w7eSWZFTDVKTkS8p8=</DigestValue>
      </Reference>
      <Reference URI="/xl/worksheets/sheet19.xml?ContentType=application/vnd.openxmlformats-officedocument.spreadsheetml.worksheet+xml">
        <DigestMethod Algorithm="http://www.w3.org/2001/04/xmlenc#sha256"/>
        <DigestValue>5LM0bRdW9E5hiAfS/7671mRN7UfHoS8qbg8f0VBXYyA=</DigestValue>
      </Reference>
      <Reference URI="/xl/worksheets/sheet2.xml?ContentType=application/vnd.openxmlformats-officedocument.spreadsheetml.worksheet+xml">
        <DigestMethod Algorithm="http://www.w3.org/2001/04/xmlenc#sha256"/>
        <DigestValue>rDT2gkEHdi3hbPH8rMlGOTlS7Z4QajZTaN7+Y7f5Ed4=</DigestValue>
      </Reference>
      <Reference URI="/xl/worksheets/sheet20.xml?ContentType=application/vnd.openxmlformats-officedocument.spreadsheetml.worksheet+xml">
        <DigestMethod Algorithm="http://www.w3.org/2001/04/xmlenc#sha256"/>
        <DigestValue>bbxVaoKGI78epNTABZB4w0JBFc3DBNCdWdqiO/fT/eY=</DigestValue>
      </Reference>
      <Reference URI="/xl/worksheets/sheet21.xml?ContentType=application/vnd.openxmlformats-officedocument.spreadsheetml.worksheet+xml">
        <DigestMethod Algorithm="http://www.w3.org/2001/04/xmlenc#sha256"/>
        <DigestValue>xr4yJKmjgOdeG8fzc0zH2EEAvSz3WStDmYRZBdI+c2s=</DigestValue>
      </Reference>
      <Reference URI="/xl/worksheets/sheet22.xml?ContentType=application/vnd.openxmlformats-officedocument.spreadsheetml.worksheet+xml">
        <DigestMethod Algorithm="http://www.w3.org/2001/04/xmlenc#sha256"/>
        <DigestValue>TW9WQbxWi3QJy14keEKMGrfbmvgSpNa1YmU08u0FELE=</DigestValue>
      </Reference>
      <Reference URI="/xl/worksheets/sheet23.xml?ContentType=application/vnd.openxmlformats-officedocument.spreadsheetml.worksheet+xml">
        <DigestMethod Algorithm="http://www.w3.org/2001/04/xmlenc#sha256"/>
        <DigestValue>EjjamL+vImUMN/JqdhT0RxsziGvkNJrQC6lPbSDPQmo=</DigestValue>
      </Reference>
      <Reference URI="/xl/worksheets/sheet24.xml?ContentType=application/vnd.openxmlformats-officedocument.spreadsheetml.worksheet+xml">
        <DigestMethod Algorithm="http://www.w3.org/2001/04/xmlenc#sha256"/>
        <DigestValue>8vI8+jDCmOiww+gpg8wlGOrBTyDR2Mgb9fGiDSeR+uM=</DigestValue>
      </Reference>
      <Reference URI="/xl/worksheets/sheet25.xml?ContentType=application/vnd.openxmlformats-officedocument.spreadsheetml.worksheet+xml">
        <DigestMethod Algorithm="http://www.w3.org/2001/04/xmlenc#sha256"/>
        <DigestValue>C+tKq3VyRKGY643EspOWl9KzYVA0nAeZWoj4yneGYbM=</DigestValue>
      </Reference>
      <Reference URI="/xl/worksheets/sheet26.xml?ContentType=application/vnd.openxmlformats-officedocument.spreadsheetml.worksheet+xml">
        <DigestMethod Algorithm="http://www.w3.org/2001/04/xmlenc#sha256"/>
        <DigestValue>ENqGFpdQwrsVJEBoOsJIHTFBy/GMPexb+Cqbglsy8Xk=</DigestValue>
      </Reference>
      <Reference URI="/xl/worksheets/sheet27.xml?ContentType=application/vnd.openxmlformats-officedocument.spreadsheetml.worksheet+xml">
        <DigestMethod Algorithm="http://www.w3.org/2001/04/xmlenc#sha256"/>
        <DigestValue>1DtfA1iANi2HrcvYyAZcRvWjX2UlbUzcHXibX4rd/qY=</DigestValue>
      </Reference>
      <Reference URI="/xl/worksheets/sheet28.xml?ContentType=application/vnd.openxmlformats-officedocument.spreadsheetml.worksheet+xml">
        <DigestMethod Algorithm="http://www.w3.org/2001/04/xmlenc#sha256"/>
        <DigestValue>AUiTwUaKb9QStaKd1eLWXDIEaAwI7zswy0xtUptP7zE=</DigestValue>
      </Reference>
      <Reference URI="/xl/worksheets/sheet29.xml?ContentType=application/vnd.openxmlformats-officedocument.spreadsheetml.worksheet+xml">
        <DigestMethod Algorithm="http://www.w3.org/2001/04/xmlenc#sha256"/>
        <DigestValue>kNPXF4ihZkPuT0UYYwgqMLrtbC6n7Y0MB1kMtXC3UNI=</DigestValue>
      </Reference>
      <Reference URI="/xl/worksheets/sheet3.xml?ContentType=application/vnd.openxmlformats-officedocument.spreadsheetml.worksheet+xml">
        <DigestMethod Algorithm="http://www.w3.org/2001/04/xmlenc#sha256"/>
        <DigestValue>6jzmrhOOC+FV21djE1L9VksrR5fj1AbdWNFAVNI5XGU=</DigestValue>
      </Reference>
      <Reference URI="/xl/worksheets/sheet4.xml?ContentType=application/vnd.openxmlformats-officedocument.spreadsheetml.worksheet+xml">
        <DigestMethod Algorithm="http://www.w3.org/2001/04/xmlenc#sha256"/>
        <DigestValue>saNYDZcji4EWjlYjarcZQkoCNCJ5Ism6D2Vf2Rj4n88=</DigestValue>
      </Reference>
      <Reference URI="/xl/worksheets/sheet5.xml?ContentType=application/vnd.openxmlformats-officedocument.spreadsheetml.worksheet+xml">
        <DigestMethod Algorithm="http://www.w3.org/2001/04/xmlenc#sha256"/>
        <DigestValue>SzKotona6UqNEzCG1tDxNRmsS4EjhXd2F1q7YLUXet0=</DigestValue>
      </Reference>
      <Reference URI="/xl/worksheets/sheet6.xml?ContentType=application/vnd.openxmlformats-officedocument.spreadsheetml.worksheet+xml">
        <DigestMethod Algorithm="http://www.w3.org/2001/04/xmlenc#sha256"/>
        <DigestValue>A7Esy0Aixlm7yIBeo76dJxapVgaLnH26Rqu0ajJWY7I=</DigestValue>
      </Reference>
      <Reference URI="/xl/worksheets/sheet7.xml?ContentType=application/vnd.openxmlformats-officedocument.spreadsheetml.worksheet+xml">
        <DigestMethod Algorithm="http://www.w3.org/2001/04/xmlenc#sha256"/>
        <DigestValue>Lm6TORA04Ov4P/BnySSTXbxv57Ig+i9FKhfCqpvIwU8=</DigestValue>
      </Reference>
      <Reference URI="/xl/worksheets/sheet8.xml?ContentType=application/vnd.openxmlformats-officedocument.spreadsheetml.worksheet+xml">
        <DigestMethod Algorithm="http://www.w3.org/2001/04/xmlenc#sha256"/>
        <DigestValue>m5zInAoB03rQ9WKe4Yo1rUQnC6+Ufcdu7SoanCdWWVs=</DigestValue>
      </Reference>
      <Reference URI="/xl/worksheets/sheet9.xml?ContentType=application/vnd.openxmlformats-officedocument.spreadsheetml.worksheet+xml">
        <DigestMethod Algorithm="http://www.w3.org/2001/04/xmlenc#sha256"/>
        <DigestValue>R2TEXC17Ulb0uTyGR5MYOUvBPiru0tLjwonZN6ZI9w0=</DigestValue>
      </Reference>
    </Manifest>
    <SignatureProperties>
      <SignatureProperty Id="idSignatureTime" Target="#idPackageSignature">
        <mdssi:SignatureTime xmlns:mdssi="http://schemas.openxmlformats.org/package/2006/digital-signature">
          <mdssi:Format>YYYY-MM-DDThh:mm:ssTZD</mdssi:Format>
          <mdssi:Value>2024-10-30T13:28:56Z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PE1_I-BBB-QQ-20240930</SignatureComments>
          <WindowsVersion>10.0</WindowsVersion>
          <OfficeVersion>16.0.14332/22</OfficeVersion>
          <ApplicationVersion>16.0.14332</ApplicationVersion>
          <Monitors>1</Monitors>
          <HorizontalResolution>2560</HorizontalResolution>
          <VerticalResolution>1440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2024-10-30T13:28:56Z</xd:SigningTime>
          <xd:SigningCertificate>
            <xd:Cert>
              <xd:CertDigest>
                <DigestMethod Algorithm="http://www.w3.org/2001/04/xmlenc#sha256"/>
                <DigestValue>/UBuN0Mw/1snL83CcPuxpoeKpx0o3Mn7GS88tyFqWdI=</DigestValue>
              </xd:CertDigest>
              <xd:IssuerSerial>
                <X509IssuerName>CN=NBG Class 2 INT Sub CA, DC=nbg, DC=ge</X509IssuerName>
                <X509SerialNumber>316064066941404726833550</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http://uri.etsi.org/01903/v1.2.2#ProofOfApproval</xd:Identifier>
              <xd:Description>Approved this document</xd:Description>
            </xd:CommitmentTypeId>
            <xd:AllSignedDataObjects/>
            <xd:CommitmentTypeQualifiers>
              <xd:CommitmentTypeQualifier>PE1_I-BBB-QQ-20240930</xd:CommitmentTypeQualifier>
            </xd:CommitmentTypeQualifiers>
          </xd:CommitmentTypeIndication>
        </xd:SignedDataObject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gI42JtM3qSyMFNY8wHkLXKYYH6mm4yiUYe7iqItHvOg=</DigestValue>
    </Reference>
    <Reference Type="http://www.w3.org/2000/09/xmldsig#Object" URI="#idOfficeObject">
      <DigestMethod Algorithm="http://www.w3.org/2001/04/xmlenc#sha256"/>
      <DigestValue>Shq8ZaQGPARe2Q+MS9pw3wcGPZ/arq0nT8QVI4pSJww=</DigestValue>
    </Reference>
    <Reference Type="http://uri.etsi.org/01903#SignedProperties" URI="#idSignedProperties">
      <Transforms>
        <Transform Algorithm="http://www.w3.org/TR/2001/REC-xml-c14n-20010315"/>
      </Transforms>
      <DigestMethod Algorithm="http://www.w3.org/2001/04/xmlenc#sha256"/>
      <DigestValue>3hyjloDTO4B3Ct8VtJqxr/FiiorcZQV6nkwn4tNtOes=</DigestValue>
    </Reference>
  </SignedInfo>
  <SignatureValue>ySJvZ12spLGCK4m2GDJBreAlyVzgRtYBdjBbyhmbZPOy+gfObCxdRHiPE37Qp3WmU4+p6Oxi/HbM
Kwe7eWZsPzLcaGM8j29tFPLRqgLwtPZswvLvgwpHJWrF37Lm6Q8b2aqZ/EScq+51ifMMsaUcyc1M
8XLFxM6CD0Qr+NDXIHhA6XWZgKXFLz90BvOxsg+SSxmdM/cmzMOOjyE0RVg5/vY3YVwmxPpvo7Gg
Qw9tTaCFAgrnBIJdPKtscFZO7KV0kkcEVNYPdPDERALBfdnGaNLhwBKRtBRPsM4BmpNj6mM7ktQQ
F7w48DO92CtK+bHI0a7vGSWXWrgTwf2Z8efyqA==</SignatureValue>
  <KeyInfo>
    <X509Data>
      <X509Certificate>MIIGPzCCBSegAwIBAgIKOziivgADAAI5bjANBgkqhkiG9w0BAQsFADBKMRIwEAYKCZImiZPyLGQBGRYCZ2UxEzARBgoJkiaJk/IsZAEZFgNuYmcxHzAdBgNVBAMTFk5CRyBDbGFzcyAyIElOVCBTdWIgQ0EwHhcNMjMwNzE0MDcyMzIzWhcNMjUwNzEzMDcyMzIzWjA9MRwwGgYDVQQKExNKU0MgQmFuayBPZiBHZW9yZ2lhMR0wGwYDVQQDExRCQkcgLSBTdWxraGFuIEd2YWxpYTCCASIwDQYJKoZIhvcNAQEBBQADggEPADCCAQoCggEBAOecYlq4VGLo2L9kIl/cra+/Ml0qFGjXClJQ7riAXSzWXXVOf6sFGJ/IP6sAH1+FUjXhPaJ5NtAurKMmK9phRktWey9Jw5taXaoIjdG4PsOsfNqDO6m6BAMVETc0R5zBb9lzIZqbrRuuKaGnGa5NORGqmeDb+lybeKRElhyXAVC1G0FgMNO0Sz/C4V5psFH3m7AmcLA39H/CKrHz7qzMo856K2evQRFiFNZQ23fjqHn3p70wcm8RflqIx1ydbpaLnnKksoSP6BjuyxCpB6UaRwo3ZhvWdA/o9ZZSH88mwsyaHQwyvQA3I4rVPokN+B6W6+UpAxWzKY4ryitRWc0gebECAwEAAaOCAzIwggMuMDwGCSsGAQQBgjcVBwQvMC0GJSsGAQQBgjcVCOayYION9USGgZkJg7ihSoO+hHEEg8SRM4SDiF0CAWQCASMwHQYDVR0lBBYwFAYIKwYBBQUHAwIGCCsGAQUFBwMEMAsGA1UdDwQEAwIHgDAnBgkrBgEEAYI3FQoEGjAYMAoGCCsGAQUFBwMCMAoGCCsGAQUFBwMEMB0GA1UdDgQWBBQ0NcqGvLYQM3nOvhDYcmkvg+OllDAfBgNVHSMEGDAWgBTDLtIv8EwvGcIngvz2LqxqsEnPwTCCASUGA1UdHwSCARwwggEYMIIBFKCCARCgggEMhoHHbGRhcDovLy9DTj1OQkclMjBDbGFzcyUyMDIlMjBJTlQlMjBTdWIlMjBDQSgxKSxDTj1uYmctc3ViQ0EsQ049Q0RQLENOPVB1YmxpYyUyMEtleSUyMFNlcnZpY2VzLENOPVNlcnZpY2VzLENOPUNvbmZpZ3VyYXRpb24sREM9bmJnLERDPWdlP2NlcnRpZmljYXRlUmV2b2NhdGlvbkxpc3Q/YmFzZT9vYmplY3RDbGFzcz1jUkxEaXN0cmlidXRpb25Qb2ludIZAaHR0cDovL2NybC5uYmcuZ292LmdlL2NhL05CRyUyMENsYXNzJTIwMiUyMElOVCUyMFN1YiUyMENBKDEpLmNybDCCAS4GCCsGAQUFBwEBBIIBIDCCARwwgboGCCsGAQUFBzAChoGtbGRhcDovLy9DTj1OQkclMjBDbGFzcyUyMDIlMjBJTlQlMjBTdWIlMjBDQSxDTj1BSUEsQ049UHVibGljJTIwS2V5JTIwU2VydmljZXMsQ049U2VydmljZXMsQ049Q29uZmlndXJhdGlvbixEQz1uYmcsREM9Z2U/Y0FDZXJ0aWZpY2F0ZT9iYXNlP29iamVjdENsYXNzPWNlcnRpZmljYXRpb25BdXRob3JpdHkwXQYIKwYBBQUHMAKGUWh0dHA6Ly9jcmwubmJnLmdvdi5nZS9jYS9uYmctc3ViQ0EubmJnLmdlX05CRyUyMENsYXNzJTIwMiUyMElOVCUyMFN1YiUyMENBKDMpLmNydDANBgkqhkiG9w0BAQsFAAOCAQEAGlrywaPrzPaOHS/JgXkFkvvIgpA8aS1lVG2hs6kxMye4F5xcYCy0X3VgTQQOElLhrcUJkGue6GNwg/42MCGHVROc7u7z3wxn+UbKxcv4IebJt5Yqllgz8CPLPXuXatOYdx8oQLgo0QDN99n+k6/XwwsDkRiEIbUMi5ons1Ktj/kj3kiYu4M6+h5xm54hXFJzbaFxTQ7lgxoc8D/uVqQMLid/GL72jAj4sBf4ZDugaUm0kb3XNrSj9eLiuNWThVSCPHvddfEmFkD58LAl7fVrizRlf4SbAR1RsDUqVo/jiiuAjTuv41WOyvS7mNrTaFl/CFfFlgJyWEfx7e8Y/L4new==</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Transform>
          <Transform Algorithm="http://www.w3.org/TR/2001/REC-xml-c14n-20010315"/>
        </Transforms>
        <DigestMethod Algorithm="http://www.w3.org/2001/04/xmlenc#sha256"/>
        <DigestValue>QcZ3faH3LOOxTRgzTMAuudSqI15jYrO7KoNlNVufxus=</DigestValue>
      </Reference>
      <Reference URI="/xl/calcChain.xml?ContentType=application/vnd.openxmlformats-officedocument.spreadsheetml.calcChain+xml">
        <DigestMethod Algorithm="http://www.w3.org/2001/04/xmlenc#sha256"/>
        <DigestValue>EmlFikX0S05hm5sEBW0RA0dtbi05S89pWeae9OodSwM=</DigestValue>
      </Reference>
      <Reference URI="/xl/drawings/drawing1.xml?ContentType=application/vnd.openxmlformats-officedocument.drawing+xml">
        <DigestMethod Algorithm="http://www.w3.org/2001/04/xmlenc#sha256"/>
        <DigestValue>8UznAeC8oa4Ew3iX/QTjCcvew3MR81lMbkd21hZdj6Y=</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externalLink1.xml?ContentType=application/vnd.openxmlformats-officedocument.spreadsheetml.externalLink+xml">
        <DigestMethod Algorithm="http://www.w3.org/2001/04/xmlenc#sha256"/>
        <DigestValue>M7B/mn9Gl/E0SPoxI8mHI2g20P25qjLRnB+I7onGin4=</DigestValue>
      </Reference>
      <Reference URI="/xl/externalLinks/externalLink2.xml?ContentType=application/vnd.openxmlformats-officedocument.spreadsheetml.externalLink+xml">
        <DigestMethod Algorithm="http://www.w3.org/2001/04/xmlenc#sha256"/>
        <DigestValue>33Wh3QxwsFK7gqeqqaobcQRBUpjwtPtHvo+Rs3lHPd0=</DigestValue>
      </Reference>
      <Reference URI="/xl/externalLinks/externalLink3.xml?ContentType=application/vnd.openxmlformats-officedocument.spreadsheetml.externalLink+xml">
        <DigestMethod Algorithm="http://www.w3.org/2001/04/xmlenc#sha256"/>
        <DigestValue>phExJXcUSgox5gQQYWwXfig8OVI7xWBppF8R7r6Lo1M=</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16nRtTkTNfAdSTF0Lg1CT4t8t5VLf2B9wJs/PWFk54A=</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BfOqFYncvTrOA0w5jBPLJpo6svE1gFZliFydlsU/uz4=</DigestValue>
      </Reference>
      <Reference URI="/xl/printerSettings/printerSettings14.bin?ContentType=application/vnd.openxmlformats-officedocument.spreadsheetml.printerSettings">
        <DigestMethod Algorithm="http://www.w3.org/2001/04/xmlenc#sha256"/>
        <DigestValue>zxLIGjiJ19gUsPtQr72salfkFKrVFBCr1X8320JEcsQ=</DigestValue>
      </Reference>
      <Reference URI="/xl/printerSettings/printerSettings15.bin?ContentType=application/vnd.openxmlformats-officedocument.spreadsheetml.printerSettings">
        <DigestMethod Algorithm="http://www.w3.org/2001/04/xmlenc#sha256"/>
        <DigestValue>iE26OokMEnQMYiWgMfFhVXzSbn0Dmk333xx6Y+G1iUw=</DigestValue>
      </Reference>
      <Reference URI="/xl/printerSettings/printerSettings16.bin?ContentType=application/vnd.openxmlformats-officedocument.spreadsheetml.printerSettings">
        <DigestMethod Algorithm="http://www.w3.org/2001/04/xmlenc#sha256"/>
        <DigestValue>x3hCHyN8aJXAKhxl5fYMPvJctgzjddIPqNJREtx+SHo=</DigestValue>
      </Reference>
      <Reference URI="/xl/printerSettings/printerSettings17.bin?ContentType=application/vnd.openxmlformats-officedocument.spreadsheetml.printerSettings">
        <DigestMethod Algorithm="http://www.w3.org/2001/04/xmlenc#sha256"/>
        <DigestValue>2bvX94YA3UVSaKlpfCjo157kRTaGD9ZFW7t96/Nk1uk=</DigestValue>
      </Reference>
      <Reference URI="/xl/printerSettings/printerSettings18.bin?ContentType=application/vnd.openxmlformats-officedocument.spreadsheetml.printerSettings">
        <DigestMethod Algorithm="http://www.w3.org/2001/04/xmlenc#sha256"/>
        <DigestValue>N6BPk/ZE6mtyo9t6dFBnm0xa+gg/wUP4pAYHrMCks/M=</DigestValue>
      </Reference>
      <Reference URI="/xl/printerSettings/printerSettings19.bin?ContentType=application/vnd.openxmlformats-officedocument.spreadsheetml.printerSettings">
        <DigestMethod Algorithm="http://www.w3.org/2001/04/xmlenc#sha256"/>
        <DigestValue>iE26OokMEnQMYiWgMfFhVXzSbn0Dmk333xx6Y+G1iUw=</DigestValue>
      </Reference>
      <Reference URI="/xl/printerSettings/printerSettings2.bin?ContentType=application/vnd.openxmlformats-officedocument.spreadsheetml.printerSettings">
        <DigestMethod Algorithm="http://www.w3.org/2001/04/xmlenc#sha256"/>
        <DigestValue>uU88Xb8H52+zoIqxS5vO/I1x2eOfnDiUW8vvtTUj+gU=</DigestValue>
      </Reference>
      <Reference URI="/xl/printerSettings/printerSettings20.bin?ContentType=application/vnd.openxmlformats-officedocument.spreadsheetml.printerSettings">
        <DigestMethod Algorithm="http://www.w3.org/2001/04/xmlenc#sha256"/>
        <DigestValue>qqKz7UtelGHdfiWdqNc1EvL8LqlQ7O4MTpeoyQcgyv0=</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86+sc8Rko5cNZ5BGa++/4xNznWSElckK3iS1B5pTwDQ=</DigestValue>
      </Reference>
      <Reference URI="/xl/printerSettings/printerSettings5.bin?ContentType=application/vnd.openxmlformats-officedocument.spreadsheetml.printerSettings">
        <DigestMethod Algorithm="http://www.w3.org/2001/04/xmlenc#sha256"/>
        <DigestValue>16nRtTkTNfAdSTF0Lg1CT4t8t5VLf2B9wJs/PWFk54A=</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uU88Xb8H52+zoIqxS5vO/I1x2eOfnDiUW8vvtTUj+gU=</DigestValue>
      </Reference>
      <Reference URI="/xl/sharedStrings.xml?ContentType=application/vnd.openxmlformats-officedocument.spreadsheetml.sharedStrings+xml">
        <DigestMethod Algorithm="http://www.w3.org/2001/04/xmlenc#sha256"/>
        <DigestValue>oZ1QdNFIaQkgbQ6MN7k5d+AHVoX31J1+TYpQyAVpbAs=</DigestValue>
      </Reference>
      <Reference URI="/xl/styles.xml?ContentType=application/vnd.openxmlformats-officedocument.spreadsheetml.styles+xml">
        <DigestMethod Algorithm="http://www.w3.org/2001/04/xmlenc#sha256"/>
        <DigestValue>KlYz+eZEJNhAJ/R2gSOqYmZ3Ey46VDfea4lusv4Ar38=</DigestValue>
      </Reference>
      <Reference URI="/xl/theme/theme1.xml?ContentType=application/vnd.openxmlformats-officedocument.theme+xml">
        <DigestMethod Algorithm="http://www.w3.org/2001/04/xmlenc#sha256"/>
        <DigestValue>TG2INX02lfOQAdcSZ0mz1vgZ+I3vxMMRQJPkWwqFVjY=</DigestValue>
      </Reference>
      <Reference URI="/xl/workbook.xml?ContentType=application/vnd.openxmlformats-officedocument.spreadsheetml.sheet.main+xml">
        <DigestMethod Algorithm="http://www.w3.org/2001/04/xmlenc#sha256"/>
        <DigestValue>GndmX0pp7zxoebTrg4AxHbfwXdLBjWiyn2h/au+GTyQ=</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Qlz+TYF3IS7uydyv/hsUnNVAX98JB7SJ6/qjCx4fw0o=</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jL6ngA+jhZT02Uq8rCAtfbMGUTeaEv+Mp6lxLV9QMAo=</DigestValue>
      </Reference>
      <Reference URI="/xl/worksheets/sheet10.xml?ContentType=application/vnd.openxmlformats-officedocument.spreadsheetml.worksheet+xml">
        <DigestMethod Algorithm="http://www.w3.org/2001/04/xmlenc#sha256"/>
        <DigestValue>lcY4Of24cw/scVoVEVzB5KeQjWZNOtGjQVEhpKh0Iu8=</DigestValue>
      </Reference>
      <Reference URI="/xl/worksheets/sheet11.xml?ContentType=application/vnd.openxmlformats-officedocument.spreadsheetml.worksheet+xml">
        <DigestMethod Algorithm="http://www.w3.org/2001/04/xmlenc#sha256"/>
        <DigestValue>SAjo+6u0CZ9PhzzddIJqEw/taTEMC+F/cymenYq22gw=</DigestValue>
      </Reference>
      <Reference URI="/xl/worksheets/sheet12.xml?ContentType=application/vnd.openxmlformats-officedocument.spreadsheetml.worksheet+xml">
        <DigestMethod Algorithm="http://www.w3.org/2001/04/xmlenc#sha256"/>
        <DigestValue>NWXq4oOMvDXklw0HOXqLmIG0fukEn73EeGeTUFITxks=</DigestValue>
      </Reference>
      <Reference URI="/xl/worksheets/sheet13.xml?ContentType=application/vnd.openxmlformats-officedocument.spreadsheetml.worksheet+xml">
        <DigestMethod Algorithm="http://www.w3.org/2001/04/xmlenc#sha256"/>
        <DigestValue>CRJRnSbpcgtf8pOTsmBKYNFFp4OZxjwfjVGJQFnbAzQ=</DigestValue>
      </Reference>
      <Reference URI="/xl/worksheets/sheet14.xml?ContentType=application/vnd.openxmlformats-officedocument.spreadsheetml.worksheet+xml">
        <DigestMethod Algorithm="http://www.w3.org/2001/04/xmlenc#sha256"/>
        <DigestValue>nAHqQGKzaN/STxs9/lVoQli335NOe6fErluRNkD9rqI=</DigestValue>
      </Reference>
      <Reference URI="/xl/worksheets/sheet15.xml?ContentType=application/vnd.openxmlformats-officedocument.spreadsheetml.worksheet+xml">
        <DigestMethod Algorithm="http://www.w3.org/2001/04/xmlenc#sha256"/>
        <DigestValue>NRX4Yy26BSw4YTqK+vmEH1M0zOHWtQe5c7xOt651ZKk=</DigestValue>
      </Reference>
      <Reference URI="/xl/worksheets/sheet16.xml?ContentType=application/vnd.openxmlformats-officedocument.spreadsheetml.worksheet+xml">
        <DigestMethod Algorithm="http://www.w3.org/2001/04/xmlenc#sha256"/>
        <DigestValue>9lXqKL6ujb4Kx4T90LNmsceUPLP6zCR6GGcsrmNBGrQ=</DigestValue>
      </Reference>
      <Reference URI="/xl/worksheets/sheet17.xml?ContentType=application/vnd.openxmlformats-officedocument.spreadsheetml.worksheet+xml">
        <DigestMethod Algorithm="http://www.w3.org/2001/04/xmlenc#sha256"/>
        <DigestValue>Nhph23g0f0PkVrfa0HEK7635YWUaYs4yKmsEl6FyEMo=</DigestValue>
      </Reference>
      <Reference URI="/xl/worksheets/sheet18.xml?ContentType=application/vnd.openxmlformats-officedocument.spreadsheetml.worksheet+xml">
        <DigestMethod Algorithm="http://www.w3.org/2001/04/xmlenc#sha256"/>
        <DigestValue>FMnEPYRlZpTU91Xf26mOrOTn29w7eSWZFTDVKTkS8p8=</DigestValue>
      </Reference>
      <Reference URI="/xl/worksheets/sheet19.xml?ContentType=application/vnd.openxmlformats-officedocument.spreadsheetml.worksheet+xml">
        <DigestMethod Algorithm="http://www.w3.org/2001/04/xmlenc#sha256"/>
        <DigestValue>5LM0bRdW9E5hiAfS/7671mRN7UfHoS8qbg8f0VBXYyA=</DigestValue>
      </Reference>
      <Reference URI="/xl/worksheets/sheet2.xml?ContentType=application/vnd.openxmlformats-officedocument.spreadsheetml.worksheet+xml">
        <DigestMethod Algorithm="http://www.w3.org/2001/04/xmlenc#sha256"/>
        <DigestValue>rDT2gkEHdi3hbPH8rMlGOTlS7Z4QajZTaN7+Y7f5Ed4=</DigestValue>
      </Reference>
      <Reference URI="/xl/worksheets/sheet20.xml?ContentType=application/vnd.openxmlformats-officedocument.spreadsheetml.worksheet+xml">
        <DigestMethod Algorithm="http://www.w3.org/2001/04/xmlenc#sha256"/>
        <DigestValue>bbxVaoKGI78epNTABZB4w0JBFc3DBNCdWdqiO/fT/eY=</DigestValue>
      </Reference>
      <Reference URI="/xl/worksheets/sheet21.xml?ContentType=application/vnd.openxmlformats-officedocument.spreadsheetml.worksheet+xml">
        <DigestMethod Algorithm="http://www.w3.org/2001/04/xmlenc#sha256"/>
        <DigestValue>xr4yJKmjgOdeG8fzc0zH2EEAvSz3WStDmYRZBdI+c2s=</DigestValue>
      </Reference>
      <Reference URI="/xl/worksheets/sheet22.xml?ContentType=application/vnd.openxmlformats-officedocument.spreadsheetml.worksheet+xml">
        <DigestMethod Algorithm="http://www.w3.org/2001/04/xmlenc#sha256"/>
        <DigestValue>TW9WQbxWi3QJy14keEKMGrfbmvgSpNa1YmU08u0FELE=</DigestValue>
      </Reference>
      <Reference URI="/xl/worksheets/sheet23.xml?ContentType=application/vnd.openxmlformats-officedocument.spreadsheetml.worksheet+xml">
        <DigestMethod Algorithm="http://www.w3.org/2001/04/xmlenc#sha256"/>
        <DigestValue>EjjamL+vImUMN/JqdhT0RxsziGvkNJrQC6lPbSDPQmo=</DigestValue>
      </Reference>
      <Reference URI="/xl/worksheets/sheet24.xml?ContentType=application/vnd.openxmlformats-officedocument.spreadsheetml.worksheet+xml">
        <DigestMethod Algorithm="http://www.w3.org/2001/04/xmlenc#sha256"/>
        <DigestValue>8vI8+jDCmOiww+gpg8wlGOrBTyDR2Mgb9fGiDSeR+uM=</DigestValue>
      </Reference>
      <Reference URI="/xl/worksheets/sheet25.xml?ContentType=application/vnd.openxmlformats-officedocument.spreadsheetml.worksheet+xml">
        <DigestMethod Algorithm="http://www.w3.org/2001/04/xmlenc#sha256"/>
        <DigestValue>C+tKq3VyRKGY643EspOWl9KzYVA0nAeZWoj4yneGYbM=</DigestValue>
      </Reference>
      <Reference URI="/xl/worksheets/sheet26.xml?ContentType=application/vnd.openxmlformats-officedocument.spreadsheetml.worksheet+xml">
        <DigestMethod Algorithm="http://www.w3.org/2001/04/xmlenc#sha256"/>
        <DigestValue>ENqGFpdQwrsVJEBoOsJIHTFBy/GMPexb+Cqbglsy8Xk=</DigestValue>
      </Reference>
      <Reference URI="/xl/worksheets/sheet27.xml?ContentType=application/vnd.openxmlformats-officedocument.spreadsheetml.worksheet+xml">
        <DigestMethod Algorithm="http://www.w3.org/2001/04/xmlenc#sha256"/>
        <DigestValue>1DtfA1iANi2HrcvYyAZcRvWjX2UlbUzcHXibX4rd/qY=</DigestValue>
      </Reference>
      <Reference URI="/xl/worksheets/sheet28.xml?ContentType=application/vnd.openxmlformats-officedocument.spreadsheetml.worksheet+xml">
        <DigestMethod Algorithm="http://www.w3.org/2001/04/xmlenc#sha256"/>
        <DigestValue>AUiTwUaKb9QStaKd1eLWXDIEaAwI7zswy0xtUptP7zE=</DigestValue>
      </Reference>
      <Reference URI="/xl/worksheets/sheet29.xml?ContentType=application/vnd.openxmlformats-officedocument.spreadsheetml.worksheet+xml">
        <DigestMethod Algorithm="http://www.w3.org/2001/04/xmlenc#sha256"/>
        <DigestValue>kNPXF4ihZkPuT0UYYwgqMLrtbC6n7Y0MB1kMtXC3UNI=</DigestValue>
      </Reference>
      <Reference URI="/xl/worksheets/sheet3.xml?ContentType=application/vnd.openxmlformats-officedocument.spreadsheetml.worksheet+xml">
        <DigestMethod Algorithm="http://www.w3.org/2001/04/xmlenc#sha256"/>
        <DigestValue>6jzmrhOOC+FV21djE1L9VksrR5fj1AbdWNFAVNI5XGU=</DigestValue>
      </Reference>
      <Reference URI="/xl/worksheets/sheet4.xml?ContentType=application/vnd.openxmlformats-officedocument.spreadsheetml.worksheet+xml">
        <DigestMethod Algorithm="http://www.w3.org/2001/04/xmlenc#sha256"/>
        <DigestValue>saNYDZcji4EWjlYjarcZQkoCNCJ5Ism6D2Vf2Rj4n88=</DigestValue>
      </Reference>
      <Reference URI="/xl/worksheets/sheet5.xml?ContentType=application/vnd.openxmlformats-officedocument.spreadsheetml.worksheet+xml">
        <DigestMethod Algorithm="http://www.w3.org/2001/04/xmlenc#sha256"/>
        <DigestValue>SzKotona6UqNEzCG1tDxNRmsS4EjhXd2F1q7YLUXet0=</DigestValue>
      </Reference>
      <Reference URI="/xl/worksheets/sheet6.xml?ContentType=application/vnd.openxmlformats-officedocument.spreadsheetml.worksheet+xml">
        <DigestMethod Algorithm="http://www.w3.org/2001/04/xmlenc#sha256"/>
        <DigestValue>A7Esy0Aixlm7yIBeo76dJxapVgaLnH26Rqu0ajJWY7I=</DigestValue>
      </Reference>
      <Reference URI="/xl/worksheets/sheet7.xml?ContentType=application/vnd.openxmlformats-officedocument.spreadsheetml.worksheet+xml">
        <DigestMethod Algorithm="http://www.w3.org/2001/04/xmlenc#sha256"/>
        <DigestValue>Lm6TORA04Ov4P/BnySSTXbxv57Ig+i9FKhfCqpvIwU8=</DigestValue>
      </Reference>
      <Reference URI="/xl/worksheets/sheet8.xml?ContentType=application/vnd.openxmlformats-officedocument.spreadsheetml.worksheet+xml">
        <DigestMethod Algorithm="http://www.w3.org/2001/04/xmlenc#sha256"/>
        <DigestValue>m5zInAoB03rQ9WKe4Yo1rUQnC6+Ufcdu7SoanCdWWVs=</DigestValue>
      </Reference>
      <Reference URI="/xl/worksheets/sheet9.xml?ContentType=application/vnd.openxmlformats-officedocument.spreadsheetml.worksheet+xml">
        <DigestMethod Algorithm="http://www.w3.org/2001/04/xmlenc#sha256"/>
        <DigestValue>R2TEXC17Ulb0uTyGR5MYOUvBPiru0tLjwonZN6ZI9w0=</DigestValue>
      </Reference>
    </Manifest>
    <SignatureProperties>
      <SignatureProperty Id="idSignatureTime" Target="#idPackageSignature">
        <mdssi:SignatureTime xmlns:mdssi="http://schemas.openxmlformats.org/package/2006/digital-signature">
          <mdssi:Format>YYYY-MM-DDThh:mm:ssTZD</mdssi:Format>
          <mdssi:Value>2024-10-30T13:30:54Z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PE1_I-BBB-QQ-20240930</SignatureComments>
          <WindowsVersion>10.0</WindowsVersion>
          <OfficeVersion>16.0.14332/22</OfficeVersion>
          <ApplicationVersion>16.0.14332</ApplicationVersion>
          <Monitors>1</Monitors>
          <HorizontalResolution>2560</HorizontalResolution>
          <VerticalResolution>1440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2024-10-30T13:30:54Z</xd:SigningTime>
          <xd:SigningCertificate>
            <xd:Cert>
              <xd:CertDigest>
                <DigestMethod Algorithm="http://www.w3.org/2001/04/xmlenc#sha256"/>
                <DigestValue>oJZe85lCy/tbf0H+aABU7S3vpCf46Hgov08pL/5tEpQ=</DigestValue>
              </xd:CertDigest>
              <xd:IssuerSerial>
                <X509IssuerName>CN=NBG Class 2 INT Sub CA, DC=nbg, DC=ge</X509IssuerName>
                <X509SerialNumber>279664366967929406896494</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http://uri.etsi.org/01903/v1.2.2#ProofOfApproval</xd:Identifier>
              <xd:Description>Approved this document</xd:Description>
            </xd:CommitmentTypeId>
            <xd:AllSignedDataObjects/>
            <xd:CommitmentTypeQualifiers>
              <xd:CommitmentTypeQualifier>PE1_I-BBB-QQ-20240930</xd:CommitmentTypeQualifier>
            </xd:CommitmentTypeQualifiers>
          </xd:CommitmentTypeIndication>
        </xd:SignedDataObject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2024-10-30T13:28:38Z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y fmtid="{D5CDD505-2E9C-101B-9397-08002B2CF9AE}" pid="7" name="DLPManualFileClassification">
    <vt:lpwstr>{BD15A7F3-68A3-44DA-88DE-84F8F8C88452}</vt:lpwstr>
  </property>
  <property fmtid="{D5CDD505-2E9C-101B-9397-08002B2CF9AE}" pid="8" name="DLPManualFileClassificationLastModifiedBy">
    <vt:lpwstr>BOG0\mkokhtashvili</vt:lpwstr>
  </property>
  <property fmtid="{D5CDD505-2E9C-101B-9397-08002B2CF9AE}" pid="9" name="DLPManualFileClassificationLastModificationDate">
    <vt:lpwstr>1730271785</vt:lpwstr>
  </property>
  <property fmtid="{D5CDD505-2E9C-101B-9397-08002B2CF9AE}" pid="10" name="DLPManualFileClassificationVersion">
    <vt:lpwstr>11.11.0.138</vt:lpwstr>
  </property>
</Properties>
</file>