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6FD710CC-97FB-40B2-A557-09991728B149}" xr6:coauthVersionLast="47" xr6:coauthVersionMax="47" xr10:uidLastSave="{00000000-0000-0000-0000-000000000000}"/>
  <bookViews>
    <workbookView xWindow="-108" yWindow="-108" windowWidth="30936" windowHeight="16896" tabRatio="919" xr2:uid="{00000000-000D-0000-FFFF-FFFF00000000}"/>
  </bookViews>
  <sheets>
    <sheet name="Info " sheetId="82" r:id="rId1"/>
    <sheet name="1. key ratios " sheetId="84" r:id="rId2"/>
    <sheet name="2.RC" sheetId="108" r:id="rId3"/>
    <sheet name="3.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9" l="1"/>
  <c r="B24" i="69"/>
  <c r="C28" i="116" l="1"/>
  <c r="C27" i="116"/>
  <c r="C26" i="116"/>
  <c r="C25" i="116"/>
  <c r="C24" i="116"/>
  <c r="C23" i="116"/>
  <c r="L22" i="116"/>
  <c r="H22" i="116"/>
  <c r="D22" i="116"/>
  <c r="C22" i="116"/>
  <c r="C21" i="116"/>
  <c r="C20" i="116"/>
  <c r="C19" i="116"/>
  <c r="C18" i="116"/>
  <c r="C17" i="116"/>
  <c r="C16" i="116"/>
  <c r="C15" i="116" s="1"/>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4" i="116"/>
  <c r="C13" i="116"/>
  <c r="C12" i="116"/>
  <c r="C11" i="116"/>
  <c r="C10" i="116"/>
  <c r="C9"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H23" i="112"/>
  <c r="H22" i="112"/>
  <c r="F21" i="112"/>
  <c r="E21" i="112"/>
  <c r="C21" i="112"/>
  <c r="H20" i="112"/>
  <c r="G20" i="112"/>
  <c r="G21" i="112" s="1"/>
  <c r="G22" i="112" s="1"/>
  <c r="H19" i="112"/>
  <c r="H18" i="112"/>
  <c r="H17" i="112"/>
  <c r="H16" i="112"/>
  <c r="G16" i="112"/>
  <c r="H15" i="112"/>
  <c r="H14" i="112"/>
  <c r="H13" i="112"/>
  <c r="D12" i="112"/>
  <c r="H12" i="112" s="1"/>
  <c r="H11" i="112"/>
  <c r="H10" i="112"/>
  <c r="H9" i="112"/>
  <c r="H8" i="112"/>
  <c r="H7" i="112"/>
  <c r="G22" i="111"/>
  <c r="F22" i="111"/>
  <c r="E22" i="111"/>
  <c r="D22" i="111"/>
  <c r="C22" i="111"/>
  <c r="H21" i="111"/>
  <c r="H20" i="111"/>
  <c r="H19" i="111"/>
  <c r="H18" i="111"/>
  <c r="H17" i="111"/>
  <c r="H16" i="111"/>
  <c r="H15" i="111"/>
  <c r="H14" i="111"/>
  <c r="H13" i="111"/>
  <c r="H12" i="111"/>
  <c r="H11" i="111"/>
  <c r="H10" i="111"/>
  <c r="H9" i="111"/>
  <c r="H8" i="111"/>
  <c r="G33" i="97"/>
  <c r="F33" i="97"/>
  <c r="E33" i="97"/>
  <c r="D33" i="97"/>
  <c r="C33" i="97"/>
  <c r="G24" i="97"/>
  <c r="G37" i="97" s="1"/>
  <c r="F24" i="97"/>
  <c r="F37" i="97" s="1"/>
  <c r="E24" i="97"/>
  <c r="E37" i="97" s="1"/>
  <c r="D24" i="97"/>
  <c r="D37" i="97" s="1"/>
  <c r="C24" i="97"/>
  <c r="G18" i="97"/>
  <c r="F18" i="97"/>
  <c r="E18" i="97"/>
  <c r="D18" i="97"/>
  <c r="C18" i="97"/>
  <c r="G14" i="97"/>
  <c r="F14" i="97"/>
  <c r="E14" i="97"/>
  <c r="D14" i="97"/>
  <c r="C14" i="97"/>
  <c r="G11" i="97"/>
  <c r="F11" i="97"/>
  <c r="E11" i="97"/>
  <c r="D11" i="97"/>
  <c r="C11" i="97"/>
  <c r="G8" i="97"/>
  <c r="G21" i="97" s="1"/>
  <c r="G39" i="97" s="1"/>
  <c r="F8" i="97"/>
  <c r="F21" i="97" s="1"/>
  <c r="E8" i="97"/>
  <c r="D8" i="97"/>
  <c r="C8" i="97"/>
  <c r="K25" i="93"/>
  <c r="J25" i="93"/>
  <c r="I25" i="93"/>
  <c r="H24" i="93"/>
  <c r="G24" i="93"/>
  <c r="F24" i="93"/>
  <c r="H23" i="93"/>
  <c r="H25" i="93" s="1"/>
  <c r="G23" i="93"/>
  <c r="G25" i="93" s="1"/>
  <c r="F23" i="93"/>
  <c r="F25" i="93" s="1"/>
  <c r="C21" i="97" l="1"/>
  <c r="D21" i="97"/>
  <c r="E21" i="97"/>
  <c r="C37" i="97"/>
  <c r="H22" i="111"/>
  <c r="H21" i="112"/>
  <c r="D21" i="112"/>
  <c r="H43" i="110"/>
  <c r="E43" i="110"/>
  <c r="H42" i="110"/>
  <c r="E42" i="110"/>
  <c r="H41" i="110"/>
  <c r="E41" i="110"/>
  <c r="H40" i="110"/>
  <c r="E40" i="110"/>
  <c r="H39" i="110"/>
  <c r="E39" i="110"/>
  <c r="G38" i="110"/>
  <c r="F38" i="110"/>
  <c r="H38" i="110" s="1"/>
  <c r="E38" i="110"/>
  <c r="D38" i="110"/>
  <c r="C38" i="110"/>
  <c r="H37" i="110"/>
  <c r="E37" i="110"/>
  <c r="H36" i="110"/>
  <c r="E36" i="110"/>
  <c r="H35" i="110"/>
  <c r="E35" i="110"/>
  <c r="H34" i="110"/>
  <c r="E34" i="110"/>
  <c r="H33" i="110"/>
  <c r="E33" i="110"/>
  <c r="H32" i="110"/>
  <c r="E32" i="110"/>
  <c r="H31" i="110"/>
  <c r="E31" i="110"/>
  <c r="G30" i="110"/>
  <c r="F30" i="110"/>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G14" i="110" s="1"/>
  <c r="F17" i="110"/>
  <c r="D17" i="110"/>
  <c r="C17" i="110"/>
  <c r="H16" i="110"/>
  <c r="E16" i="110"/>
  <c r="H15" i="110"/>
  <c r="E15" i="110"/>
  <c r="F14" i="110"/>
  <c r="D14" i="110"/>
  <c r="H13" i="110"/>
  <c r="E13" i="110"/>
  <c r="H12" i="110"/>
  <c r="E12" i="110"/>
  <c r="G11" i="110"/>
  <c r="H11" i="110" s="1"/>
  <c r="F11" i="110"/>
  <c r="D11" i="110"/>
  <c r="C11" i="110"/>
  <c r="H10" i="110"/>
  <c r="E10" i="110"/>
  <c r="H9" i="110"/>
  <c r="E9" i="110"/>
  <c r="G8" i="110"/>
  <c r="F8" i="110"/>
  <c r="H8" i="110" s="1"/>
  <c r="D8" i="110"/>
  <c r="C8" i="110"/>
  <c r="E8" i="110" s="1"/>
  <c r="H7" i="110"/>
  <c r="E7" i="110"/>
  <c r="H6" i="110"/>
  <c r="E6" i="110"/>
  <c r="H44" i="109"/>
  <c r="E44" i="109"/>
  <c r="H42" i="109"/>
  <c r="E42" i="109"/>
  <c r="H41" i="109"/>
  <c r="E41" i="109"/>
  <c r="H40" i="109"/>
  <c r="E40" i="109"/>
  <c r="F39" i="109"/>
  <c r="H39" i="109" s="1"/>
  <c r="E39" i="109"/>
  <c r="H38" i="109"/>
  <c r="E38" i="109"/>
  <c r="G37" i="109"/>
  <c r="D37" i="109"/>
  <c r="C37" i="109"/>
  <c r="E37" i="109" s="1"/>
  <c r="H36" i="109"/>
  <c r="E36" i="109"/>
  <c r="H35" i="109"/>
  <c r="E35" i="109"/>
  <c r="G34" i="109"/>
  <c r="F34" i="109"/>
  <c r="D34" i="109"/>
  <c r="C34" i="109"/>
  <c r="H33" i="109"/>
  <c r="E33" i="109"/>
  <c r="H32" i="109"/>
  <c r="E32" i="109"/>
  <c r="H31" i="109"/>
  <c r="E31" i="109"/>
  <c r="H30" i="109"/>
  <c r="E30" i="109"/>
  <c r="G29" i="109"/>
  <c r="F29" i="109"/>
  <c r="D29" i="109"/>
  <c r="C29" i="109"/>
  <c r="E29" i="109" s="1"/>
  <c r="H28" i="109"/>
  <c r="E28" i="109"/>
  <c r="H27" i="109"/>
  <c r="E27" i="109"/>
  <c r="H26" i="109"/>
  <c r="E26" i="109"/>
  <c r="F25" i="109"/>
  <c r="H25" i="109" s="1"/>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E13" i="109" s="1"/>
  <c r="H12" i="109"/>
  <c r="E12" i="109"/>
  <c r="F11" i="109"/>
  <c r="H11" i="109" s="1"/>
  <c r="E11" i="109"/>
  <c r="H10" i="109"/>
  <c r="E10" i="109"/>
  <c r="H9" i="109"/>
  <c r="E9" i="109"/>
  <c r="H8" i="109"/>
  <c r="E8" i="109"/>
  <c r="H7" i="109"/>
  <c r="E7" i="109"/>
  <c r="G6" i="109"/>
  <c r="D6" i="109"/>
  <c r="C6" i="109"/>
  <c r="H69" i="108"/>
  <c r="H68" i="108"/>
  <c r="H67" i="108"/>
  <c r="E67" i="108"/>
  <c r="H66" i="108"/>
  <c r="E66" i="108"/>
  <c r="H65" i="108"/>
  <c r="E65" i="108"/>
  <c r="H64" i="108"/>
  <c r="E64" i="108"/>
  <c r="H63" i="108"/>
  <c r="D63" i="108"/>
  <c r="D68" i="108" s="1"/>
  <c r="C63" i="108"/>
  <c r="E63" i="108" s="1"/>
  <c r="F62" i="108"/>
  <c r="H62" i="108" s="1"/>
  <c r="E62" i="108"/>
  <c r="H61" i="108"/>
  <c r="E61" i="108"/>
  <c r="H60" i="108"/>
  <c r="E60" i="108"/>
  <c r="H59" i="108"/>
  <c r="D59" i="108"/>
  <c r="C59" i="108"/>
  <c r="E59" i="108" s="1"/>
  <c r="H58" i="108"/>
  <c r="E58" i="108"/>
  <c r="H57" i="108"/>
  <c r="E57" i="108"/>
  <c r="H56" i="108"/>
  <c r="E56" i="108"/>
  <c r="H55" i="108"/>
  <c r="E55" i="108"/>
  <c r="H53" i="108"/>
  <c r="H52" i="108"/>
  <c r="E52" i="108"/>
  <c r="H51" i="108"/>
  <c r="E51" i="108"/>
  <c r="H50" i="108"/>
  <c r="E50" i="108"/>
  <c r="H49" i="108"/>
  <c r="E49" i="108"/>
  <c r="H48" i="108"/>
  <c r="E48" i="108"/>
  <c r="H47" i="108"/>
  <c r="D47" i="108"/>
  <c r="E47" i="108" s="1"/>
  <c r="C47" i="108"/>
  <c r="H46" i="108"/>
  <c r="E46" i="108"/>
  <c r="H45" i="108"/>
  <c r="E45" i="108"/>
  <c r="H44" i="108"/>
  <c r="E44" i="108"/>
  <c r="H43" i="108"/>
  <c r="E43" i="108"/>
  <c r="H42" i="108"/>
  <c r="E42" i="108"/>
  <c r="H41" i="108"/>
  <c r="D41" i="108"/>
  <c r="C41" i="108"/>
  <c r="H40" i="108"/>
  <c r="E40" i="108"/>
  <c r="H39" i="108"/>
  <c r="E39" i="108"/>
  <c r="H38" i="108"/>
  <c r="D38" i="108"/>
  <c r="C38" i="108"/>
  <c r="H36" i="108"/>
  <c r="H35" i="108"/>
  <c r="E35" i="108"/>
  <c r="H34" i="108"/>
  <c r="E34" i="108"/>
  <c r="H33" i="108"/>
  <c r="E33" i="108"/>
  <c r="H32" i="108"/>
  <c r="E32" i="108"/>
  <c r="H31" i="108"/>
  <c r="E31" i="108"/>
  <c r="H30" i="108"/>
  <c r="D30" i="108"/>
  <c r="C30" i="108"/>
  <c r="E30" i="108" s="1"/>
  <c r="H29" i="108"/>
  <c r="E29" i="108"/>
  <c r="H28" i="108"/>
  <c r="E28" i="108"/>
  <c r="H27" i="108"/>
  <c r="D27" i="108"/>
  <c r="C27" i="108"/>
  <c r="H26" i="108"/>
  <c r="E26" i="108"/>
  <c r="H25" i="108"/>
  <c r="E25" i="108"/>
  <c r="H24" i="108"/>
  <c r="D24" i="108"/>
  <c r="C24" i="108"/>
  <c r="E24" i="108" s="1"/>
  <c r="H23" i="108"/>
  <c r="E23" i="108"/>
  <c r="H22" i="108"/>
  <c r="E22" i="108"/>
  <c r="H21" i="108"/>
  <c r="E21" i="108"/>
  <c r="H20" i="108"/>
  <c r="E20" i="108"/>
  <c r="H19" i="108"/>
  <c r="D19" i="108"/>
  <c r="C19" i="108"/>
  <c r="E19" i="108" s="1"/>
  <c r="H18" i="108"/>
  <c r="E18" i="108"/>
  <c r="H17" i="108"/>
  <c r="E17" i="108"/>
  <c r="H16" i="108"/>
  <c r="E16" i="108"/>
  <c r="H15" i="108"/>
  <c r="D15" i="108"/>
  <c r="C15" i="108"/>
  <c r="E15" i="108" s="1"/>
  <c r="H14" i="108"/>
  <c r="E14" i="108"/>
  <c r="H13" i="108"/>
  <c r="E13" i="108"/>
  <c r="H12" i="108"/>
  <c r="E12" i="108"/>
  <c r="H11" i="108"/>
  <c r="D11" i="108"/>
  <c r="C11" i="108"/>
  <c r="E11" i="108" s="1"/>
  <c r="H10" i="108"/>
  <c r="E10" i="108"/>
  <c r="H9" i="108"/>
  <c r="E9" i="108"/>
  <c r="H8" i="108"/>
  <c r="E8" i="108"/>
  <c r="H7" i="108"/>
  <c r="D7" i="108"/>
  <c r="C7" i="108"/>
  <c r="E7" i="108" s="1"/>
  <c r="C48" i="84"/>
  <c r="C44" i="84"/>
  <c r="C23" i="84"/>
  <c r="C22" i="84"/>
  <c r="C21" i="84"/>
  <c r="C20" i="84"/>
  <c r="C19" i="84"/>
  <c r="C18" i="84"/>
  <c r="G5" i="84"/>
  <c r="F5" i="84"/>
  <c r="E5" i="84"/>
  <c r="D5" i="84"/>
  <c r="C5" i="84"/>
  <c r="E34" i="109" l="1"/>
  <c r="H34" i="109"/>
  <c r="H30" i="110"/>
  <c r="H29" i="109"/>
  <c r="F37" i="109"/>
  <c r="H37" i="109" s="1"/>
  <c r="E27" i="108"/>
  <c r="E38" i="108"/>
  <c r="E17" i="110"/>
  <c r="D36" i="108"/>
  <c r="E6" i="109"/>
  <c r="H13" i="109"/>
  <c r="E11" i="110"/>
  <c r="D53" i="108"/>
  <c r="D69" i="108" s="1"/>
  <c r="D43" i="109"/>
  <c r="D45" i="109" s="1"/>
  <c r="E41" i="108"/>
  <c r="F6" i="109"/>
  <c r="H14" i="110"/>
  <c r="H17" i="110"/>
  <c r="C14" i="110"/>
  <c r="E14" i="110" s="1"/>
  <c r="C43" i="109"/>
  <c r="G43" i="109"/>
  <c r="G45" i="109" s="1"/>
  <c r="C36" i="108"/>
  <c r="C68" i="108"/>
  <c r="E68" i="108" s="1"/>
  <c r="C53" i="108"/>
  <c r="F43" i="109" l="1"/>
  <c r="F45" i="109" s="1"/>
  <c r="H45" i="109" s="1"/>
  <c r="H6" i="109"/>
  <c r="E36" i="108"/>
  <c r="C45" i="109"/>
  <c r="E45" i="109" s="1"/>
  <c r="E43" i="109"/>
  <c r="C69" i="108"/>
  <c r="E69" i="108" s="1"/>
  <c r="E53" i="108"/>
  <c r="H43" i="109" l="1"/>
  <c r="B2" i="97"/>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B1" i="91" l="1"/>
  <c r="B1" i="84"/>
</calcChain>
</file>

<file path=xl/sharedStrings.xml><?xml version="1.0" encoding="utf-8"?>
<sst xmlns="http://schemas.openxmlformats.org/spreadsheetml/2006/main" count="1220" uniqueCount="758">
  <si>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</si>
  <si>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</si>
  <si>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</si>
  <si>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</si>
  <si>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</si>
  <si>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</si>
  <si>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</si>
  <si>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</si>
  <si>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</si>
  <si>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</si>
  <si>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</si>
  <si>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</si>
  <si>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</si>
  <si>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</si>
  <si>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</si>
  <si>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</si>
  <si>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</si>
  <si>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</si>
  <si>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</si>
  <si>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</si>
  <si>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</si>
  <si>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</si>
  <si>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</si>
  <si>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</si>
  <si>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</si>
  <si>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</si>
  <si>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</si>
  <si>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</si>
  <si>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</si>
  <si>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</si>
  <si>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</si>
  <si>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</si>
  <si>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</si>
  <si>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</si>
  <si>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</si>
  <si>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</si>
  <si>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</si>
  <si>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</si>
  <si>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</si>
  <si>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</si>
  <si>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</si>
  <si>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</si>
  <si>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</si>
  <si>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</si>
  <si>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</si>
  <si>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</si>
  <si>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</si>
  <si>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</si>
  <si>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</si>
  <si>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</si>
  <si>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</si>
  <si>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</si>
  <si>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</si>
  <si>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</si>
  <si>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</si>
  <si>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</si>
  <si>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</si>
  <si>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</si>
  <si>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</si>
  <si>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</si>
  <si>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</si>
  <si>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</si>
  <si>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</si>
  <si>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</si>
  <si>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</si>
  <si>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</si>
  <si>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</si>
  <si>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</si>
  <si>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</si>
  <si>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</si>
  <si>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</si>
  <si>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</si>
  <si>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</si>
  <si>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</si>
  <si>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</si>
  <si>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</si>
  <si>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</si>
  <si>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</si>
  <si>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</si>
  <si>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</si>
  <si>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</si>
  <si>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</si>
  <si>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</si>
  <si>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</si>
  <si>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</si>
  <si>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</si>
  <si>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</si>
  <si>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</si>
  <si>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</si>
  <si>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</si>
  <si>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</si>
  <si>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</si>
  <si>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</si>
  <si>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</si>
  <si>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</si>
  <si>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</si>
  <si>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</si>
  <si>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</si>
  <si>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</si>
  <si>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</si>
  <si>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</si>
  <si>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</si>
  <si>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</si>
  <si>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</si>
  <si>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</si>
  <si>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</si>
  <si>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</si>
  <si>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</si>
  <si>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</si>
  <si>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</si>
  <si>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</si>
  <si>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</si>
  <si>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</si>
  <si>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</si>
  <si>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</si>
  <si>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</si>
  <si>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</si>
  <si>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</si>
  <si>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</si>
  <si>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</si>
  <si>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</si>
  <si>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</si>
  <si>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</si>
  <si>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</si>
  <si>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</si>
  <si>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</si>
  <si>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</si>
  <si>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</si>
  <si>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</si>
  <si>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</si>
  <si>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</si>
  <si>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</si>
  <si>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</si>
  <si>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</si>
  <si>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</si>
  <si>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</si>
  <si>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</si>
  <si>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</si>
  <si>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</si>
  <si>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</si>
  <si>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</si>
  <si>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</si>
  <si>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</si>
  <si>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</si>
  <si>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</si>
  <si>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</si>
  <si>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</si>
  <si>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</si>
  <si>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</si>
  <si>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</si>
  <si>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</si>
  <si>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</si>
  <si>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</si>
  <si>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</si>
  <si>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</si>
  <si>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</si>
  <si>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</si>
  <si>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</si>
  <si>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</si>
  <si>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</si>
  <si>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</si>
  <si>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</si>
  <si>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</si>
  <si>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</si>
  <si>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</si>
  <si>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</si>
  <si>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</si>
  <si>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</si>
  <si>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</si>
  <si>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</si>
  <si>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</si>
  <si>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</si>
  <si>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</si>
  <si>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</si>
  <si>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</si>
  <si>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</si>
  <si>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</si>
  <si>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</si>
  <si>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</si>
  <si>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</si>
  <si>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</si>
  <si>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</si>
  <si>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</si>
  <si>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</si>
  <si>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</si>
  <si>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</si>
  <si>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</si>
  <si>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</si>
  <si>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</si>
  <si>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</si>
  <si>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</si>
  <si>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</si>
  <si>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</si>
  <si>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</si>
  <si>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</si>
  <si>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</si>
  <si>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</si>
  <si>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</si>
  <si>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</si>
  <si>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</si>
  <si>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</si>
  <si>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</si>
  <si>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</si>
  <si>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</si>
  <si>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</si>
  <si>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</si>
  <si>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</si>
  <si>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</si>
  <si>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</si>
  <si>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</si>
  <si>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</si>
  <si>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</si>
  <si>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</si>
  <si>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</si>
  <si>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</si>
  <si>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</si>
  <si>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</si>
  <si>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</si>
  <si>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</si>
  <si>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</si>
  <si>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</si>
  <si>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</si>
  <si>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</si>
  <si>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</si>
  <si>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</si>
  <si>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</si>
  <si>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</si>
  <si>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</si>
  <si>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</si>
  <si>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</si>
  <si>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</si>
  <si>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</si>
  <si>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</si>
  <si>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</si>
  <si>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</si>
  <si>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</si>
  <si>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</si>
  <si>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</si>
  <si>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</si>
  <si>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</si>
  <si>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</si>
  <si>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</si>
  <si>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</si>
  <si>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</si>
  <si>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</si>
  <si>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</si>
  <si>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</si>
  <si>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</si>
  <si>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</si>
  <si>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</si>
  <si>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</si>
  <si>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</si>
  <si>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</si>
  <si>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</si>
  <si>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</si>
  <si>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</si>
  <si>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</si>
  <si>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</si>
  <si>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</si>
  <si>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</si>
  <si>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</si>
  <si>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</si>
  <si>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</si>
  <si>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</si>
  <si>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</si>
  <si>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</si>
  <si>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</si>
  <si>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</si>
  <si>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</si>
  <si>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</si>
  <si>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</si>
  <si>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</si>
  <si>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</si>
  <si>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</si>
  <si>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</si>
  <si>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</si>
  <si>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</si>
  <si>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</si>
  <si>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</si>
  <si>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</si>
  <si>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</si>
  <si>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</si>
  <si>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</si>
  <si>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</si>
  <si>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</si>
  <si>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</si>
  <si>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</si>
  <si>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</si>
  <si>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</si>
  <si>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</si>
  <si>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</si>
  <si>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</si>
  <si>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</si>
  <si>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</si>
  <si>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</si>
  <si>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</si>
  <si>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</si>
  <si>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</si>
  <si>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</si>
  <si>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</si>
  <si>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</si>
  <si>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</si>
  <si>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</si>
  <si>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</si>
  <si>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</si>
  <si>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</si>
  <si>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</si>
  <si>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</si>
  <si>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</si>
  <si>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</si>
  <si>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</si>
  <si>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</si>
  <si>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</si>
  <si>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</si>
  <si>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</si>
  <si>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</si>
  <si>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</si>
  <si>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</si>
  <si>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</si>
  <si>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</si>
  <si>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</si>
  <si>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</si>
  <si>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</si>
  <si>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</si>
  <si>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</si>
  <si>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</si>
  <si>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</si>
  <si>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</si>
  <si>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</si>
  <si>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</si>
  <si>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</si>
  <si>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</si>
  <si>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</si>
  <si>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</si>
  <si>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</si>
  <si>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</si>
  <si>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</si>
  <si>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</si>
  <si>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</si>
  <si>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</si>
  <si>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</si>
  <si>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</si>
  <si>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</si>
  <si>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</si>
  <si>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</si>
  <si>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</si>
  <si>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</si>
  <si>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</si>
  <si>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</si>
  <si>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</si>
  <si>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</si>
  <si>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</si>
  <si>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</si>
  <si>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</si>
  <si>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</si>
  <si>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</si>
  <si>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</si>
  <si>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</si>
  <si>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</si>
  <si>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</si>
  <si>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</si>
  <si>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</si>
  <si>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</si>
  <si>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</si>
  <si>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</si>
  <si>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</si>
  <si>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</si>
  <si>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</si>
  <si>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</si>
  <si>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</si>
  <si>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</si>
  <si>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</si>
  <si>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</si>
  <si>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</si>
  <si>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</si>
  <si>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</si>
  <si>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</si>
  <si>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</si>
  <si>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</si>
  <si>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</si>
  <si>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</si>
  <si>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</si>
  <si>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</si>
  <si>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</si>
  <si>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</si>
  <si>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</si>
  <si>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</si>
  <si>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</si>
  <si>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</si>
  <si>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</si>
  <si>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</si>
  <si>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</si>
  <si>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</si>
  <si>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</si>
  <si>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</si>
  <si>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</si>
  <si>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</si>
  <si>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</si>
  <si>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</si>
  <si>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</si>
  <si>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</si>
  <si>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</si>
  <si>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</si>
  <si>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</si>
  <si>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</si>
  <si>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</si>
  <si>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</si>
  <si>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</si>
  <si>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</si>
  <si>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</si>
  <si>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</si>
  <si>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</si>
  <si>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</si>
  <si>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</si>
  <si>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</si>
  <si>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</si>
  <si>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</si>
  <si>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</si>
  <si>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</si>
  <si>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</si>
  <si>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</si>
  <si>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</si>
  <si>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</si>
  <si>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</si>
  <si>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</si>
  <si>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</si>
  <si>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</si>
  <si>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</si>
  <si>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</si>
  <si>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</si>
  <si>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</si>
  <si>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</si>
  <si>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</si>
  <si>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</si>
  <si>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</si>
  <si>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</si>
  <si>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</si>
  <si>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</si>
  <si>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</si>
  <si>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</si>
  <si>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</si>
  <si>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</si>
  <si>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</si>
  <si>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</si>
  <si>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</si>
  <si>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</si>
  <si>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</si>
  <si>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</si>
  <si>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</si>
  <si>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</si>
  <si>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</si>
  <si>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</si>
  <si>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</si>
  <si>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</si>
  <si>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</si>
  <si>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</si>
  <si>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</si>
  <si>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</si>
  <si>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</si>
  <si>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</si>
  <si>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</si>
  <si>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</si>
  <si>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</si>
  <si>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</si>
  <si>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</si>
  <si>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</si>
  <si>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</si>
  <si>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</si>
  <si>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</si>
  <si>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</si>
  <si>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</si>
  <si>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</si>
  <si>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</si>
  <si>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</si>
  <si>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</si>
  <si>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</si>
  <si>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</si>
  <si>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</si>
  <si>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</si>
  <si>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</si>
  <si>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</si>
  <si>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</si>
  <si>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</si>
  <si>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</si>
  <si>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</si>
  <si>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</si>
  <si>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</si>
  <si>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</si>
  <si>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</si>
  <si>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</si>
  <si>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</si>
  <si>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</si>
  <si>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</si>
  <si>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</si>
  <si>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</si>
  <si>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</si>
  <si>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</si>
  <si>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</si>
  <si>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</si>
  <si>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</si>
  <si>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</si>
  <si>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</si>
  <si>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</si>
  <si>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</si>
  <si>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</si>
  <si>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</si>
  <si>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</si>
  <si>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</si>
  <si>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</si>
  <si>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</si>
  <si>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</si>
  <si>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</si>
  <si>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</si>
  <si>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</si>
  <si>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</si>
  <si>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</si>
  <si>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</si>
  <si>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</si>
  <si>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</si>
  <si>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</si>
  <si>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</si>
  <si>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</si>
  <si>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</si>
  <si>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</si>
  <si>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</si>
  <si>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</si>
  <si>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</si>
  <si>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</si>
  <si>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</si>
  <si>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</si>
  <si>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</si>
  <si>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</si>
  <si>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</si>
  <si>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</si>
  <si>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</si>
  <si>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</si>
  <si>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</si>
  <si>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</si>
  <si>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</si>
  <si>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</si>
  <si>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</si>
  <si>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</si>
  <si>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</si>
  <si>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</si>
  <si>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</si>
  <si>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</si>
  <si>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</si>
  <si>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</si>
  <si>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</si>
  <si>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</si>
  <si>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</si>
  <si>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</si>
  <si>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</si>
  <si>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</si>
  <si>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</si>
  <si>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</si>
  <si>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</si>
  <si>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</si>
  <si>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</si>
  <si>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</si>
  <si>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</si>
  <si>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</si>
  <si>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</si>
  <si>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</si>
  <si>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</si>
  <si>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</si>
  <si>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</si>
  <si>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</si>
  <si>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</si>
  <si>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</si>
  <si>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</si>
  <si>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</si>
  <si>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</si>
  <si>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</si>
  <si>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</si>
  <si>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</si>
  <si>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</si>
  <si>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</si>
  <si>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</si>
  <si>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</si>
  <si>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</si>
  <si>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</si>
  <si>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</si>
  <si>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</si>
  <si>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</si>
  <si>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</si>
  <si>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</si>
  <si>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</si>
  <si>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</si>
  <si>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</si>
  <si>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</si>
  <si>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</si>
  <si>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</si>
  <si>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</si>
  <si>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</si>
  <si>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</si>
  <si>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</si>
  <si>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</si>
  <si>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</si>
  <si>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</si>
  <si>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</si>
  <si>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</si>
  <si>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</si>
  <si>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</si>
  <si>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</si>
  <si>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</si>
  <si>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</si>
  <si>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</si>
  <si>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</si>
  <si>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</si>
  <si>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</si>
  <si>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</si>
  <si>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</si>
  <si>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</si>
  <si>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</si>
  <si>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</si>
  <si>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</si>
  <si>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</si>
  <si>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</si>
  <si>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</si>
  <si>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</si>
  <si>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</si>
  <si>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</si>
  <si>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</si>
  <si>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</si>
  <si>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</si>
  <si>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</si>
  <si>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</si>
  <si>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</si>
  <si>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</si>
  <si>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</si>
  <si>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</si>
  <si>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</si>
  <si>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</si>
  <si>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</si>
  <si>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</si>
  <si>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</si>
  <si>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</si>
  <si>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</si>
  <si>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</si>
  <si>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</si>
  <si>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</si>
  <si>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</si>
  <si>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</si>
  <si>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</si>
  <si>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</si>
  <si>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</si>
  <si>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</si>
  <si>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</si>
  <si>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</si>
  <si>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</si>
  <si>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</si>
  <si>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</si>
  <si>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</si>
  <si>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</si>
  <si>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</si>
  <si>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</si>
  <si>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</si>
  <si>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</si>
  <si>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</si>
  <si>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</si>
  <si>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</si>
  <si>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</si>
  <si>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</si>
  <si>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</si>
  <si>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</si>
  <si>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</si>
  <si>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</si>
  <si>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</si>
  <si>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</si>
  <si>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</si>
  <si>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</si>
  <si>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</si>
  <si>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</si>
  <si>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</si>
  <si>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</si>
  <si>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</si>
  <si>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</si>
  <si>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</si>
  <si>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</si>
  <si>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</si>
  <si>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</si>
  <si>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</si>
  <si>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</si>
  <si>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</si>
  <si>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</si>
  <si>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</si>
  <si>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</si>
  <si>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</si>
  <si>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</si>
  <si>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</si>
  <si>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</si>
  <si>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</si>
  <si>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</si>
  <si>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</si>
  <si>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</si>
  <si>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</si>
  <si>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</si>
  <si>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</si>
  <si>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</si>
  <si>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</si>
  <si>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</si>
  <si>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</si>
  <si>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</si>
  <si>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</si>
  <si>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</si>
  <si>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</si>
  <si>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</si>
  <si>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</si>
  <si>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1Q-2023</t>
  </si>
  <si>
    <t xml:space="preserve">JSC "Bank of Georgia" </t>
  </si>
  <si>
    <t xml:space="preserve">of which:  Mutual ownership in capital of Commercial Banks, insurance companies and other  financial institutions
 </t>
  </si>
  <si>
    <t>Table 9 (Capital), N17</t>
  </si>
  <si>
    <t>Table 9 (Capital),10</t>
  </si>
  <si>
    <t>Mel Gerard Carvill</t>
  </si>
  <si>
    <t>Archil Gachechiladze</t>
  </si>
  <si>
    <t>www.bog.ge</t>
  </si>
  <si>
    <t>Independent chair</t>
  </si>
  <si>
    <t>Tamaz Georgadze</t>
  </si>
  <si>
    <t>Non-independent member</t>
  </si>
  <si>
    <t>Hanna Loikkanen</t>
  </si>
  <si>
    <t>Cecil Quillen</t>
  </si>
  <si>
    <t>Independent member</t>
  </si>
  <si>
    <t>Véronique McCarroll</t>
  </si>
  <si>
    <t>Jonathan Muir</t>
  </si>
  <si>
    <t>Mariam Meghvinetukhutsesi</t>
  </si>
  <si>
    <t>General Director</t>
  </si>
  <si>
    <t>Michael Gomarteli</t>
  </si>
  <si>
    <t>Deputy General Director</t>
  </si>
  <si>
    <t xml:space="preserve"> Sulkhan Gvalia</t>
  </si>
  <si>
    <t>Eter Iremadze</t>
  </si>
  <si>
    <t>Deputy General Director/ SOLO- Premium retail banking, asset management</t>
  </si>
  <si>
    <t>Zurab kokosadze</t>
  </si>
  <si>
    <t>Deputy General Director/ Corporation Banking  services</t>
  </si>
  <si>
    <t>David Davitashvili</t>
  </si>
  <si>
    <t xml:space="preserve">Deputy General Director/ IT Data analysis </t>
  </si>
  <si>
    <t>David Chkonia</t>
  </si>
  <si>
    <t>JSC BGEO Group</t>
  </si>
  <si>
    <t>Georgia Capital JSC</t>
  </si>
  <si>
    <t>Additional funds on instruments that meet additional Tier 1 capital criteria</t>
  </si>
  <si>
    <t>Instruments that meet the criteria for secondary capital</t>
  </si>
  <si>
    <t>including holding shares and otherwise holding more than 10% of the share capital of commercial institutions</t>
  </si>
  <si>
    <t>Table 9 (Capital), 4,8</t>
  </si>
  <si>
    <t>Table 9 (Capital), 6</t>
  </si>
  <si>
    <t>Table 9 (Capital), 2</t>
  </si>
  <si>
    <t>Table 9 (Capital), 3</t>
  </si>
  <si>
    <t>Table 9 (Capital), 12</t>
  </si>
  <si>
    <t>Table 9 (Capital),29</t>
  </si>
  <si>
    <t>Table 9 (Capital),38</t>
  </si>
  <si>
    <t>Table 9 (Capital),13</t>
  </si>
  <si>
    <t>1Q-2024</t>
  </si>
  <si>
    <t>4Q-2023</t>
  </si>
  <si>
    <t>3Q-2023</t>
  </si>
  <si>
    <t>2Q-2023</t>
  </si>
  <si>
    <t>Nutsa Gogilashvili</t>
  </si>
  <si>
    <t>Deputy General Director/ Retail</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</si>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</sst>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
  </numFmts>
  <fonts count="14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name val="Times New Roman"/>
      <family val="1"/>
    </font>
    <font>
      <b/>
      <sz val="10"/>
      <color theme="1"/>
      <name val="Times New Roman"/>
      <family val="1"/>
    </font>
    <font>
      <sz val="10"/>
      <color rgb="FF000000"/>
      <name val="Calibri"/>
      <family val="2"/>
      <scheme val="minor"/>
    </font>
    <font>
      <sz val="10"/>
      <color rgb="FF333333"/>
      <name val="Sylfaen"/>
      <family val="1"/>
    </font>
    <font>
      <sz val="11"/>
      <color rgb="FF000000"/>
      <name val="Calibri"/>
      <family val="2"/>
    </font>
    <font>
      <sz val="10"/>
      <color theme="1"/>
      <name val="Sylfaen"/>
      <family val="1"/>
    </font>
    <font>
      <b/>
      <sz val="10"/>
      <color theme="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FF"/>
        <bgColor rgb="FF000000"/>
      </patternFill>
    </fill>
    <fill>
      <patternFill patternType="solid">
        <fgColor theme="0" tint="-0.14999847407452621"/>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C0C0C0"/>
      </right>
      <top/>
      <bottom style="thin">
        <color rgb="FFC0C0C0"/>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83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1" fillId="0" borderId="0" xfId="0" applyNumberFormat="1" applyFont="1" applyBorder="1" applyAlignment="1">
      <alignment horizontal="center"/>
    </xf>
    <xf numFmtId="167" fontId="84" fillId="0" borderId="61"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193" fontId="84" fillId="36" borderId="52" xfId="0" applyNumberFormat="1" applyFont="1" applyFill="1" applyBorder="1" applyAlignment="1"/>
    <xf numFmtId="0" fontId="45" fillId="3" borderId="23" xfId="16" applyFont="1" applyFill="1" applyBorder="1" applyAlignment="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0" xfId="0" applyFont="1" applyBorder="1" applyAlignment="1">
      <alignment vertical="center"/>
    </xf>
    <xf numFmtId="0" fontId="84" fillId="0" borderId="16" xfId="0" applyFont="1" applyBorder="1"/>
    <xf numFmtId="0" fontId="88"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8"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7"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8" xfId="0" applyFont="1" applyFill="1" applyBorder="1" applyAlignment="1">
      <alignment horizontal="left"/>
    </xf>
    <xf numFmtId="0" fontId="99"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89" xfId="0" applyFont="1" applyFill="1" applyBorder="1" applyAlignment="1">
      <alignment horizontal="center" vertical="center"/>
    </xf>
    <xf numFmtId="0" fontId="3" fillId="0" borderId="90" xfId="0" applyFont="1" applyFill="1" applyBorder="1" applyAlignment="1">
      <alignment vertical="center"/>
    </xf>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4"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0"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1" xfId="5" applyNumberFormat="1" applyFont="1" applyFill="1" applyBorder="1" applyAlignment="1" applyProtection="1">
      <alignment horizontal="left" vertical="center"/>
      <protection locked="0"/>
    </xf>
    <xf numFmtId="0" fontId="102"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3" fillId="36" borderId="8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5" xfId="20964" applyFont="1" applyFill="1" applyBorder="1" applyAlignment="1">
      <alignment vertical="center"/>
    </xf>
    <xf numFmtId="0" fontId="45" fillId="76" borderId="96" xfId="20964" applyFont="1" applyFill="1" applyBorder="1" applyAlignment="1">
      <alignment vertical="center"/>
    </xf>
    <xf numFmtId="0" fontId="45" fillId="76" borderId="93" xfId="20964" applyFont="1" applyFill="1" applyBorder="1" applyAlignment="1">
      <alignment vertical="center"/>
    </xf>
    <xf numFmtId="0" fontId="105" fillId="70" borderId="92" xfId="20964" applyFont="1" applyFill="1" applyBorder="1" applyAlignment="1">
      <alignment horizontal="center" vertical="center"/>
    </xf>
    <xf numFmtId="0" fontId="105" fillId="70" borderId="93" xfId="20964" applyFont="1" applyFill="1" applyBorder="1" applyAlignment="1">
      <alignment horizontal="left" vertical="center" wrapText="1"/>
    </xf>
    <xf numFmtId="164" fontId="105" fillId="0" borderId="94" xfId="7" applyNumberFormat="1" applyFont="1" applyFill="1" applyBorder="1" applyAlignment="1" applyProtection="1">
      <alignment horizontal="right" vertical="center"/>
      <protection locked="0"/>
    </xf>
    <xf numFmtId="0" fontId="104" fillId="77" borderId="94" xfId="20964" applyFont="1" applyFill="1" applyBorder="1" applyAlignment="1">
      <alignment horizontal="center" vertical="center"/>
    </xf>
    <xf numFmtId="0" fontId="104" fillId="77" borderId="96" xfId="20964" applyFont="1" applyFill="1" applyBorder="1" applyAlignment="1">
      <alignment vertical="top" wrapText="1"/>
    </xf>
    <xf numFmtId="164" fontId="45" fillId="76" borderId="93" xfId="7" applyNumberFormat="1" applyFont="1" applyFill="1" applyBorder="1" applyAlignment="1">
      <alignment horizontal="right" vertical="center"/>
    </xf>
    <xf numFmtId="0" fontId="106" fillId="70" borderId="92" xfId="20964" applyFont="1" applyFill="1" applyBorder="1" applyAlignment="1">
      <alignment horizontal="center" vertical="center"/>
    </xf>
    <xf numFmtId="0" fontId="105" fillId="70" borderId="96" xfId="20964" applyFont="1" applyFill="1" applyBorder="1" applyAlignment="1">
      <alignment vertical="center" wrapText="1"/>
    </xf>
    <xf numFmtId="0" fontId="105" fillId="70" borderId="93" xfId="20964" applyFont="1" applyFill="1" applyBorder="1" applyAlignment="1">
      <alignment horizontal="left" vertical="center"/>
    </xf>
    <xf numFmtId="0" fontId="106" fillId="3" borderId="92" xfId="20964" applyFont="1" applyFill="1" applyBorder="1" applyAlignment="1">
      <alignment horizontal="center" vertical="center"/>
    </xf>
    <xf numFmtId="0" fontId="105" fillId="3" borderId="93" xfId="20964" applyFont="1" applyFill="1" applyBorder="1" applyAlignment="1">
      <alignment horizontal="left" vertical="center"/>
    </xf>
    <xf numFmtId="0" fontId="106" fillId="0" borderId="92" xfId="20964" applyFont="1" applyFill="1" applyBorder="1" applyAlignment="1">
      <alignment horizontal="center" vertical="center"/>
    </xf>
    <xf numFmtId="0" fontId="105" fillId="0" borderId="93" xfId="20964" applyFont="1" applyFill="1" applyBorder="1" applyAlignment="1">
      <alignment horizontal="left" vertical="center"/>
    </xf>
    <xf numFmtId="0" fontId="107" fillId="77" borderId="94" xfId="20964" applyFont="1" applyFill="1" applyBorder="1" applyAlignment="1">
      <alignment horizontal="center" vertical="center"/>
    </xf>
    <xf numFmtId="0" fontId="104" fillId="77" borderId="96" xfId="20964" applyFont="1" applyFill="1" applyBorder="1" applyAlignment="1">
      <alignment vertical="center"/>
    </xf>
    <xf numFmtId="164" fontId="105" fillId="77" borderId="94" xfId="7" applyNumberFormat="1" applyFont="1" applyFill="1" applyBorder="1" applyAlignment="1" applyProtection="1">
      <alignment horizontal="right" vertical="center"/>
      <protection locked="0"/>
    </xf>
    <xf numFmtId="0" fontId="104" fillId="76" borderId="95" xfId="20964" applyFont="1" applyFill="1" applyBorder="1" applyAlignment="1">
      <alignment vertical="center"/>
    </xf>
    <xf numFmtId="0" fontId="104" fillId="76" borderId="96" xfId="20964" applyFont="1" applyFill="1" applyBorder="1" applyAlignment="1">
      <alignment vertical="center"/>
    </xf>
    <xf numFmtId="164" fontId="104" fillId="76" borderId="93" xfId="7" applyNumberFormat="1" applyFont="1" applyFill="1" applyBorder="1" applyAlignment="1">
      <alignment horizontal="right" vertical="center"/>
    </xf>
    <xf numFmtId="0" fontId="109" fillId="3" borderId="92" xfId="20964" applyFont="1" applyFill="1" applyBorder="1" applyAlignment="1">
      <alignment horizontal="center" vertical="center"/>
    </xf>
    <xf numFmtId="0" fontId="110" fillId="77" borderId="94" xfId="20964" applyFont="1" applyFill="1" applyBorder="1" applyAlignment="1">
      <alignment horizontal="center" vertical="center"/>
    </xf>
    <xf numFmtId="0" fontId="45" fillId="77" borderId="96" xfId="20964" applyFont="1" applyFill="1" applyBorder="1" applyAlignment="1">
      <alignment vertical="center"/>
    </xf>
    <xf numFmtId="0" fontId="109" fillId="70" borderId="92" xfId="20964" applyFont="1" applyFill="1" applyBorder="1" applyAlignment="1">
      <alignment horizontal="center" vertical="center"/>
    </xf>
    <xf numFmtId="164" fontId="105" fillId="3" borderId="94" xfId="7" applyNumberFormat="1" applyFont="1" applyFill="1" applyBorder="1" applyAlignment="1" applyProtection="1">
      <alignment horizontal="right" vertical="center"/>
      <protection locked="0"/>
    </xf>
    <xf numFmtId="0" fontId="110" fillId="3" borderId="94" xfId="20964" applyFont="1" applyFill="1" applyBorder="1" applyAlignment="1">
      <alignment horizontal="center" vertical="center"/>
    </xf>
    <xf numFmtId="0" fontId="45" fillId="3" borderId="96" xfId="20964" applyFont="1" applyFill="1" applyBorder="1" applyAlignment="1">
      <alignment vertical="center"/>
    </xf>
    <xf numFmtId="0" fontId="106" fillId="70" borderId="94" xfId="20964" applyFont="1" applyFill="1" applyBorder="1" applyAlignment="1">
      <alignment horizontal="center" vertical="center"/>
    </xf>
    <xf numFmtId="0" fontId="19" fillId="70" borderId="94" xfId="20964" applyFont="1" applyFill="1" applyBorder="1" applyAlignment="1">
      <alignment horizontal="center" vertical="center"/>
    </xf>
    <xf numFmtId="0" fontId="100" fillId="0" borderId="94" xfId="0" applyFont="1" applyFill="1" applyBorder="1" applyAlignment="1">
      <alignment horizontal="left" vertical="center" wrapText="1"/>
    </xf>
    <xf numFmtId="10" fontId="96" fillId="0" borderId="94" xfId="20962" applyNumberFormat="1" applyFont="1" applyFill="1" applyBorder="1" applyAlignment="1">
      <alignment horizontal="left" vertical="center" wrapText="1"/>
    </xf>
    <xf numFmtId="10" fontId="3" fillId="0" borderId="94" xfId="20962" applyNumberFormat="1" applyFont="1" applyFill="1" applyBorder="1" applyAlignment="1">
      <alignment horizontal="left" vertical="center" wrapText="1"/>
    </xf>
    <xf numFmtId="10" fontId="4" fillId="36" borderId="94" xfId="0" applyNumberFormat="1" applyFont="1" applyFill="1" applyBorder="1" applyAlignment="1">
      <alignment horizontal="left" vertical="center" wrapText="1"/>
    </xf>
    <xf numFmtId="10" fontId="100" fillId="0" borderId="94" xfId="20962" applyNumberFormat="1" applyFont="1" applyFill="1" applyBorder="1" applyAlignment="1">
      <alignment horizontal="left" vertical="center" wrapText="1"/>
    </xf>
    <xf numFmtId="10" fontId="4" fillId="36" borderId="94" xfId="20962" applyNumberFormat="1" applyFont="1" applyFill="1" applyBorder="1" applyAlignment="1">
      <alignment horizontal="left" vertical="center" wrapText="1"/>
    </xf>
    <xf numFmtId="10" fontId="4" fillId="36" borderId="94" xfId="0" applyNumberFormat="1" applyFont="1" applyFill="1" applyBorder="1" applyAlignment="1">
      <alignment horizontal="center" vertical="center" wrapText="1"/>
    </xf>
    <xf numFmtId="10" fontId="102" fillId="0" borderId="22" xfId="20962" applyNumberFormat="1" applyFont="1" applyFill="1" applyBorder="1" applyAlignment="1" applyProtection="1">
      <alignment horizontal="left" vertical="center"/>
    </xf>
    <xf numFmtId="0" fontId="4" fillId="36" borderId="94"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3"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4" xfId="0" applyFont="1" applyBorder="1"/>
    <xf numFmtId="0" fontId="6" fillId="0" borderId="94" xfId="17" applyFill="1" applyBorder="1" applyAlignment="1" applyProtection="1">
      <alignment horizontal="left" vertical="center"/>
    </xf>
    <xf numFmtId="0" fontId="6" fillId="0" borderId="94" xfId="17" applyBorder="1" applyAlignment="1" applyProtection="1"/>
    <xf numFmtId="0" fontId="84" fillId="0" borderId="94" xfId="0" applyFont="1" applyFill="1" applyBorder="1"/>
    <xf numFmtId="0" fontId="6" fillId="0" borderId="94" xfId="17" applyFill="1" applyBorder="1" applyAlignment="1" applyProtection="1">
      <alignment horizontal="left" vertical="center" wrapText="1"/>
    </xf>
    <xf numFmtId="0" fontId="6" fillId="0" borderId="94"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3" fontId="103" fillId="36" borderId="94" xfId="0" applyNumberFormat="1" applyFont="1" applyFill="1" applyBorder="1" applyAlignment="1">
      <alignment vertical="center" wrapText="1"/>
    </xf>
    <xf numFmtId="3" fontId="103" fillId="0" borderId="94" xfId="0" applyNumberFormat="1" applyFont="1" applyBorder="1" applyAlignment="1">
      <alignment vertical="center" wrapText="1"/>
    </xf>
    <xf numFmtId="3" fontId="103" fillId="0" borderId="94" xfId="0" applyNumberFormat="1" applyFont="1" applyFill="1" applyBorder="1" applyAlignment="1">
      <alignment vertical="center" wrapText="1"/>
    </xf>
    <xf numFmtId="3" fontId="103" fillId="36" borderId="95" xfId="0" applyNumberFormat="1" applyFont="1" applyFill="1" applyBorder="1" applyAlignment="1">
      <alignment vertical="center" wrapText="1"/>
    </xf>
    <xf numFmtId="3" fontId="103" fillId="0" borderId="95" xfId="0" applyNumberFormat="1" applyFont="1" applyBorder="1" applyAlignment="1">
      <alignment vertical="center" wrapText="1"/>
    </xf>
    <xf numFmtId="3" fontId="103" fillId="36" borderId="24" xfId="0" applyNumberFormat="1" applyFont="1" applyFill="1" applyBorder="1" applyAlignment="1">
      <alignment vertical="center" wrapText="1"/>
    </xf>
    <xf numFmtId="3" fontId="103" fillId="36" borderId="84" xfId="0" applyNumberFormat="1" applyFont="1" applyFill="1" applyBorder="1" applyAlignment="1">
      <alignment vertical="center" wrapText="1"/>
    </xf>
    <xf numFmtId="3" fontId="103" fillId="0" borderId="84" xfId="0" applyNumberFormat="1" applyFont="1" applyBorder="1" applyAlignment="1">
      <alignment vertical="center" wrapText="1"/>
    </xf>
    <xf numFmtId="3" fontId="103" fillId="0" borderId="84" xfId="0" applyNumberFormat="1" applyFont="1" applyFill="1" applyBorder="1" applyAlignment="1">
      <alignment vertical="center" wrapText="1"/>
    </xf>
    <xf numFmtId="3" fontId="103" fillId="36" borderId="38" xfId="0" applyNumberFormat="1" applyFont="1" applyFill="1" applyBorder="1" applyAlignment="1">
      <alignment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97" xfId="0" applyFont="1" applyFill="1" applyBorder="1" applyAlignment="1">
      <alignment wrapText="1"/>
    </xf>
    <xf numFmtId="0" fontId="3" fillId="3" borderId="98" xfId="0" applyFont="1" applyFill="1" applyBorder="1"/>
    <xf numFmtId="0" fontId="4" fillId="3" borderId="75" xfId="0" applyFont="1" applyFill="1" applyBorder="1" applyAlignment="1">
      <alignment horizontal="center" wrapText="1"/>
    </xf>
    <xf numFmtId="0" fontId="3" fillId="0" borderId="94" xfId="0" applyFont="1" applyFill="1" applyBorder="1" applyAlignment="1">
      <alignment horizontal="center"/>
    </xf>
    <xf numFmtId="0" fontId="3" fillId="0" borderId="94"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1" xfId="0" applyFont="1" applyFill="1" applyBorder="1" applyAlignment="1">
      <alignment horizontal="center" vertical="center" wrapText="1"/>
    </xf>
    <xf numFmtId="0" fontId="3" fillId="0" borderId="18" xfId="0" applyFont="1" applyBorder="1"/>
    <xf numFmtId="0" fontId="3" fillId="0" borderId="94" xfId="0" applyFont="1" applyBorder="1" applyAlignment="1">
      <alignment wrapText="1"/>
    </xf>
    <xf numFmtId="0" fontId="99" fillId="0" borderId="94" xfId="0" applyFont="1" applyBorder="1" applyAlignment="1">
      <alignment horizontal="left" wrapText="1" indent="2"/>
    </xf>
    <xf numFmtId="0" fontId="4" fillId="0" borderId="18" xfId="0" applyFont="1" applyBorder="1"/>
    <xf numFmtId="0" fontId="4" fillId="0" borderId="94" xfId="0" applyFont="1" applyBorder="1" applyAlignment="1">
      <alignment wrapText="1"/>
    </xf>
    <xf numFmtId="0" fontId="111" fillId="3" borderId="63" xfId="0" applyFont="1" applyFill="1" applyBorder="1" applyAlignment="1">
      <alignment horizontal="left"/>
    </xf>
    <xf numFmtId="0" fontId="111" fillId="3" borderId="0" xfId="0" applyFont="1" applyFill="1" applyBorder="1" applyAlignment="1">
      <alignment horizontal="center"/>
    </xf>
    <xf numFmtId="0" fontId="99" fillId="0" borderId="94"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1"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2"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8" xfId="0" applyNumberFormat="1" applyFont="1" applyFill="1" applyBorder="1" applyAlignment="1">
      <alignment horizontal="left" vertical="center" wrapText="1"/>
    </xf>
    <xf numFmtId="0" fontId="6" fillId="0" borderId="109" xfId="17" applyBorder="1" applyAlignment="1" applyProtection="1"/>
    <xf numFmtId="0" fontId="113" fillId="0" borderId="0" xfId="0" applyFont="1" applyFill="1" applyAlignment="1">
      <alignment horizontal="left" vertical="top" wrapText="1"/>
    </xf>
    <xf numFmtId="193" fontId="2" fillId="3" borderId="81" xfId="2" applyNumberFormat="1" applyFont="1" applyFill="1" applyBorder="1" applyAlignment="1" applyProtection="1">
      <alignment vertical="top" wrapText="1"/>
      <protection locked="0"/>
    </xf>
    <xf numFmtId="0" fontId="2" fillId="0" borderId="109" xfId="0" applyFont="1" applyFill="1" applyBorder="1" applyAlignment="1" applyProtection="1">
      <alignment horizontal="center" vertical="center" wrapText="1"/>
    </xf>
    <xf numFmtId="0" fontId="111" fillId="0" borderId="109" xfId="0" applyFont="1" applyBorder="1" applyAlignment="1">
      <alignment horizontal="center" vertical="center"/>
    </xf>
    <xf numFmtId="0" fontId="0" fillId="0" borderId="109" xfId="0" applyBorder="1" applyAlignment="1">
      <alignment horizontal="center"/>
    </xf>
    <xf numFmtId="0" fontId="124" fillId="3" borderId="109" xfId="20966" applyFont="1" applyFill="1" applyBorder="1" applyAlignment="1">
      <alignment horizontal="left" vertical="center" wrapText="1"/>
    </xf>
    <xf numFmtId="0" fontId="125" fillId="0" borderId="109" xfId="20966" applyFont="1" applyFill="1" applyBorder="1" applyAlignment="1">
      <alignment horizontal="left" vertical="center" wrapText="1" indent="1"/>
    </xf>
    <xf numFmtId="0" fontId="126" fillId="3" borderId="119" xfId="0" applyFont="1" applyFill="1" applyBorder="1" applyAlignment="1">
      <alignment horizontal="left" vertical="center" wrapText="1"/>
    </xf>
    <xf numFmtId="0" fontId="125" fillId="3" borderId="109" xfId="20966" applyFont="1" applyFill="1" applyBorder="1" applyAlignment="1">
      <alignment horizontal="left" vertical="center" wrapText="1" indent="1"/>
    </xf>
    <xf numFmtId="0" fontId="124" fillId="0" borderId="119" xfId="0" applyFont="1" applyFill="1" applyBorder="1" applyAlignment="1">
      <alignment horizontal="left" vertical="center" wrapText="1"/>
    </xf>
    <xf numFmtId="0" fontId="126" fillId="0" borderId="119" xfId="0" applyFont="1" applyFill="1" applyBorder="1" applyAlignment="1">
      <alignment horizontal="left" vertical="center" wrapText="1"/>
    </xf>
    <xf numFmtId="0" fontId="126" fillId="0" borderId="119" xfId="0" applyFont="1" applyFill="1" applyBorder="1" applyAlignment="1">
      <alignment vertical="center" wrapText="1"/>
    </xf>
    <xf numFmtId="0" fontId="127" fillId="0" borderId="119" xfId="0" applyFont="1" applyFill="1" applyBorder="1" applyAlignment="1">
      <alignment horizontal="left" vertical="center" wrapText="1" indent="1"/>
    </xf>
    <xf numFmtId="0" fontId="127" fillId="3" borderId="119" xfId="0" applyFont="1" applyFill="1" applyBorder="1" applyAlignment="1">
      <alignment horizontal="left" vertical="center" wrapText="1" indent="1"/>
    </xf>
    <xf numFmtId="0" fontId="126" fillId="3" borderId="120" xfId="0" applyFont="1" applyFill="1" applyBorder="1" applyAlignment="1">
      <alignment horizontal="left" vertical="center" wrapText="1"/>
    </xf>
    <xf numFmtId="0" fontId="127" fillId="0" borderId="109" xfId="20966" applyFont="1" applyFill="1" applyBorder="1" applyAlignment="1">
      <alignment horizontal="left" vertical="center" wrapText="1" indent="1"/>
    </xf>
    <xf numFmtId="0" fontId="126" fillId="0" borderId="109" xfId="0" applyFont="1" applyFill="1" applyBorder="1" applyAlignment="1">
      <alignment horizontal="left" vertical="center" wrapText="1"/>
    </xf>
    <xf numFmtId="0" fontId="128" fillId="0" borderId="109" xfId="20966" applyFont="1" applyFill="1" applyBorder="1" applyAlignment="1">
      <alignment horizontal="center" vertical="center" wrapText="1"/>
    </xf>
    <xf numFmtId="0" fontId="126" fillId="3" borderId="121" xfId="0" applyFont="1" applyFill="1" applyBorder="1" applyAlignment="1">
      <alignment horizontal="left" vertical="center" wrapText="1"/>
    </xf>
    <xf numFmtId="0" fontId="0" fillId="0" borderId="122" xfId="0" applyBorder="1" applyAlignment="1">
      <alignment horizontal="center"/>
    </xf>
    <xf numFmtId="0" fontId="125" fillId="3" borderId="122" xfId="20966"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0" fontId="125" fillId="0" borderId="122" xfId="20966" applyFont="1" applyFill="1" applyBorder="1" applyAlignment="1">
      <alignment horizontal="left" vertical="center" wrapText="1" indent="1"/>
    </xf>
    <xf numFmtId="0" fontId="126" fillId="0" borderId="119" xfId="0" applyFont="1" applyBorder="1" applyAlignment="1">
      <alignment horizontal="left" vertical="center" wrapText="1"/>
    </xf>
    <xf numFmtId="0" fontId="125" fillId="0" borderId="119" xfId="0" applyFont="1" applyBorder="1" applyAlignment="1">
      <alignment horizontal="left" vertical="center" wrapText="1" indent="1"/>
    </xf>
    <xf numFmtId="0" fontId="125" fillId="0" borderId="120" xfId="0" applyFont="1" applyBorder="1" applyAlignment="1">
      <alignment horizontal="left" vertical="center" wrapText="1" indent="1"/>
    </xf>
    <xf numFmtId="0" fontId="126" fillId="0" borderId="122" xfId="20966" applyFont="1" applyFill="1" applyBorder="1" applyAlignment="1">
      <alignment horizontal="left" vertical="center" wrapText="1"/>
    </xf>
    <xf numFmtId="0" fontId="126" fillId="0" borderId="122" xfId="0" applyFont="1" applyFill="1" applyBorder="1" applyAlignment="1">
      <alignment vertical="center" wrapText="1"/>
    </xf>
    <xf numFmtId="0" fontId="128" fillId="0" borderId="122" xfId="20966" applyFont="1" applyFill="1" applyBorder="1" applyAlignment="1">
      <alignment horizontal="center" vertical="center" wrapText="1"/>
    </xf>
    <xf numFmtId="0" fontId="126" fillId="3" borderId="122" xfId="20966" applyFont="1" applyFill="1" applyBorder="1" applyAlignment="1">
      <alignment horizontal="left" vertical="center" wrapText="1"/>
    </xf>
    <xf numFmtId="0" fontId="129" fillId="0" borderId="0" xfId="0" applyFont="1" applyAlignment="1">
      <alignment horizontal="justify"/>
    </xf>
    <xf numFmtId="0" fontId="126" fillId="0" borderId="122"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2" xfId="0" applyFont="1" applyFill="1" applyBorder="1" applyAlignment="1" applyProtection="1">
      <alignment horizontal="center" vertical="center" wrapText="1"/>
    </xf>
    <xf numFmtId="0" fontId="0" fillId="0" borderId="122" xfId="0" applyBorder="1" applyAlignment="1">
      <alignment horizontal="center" vertical="center"/>
    </xf>
    <xf numFmtId="0" fontId="125" fillId="0" borderId="119" xfId="0" applyFont="1" applyFill="1" applyBorder="1" applyAlignment="1">
      <alignment horizontal="left" vertical="center" wrapText="1" indent="1"/>
    </xf>
    <xf numFmtId="0" fontId="104" fillId="0" borderId="125" xfId="0" applyNumberFormat="1" applyFont="1" applyFill="1" applyBorder="1" applyAlignment="1">
      <alignment vertical="center" wrapText="1"/>
    </xf>
    <xf numFmtId="193" fontId="94" fillId="0" borderId="122" xfId="0" applyNumberFormat="1" applyFont="1" applyFill="1" applyBorder="1" applyAlignment="1" applyProtection="1">
      <alignment horizontal="right"/>
    </xf>
    <xf numFmtId="193" fontId="94" fillId="36" borderId="122" xfId="0" applyNumberFormat="1" applyFont="1" applyFill="1" applyBorder="1" applyAlignment="1" applyProtection="1">
      <alignment horizontal="right"/>
    </xf>
    <xf numFmtId="0" fontId="2" fillId="0" borderId="125" xfId="0" applyNumberFormat="1" applyFont="1" applyFill="1" applyBorder="1" applyAlignment="1">
      <alignment horizontal="left" vertical="center" wrapText="1" indent="4"/>
    </xf>
    <xf numFmtId="0" fontId="45" fillId="0" borderId="125"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111" fillId="0" borderId="122" xfId="0" applyFont="1" applyBorder="1" applyAlignment="1">
      <alignment vertical="center"/>
    </xf>
    <xf numFmtId="0" fontId="95" fillId="0" borderId="122" xfId="0" applyNumberFormat="1" applyFont="1" applyFill="1" applyBorder="1" applyAlignment="1">
      <alignment vertical="center" wrapText="1"/>
    </xf>
    <xf numFmtId="0" fontId="96" fillId="0" borderId="125" xfId="0" applyNumberFormat="1" applyFont="1" applyFill="1" applyBorder="1" applyAlignment="1">
      <alignment horizontal="left" vertical="center" wrapText="1"/>
    </xf>
    <xf numFmtId="0" fontId="2" fillId="0" borderId="125"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0" fontId="125" fillId="3" borderId="120" xfId="0" applyFont="1" applyFill="1" applyBorder="1" applyAlignment="1">
      <alignment horizontal="left" vertical="center" wrapText="1" indent="1"/>
    </xf>
    <xf numFmtId="0" fontId="125" fillId="3" borderId="122" xfId="0" applyFont="1" applyFill="1" applyBorder="1" applyAlignment="1">
      <alignment horizontal="left" vertical="center" wrapText="1" indent="1"/>
    </xf>
    <xf numFmtId="167" fontId="84" fillId="0" borderId="122" xfId="0" applyNumberFormat="1" applyFont="1" applyBorder="1" applyAlignment="1">
      <alignment horizontal="center"/>
    </xf>
    <xf numFmtId="0" fontId="126" fillId="0" borderId="122" xfId="0" applyFont="1" applyBorder="1" applyAlignment="1">
      <alignment horizontal="left" vertical="center" wrapText="1"/>
    </xf>
    <xf numFmtId="0" fontId="84" fillId="0" borderId="122" xfId="0" applyFont="1" applyBorder="1"/>
    <xf numFmtId="0" fontId="125" fillId="0" borderId="122" xfId="0" applyFont="1" applyBorder="1" applyAlignment="1">
      <alignment horizontal="left" vertical="center" wrapText="1" indent="1"/>
    </xf>
    <xf numFmtId="0" fontId="126" fillId="3" borderId="122" xfId="0" applyFont="1" applyFill="1" applyBorder="1" applyAlignment="1">
      <alignment horizontal="left" vertical="center" wrapText="1"/>
    </xf>
    <xf numFmtId="0" fontId="127" fillId="3" borderId="122" xfId="0" applyFont="1" applyFill="1" applyBorder="1" applyAlignment="1">
      <alignment horizontal="left" vertical="center" wrapText="1" indent="1"/>
    </xf>
    <xf numFmtId="0" fontId="129" fillId="0" borderId="122" xfId="0" applyFont="1" applyBorder="1" applyAlignment="1">
      <alignment horizontal="justify"/>
    </xf>
    <xf numFmtId="167" fontId="86" fillId="0" borderId="122" xfId="0" applyNumberFormat="1" applyFont="1" applyFill="1" applyBorder="1" applyAlignment="1">
      <alignment horizontal="center"/>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7"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0" fontId="125" fillId="0" borderId="122" xfId="0" applyFont="1" applyFill="1" applyBorder="1" applyAlignment="1">
      <alignment horizontal="left" vertical="center" wrapText="1" indent="1"/>
    </xf>
    <xf numFmtId="0" fontId="113" fillId="0" borderId="0" xfId="0" applyFont="1"/>
    <xf numFmtId="0" fontId="116" fillId="0" borderId="122" xfId="0" applyFont="1" applyBorder="1"/>
    <xf numFmtId="49" fontId="118" fillId="0" borderId="122" xfId="5" applyNumberFormat="1" applyFont="1" applyFill="1" applyBorder="1" applyAlignment="1" applyProtection="1">
      <alignment horizontal="right" vertical="center"/>
      <protection locked="0"/>
    </xf>
    <xf numFmtId="0" fontId="117" fillId="3" borderId="122" xfId="13" applyFont="1" applyFill="1" applyBorder="1" applyAlignment="1" applyProtection="1">
      <alignment horizontal="left" vertical="center" wrapText="1"/>
      <protection locked="0"/>
    </xf>
    <xf numFmtId="49" fontId="117" fillId="3" borderId="122" xfId="5" applyNumberFormat="1" applyFont="1" applyFill="1" applyBorder="1" applyAlignment="1" applyProtection="1">
      <alignment horizontal="right" vertical="center"/>
      <protection locked="0"/>
    </xf>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0" fontId="119" fillId="0" borderId="122" xfId="13" applyFont="1" applyFill="1" applyBorder="1" applyAlignment="1" applyProtection="1">
      <alignment horizontal="left" vertical="center" wrapText="1"/>
      <protection locked="0"/>
    </xf>
    <xf numFmtId="0" fontId="116" fillId="0" borderId="122" xfId="0" applyFont="1" applyFill="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0" fontId="112" fillId="0" borderId="122" xfId="0" applyFont="1" applyBorder="1"/>
    <xf numFmtId="0" fontId="112" fillId="0" borderId="122" xfId="0" applyFont="1" applyFill="1" applyBorder="1"/>
    <xf numFmtId="0" fontId="112" fillId="0" borderId="122" xfId="0" applyFont="1" applyBorder="1" applyAlignment="1">
      <alignment horizontal="left" indent="8"/>
    </xf>
    <xf numFmtId="0" fontId="112" fillId="0" borderId="122" xfId="0" applyFont="1" applyBorder="1" applyAlignment="1">
      <alignment wrapText="1"/>
    </xf>
    <xf numFmtId="0" fontId="116" fillId="0" borderId="0" xfId="0" applyFont="1"/>
    <xf numFmtId="0" fontId="115" fillId="0" borderId="122" xfId="0" applyFont="1" applyBorder="1"/>
    <xf numFmtId="49" fontId="118" fillId="0" borderId="122" xfId="5" applyNumberFormat="1" applyFont="1" applyFill="1" applyBorder="1" applyAlignment="1" applyProtection="1">
      <alignment horizontal="right" vertical="center" wrapText="1"/>
      <protection locked="0"/>
    </xf>
    <xf numFmtId="49" fontId="117" fillId="3" borderId="122" xfId="5" applyNumberFormat="1" applyFont="1" applyFill="1" applyBorder="1" applyAlignment="1" applyProtection="1">
      <alignment horizontal="right" vertical="center" wrapText="1"/>
      <protection locked="0"/>
    </xf>
    <xf numFmtId="49" fontId="117" fillId="0" borderId="122" xfId="5" applyNumberFormat="1" applyFont="1" applyFill="1" applyBorder="1" applyAlignment="1" applyProtection="1">
      <alignment horizontal="right" vertical="center" wrapText="1"/>
      <protection locked="0"/>
    </xf>
    <xf numFmtId="0" fontId="112" fillId="0" borderId="122" xfId="0" applyFont="1" applyBorder="1" applyAlignment="1">
      <alignment horizontal="center" vertical="center" wrapText="1"/>
    </xf>
    <xf numFmtId="0" fontId="112" fillId="0" borderId="126" xfId="0" applyFont="1" applyFill="1" applyBorder="1" applyAlignment="1">
      <alignment horizontal="center" vertical="center" wrapText="1"/>
    </xf>
    <xf numFmtId="0" fontId="112" fillId="0" borderId="122"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2" xfId="0" applyFont="1" applyFill="1" applyBorder="1"/>
    <xf numFmtId="0" fontId="112" fillId="0" borderId="122" xfId="0" applyNumberFormat="1" applyFont="1" applyFill="1" applyBorder="1" applyAlignment="1">
      <alignment horizontal="left" vertical="center" wrapText="1"/>
    </xf>
    <xf numFmtId="0" fontId="115" fillId="0" borderId="122" xfId="0" applyFont="1" applyFill="1" applyBorder="1" applyAlignment="1">
      <alignment horizontal="left" wrapText="1" indent="1"/>
    </xf>
    <xf numFmtId="0" fontId="115" fillId="0" borderId="122" xfId="0" applyFont="1" applyFill="1" applyBorder="1" applyAlignment="1">
      <alignment horizontal="left" vertical="center" indent="1"/>
    </xf>
    <xf numFmtId="0" fontId="112"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Font="1" applyFill="1" applyBorder="1" applyAlignment="1">
      <alignment horizontal="left" wrapText="1" indent="4"/>
    </xf>
    <xf numFmtId="0" fontId="112" fillId="0" borderId="122" xfId="0" applyNumberFormat="1" applyFont="1" applyFill="1" applyBorder="1" applyAlignment="1">
      <alignment horizontal="left" indent="3"/>
    </xf>
    <xf numFmtId="0" fontId="115" fillId="0" borderId="122" xfId="0" applyFont="1" applyFill="1" applyBorder="1" applyAlignment="1">
      <alignment horizontal="left" indent="1"/>
    </xf>
    <xf numFmtId="0" fontId="113" fillId="78" borderId="122" xfId="0" applyFont="1" applyFill="1" applyBorder="1"/>
    <xf numFmtId="0" fontId="116" fillId="0" borderId="7" xfId="0" applyFont="1" applyBorder="1"/>
    <xf numFmtId="0" fontId="116" fillId="0" borderId="122" xfId="0" applyFont="1" applyFill="1" applyBorder="1"/>
    <xf numFmtId="0" fontId="113" fillId="0" borderId="122" xfId="0" applyFont="1" applyFill="1" applyBorder="1" applyAlignment="1">
      <alignment horizontal="left" wrapText="1" indent="2"/>
    </xf>
    <xf numFmtId="0" fontId="113" fillId="0" borderId="122" xfId="0" applyFont="1" applyFill="1" applyBorder="1"/>
    <xf numFmtId="0" fontId="113" fillId="0" borderId="122" xfId="0" applyFont="1" applyFill="1" applyBorder="1" applyAlignment="1">
      <alignment horizontal="left" wrapText="1"/>
    </xf>
    <xf numFmtId="0" fontId="112" fillId="0" borderId="0" xfId="0" applyFont="1" applyBorder="1"/>
    <xf numFmtId="0" fontId="112" fillId="0" borderId="122" xfId="0" applyFont="1" applyBorder="1" applyAlignment="1">
      <alignment horizontal="left" indent="1"/>
    </xf>
    <xf numFmtId="0" fontId="112" fillId="0" borderId="122" xfId="0" applyFont="1" applyBorder="1" applyAlignment="1">
      <alignment horizontal="center"/>
    </xf>
    <xf numFmtId="0" fontId="112" fillId="0" borderId="0" xfId="0" applyFont="1" applyBorder="1" applyAlignment="1">
      <alignment horizontal="center" vertical="center"/>
    </xf>
    <xf numFmtId="0" fontId="112" fillId="0" borderId="122"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1"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2" fillId="0" borderId="102" xfId="0" applyFont="1" applyFill="1" applyBorder="1" applyAlignment="1">
      <alignment horizontal="center" vertical="center" wrapText="1"/>
    </xf>
    <xf numFmtId="0" fontId="112" fillId="0" borderId="0" xfId="0" applyFont="1" applyFill="1"/>
    <xf numFmtId="49" fontId="112" fillId="0" borderId="23" xfId="0" applyNumberFormat="1" applyFont="1" applyFill="1" applyBorder="1" applyAlignment="1">
      <alignment horizontal="left" wrapText="1" indent="1"/>
    </xf>
    <xf numFmtId="0" fontId="112" fillId="0" borderId="21" xfId="0" applyNumberFormat="1" applyFont="1" applyFill="1" applyBorder="1" applyAlignment="1">
      <alignment horizontal="left" wrapText="1" indent="1"/>
    </xf>
    <xf numFmtId="49" fontId="112" fillId="0" borderId="81" xfId="0" applyNumberFormat="1" applyFont="1" applyFill="1" applyBorder="1" applyAlignment="1">
      <alignment horizontal="left" wrapText="1" indent="1"/>
    </xf>
    <xf numFmtId="0" fontId="112" fillId="0" borderId="18" xfId="0" applyNumberFormat="1" applyFont="1" applyFill="1" applyBorder="1" applyAlignment="1">
      <alignment horizontal="left" wrapText="1" indent="1"/>
    </xf>
    <xf numFmtId="49" fontId="112" fillId="0" borderId="18" xfId="0" applyNumberFormat="1" applyFont="1" applyFill="1" applyBorder="1" applyAlignment="1">
      <alignment horizontal="left" wrapText="1" indent="3"/>
    </xf>
    <xf numFmtId="49" fontId="112" fillId="0" borderId="81" xfId="0" applyNumberFormat="1" applyFont="1" applyFill="1" applyBorder="1" applyAlignment="1">
      <alignment horizontal="left" wrapText="1" indent="3"/>
    </xf>
    <xf numFmtId="49" fontId="112" fillId="0" borderId="81" xfId="0" applyNumberFormat="1" applyFont="1" applyFill="1" applyBorder="1" applyAlignment="1">
      <alignment horizontal="left" wrapText="1" indent="2"/>
    </xf>
    <xf numFmtId="49" fontId="112" fillId="0" borderId="18" xfId="0" applyNumberFormat="1" applyFont="1" applyBorder="1" applyAlignment="1">
      <alignment horizontal="left" wrapText="1" indent="2"/>
    </xf>
    <xf numFmtId="49" fontId="112" fillId="0" borderId="81" xfId="0" applyNumberFormat="1" applyFont="1" applyFill="1" applyBorder="1" applyAlignment="1">
      <alignment horizontal="left" vertical="top" wrapText="1" indent="2"/>
    </xf>
    <xf numFmtId="49" fontId="112" fillId="0" borderId="81" xfId="0" applyNumberFormat="1" applyFont="1" applyFill="1" applyBorder="1" applyAlignment="1">
      <alignment horizontal="left" indent="1"/>
    </xf>
    <xf numFmtId="0" fontId="112" fillId="0" borderId="18" xfId="0" applyNumberFormat="1" applyFont="1" applyBorder="1" applyAlignment="1">
      <alignment horizontal="left" indent="1"/>
    </xf>
    <xf numFmtId="49" fontId="112" fillId="0" borderId="18" xfId="0" applyNumberFormat="1" applyFont="1" applyBorder="1" applyAlignment="1">
      <alignment horizontal="left" indent="1"/>
    </xf>
    <xf numFmtId="49" fontId="112" fillId="0" borderId="81" xfId="0" applyNumberFormat="1" applyFont="1" applyFill="1" applyBorder="1" applyAlignment="1">
      <alignment horizontal="left" indent="3"/>
    </xf>
    <xf numFmtId="49" fontId="112" fillId="0" borderId="18" xfId="0" applyNumberFormat="1" applyFont="1" applyBorder="1" applyAlignment="1">
      <alignment horizontal="left" indent="3"/>
    </xf>
    <xf numFmtId="0" fontId="112" fillId="0" borderId="18" xfId="0" applyFont="1" applyBorder="1" applyAlignment="1">
      <alignment horizontal="left" indent="2"/>
    </xf>
    <xf numFmtId="0" fontId="112" fillId="0" borderId="81" xfId="0" applyFont="1" applyBorder="1" applyAlignment="1">
      <alignment horizontal="left" indent="2"/>
    </xf>
    <xf numFmtId="0" fontId="112" fillId="0" borderId="18" xfId="0" applyFont="1" applyBorder="1" applyAlignment="1">
      <alignment horizontal="left" indent="1"/>
    </xf>
    <xf numFmtId="0" fontId="112" fillId="0" borderId="81" xfId="0" applyFont="1" applyBorder="1" applyAlignment="1">
      <alignment horizontal="left" indent="1"/>
    </xf>
    <xf numFmtId="0" fontId="115" fillId="0" borderId="64" xfId="0" applyFont="1" applyBorder="1"/>
    <xf numFmtId="0" fontId="112" fillId="0" borderId="67" xfId="0" applyFont="1" applyBorder="1"/>
    <xf numFmtId="0" fontId="112" fillId="0" borderId="75" xfId="0" applyFont="1" applyBorder="1" applyAlignment="1">
      <alignment horizontal="center" vertical="center" wrapText="1"/>
    </xf>
    <xf numFmtId="0" fontId="112" fillId="0" borderId="81"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2"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7" fillId="0" borderId="122" xfId="0" applyFont="1" applyBorder="1"/>
    <xf numFmtId="0" fontId="115" fillId="0" borderId="122"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7" xfId="0" applyNumberFormat="1" applyFont="1" applyFill="1" applyBorder="1" applyAlignment="1">
      <alignment horizontal="left" vertical="center" wrapText="1" indent="1" readingOrder="1"/>
    </xf>
    <xf numFmtId="0" fontId="133" fillId="0" borderId="122" xfId="0" applyFont="1" applyBorder="1" applyAlignment="1">
      <alignment horizontal="left" indent="3"/>
    </xf>
    <xf numFmtId="0" fontId="115" fillId="0" borderId="122" xfId="0" applyNumberFormat="1" applyFont="1" applyFill="1" applyBorder="1" applyAlignment="1">
      <alignment vertical="center" wrapText="1" readingOrder="1"/>
    </xf>
    <xf numFmtId="0" fontId="133" fillId="0" borderId="122" xfId="0" applyFont="1" applyFill="1" applyBorder="1" applyAlignment="1">
      <alignment horizontal="left" indent="2"/>
    </xf>
    <xf numFmtId="0" fontId="112" fillId="0" borderId="118" xfId="0" applyNumberFormat="1" applyFont="1" applyFill="1" applyBorder="1" applyAlignment="1">
      <alignment vertical="center" wrapText="1" readingOrder="1"/>
    </xf>
    <xf numFmtId="0" fontId="133" fillId="0" borderId="126" xfId="0" applyFont="1" applyBorder="1" applyAlignment="1">
      <alignment horizontal="left" indent="2"/>
    </xf>
    <xf numFmtId="0" fontId="112" fillId="0" borderId="117" xfId="0" applyNumberFormat="1" applyFont="1" applyFill="1" applyBorder="1" applyAlignment="1">
      <alignment vertical="center" wrapText="1" readingOrder="1"/>
    </xf>
    <xf numFmtId="0" fontId="133" fillId="0" borderId="122" xfId="0" applyFont="1" applyBorder="1" applyAlignment="1">
      <alignment horizontal="left" indent="2"/>
    </xf>
    <xf numFmtId="0" fontId="112" fillId="0" borderId="116" xfId="0" applyNumberFormat="1" applyFont="1" applyFill="1" applyBorder="1" applyAlignment="1">
      <alignment vertical="center" wrapText="1" readingOrder="1"/>
    </xf>
    <xf numFmtId="0" fontId="133" fillId="0" borderId="7" xfId="0" applyFont="1" applyBorder="1"/>
    <xf numFmtId="167" fontId="134" fillId="80" borderId="57" xfId="0" applyNumberFormat="1" applyFont="1" applyFill="1" applyBorder="1" applyAlignment="1">
      <alignment horizontal="center"/>
    </xf>
    <xf numFmtId="0" fontId="2" fillId="81" borderId="0" xfId="13" applyFont="1" applyFill="1" applyBorder="1" applyAlignment="1" applyProtection="1">
      <alignment wrapText="1"/>
      <protection locked="0"/>
    </xf>
    <xf numFmtId="164" fontId="84" fillId="0" borderId="0" xfId="7" applyNumberFormat="1" applyFont="1"/>
    <xf numFmtId="164" fontId="84" fillId="0" borderId="0" xfId="7" applyNumberFormat="1" applyFont="1" applyBorder="1"/>
    <xf numFmtId="164" fontId="2" fillId="0" borderId="109" xfId="7" applyNumberFormat="1" applyFont="1" applyFill="1" applyBorder="1" applyAlignment="1" applyProtection="1">
      <alignment horizontal="center" vertical="center" wrapText="1"/>
    </xf>
    <xf numFmtId="164" fontId="0" fillId="0" borderId="0" xfId="7" applyNumberFormat="1" applyFont="1"/>
    <xf numFmtId="3" fontId="0" fillId="36" borderId="22" xfId="0" applyNumberFormat="1" applyFill="1" applyBorder="1"/>
    <xf numFmtId="4" fontId="0" fillId="0" borderId="122" xfId="0" applyNumberFormat="1" applyBorder="1"/>
    <xf numFmtId="3" fontId="0" fillId="36" borderId="122" xfId="0" applyNumberFormat="1" applyFill="1" applyBorder="1"/>
    <xf numFmtId="4" fontId="0" fillId="36" borderId="81" xfId="0" applyNumberFormat="1" applyFill="1" applyBorder="1"/>
    <xf numFmtId="195" fontId="0" fillId="0" borderId="122" xfId="0" applyNumberFormat="1" applyBorder="1"/>
    <xf numFmtId="4" fontId="0" fillId="0" borderId="122" xfId="0" applyNumberFormat="1" applyBorder="1" applyAlignment="1">
      <alignment vertical="center"/>
    </xf>
    <xf numFmtId="3" fontId="0" fillId="36" borderId="122" xfId="0" applyNumberFormat="1" applyFill="1" applyBorder="1" applyAlignment="1">
      <alignment vertical="center"/>
    </xf>
    <xf numFmtId="4" fontId="111" fillId="0" borderId="122" xfId="0" applyNumberFormat="1" applyFont="1" applyBorder="1"/>
    <xf numFmtId="4" fontId="0" fillId="0" borderId="22" xfId="0" applyNumberFormat="1" applyBorder="1"/>
    <xf numFmtId="0" fontId="126" fillId="0" borderId="122" xfId="0" applyFont="1" applyFill="1" applyBorder="1" applyAlignment="1">
      <alignment horizontal="justify" vertical="center" wrapText="1"/>
    </xf>
    <xf numFmtId="0" fontId="124" fillId="0" borderId="122" xfId="0" applyFont="1" applyFill="1" applyBorder="1" applyAlignment="1">
      <alignment horizontal="justify" vertical="center" wrapText="1"/>
    </xf>
    <xf numFmtId="0" fontId="126" fillId="3" borderId="122" xfId="0" applyFont="1" applyFill="1" applyBorder="1" applyAlignment="1">
      <alignment horizontal="justify" vertical="center" wrapText="1"/>
    </xf>
    <xf numFmtId="0" fontId="127" fillId="0" borderId="122" xfId="0" applyFont="1" applyFill="1" applyBorder="1" applyAlignment="1">
      <alignment horizontal="left" vertical="center" wrapText="1" indent="1"/>
    </xf>
    <xf numFmtId="0" fontId="124" fillId="0" borderId="122" xfId="0" applyFont="1" applyFill="1" applyBorder="1" applyAlignment="1">
      <alignment vertical="center" wrapText="1"/>
    </xf>
    <xf numFmtId="0" fontId="125" fillId="0" borderId="122" xfId="0" applyFont="1" applyFill="1" applyBorder="1" applyAlignment="1">
      <alignment horizontal="left" vertical="center" wrapText="1"/>
    </xf>
    <xf numFmtId="0" fontId="126" fillId="3" borderId="122" xfId="0" applyFont="1" applyFill="1" applyBorder="1" applyAlignment="1">
      <alignment vertical="center" wrapText="1"/>
    </xf>
    <xf numFmtId="3" fontId="103" fillId="0" borderId="122" xfId="7" applyNumberFormat="1" applyFont="1" applyFill="1" applyBorder="1" applyAlignment="1">
      <alignment horizontal="left" vertical="center" wrapText="1"/>
    </xf>
    <xf numFmtId="3" fontId="103" fillId="0" borderId="81" xfId="7" applyNumberFormat="1" applyFont="1" applyFill="1" applyBorder="1" applyAlignment="1">
      <alignment horizontal="left" vertical="center" wrapText="1"/>
    </xf>
    <xf numFmtId="3" fontId="103" fillId="0" borderId="81" xfId="0" applyNumberFormat="1" applyFont="1" applyBorder="1" applyAlignment="1">
      <alignment horizontal="left" vertical="center"/>
    </xf>
    <xf numFmtId="3" fontId="103" fillId="0" borderId="122" xfId="7" applyNumberFormat="1" applyFont="1" applyBorder="1" applyAlignment="1">
      <alignment horizontal="left" vertical="center"/>
    </xf>
    <xf numFmtId="3" fontId="103" fillId="0" borderId="122" xfId="0" applyNumberFormat="1" applyFont="1" applyBorder="1" applyAlignment="1">
      <alignment horizontal="left" vertical="center"/>
    </xf>
    <xf numFmtId="3" fontId="103" fillId="0" borderId="81" xfId="7" applyNumberFormat="1" applyFont="1" applyBorder="1" applyAlignment="1">
      <alignment horizontal="left" vertical="center"/>
    </xf>
    <xf numFmtId="3" fontId="136" fillId="36" borderId="22" xfId="0" applyNumberFormat="1" applyFont="1" applyFill="1" applyBorder="1" applyAlignment="1">
      <alignment horizontal="left" vertical="center"/>
    </xf>
    <xf numFmtId="3" fontId="136" fillId="36" borderId="23" xfId="0" applyNumberFormat="1" applyFont="1" applyFill="1" applyBorder="1" applyAlignment="1">
      <alignment horizontal="left" vertical="center"/>
    </xf>
    <xf numFmtId="43" fontId="3" fillId="0" borderId="81" xfId="7" applyNumberFormat="1" applyFont="1" applyFill="1" applyBorder="1" applyAlignment="1">
      <alignment horizontal="right" vertical="center" wrapText="1"/>
    </xf>
    <xf numFmtId="43" fontId="4" fillId="36" borderId="81" xfId="7" applyNumberFormat="1" applyFont="1" applyFill="1" applyBorder="1" applyAlignment="1">
      <alignment horizontal="left" vertical="center" wrapText="1"/>
    </xf>
    <xf numFmtId="43" fontId="4" fillId="36" borderId="81" xfId="7" applyNumberFormat="1" applyFont="1" applyFill="1" applyBorder="1" applyAlignment="1">
      <alignment horizontal="center" vertical="center" wrapText="1"/>
    </xf>
    <xf numFmtId="43" fontId="3" fillId="0" borderId="23" xfId="7" applyNumberFormat="1" applyFont="1" applyFill="1" applyBorder="1" applyAlignment="1">
      <alignment horizontal="right" vertical="center" wrapText="1"/>
    </xf>
    <xf numFmtId="43" fontId="84" fillId="0" borderId="31" xfId="7" applyNumberFormat="1" applyFont="1" applyBorder="1" applyAlignment="1">
      <alignment horizontal="center" vertical="center"/>
    </xf>
    <xf numFmtId="43" fontId="84" fillId="0" borderId="11" xfId="7" applyNumberFormat="1" applyFont="1" applyBorder="1" applyAlignment="1">
      <alignment horizontal="center" vertical="center"/>
    </xf>
    <xf numFmtId="43" fontId="84" fillId="0" borderId="11" xfId="7" applyNumberFormat="1" applyFont="1" applyFill="1" applyBorder="1" applyAlignment="1">
      <alignment horizontal="center" vertical="center"/>
    </xf>
    <xf numFmtId="43" fontId="87" fillId="0" borderId="11" xfId="7" applyNumberFormat="1" applyFont="1" applyFill="1" applyBorder="1" applyAlignment="1">
      <alignment horizontal="center" vertical="center"/>
    </xf>
    <xf numFmtId="43" fontId="84" fillId="0" borderId="12" xfId="7" applyNumberFormat="1" applyFont="1" applyFill="1" applyBorder="1" applyAlignment="1">
      <alignment horizontal="center" vertical="center"/>
    </xf>
    <xf numFmtId="43" fontId="86" fillId="0" borderId="13" xfId="7" applyNumberFormat="1" applyFont="1" applyFill="1" applyBorder="1" applyAlignment="1">
      <alignment horizontal="center" vertical="center"/>
    </xf>
    <xf numFmtId="43" fontId="84" fillId="0" borderId="14" xfId="7" applyNumberFormat="1" applyFont="1" applyBorder="1" applyAlignment="1">
      <alignment horizontal="center" vertical="center"/>
    </xf>
    <xf numFmtId="43" fontId="84" fillId="0" borderId="12" xfId="7" applyNumberFormat="1" applyFont="1" applyBorder="1" applyAlignment="1">
      <alignment horizontal="center" vertical="center"/>
    </xf>
    <xf numFmtId="43" fontId="87" fillId="0" borderId="12" xfId="7" applyNumberFormat="1" applyFont="1" applyBorder="1" applyAlignment="1">
      <alignment vertical="center"/>
    </xf>
    <xf numFmtId="43" fontId="84" fillId="0" borderId="122" xfId="7" applyNumberFormat="1" applyFont="1" applyBorder="1" applyAlignment="1">
      <alignment horizontal="center" vertical="center"/>
    </xf>
    <xf numFmtId="43" fontId="86" fillId="0" borderId="122" xfId="7" applyNumberFormat="1" applyFont="1" applyFill="1" applyBorder="1" applyAlignment="1">
      <alignment horizontal="center" vertical="center"/>
    </xf>
    <xf numFmtId="43" fontId="84" fillId="0" borderId="122" xfId="7" applyNumberFormat="1" applyFont="1" applyBorder="1" applyAlignment="1">
      <alignment horizontal="center"/>
    </xf>
    <xf numFmtId="43" fontId="84" fillId="0" borderId="122" xfId="7" applyNumberFormat="1" applyFont="1" applyBorder="1"/>
    <xf numFmtId="164" fontId="112" fillId="0" borderId="122" xfId="7" applyNumberFormat="1" applyFont="1" applyBorder="1"/>
    <xf numFmtId="164" fontId="112" fillId="0" borderId="122" xfId="7" applyNumberFormat="1" applyFont="1" applyFill="1" applyBorder="1"/>
    <xf numFmtId="43" fontId="112" fillId="0" borderId="122" xfId="7" applyNumberFormat="1" applyFont="1" applyBorder="1"/>
    <xf numFmtId="43" fontId="112" fillId="36" borderId="122" xfId="7" applyNumberFormat="1" applyFont="1" applyFill="1" applyBorder="1"/>
    <xf numFmtId="43" fontId="115" fillId="0" borderId="122" xfId="7" applyNumberFormat="1" applyFont="1" applyBorder="1"/>
    <xf numFmtId="164" fontId="113" fillId="0" borderId="122" xfId="7" applyNumberFormat="1" applyFont="1" applyBorder="1"/>
    <xf numFmtId="164" fontId="116" fillId="0" borderId="122" xfId="7" applyNumberFormat="1" applyFont="1" applyBorder="1"/>
    <xf numFmtId="164" fontId="115" fillId="0" borderId="18" xfId="7" applyNumberFormat="1" applyFont="1" applyBorder="1"/>
    <xf numFmtId="164" fontId="112" fillId="0" borderId="81" xfId="7" applyNumberFormat="1" applyFont="1" applyBorder="1"/>
    <xf numFmtId="164" fontId="112" fillId="0" borderId="125" xfId="7" applyNumberFormat="1" applyFont="1" applyBorder="1"/>
    <xf numFmtId="164" fontId="112" fillId="0" borderId="18" xfId="7" applyNumberFormat="1" applyFont="1" applyBorder="1" applyAlignment="1">
      <alignment horizontal="left" indent="1"/>
    </xf>
    <xf numFmtId="164" fontId="112" fillId="0" borderId="18" xfId="7" applyNumberFormat="1" applyFont="1" applyBorder="1" applyAlignment="1">
      <alignment horizontal="left" indent="2"/>
    </xf>
    <xf numFmtId="164" fontId="112" fillId="0" borderId="18" xfId="7" applyNumberFormat="1" applyFont="1" applyFill="1" applyBorder="1" applyAlignment="1">
      <alignment horizontal="left" indent="3"/>
    </xf>
    <xf numFmtId="164" fontId="112" fillId="0" borderId="18" xfId="7" applyNumberFormat="1" applyFont="1" applyFill="1" applyBorder="1" applyAlignment="1">
      <alignment horizontal="left" indent="1"/>
    </xf>
    <xf numFmtId="164" fontId="112" fillId="79" borderId="18" xfId="7" applyNumberFormat="1" applyFont="1" applyFill="1" applyBorder="1"/>
    <xf numFmtId="164" fontId="112" fillId="79" borderId="122" xfId="7" applyNumberFormat="1" applyFont="1" applyFill="1" applyBorder="1"/>
    <xf numFmtId="164" fontId="112" fillId="79" borderId="81" xfId="7" applyNumberFormat="1" applyFont="1" applyFill="1" applyBorder="1"/>
    <xf numFmtId="164" fontId="112" fillId="79" borderId="125" xfId="7" applyNumberFormat="1" applyFont="1" applyFill="1" applyBorder="1"/>
    <xf numFmtId="164" fontId="112" fillId="0" borderId="18" xfId="7" applyNumberFormat="1" applyFont="1" applyFill="1" applyBorder="1" applyAlignment="1">
      <alignment horizontal="left" vertical="top" wrapText="1" indent="2"/>
    </xf>
    <xf numFmtId="164" fontId="112" fillId="0" borderId="81" xfId="7" applyNumberFormat="1" applyFont="1" applyFill="1" applyBorder="1"/>
    <xf numFmtId="164" fontId="112" fillId="0" borderId="125" xfId="7" applyNumberFormat="1" applyFont="1" applyFill="1" applyBorder="1"/>
    <xf numFmtId="164" fontId="112" fillId="0" borderId="18" xfId="7" applyNumberFormat="1" applyFont="1" applyFill="1" applyBorder="1" applyAlignment="1">
      <alignment horizontal="left" wrapText="1" indent="3"/>
    </xf>
    <xf numFmtId="164" fontId="112" fillId="0" borderId="18" xfId="7" applyNumberFormat="1" applyFont="1" applyFill="1" applyBorder="1" applyAlignment="1">
      <alignment horizontal="left" wrapText="1" indent="2"/>
    </xf>
    <xf numFmtId="164" fontId="112" fillId="0" borderId="122" xfId="7" applyNumberFormat="1" applyFont="1" applyFill="1" applyBorder="1" applyAlignment="1">
      <alignment horizontal="left" vertical="center" wrapText="1"/>
    </xf>
    <xf numFmtId="164" fontId="112" fillId="0" borderId="122" xfId="7" applyNumberFormat="1" applyFont="1" applyBorder="1" applyAlignment="1">
      <alignment horizontal="center" vertical="center" wrapText="1"/>
    </xf>
    <xf numFmtId="164" fontId="112" fillId="0" borderId="122" xfId="7" applyNumberFormat="1" applyFont="1" applyBorder="1" applyAlignment="1">
      <alignment horizontal="center" vertical="center"/>
    </xf>
    <xf numFmtId="164" fontId="115" fillId="0" borderId="122" xfId="7" applyNumberFormat="1" applyFont="1" applyFill="1" applyBorder="1" applyAlignment="1">
      <alignment horizontal="left" vertical="center" wrapText="1"/>
    </xf>
    <xf numFmtId="164" fontId="117" fillId="0" borderId="122" xfId="7" applyNumberFormat="1" applyFont="1" applyBorder="1"/>
    <xf numFmtId="164" fontId="117" fillId="0" borderId="126" xfId="7" applyNumberFormat="1" applyFont="1" applyBorder="1"/>
    <xf numFmtId="10" fontId="117" fillId="0" borderId="122" xfId="20962" applyNumberFormat="1" applyFont="1" applyBorder="1"/>
    <xf numFmtId="10" fontId="117" fillId="0" borderId="126" xfId="20962" applyNumberFormat="1" applyFont="1" applyBorder="1"/>
    <xf numFmtId="0" fontId="0" fillId="0" borderId="126" xfId="0" applyBorder="1" applyAlignment="1">
      <alignment horizontal="center"/>
    </xf>
    <xf numFmtId="0" fontId="126" fillId="0" borderId="120" xfId="0" applyFont="1" applyFill="1" applyBorder="1" applyAlignment="1">
      <alignment vertical="center" wrapText="1"/>
    </xf>
    <xf numFmtId="0" fontId="0" fillId="0" borderId="7" xfId="0" applyBorder="1" applyAlignment="1">
      <alignment horizontal="center"/>
    </xf>
    <xf numFmtId="0" fontId="127" fillId="0" borderId="121" xfId="0" applyFont="1" applyFill="1" applyBorder="1" applyAlignment="1">
      <alignment horizontal="left" vertical="center" wrapText="1" indent="1"/>
    </xf>
    <xf numFmtId="0" fontId="127" fillId="0" borderId="122" xfId="0" applyFont="1" applyFill="1" applyBorder="1" applyAlignment="1">
      <alignment vertical="center" wrapText="1"/>
    </xf>
    <xf numFmtId="0" fontId="126" fillId="3" borderId="76" xfId="0" applyFont="1" applyFill="1" applyBorder="1" applyAlignment="1">
      <alignment horizontal="left" vertical="center" wrapText="1"/>
    </xf>
    <xf numFmtId="10" fontId="84" fillId="0" borderId="20" xfId="20962" applyNumberFormat="1" applyFont="1" applyBorder="1" applyAlignment="1"/>
    <xf numFmtId="10" fontId="135" fillId="0" borderId="81" xfId="0" applyNumberFormat="1" applyFont="1" applyBorder="1" applyAlignment="1">
      <alignment horizontal="right" vertical="center"/>
    </xf>
    <xf numFmtId="0" fontId="127" fillId="0" borderId="122" xfId="20966" applyFont="1" applyFill="1" applyBorder="1" applyAlignment="1">
      <alignment horizontal="left" vertical="center" wrapText="1"/>
    </xf>
    <xf numFmtId="0" fontId="127" fillId="3" borderId="122" xfId="0" applyFont="1" applyFill="1" applyBorder="1" applyAlignment="1">
      <alignment horizontal="left" vertical="center" wrapText="1"/>
    </xf>
    <xf numFmtId="167" fontId="134" fillId="0" borderId="57" xfId="0" applyNumberFormat="1" applyFont="1" applyFill="1" applyBorder="1" applyAlignment="1">
      <alignment horizontal="center"/>
    </xf>
    <xf numFmtId="169" fontId="9" fillId="37" borderId="122" xfId="20" applyBorder="1"/>
    <xf numFmtId="169" fontId="9" fillId="37" borderId="81" xfId="20" applyBorder="1"/>
    <xf numFmtId="193" fontId="96" fillId="0" borderId="122" xfId="0" applyNumberFormat="1" applyFont="1" applyBorder="1" applyAlignment="1" applyProtection="1">
      <alignment vertical="center" wrapText="1"/>
      <protection locked="0"/>
    </xf>
    <xf numFmtId="193" fontId="96" fillId="0" borderId="81" xfId="0" applyNumberFormat="1" applyFont="1" applyBorder="1" applyAlignment="1" applyProtection="1">
      <alignment vertical="center" wrapText="1"/>
      <protection locked="0"/>
    </xf>
    <xf numFmtId="193" fontId="96" fillId="0" borderId="122" xfId="0" applyNumberFormat="1" applyFont="1" applyBorder="1" applyAlignment="1" applyProtection="1">
      <alignment horizontal="right" vertical="center" wrapText="1"/>
      <protection locked="0"/>
    </xf>
    <xf numFmtId="193" fontId="96" fillId="0" borderId="81" xfId="0" applyNumberFormat="1" applyFont="1" applyBorder="1" applyAlignment="1" applyProtection="1">
      <alignment horizontal="right" vertical="center" wrapText="1"/>
      <protection locked="0"/>
    </xf>
    <xf numFmtId="10" fontId="137" fillId="0" borderId="122" xfId="0" applyNumberFormat="1" applyFont="1" applyBorder="1" applyAlignment="1" applyProtection="1">
      <alignment horizontal="right" vertical="center" wrapText="1"/>
      <protection locked="0"/>
    </xf>
    <xf numFmtId="10" fontId="137" fillId="0" borderId="81" xfId="0" applyNumberFormat="1" applyFont="1" applyBorder="1" applyAlignment="1" applyProtection="1">
      <alignment horizontal="right" vertical="center" wrapText="1"/>
      <protection locked="0"/>
    </xf>
    <xf numFmtId="165" fontId="137" fillId="0" borderId="122" xfId="0" applyNumberFormat="1" applyFont="1" applyBorder="1" applyAlignment="1" applyProtection="1">
      <alignment horizontal="right" vertical="center" wrapText="1"/>
      <protection locked="0"/>
    </xf>
    <xf numFmtId="165" fontId="137" fillId="0" borderId="81" xfId="0" applyNumberFormat="1" applyFont="1" applyBorder="1" applyAlignment="1" applyProtection="1">
      <alignment horizontal="right" vertical="center" wrapText="1"/>
      <protection locked="0"/>
    </xf>
    <xf numFmtId="10" fontId="94" fillId="82" borderId="122" xfId="0" applyNumberFormat="1" applyFont="1" applyFill="1" applyBorder="1" applyAlignment="1" applyProtection="1">
      <alignment vertical="center"/>
      <protection locked="0"/>
    </xf>
    <xf numFmtId="10" fontId="94" fillId="82" borderId="81" xfId="0" applyNumberFormat="1" applyFont="1" applyFill="1" applyBorder="1" applyAlignment="1" applyProtection="1">
      <alignment vertical="center"/>
      <protection locked="0"/>
    </xf>
    <xf numFmtId="10" fontId="138" fillId="2" borderId="122" xfId="20962" applyNumberFormat="1" applyFont="1" applyFill="1" applyBorder="1" applyAlignment="1" applyProtection="1">
      <alignment vertical="center"/>
      <protection locked="0"/>
    </xf>
    <xf numFmtId="10" fontId="138" fillId="2" borderId="81" xfId="20962" applyNumberFormat="1" applyFont="1" applyFill="1" applyBorder="1" applyAlignment="1" applyProtection="1">
      <alignment vertical="center"/>
      <protection locked="0"/>
    </xf>
    <xf numFmtId="10" fontId="94" fillId="2" borderId="122" xfId="20962" applyNumberFormat="1" applyFont="1" applyFill="1" applyBorder="1" applyAlignment="1" applyProtection="1">
      <alignment vertical="center"/>
      <protection locked="0"/>
    </xf>
    <xf numFmtId="10" fontId="94" fillId="2" borderId="81" xfId="20962" applyNumberFormat="1" applyFont="1" applyFill="1" applyBorder="1" applyAlignment="1" applyProtection="1">
      <alignment vertical="center"/>
      <protection locked="0"/>
    </xf>
    <xf numFmtId="193" fontId="94" fillId="2" borderId="122" xfId="0" applyNumberFormat="1" applyFont="1" applyFill="1" applyBorder="1" applyAlignment="1" applyProtection="1">
      <alignment vertical="center"/>
      <protection locked="0"/>
    </xf>
    <xf numFmtId="193" fontId="94" fillId="2" borderId="81" xfId="0" applyNumberFormat="1" applyFont="1" applyFill="1" applyBorder="1" applyAlignment="1" applyProtection="1">
      <alignment vertical="center"/>
      <protection locked="0"/>
    </xf>
    <xf numFmtId="194" fontId="94" fillId="2" borderId="122" xfId="20962" applyNumberFormat="1" applyFont="1" applyFill="1" applyBorder="1" applyAlignment="1" applyProtection="1">
      <alignment vertical="center"/>
      <protection locked="0"/>
    </xf>
    <xf numFmtId="194" fontId="94" fillId="2" borderId="81" xfId="20962" applyNumberFormat="1" applyFont="1" applyFill="1" applyBorder="1" applyAlignment="1" applyProtection="1">
      <alignment vertical="center"/>
      <protection locked="0"/>
    </xf>
    <xf numFmtId="10" fontId="135" fillId="2" borderId="22" xfId="20962" applyNumberFormat="1" applyFont="1" applyFill="1" applyBorder="1" applyAlignment="1" applyProtection="1">
      <alignment vertical="center"/>
      <protection locked="0"/>
    </xf>
    <xf numFmtId="10" fontId="135" fillId="2" borderId="23" xfId="20962" applyNumberFormat="1" applyFont="1" applyFill="1" applyBorder="1" applyAlignment="1" applyProtection="1">
      <alignment vertical="center"/>
      <protection locked="0"/>
    </xf>
    <xf numFmtId="3" fontId="0" fillId="0" borderId="122" xfId="0" applyNumberFormat="1" applyBorder="1"/>
    <xf numFmtId="3" fontId="0" fillId="0" borderId="122" xfId="0" applyNumberFormat="1" applyBorder="1" applyAlignment="1">
      <alignment vertical="center"/>
    </xf>
    <xf numFmtId="3" fontId="0" fillId="0" borderId="122" xfId="0" applyNumberFormat="1" applyFill="1" applyBorder="1"/>
    <xf numFmtId="167" fontId="139" fillId="0" borderId="130" xfId="0" applyNumberFormat="1" applyFont="1" applyFill="1" applyBorder="1" applyAlignment="1">
      <alignment vertical="center"/>
    </xf>
    <xf numFmtId="3" fontId="0" fillId="0" borderId="22" xfId="0" applyNumberFormat="1" applyBorder="1"/>
    <xf numFmtId="3" fontId="0" fillId="0" borderId="0" xfId="0" applyNumberFormat="1"/>
    <xf numFmtId="4" fontId="0" fillId="36" borderId="122" xfId="0" applyNumberFormat="1" applyFill="1" applyBorder="1"/>
    <xf numFmtId="4" fontId="0" fillId="36" borderId="22" xfId="0" applyNumberFormat="1" applyFill="1" applyBorder="1"/>
    <xf numFmtId="4" fontId="0" fillId="36" borderId="23" xfId="0" applyNumberFormat="1" applyFill="1" applyBorder="1"/>
    <xf numFmtId="0" fontId="0" fillId="0" borderId="0" xfId="0" applyNumberFormat="1"/>
    <xf numFmtId="3" fontId="9" fillId="37" borderId="122" xfId="20" applyNumberFormat="1" applyBorder="1"/>
    <xf numFmtId="3" fontId="3" fillId="0" borderId="122" xfId="0" applyNumberFormat="1" applyFont="1" applyFill="1" applyBorder="1" applyAlignment="1">
      <alignment vertical="center"/>
    </xf>
    <xf numFmtId="3" fontId="3" fillId="0" borderId="81" xfId="0" applyNumberFormat="1" applyFont="1" applyFill="1" applyBorder="1" applyAlignment="1">
      <alignment vertical="center"/>
    </xf>
    <xf numFmtId="3" fontId="3" fillId="3" borderId="122" xfId="0" applyNumberFormat="1" applyFont="1" applyFill="1" applyBorder="1" applyAlignment="1">
      <alignment vertical="center"/>
    </xf>
    <xf numFmtId="3" fontId="3" fillId="3" borderId="81" xfId="0" applyNumberFormat="1" applyFont="1" applyFill="1" applyBorder="1" applyAlignment="1">
      <alignment vertical="center"/>
    </xf>
    <xf numFmtId="0" fontId="3" fillId="3" borderId="122" xfId="0" applyFont="1" applyFill="1" applyBorder="1" applyAlignment="1">
      <alignment vertical="center"/>
    </xf>
    <xf numFmtId="169" fontId="9" fillId="37" borderId="22" xfId="20" applyBorder="1"/>
    <xf numFmtId="10" fontId="3" fillId="0" borderId="22" xfId="20962" applyNumberFormat="1" applyFont="1" applyFill="1" applyBorder="1" applyAlignment="1">
      <alignment vertical="center"/>
    </xf>
    <xf numFmtId="10" fontId="3" fillId="0" borderId="23" xfId="20962" applyNumberFormat="1" applyFont="1" applyFill="1" applyBorder="1" applyAlignment="1">
      <alignment vertical="center"/>
    </xf>
    <xf numFmtId="3" fontId="3" fillId="0" borderId="0" xfId="0" applyNumberFormat="1" applyFont="1"/>
    <xf numFmtId="164" fontId="3" fillId="0" borderId="122" xfId="7" applyNumberFormat="1" applyFont="1" applyBorder="1"/>
    <xf numFmtId="164" fontId="3" fillId="0" borderId="81" xfId="7" applyNumberFormat="1" applyFont="1" applyBorder="1"/>
    <xf numFmtId="164" fontId="3" fillId="0" borderId="122" xfId="7" applyNumberFormat="1" applyFont="1" applyBorder="1" applyAlignment="1">
      <alignment vertical="center"/>
    </xf>
    <xf numFmtId="164" fontId="4" fillId="0" borderId="81" xfId="7" applyNumberFormat="1" applyFont="1" applyBorder="1"/>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1" xfId="7" applyNumberFormat="1" applyFont="1" applyFill="1" applyBorder="1"/>
    <xf numFmtId="164" fontId="3" fillId="0" borderId="122" xfId="7" applyNumberFormat="1" applyFont="1" applyFill="1" applyBorder="1"/>
    <xf numFmtId="164" fontId="3" fillId="0" borderId="122" xfId="7" applyNumberFormat="1" applyFont="1" applyFill="1" applyBorder="1" applyAlignment="1">
      <alignment vertical="center"/>
    </xf>
    <xf numFmtId="3" fontId="140" fillId="0" borderId="122" xfId="0" applyNumberFormat="1" applyFont="1" applyBorder="1"/>
    <xf numFmtId="3" fontId="113" fillId="0" borderId="122" xfId="0" applyNumberFormat="1" applyFont="1" applyBorder="1"/>
    <xf numFmtId="166" fontId="112" fillId="36" borderId="122" xfId="20965" applyFont="1" applyFill="1" applyBorder="1"/>
    <xf numFmtId="3" fontId="115" fillId="0" borderId="122" xfId="0" applyNumberFormat="1" applyFont="1" applyBorder="1"/>
    <xf numFmtId="3" fontId="112" fillId="0" borderId="122" xfId="0" applyNumberFormat="1" applyFont="1" applyBorder="1"/>
    <xf numFmtId="4" fontId="112" fillId="0" borderId="122" xfId="0" applyNumberFormat="1" applyFont="1" applyBorder="1"/>
    <xf numFmtId="4" fontId="112" fillId="0" borderId="122" xfId="0" applyNumberFormat="1" applyFont="1" applyFill="1" applyBorder="1"/>
    <xf numFmtId="3" fontId="141" fillId="0" borderId="122" xfId="7" applyNumberFormat="1" applyFont="1" applyBorder="1"/>
    <xf numFmtId="0" fontId="115" fillId="83" borderId="122" xfId="0" applyFont="1" applyFill="1" applyBorder="1"/>
    <xf numFmtId="3" fontId="116" fillId="0" borderId="7" xfId="0" applyNumberFormat="1" applyFont="1" applyBorder="1"/>
    <xf numFmtId="3" fontId="140" fillId="0" borderId="122" xfId="0" applyNumberFormat="1" applyFont="1" applyFill="1" applyBorder="1"/>
    <xf numFmtId="193" fontId="3" fillId="0" borderId="0" xfId="0" applyNumberFormat="1" applyFont="1"/>
    <xf numFmtId="164" fontId="0" fillId="0" borderId="0" xfId="0" applyNumberFormat="1"/>
    <xf numFmtId="3" fontId="113" fillId="0" borderId="0" xfId="0" applyNumberFormat="1" applyFont="1"/>
    <xf numFmtId="164" fontId="117" fillId="0" borderId="0" xfId="0" applyNumberFormat="1" applyFont="1"/>
    <xf numFmtId="164" fontId="133" fillId="0" borderId="0" xfId="0" applyNumberFormat="1" applyFont="1"/>
    <xf numFmtId="0" fontId="93" fillId="0" borderId="66" xfId="0" applyFont="1" applyBorder="1" applyAlignment="1">
      <alignment horizontal="left" wrapText="1"/>
    </xf>
    <xf numFmtId="0" fontId="93" fillId="0" borderId="65" xfId="0" applyFont="1" applyBorder="1" applyAlignment="1">
      <alignment horizontal="left" wrapText="1"/>
    </xf>
    <xf numFmtId="0" fontId="93" fillId="0" borderId="128" xfId="0" applyFont="1" applyBorder="1" applyAlignment="1">
      <alignment horizontal="center" vertical="center"/>
    </xf>
    <xf numFmtId="0" fontId="93" fillId="0" borderId="30" xfId="0" applyFont="1" applyBorder="1" applyAlignment="1">
      <alignment horizontal="center" vertical="center"/>
    </xf>
    <xf numFmtId="0" fontId="93" fillId="0" borderId="129" xfId="0" applyFont="1" applyBorder="1" applyAlignment="1">
      <alignment horizontal="center" vertical="center"/>
    </xf>
    <xf numFmtId="0" fontId="0" fillId="0" borderId="122" xfId="0" applyBorder="1" applyAlignment="1">
      <alignment horizontal="center"/>
    </xf>
    <xf numFmtId="0" fontId="0" fillId="0" borderId="81" xfId="0" applyBorder="1" applyAlignment="1">
      <alignment horizontal="center"/>
    </xf>
    <xf numFmtId="0" fontId="0" fillId="0" borderId="109" xfId="0" applyBorder="1" applyAlignment="1">
      <alignment horizontal="center" vertical="center"/>
    </xf>
    <xf numFmtId="0" fontId="121" fillId="0" borderId="110" xfId="0" applyFont="1" applyBorder="1" applyAlignment="1">
      <alignment horizontal="center" vertical="center"/>
    </xf>
    <xf numFmtId="0" fontId="121" fillId="0" borderId="7" xfId="0" applyFont="1" applyBorder="1" applyAlignment="1">
      <alignment horizontal="center" vertical="center"/>
    </xf>
    <xf numFmtId="0" fontId="122" fillId="0" borderId="16" xfId="0" applyFont="1" applyFill="1" applyBorder="1" applyAlignment="1" applyProtection="1">
      <alignment horizontal="center" vertical="center"/>
    </xf>
    <xf numFmtId="0" fontId="122" fillId="0" borderId="17" xfId="0" applyFont="1" applyFill="1" applyBorder="1" applyAlignment="1" applyProtection="1">
      <alignment horizontal="center" vertical="center"/>
    </xf>
    <xf numFmtId="0" fontId="0" fillId="0" borderId="111"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1" fillId="0" borderId="126"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2" xfId="0" applyBorder="1" applyAlignment="1">
      <alignment horizontal="center" vertical="center"/>
    </xf>
    <xf numFmtId="0" fontId="0" fillId="0" borderId="122"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1" xfId="13" applyFont="1" applyFill="1" applyBorder="1" applyAlignment="1" applyProtection="1">
      <alignment horizontal="center" vertical="center" wrapText="1"/>
      <protection locked="0"/>
    </xf>
    <xf numFmtId="0" fontId="98"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4" xfId="0" applyFont="1" applyFill="1" applyBorder="1" applyAlignment="1">
      <alignment horizontal="left" vertical="center"/>
    </xf>
    <xf numFmtId="0" fontId="99"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5" fillId="0" borderId="99" xfId="0" applyNumberFormat="1" applyFont="1" applyFill="1" applyBorder="1" applyAlignment="1">
      <alignment horizontal="left" vertical="center" wrapText="1"/>
    </xf>
    <xf numFmtId="0" fontId="115" fillId="0" borderId="100" xfId="0" applyNumberFormat="1" applyFont="1" applyFill="1" applyBorder="1" applyAlignment="1">
      <alignment horizontal="left" vertical="center" wrapText="1"/>
    </xf>
    <xf numFmtId="0" fontId="115" fillId="0" borderId="104"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6" fillId="0" borderId="102"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2" fillId="0" borderId="126"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2" xfId="0" applyFont="1" applyBorder="1" applyAlignment="1">
      <alignment horizontal="center" vertical="center" wrapText="1"/>
    </xf>
    <xf numFmtId="0" fontId="120" fillId="0" borderId="122" xfId="0" applyFont="1" applyFill="1" applyBorder="1" applyAlignment="1">
      <alignment horizontal="center" vertical="center"/>
    </xf>
    <xf numFmtId="0" fontId="120" fillId="0" borderId="101" xfId="0" applyFont="1" applyFill="1" applyBorder="1" applyAlignment="1">
      <alignment horizontal="center" vertical="center"/>
    </xf>
    <xf numFmtId="0" fontId="120" fillId="0" borderId="103" xfId="0" applyFont="1" applyFill="1" applyBorder="1" applyAlignment="1">
      <alignment horizontal="center" vertical="center"/>
    </xf>
    <xf numFmtId="0" fontId="120" fillId="0" borderId="85" xfId="0" applyFont="1" applyFill="1" applyBorder="1" applyAlignment="1">
      <alignment horizontal="center" vertical="center"/>
    </xf>
    <xf numFmtId="0" fontId="120" fillId="0" borderId="75" xfId="0" applyFont="1" applyFill="1" applyBorder="1" applyAlignment="1">
      <alignment horizontal="center" vertical="center"/>
    </xf>
    <xf numFmtId="0" fontId="116" fillId="0" borderId="122" xfId="0" applyFont="1" applyFill="1" applyBorder="1" applyAlignment="1">
      <alignment horizontal="center" vertical="center" wrapText="1"/>
    </xf>
    <xf numFmtId="0" fontId="112" fillId="0" borderId="125" xfId="0" applyFont="1" applyBorder="1" applyAlignment="1">
      <alignment horizontal="center" vertical="center" wrapText="1"/>
    </xf>
    <xf numFmtId="0" fontId="115" fillId="0" borderId="101"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5" fillId="0" borderId="70"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85"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2" fillId="0" borderId="123"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5" fillId="0" borderId="7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12" fillId="0" borderId="75" xfId="0" applyFont="1" applyBorder="1" applyAlignment="1">
      <alignment horizontal="center" vertical="center" wrapText="1"/>
    </xf>
    <xf numFmtId="0" fontId="115" fillId="0" borderId="54" xfId="0" applyNumberFormat="1" applyFont="1" applyFill="1" applyBorder="1" applyAlignment="1">
      <alignment horizontal="left" vertical="top" wrapText="1"/>
    </xf>
    <xf numFmtId="0" fontId="115" fillId="0" borderId="77" xfId="0" applyNumberFormat="1" applyFont="1" applyFill="1" applyBorder="1" applyAlignment="1">
      <alignment horizontal="left" vertical="top" wrapText="1"/>
    </xf>
    <xf numFmtId="0" fontId="115" fillId="0" borderId="63" xfId="0" applyNumberFormat="1" applyFont="1" applyFill="1" applyBorder="1" applyAlignment="1">
      <alignment horizontal="left" vertical="top" wrapText="1"/>
    </xf>
    <xf numFmtId="0" fontId="115" fillId="0" borderId="91" xfId="0" applyNumberFormat="1" applyFont="1" applyFill="1" applyBorder="1" applyAlignment="1">
      <alignment horizontal="left" vertical="top" wrapText="1"/>
    </xf>
    <xf numFmtId="0" fontId="115" fillId="0" borderId="98"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15" fillId="0" borderId="86" xfId="0" applyFont="1" applyFill="1" applyBorder="1" applyAlignment="1">
      <alignment horizontal="center" vertical="center" wrapText="1"/>
    </xf>
    <xf numFmtId="0" fontId="115" fillId="0" borderId="67" xfId="0" applyFont="1" applyFill="1" applyBorder="1" applyAlignment="1">
      <alignment horizontal="center" vertical="center" wrapText="1"/>
    </xf>
    <xf numFmtId="0" fontId="112" fillId="0" borderId="64" xfId="0" applyFont="1" applyBorder="1" applyAlignment="1">
      <alignment horizontal="center" vertical="center" wrapText="1"/>
    </xf>
    <xf numFmtId="0" fontId="112" fillId="0" borderId="69"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28" xfId="0" applyFont="1" applyFill="1" applyBorder="1" applyAlignment="1">
      <alignment horizontal="center" vertical="center" wrapText="1"/>
    </xf>
    <xf numFmtId="0" fontId="112" fillId="0" borderId="101" xfId="0" applyFont="1" applyBorder="1" applyAlignment="1">
      <alignment horizontal="center" vertical="top" wrapText="1"/>
    </xf>
    <xf numFmtId="0" fontId="112" fillId="0" borderId="102" xfId="0" applyFont="1" applyBorder="1" applyAlignment="1">
      <alignment horizontal="center" vertical="top" wrapText="1"/>
    </xf>
    <xf numFmtId="0" fontId="112" fillId="0" borderId="101" xfId="0" applyFont="1" applyFill="1" applyBorder="1" applyAlignment="1">
      <alignment horizontal="center" vertical="top" wrapText="1"/>
    </xf>
    <xf numFmtId="0" fontId="112" fillId="0" borderId="124"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32" fillId="0" borderId="114" xfId="0" applyNumberFormat="1" applyFont="1" applyFill="1" applyBorder="1" applyAlignment="1">
      <alignment horizontal="left" vertical="top" wrapText="1"/>
    </xf>
    <xf numFmtId="0" fontId="132" fillId="0" borderId="115" xfId="0" applyNumberFormat="1" applyFont="1" applyFill="1" applyBorder="1" applyAlignment="1">
      <alignment horizontal="left" vertical="top" wrapText="1"/>
    </xf>
    <xf numFmtId="0" fontId="118" fillId="0" borderId="101" xfId="0" applyFont="1" applyBorder="1" applyAlignment="1">
      <alignment horizontal="center" vertical="center"/>
    </xf>
    <xf numFmtId="0" fontId="118" fillId="0" borderId="103" xfId="0" applyFont="1" applyBorder="1" applyAlignment="1">
      <alignment horizontal="center" vertical="center"/>
    </xf>
    <xf numFmtId="0" fontId="118" fillId="0" borderId="85" xfId="0" applyFont="1" applyBorder="1" applyAlignment="1">
      <alignment horizontal="center" vertical="center"/>
    </xf>
    <xf numFmtId="0" fontId="118" fillId="0" borderId="75" xfId="0" applyFont="1" applyBorder="1" applyAlignment="1">
      <alignment horizontal="center" vertical="center"/>
    </xf>
    <xf numFmtId="0" fontId="117" fillId="0" borderId="122" xfId="0" applyFont="1" applyBorder="1" applyAlignment="1">
      <alignment horizontal="center" vertical="center" wrapText="1"/>
    </xf>
    <xf numFmtId="0" fontId="117" fillId="0" borderId="126"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lkapanadze/AppData/Local/Microsoft/Windows/INetCache/Content.Outlook/XZXUDXZE/PG1-BBG_I-QQ-2024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H13">
            <v>1140380837.4671998</v>
          </cell>
        </row>
      </sheetData>
      <sheetData sheetId="20"/>
      <sheetData sheetId="21">
        <row r="33">
          <cell r="G33">
            <v>370349.60000000003</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17"/>
      <c r="B1" s="153" t="s">
        <v>222</v>
      </c>
      <c r="C1" s="117"/>
    </row>
    <row r="2" spans="1:3">
      <c r="A2" s="154">
        <v>1</v>
      </c>
      <c r="B2" s="275" t="s">
        <v>223</v>
      </c>
      <c r="C2" s="48" t="s">
        <v>710</v>
      </c>
    </row>
    <row r="3" spans="1:3">
      <c r="A3" s="154">
        <v>2</v>
      </c>
      <c r="B3" s="276" t="s">
        <v>219</v>
      </c>
      <c r="C3" s="48" t="s">
        <v>714</v>
      </c>
    </row>
    <row r="4" spans="1:3">
      <c r="A4" s="154">
        <v>3</v>
      </c>
      <c r="B4" s="277" t="s">
        <v>224</v>
      </c>
      <c r="C4" s="48" t="s">
        <v>715</v>
      </c>
    </row>
    <row r="5" spans="1:3">
      <c r="A5" s="155">
        <v>4</v>
      </c>
      <c r="B5" s="278" t="s">
        <v>220</v>
      </c>
      <c r="C5" s="48" t="s">
        <v>716</v>
      </c>
    </row>
    <row r="6" spans="1:3" s="156" customFormat="1" ht="45.75" customHeight="1">
      <c r="A6" s="710" t="s">
        <v>295</v>
      </c>
      <c r="B6" s="711"/>
      <c r="C6" s="711"/>
    </row>
    <row r="7" spans="1:3">
      <c r="A7" s="157" t="s">
        <v>29</v>
      </c>
      <c r="B7" s="153" t="s">
        <v>221</v>
      </c>
    </row>
    <row r="8" spans="1:3">
      <c r="A8" s="117">
        <v>1</v>
      </c>
      <c r="B8" s="191" t="s">
        <v>20</v>
      </c>
    </row>
    <row r="9" spans="1:3">
      <c r="A9" s="117">
        <v>2</v>
      </c>
      <c r="B9" s="192" t="s">
        <v>21</v>
      </c>
    </row>
    <row r="10" spans="1:3">
      <c r="A10" s="117">
        <v>3</v>
      </c>
      <c r="B10" s="192" t="s">
        <v>22</v>
      </c>
    </row>
    <row r="11" spans="1:3">
      <c r="A11" s="117">
        <v>4</v>
      </c>
      <c r="B11" s="192" t="s">
        <v>23</v>
      </c>
      <c r="C11" s="51"/>
    </row>
    <row r="12" spans="1:3">
      <c r="A12" s="117">
        <v>5</v>
      </c>
      <c r="B12" s="192" t="s">
        <v>24</v>
      </c>
    </row>
    <row r="13" spans="1:3">
      <c r="A13" s="117">
        <v>6</v>
      </c>
      <c r="B13" s="193" t="s">
        <v>231</v>
      </c>
    </row>
    <row r="14" spans="1:3">
      <c r="A14" s="117">
        <v>7</v>
      </c>
      <c r="B14" s="192" t="s">
        <v>225</v>
      </c>
    </row>
    <row r="15" spans="1:3">
      <c r="A15" s="117">
        <v>8</v>
      </c>
      <c r="B15" s="192" t="s">
        <v>226</v>
      </c>
    </row>
    <row r="16" spans="1:3">
      <c r="A16" s="117">
        <v>9</v>
      </c>
      <c r="B16" s="192" t="s">
        <v>25</v>
      </c>
    </row>
    <row r="17" spans="1:2">
      <c r="A17" s="274" t="s">
        <v>294</v>
      </c>
      <c r="B17" s="273" t="s">
        <v>281</v>
      </c>
    </row>
    <row r="18" spans="1:2">
      <c r="A18" s="117">
        <v>10</v>
      </c>
      <c r="B18" s="192" t="s">
        <v>26</v>
      </c>
    </row>
    <row r="19" spans="1:2">
      <c r="A19" s="117">
        <v>11</v>
      </c>
      <c r="B19" s="193" t="s">
        <v>227</v>
      </c>
    </row>
    <row r="20" spans="1:2">
      <c r="A20" s="117">
        <v>12</v>
      </c>
      <c r="B20" s="193" t="s">
        <v>27</v>
      </c>
    </row>
    <row r="21" spans="1:2">
      <c r="A21" s="325">
        <v>13</v>
      </c>
      <c r="B21" s="326" t="s">
        <v>228</v>
      </c>
    </row>
    <row r="22" spans="1:2">
      <c r="A22" s="325">
        <v>14</v>
      </c>
      <c r="B22" s="327" t="s">
        <v>253</v>
      </c>
    </row>
    <row r="23" spans="1:2">
      <c r="A23" s="328">
        <v>15</v>
      </c>
      <c r="B23" s="329" t="s">
        <v>28</v>
      </c>
    </row>
    <row r="24" spans="1:2">
      <c r="A24" s="328">
        <v>15.1</v>
      </c>
      <c r="B24" s="330" t="s">
        <v>307</v>
      </c>
    </row>
    <row r="25" spans="1:2">
      <c r="A25" s="328">
        <v>16</v>
      </c>
      <c r="B25" s="330" t="s">
        <v>371</v>
      </c>
    </row>
    <row r="26" spans="1:2">
      <c r="A26" s="328">
        <v>17</v>
      </c>
      <c r="B26" s="330" t="s">
        <v>412</v>
      </c>
    </row>
    <row r="27" spans="1:2">
      <c r="A27" s="328">
        <v>18</v>
      </c>
      <c r="B27" s="330" t="s">
        <v>699</v>
      </c>
    </row>
    <row r="28" spans="1:2">
      <c r="A28" s="328">
        <v>19</v>
      </c>
      <c r="B28" s="330" t="s">
        <v>700</v>
      </c>
    </row>
    <row r="29" spans="1:2">
      <c r="A29" s="328">
        <v>20</v>
      </c>
      <c r="B29" s="387" t="s">
        <v>701</v>
      </c>
    </row>
    <row r="30" spans="1:2">
      <c r="A30" s="328">
        <v>21</v>
      </c>
      <c r="B30" s="330" t="s">
        <v>528</v>
      </c>
    </row>
    <row r="31" spans="1:2">
      <c r="A31" s="328">
        <v>22</v>
      </c>
      <c r="B31" s="330" t="s">
        <v>702</v>
      </c>
    </row>
    <row r="32" spans="1:2">
      <c r="A32" s="328">
        <v>23</v>
      </c>
      <c r="B32" s="330" t="s">
        <v>703</v>
      </c>
    </row>
    <row r="33" spans="1:2">
      <c r="A33" s="328">
        <v>24</v>
      </c>
      <c r="B33" s="330" t="s">
        <v>704</v>
      </c>
    </row>
    <row r="34" spans="1:2">
      <c r="A34" s="328">
        <v>25</v>
      </c>
      <c r="B34" s="330" t="s">
        <v>413</v>
      </c>
    </row>
    <row r="35" spans="1:2">
      <c r="A35" s="328">
        <v>26</v>
      </c>
      <c r="B35" s="330" t="s">
        <v>550</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6"/>
  <sheetViews>
    <sheetView zoomScaleNormal="100" workbookViewId="0">
      <pane xSplit="1" ySplit="5" topLeftCell="B6" activePane="bottomRight" state="frozen"/>
      <selection pane="topRight"/>
      <selection pane="bottomLeft"/>
      <selection pane="bottomRight" activeCell="B6" sqref="B6"/>
    </sheetView>
  </sheetViews>
  <sheetFormatPr defaultColWidth="9.109375" defaultRowHeight="13.2"/>
  <cols>
    <col min="1" max="1" width="9.5546875" style="54" bestFit="1" customWidth="1"/>
    <col min="2" max="2" width="132.44140625" style="4" customWidth="1"/>
    <col min="3" max="3" width="18.44140625" style="4" customWidth="1"/>
    <col min="4" max="4" width="12.5546875" style="4" bestFit="1" customWidth="1"/>
    <col min="5" max="16384" width="9.109375" style="4"/>
  </cols>
  <sheetData>
    <row r="1" spans="1:4">
      <c r="A1" s="2" t="s">
        <v>30</v>
      </c>
      <c r="B1" s="3" t="str">
        <f>'Info '!C2</f>
        <v xml:space="preserve">JSC "Bank of Georgia" </v>
      </c>
    </row>
    <row r="2" spans="1:4" s="43" customFormat="1" ht="15.75" customHeight="1">
      <c r="A2" s="43" t="s">
        <v>31</v>
      </c>
      <c r="B2" s="349">
        <f>'1. key ratios '!B2</f>
        <v>45382</v>
      </c>
    </row>
    <row r="3" spans="1:4" s="43" customFormat="1" ht="15.75" customHeight="1"/>
    <row r="4" spans="1:4" ht="13.8" thickBot="1">
      <c r="A4" s="54" t="s">
        <v>143</v>
      </c>
      <c r="B4" s="98" t="s">
        <v>142</v>
      </c>
    </row>
    <row r="5" spans="1:4">
      <c r="A5" s="55" t="s">
        <v>6</v>
      </c>
      <c r="B5" s="56"/>
      <c r="C5" s="57" t="s">
        <v>35</v>
      </c>
    </row>
    <row r="6" spans="1:4">
      <c r="A6" s="58">
        <v>1</v>
      </c>
      <c r="B6" s="59" t="s">
        <v>141</v>
      </c>
      <c r="C6" s="60">
        <v>4314467920.6452856</v>
      </c>
      <c r="D6" s="151"/>
    </row>
    <row r="7" spans="1:4">
      <c r="A7" s="58">
        <v>2</v>
      </c>
      <c r="B7" s="61" t="s">
        <v>140</v>
      </c>
      <c r="C7" s="62">
        <v>27993660.18</v>
      </c>
      <c r="D7" s="151"/>
    </row>
    <row r="8" spans="1:4">
      <c r="A8" s="58">
        <v>3</v>
      </c>
      <c r="B8" s="63" t="s">
        <v>139</v>
      </c>
      <c r="C8" s="62">
        <v>120337348.49999999</v>
      </c>
      <c r="D8" s="151"/>
    </row>
    <row r="9" spans="1:4">
      <c r="A9" s="58">
        <v>4</v>
      </c>
      <c r="B9" s="63" t="s">
        <v>138</v>
      </c>
      <c r="C9" s="62">
        <v>59339990.399999999</v>
      </c>
      <c r="D9" s="151"/>
    </row>
    <row r="10" spans="1:4">
      <c r="A10" s="58">
        <v>5</v>
      </c>
      <c r="B10" s="63" t="s">
        <v>137</v>
      </c>
      <c r="C10" s="62">
        <v>0</v>
      </c>
      <c r="D10" s="151"/>
    </row>
    <row r="11" spans="1:4">
      <c r="A11" s="58">
        <v>6</v>
      </c>
      <c r="B11" s="64" t="s">
        <v>136</v>
      </c>
      <c r="C11" s="62">
        <v>4106796921.5652857</v>
      </c>
      <c r="D11" s="151"/>
    </row>
    <row r="12" spans="1:4" s="28" customFormat="1">
      <c r="A12" s="58">
        <v>7</v>
      </c>
      <c r="B12" s="59" t="s">
        <v>135</v>
      </c>
      <c r="C12" s="65">
        <v>274380844.2864114</v>
      </c>
      <c r="D12" s="151"/>
    </row>
    <row r="13" spans="1:4" s="28" customFormat="1">
      <c r="A13" s="58">
        <v>8</v>
      </c>
      <c r="B13" s="66" t="s">
        <v>134</v>
      </c>
      <c r="C13" s="67">
        <v>59424402.291599996</v>
      </c>
      <c r="D13" s="151"/>
    </row>
    <row r="14" spans="1:4" s="28" customFormat="1" ht="26.4">
      <c r="A14" s="58">
        <v>9</v>
      </c>
      <c r="B14" s="68" t="s">
        <v>133</v>
      </c>
      <c r="C14" s="67">
        <v>0</v>
      </c>
      <c r="D14" s="151"/>
    </row>
    <row r="15" spans="1:4" s="28" customFormat="1">
      <c r="A15" s="58">
        <v>10</v>
      </c>
      <c r="B15" s="69" t="s">
        <v>132</v>
      </c>
      <c r="C15" s="67">
        <v>170199166.21000001</v>
      </c>
      <c r="D15" s="151"/>
    </row>
    <row r="16" spans="1:4" s="28" customFormat="1">
      <c r="A16" s="58">
        <v>11</v>
      </c>
      <c r="B16" s="70" t="s">
        <v>131</v>
      </c>
      <c r="C16" s="67">
        <v>0</v>
      </c>
      <c r="D16" s="151"/>
    </row>
    <row r="17" spans="1:4" s="28" customFormat="1">
      <c r="A17" s="58">
        <v>12</v>
      </c>
      <c r="B17" s="69" t="s">
        <v>130</v>
      </c>
      <c r="C17" s="67">
        <v>11366</v>
      </c>
      <c r="D17" s="151"/>
    </row>
    <row r="18" spans="1:4" s="28" customFormat="1">
      <c r="A18" s="58">
        <v>13</v>
      </c>
      <c r="B18" s="69" t="s">
        <v>129</v>
      </c>
      <c r="C18" s="67">
        <v>8057123.3337999992</v>
      </c>
      <c r="D18" s="151"/>
    </row>
    <row r="19" spans="1:4" s="28" customFormat="1">
      <c r="A19" s="58">
        <v>14</v>
      </c>
      <c r="B19" s="69" t="s">
        <v>128</v>
      </c>
      <c r="C19" s="67">
        <v>0</v>
      </c>
      <c r="D19" s="151"/>
    </row>
    <row r="20" spans="1:4" s="28" customFormat="1">
      <c r="A20" s="58">
        <v>15</v>
      </c>
      <c r="B20" s="69" t="s">
        <v>127</v>
      </c>
      <c r="C20" s="67">
        <v>0</v>
      </c>
      <c r="D20" s="151"/>
    </row>
    <row r="21" spans="1:4" s="28" customFormat="1" ht="26.4">
      <c r="A21" s="58">
        <v>16</v>
      </c>
      <c r="B21" s="68" t="s">
        <v>126</v>
      </c>
      <c r="C21" s="67">
        <v>0</v>
      </c>
      <c r="D21" s="151"/>
    </row>
    <row r="22" spans="1:4" s="28" customFormat="1">
      <c r="A22" s="58">
        <v>17</v>
      </c>
      <c r="B22" s="71" t="s">
        <v>125</v>
      </c>
      <c r="C22" s="67">
        <v>9749333.5</v>
      </c>
      <c r="D22" s="151"/>
    </row>
    <row r="23" spans="1:4" s="28" customFormat="1">
      <c r="A23" s="58">
        <v>18</v>
      </c>
      <c r="B23" s="555" t="s">
        <v>551</v>
      </c>
      <c r="C23" s="389">
        <v>3972993.51</v>
      </c>
      <c r="D23" s="151"/>
    </row>
    <row r="24" spans="1:4" s="28" customFormat="1">
      <c r="A24" s="58">
        <v>19</v>
      </c>
      <c r="B24" s="68" t="s">
        <v>124</v>
      </c>
      <c r="C24" s="67">
        <v>22966459.441011429</v>
      </c>
      <c r="D24" s="151"/>
    </row>
    <row r="25" spans="1:4" s="28" customFormat="1" ht="26.4">
      <c r="A25" s="58">
        <v>20</v>
      </c>
      <c r="B25" s="68" t="s">
        <v>101</v>
      </c>
      <c r="C25" s="67"/>
      <c r="D25" s="151"/>
    </row>
    <row r="26" spans="1:4" s="28" customFormat="1">
      <c r="A26" s="58">
        <v>21</v>
      </c>
      <c r="B26" s="72" t="s">
        <v>123</v>
      </c>
      <c r="C26" s="67"/>
      <c r="D26" s="151"/>
    </row>
    <row r="27" spans="1:4" s="28" customFormat="1">
      <c r="A27" s="58">
        <v>22</v>
      </c>
      <c r="B27" s="72" t="s">
        <v>122</v>
      </c>
      <c r="C27" s="67"/>
      <c r="D27" s="151"/>
    </row>
    <row r="28" spans="1:4" s="28" customFormat="1">
      <c r="A28" s="58">
        <v>23</v>
      </c>
      <c r="B28" s="72" t="s">
        <v>121</v>
      </c>
      <c r="C28" s="67"/>
      <c r="D28" s="151"/>
    </row>
    <row r="29" spans="1:4" s="28" customFormat="1">
      <c r="A29" s="58">
        <v>24</v>
      </c>
      <c r="B29" s="73" t="s">
        <v>120</v>
      </c>
      <c r="C29" s="65">
        <v>4040087076.3588743</v>
      </c>
      <c r="D29" s="151"/>
    </row>
    <row r="30" spans="1:4" s="28" customFormat="1">
      <c r="A30" s="74"/>
      <c r="B30" s="75"/>
      <c r="C30" s="67"/>
      <c r="D30" s="151"/>
    </row>
    <row r="31" spans="1:4" s="28" customFormat="1">
      <c r="A31" s="74">
        <v>25</v>
      </c>
      <c r="B31" s="73" t="s">
        <v>119</v>
      </c>
      <c r="C31" s="65">
        <v>404295000</v>
      </c>
      <c r="D31" s="151"/>
    </row>
    <row r="32" spans="1:4" s="28" customFormat="1">
      <c r="A32" s="74">
        <v>26</v>
      </c>
      <c r="B32" s="63" t="s">
        <v>118</v>
      </c>
      <c r="C32" s="76">
        <v>0</v>
      </c>
      <c r="D32" s="151"/>
    </row>
    <row r="33" spans="1:4" s="28" customFormat="1">
      <c r="A33" s="74">
        <v>27</v>
      </c>
      <c r="B33" s="77" t="s">
        <v>192</v>
      </c>
      <c r="C33" s="67"/>
      <c r="D33" s="151"/>
    </row>
    <row r="34" spans="1:4" s="28" customFormat="1">
      <c r="A34" s="74">
        <v>28</v>
      </c>
      <c r="B34" s="77" t="s">
        <v>117</v>
      </c>
      <c r="C34" s="67"/>
      <c r="D34" s="151"/>
    </row>
    <row r="35" spans="1:4" s="28" customFormat="1">
      <c r="A35" s="74">
        <v>29</v>
      </c>
      <c r="B35" s="63" t="s">
        <v>116</v>
      </c>
      <c r="C35" s="67">
        <v>404295000</v>
      </c>
      <c r="D35" s="151"/>
    </row>
    <row r="36" spans="1:4" s="28" customFormat="1">
      <c r="A36" s="74">
        <v>30</v>
      </c>
      <c r="B36" s="73" t="s">
        <v>115</v>
      </c>
      <c r="C36" s="65"/>
      <c r="D36" s="151"/>
    </row>
    <row r="37" spans="1:4" s="28" customFormat="1">
      <c r="A37" s="74">
        <v>31</v>
      </c>
      <c r="B37" s="68" t="s">
        <v>114</v>
      </c>
      <c r="C37" s="67"/>
      <c r="D37" s="151"/>
    </row>
    <row r="38" spans="1:4" s="28" customFormat="1">
      <c r="A38" s="74">
        <v>32</v>
      </c>
      <c r="B38" s="69" t="s">
        <v>113</v>
      </c>
      <c r="C38" s="67"/>
      <c r="D38" s="151"/>
    </row>
    <row r="39" spans="1:4" s="28" customFormat="1">
      <c r="A39" s="74">
        <v>33</v>
      </c>
      <c r="B39" s="68" t="s">
        <v>112</v>
      </c>
      <c r="C39" s="67"/>
      <c r="D39" s="151"/>
    </row>
    <row r="40" spans="1:4" s="28" customFormat="1" ht="26.4">
      <c r="A40" s="74">
        <v>34</v>
      </c>
      <c r="B40" s="68" t="s">
        <v>101</v>
      </c>
      <c r="C40" s="67"/>
      <c r="D40" s="151"/>
    </row>
    <row r="41" spans="1:4" s="28" customFormat="1">
      <c r="A41" s="74">
        <v>35</v>
      </c>
      <c r="B41" s="72" t="s">
        <v>111</v>
      </c>
      <c r="C41" s="67"/>
      <c r="D41" s="151"/>
    </row>
    <row r="42" spans="1:4" s="28" customFormat="1">
      <c r="A42" s="74">
        <v>36</v>
      </c>
      <c r="B42" s="73" t="s">
        <v>110</v>
      </c>
      <c r="C42" s="65">
        <v>404295000</v>
      </c>
      <c r="D42" s="151"/>
    </row>
    <row r="43" spans="1:4" s="28" customFormat="1">
      <c r="A43" s="74"/>
      <c r="B43" s="75"/>
      <c r="C43" s="67"/>
      <c r="D43" s="151"/>
    </row>
    <row r="44" spans="1:4" s="28" customFormat="1">
      <c r="A44" s="74">
        <v>37</v>
      </c>
      <c r="B44" s="78" t="s">
        <v>109</v>
      </c>
      <c r="C44" s="65">
        <v>651070138</v>
      </c>
      <c r="D44" s="151"/>
    </row>
    <row r="45" spans="1:4" s="28" customFormat="1">
      <c r="A45" s="74">
        <v>38</v>
      </c>
      <c r="B45" s="63" t="s">
        <v>108</v>
      </c>
      <c r="C45" s="67">
        <v>651070138</v>
      </c>
      <c r="D45" s="151"/>
    </row>
    <row r="46" spans="1:4" s="28" customFormat="1">
      <c r="A46" s="74">
        <v>39</v>
      </c>
      <c r="B46" s="63" t="s">
        <v>107</v>
      </c>
      <c r="C46" s="67"/>
      <c r="D46" s="151"/>
    </row>
    <row r="47" spans="1:4" s="28" customFormat="1">
      <c r="A47" s="74">
        <v>40</v>
      </c>
      <c r="B47" s="63" t="s">
        <v>106</v>
      </c>
      <c r="C47" s="67"/>
      <c r="D47" s="151"/>
    </row>
    <row r="48" spans="1:4" s="28" customFormat="1">
      <c r="A48" s="74">
        <v>41</v>
      </c>
      <c r="B48" s="78" t="s">
        <v>105</v>
      </c>
      <c r="C48" s="65">
        <v>0</v>
      </c>
      <c r="D48" s="151"/>
    </row>
    <row r="49" spans="1:4" s="28" customFormat="1">
      <c r="A49" s="74">
        <v>42</v>
      </c>
      <c r="B49" s="68" t="s">
        <v>104</v>
      </c>
      <c r="C49" s="67"/>
      <c r="D49" s="151"/>
    </row>
    <row r="50" spans="1:4" s="28" customFormat="1">
      <c r="A50" s="74">
        <v>43</v>
      </c>
      <c r="B50" s="69" t="s">
        <v>103</v>
      </c>
      <c r="C50" s="67">
        <v>0</v>
      </c>
      <c r="D50" s="151"/>
    </row>
    <row r="51" spans="1:4" s="28" customFormat="1">
      <c r="A51" s="74">
        <v>44</v>
      </c>
      <c r="B51" s="68" t="s">
        <v>102</v>
      </c>
      <c r="C51" s="67">
        <v>0</v>
      </c>
      <c r="D51" s="151"/>
    </row>
    <row r="52" spans="1:4" s="28" customFormat="1" ht="26.4">
      <c r="A52" s="74">
        <v>45</v>
      </c>
      <c r="B52" s="68" t="s">
        <v>101</v>
      </c>
      <c r="C52" s="67"/>
      <c r="D52" s="151"/>
    </row>
    <row r="53" spans="1:4" s="28" customFormat="1" ht="13.8" thickBot="1">
      <c r="A53" s="74">
        <v>46</v>
      </c>
      <c r="B53" s="79" t="s">
        <v>100</v>
      </c>
      <c r="C53" s="80">
        <v>651070138</v>
      </c>
      <c r="D53" s="151"/>
    </row>
    <row r="56" spans="1:4">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Normal="100" workbookViewId="0"/>
  </sheetViews>
  <sheetFormatPr defaultColWidth="9.109375" defaultRowHeight="13.8"/>
  <cols>
    <col min="1" max="1" width="9.44140625" style="205" bestFit="1" customWidth="1"/>
    <col min="2" max="2" width="59" style="205" customWidth="1"/>
    <col min="3" max="3" width="16.6640625" style="205" bestFit="1" customWidth="1"/>
    <col min="4" max="4" width="15.6640625" style="205" bestFit="1" customWidth="1"/>
    <col min="5" max="16384" width="9.109375" style="205"/>
  </cols>
  <sheetData>
    <row r="1" spans="1:4">
      <c r="A1" s="254" t="s">
        <v>30</v>
      </c>
      <c r="B1" s="3" t="str">
        <f>'Info '!C2</f>
        <v xml:space="preserve">JSC "Bank of Georgia" </v>
      </c>
    </row>
    <row r="2" spans="1:4" s="179" customFormat="1" ht="15.75" customHeight="1">
      <c r="A2" s="179" t="s">
        <v>31</v>
      </c>
      <c r="B2" s="349">
        <f>'1. key ratios '!B2</f>
        <v>45382</v>
      </c>
    </row>
    <row r="3" spans="1:4" s="179" customFormat="1" ht="15.75" customHeight="1"/>
    <row r="4" spans="1:4" ht="14.4" thickBot="1">
      <c r="A4" s="227" t="s">
        <v>280</v>
      </c>
      <c r="B4" s="262" t="s">
        <v>281</v>
      </c>
    </row>
    <row r="5" spans="1:4" s="263" customFormat="1" ht="12.75" customHeight="1">
      <c r="A5" s="323"/>
      <c r="B5" s="324" t="s">
        <v>284</v>
      </c>
      <c r="C5" s="255" t="s">
        <v>282</v>
      </c>
      <c r="D5" s="256" t="s">
        <v>283</v>
      </c>
    </row>
    <row r="6" spans="1:4" s="264" customFormat="1">
      <c r="A6" s="257">
        <v>1</v>
      </c>
      <c r="B6" s="319" t="s">
        <v>285</v>
      </c>
      <c r="C6" s="319"/>
      <c r="D6" s="258"/>
    </row>
    <row r="7" spans="1:4" s="264" customFormat="1">
      <c r="A7" s="259" t="s">
        <v>271</v>
      </c>
      <c r="B7" s="320" t="s">
        <v>286</v>
      </c>
      <c r="C7" s="312">
        <v>4.4999999999999998E-2</v>
      </c>
      <c r="D7" s="584">
        <v>1084080019.2980628</v>
      </c>
    </row>
    <row r="8" spans="1:4" s="264" customFormat="1">
      <c r="A8" s="259" t="s">
        <v>272</v>
      </c>
      <c r="B8" s="320" t="s">
        <v>287</v>
      </c>
      <c r="C8" s="313">
        <v>0.06</v>
      </c>
      <c r="D8" s="584">
        <v>1445440025.7307506</v>
      </c>
    </row>
    <row r="9" spans="1:4" s="264" customFormat="1">
      <c r="A9" s="259" t="s">
        <v>273</v>
      </c>
      <c r="B9" s="320" t="s">
        <v>288</v>
      </c>
      <c r="C9" s="313">
        <v>0.08</v>
      </c>
      <c r="D9" s="584">
        <v>1927253367.6410007</v>
      </c>
    </row>
    <row r="10" spans="1:4" s="264" customFormat="1">
      <c r="A10" s="257" t="s">
        <v>274</v>
      </c>
      <c r="B10" s="319" t="s">
        <v>289</v>
      </c>
      <c r="C10" s="314"/>
      <c r="D10" s="585"/>
    </row>
    <row r="11" spans="1:4" s="265" customFormat="1">
      <c r="A11" s="260" t="s">
        <v>275</v>
      </c>
      <c r="B11" s="311" t="s">
        <v>354</v>
      </c>
      <c r="C11" s="315">
        <v>2.5000000000000001E-2</v>
      </c>
      <c r="D11" s="584">
        <v>602266677.38781273</v>
      </c>
    </row>
    <row r="12" spans="1:4" s="265" customFormat="1">
      <c r="A12" s="260" t="s">
        <v>276</v>
      </c>
      <c r="B12" s="311" t="s">
        <v>290</v>
      </c>
      <c r="C12" s="315">
        <v>2.5000000000000001E-3</v>
      </c>
      <c r="D12" s="584">
        <v>60226667.738781273</v>
      </c>
    </row>
    <row r="13" spans="1:4" s="265" customFormat="1">
      <c r="A13" s="260" t="s">
        <v>277</v>
      </c>
      <c r="B13" s="311" t="s">
        <v>291</v>
      </c>
      <c r="C13" s="315">
        <v>2.5000000000000001E-2</v>
      </c>
      <c r="D13" s="584">
        <v>602266677.38781273</v>
      </c>
    </row>
    <row r="14" spans="1:4" s="265" customFormat="1">
      <c r="A14" s="257" t="s">
        <v>278</v>
      </c>
      <c r="B14" s="319" t="s">
        <v>351</v>
      </c>
      <c r="C14" s="316"/>
      <c r="D14" s="585"/>
    </row>
    <row r="15" spans="1:4" s="265" customFormat="1">
      <c r="A15" s="260">
        <v>3.1</v>
      </c>
      <c r="B15" s="311" t="s">
        <v>296</v>
      </c>
      <c r="C15" s="315">
        <v>4.8284273615686338E-2</v>
      </c>
      <c r="D15" s="584">
        <v>1163200361.6241376</v>
      </c>
    </row>
    <row r="16" spans="1:4" s="265" customFormat="1">
      <c r="A16" s="260">
        <v>3.2</v>
      </c>
      <c r="B16" s="311" t="s">
        <v>297</v>
      </c>
      <c r="C16" s="315">
        <v>5.5283327566509693E-2</v>
      </c>
      <c r="D16" s="584">
        <v>1331812240.3369546</v>
      </c>
    </row>
    <row r="17" spans="1:6" s="264" customFormat="1">
      <c r="A17" s="260">
        <v>3.3</v>
      </c>
      <c r="B17" s="311" t="s">
        <v>298</v>
      </c>
      <c r="C17" s="315">
        <v>6.449260908075094E-2</v>
      </c>
      <c r="D17" s="584">
        <v>1553669975.4853978</v>
      </c>
    </row>
    <row r="18" spans="1:6" s="263" customFormat="1" ht="12.75" customHeight="1">
      <c r="A18" s="321"/>
      <c r="B18" s="322" t="s">
        <v>350</v>
      </c>
      <c r="C18" s="317" t="s">
        <v>282</v>
      </c>
      <c r="D18" s="586" t="s">
        <v>283</v>
      </c>
    </row>
    <row r="19" spans="1:6" s="264" customFormat="1">
      <c r="A19" s="261">
        <v>4</v>
      </c>
      <c r="B19" s="311" t="s">
        <v>292</v>
      </c>
      <c r="C19" s="315">
        <v>0.14578427361568636</v>
      </c>
      <c r="D19" s="584">
        <v>3512040403.4366078</v>
      </c>
    </row>
    <row r="20" spans="1:6" s="264" customFormat="1">
      <c r="A20" s="261">
        <v>5</v>
      </c>
      <c r="B20" s="311" t="s">
        <v>90</v>
      </c>
      <c r="C20" s="315">
        <v>0.16778332756650968</v>
      </c>
      <c r="D20" s="584">
        <v>4042012288.5821114</v>
      </c>
    </row>
    <row r="21" spans="1:6" s="264" customFormat="1" ht="14.4" thickBot="1">
      <c r="A21" s="266" t="s">
        <v>279</v>
      </c>
      <c r="B21" s="267" t="s">
        <v>293</v>
      </c>
      <c r="C21" s="318">
        <v>0.19699260908075095</v>
      </c>
      <c r="D21" s="587">
        <v>4745683365.6408052</v>
      </c>
    </row>
    <row r="22" spans="1:6">
      <c r="F22" s="227"/>
    </row>
    <row r="23" spans="1:6" ht="53.4">
      <c r="B23" s="226" t="s">
        <v>353</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73"/>
  <sheetViews>
    <sheetView zoomScaleNormal="100" workbookViewId="0">
      <pane xSplit="1" ySplit="5" topLeftCell="B6" activePane="bottomRight" state="frozen"/>
      <selection pane="topRight"/>
      <selection pane="bottomLeft"/>
      <selection pane="bottomRight" activeCell="B6" sqref="B6"/>
    </sheetView>
  </sheetViews>
  <sheetFormatPr defaultColWidth="9.109375" defaultRowHeight="14.4"/>
  <cols>
    <col min="1" max="1" width="10.6640625" style="4" customWidth="1"/>
    <col min="2" max="2" width="91.88671875" style="4" customWidth="1"/>
    <col min="3" max="3" width="53.109375" style="4" customWidth="1"/>
    <col min="4" max="4" width="32.33203125" style="4" customWidth="1"/>
    <col min="5" max="5" width="9.44140625" style="5" customWidth="1"/>
    <col min="10" max="16384" width="9.109375" style="5"/>
  </cols>
  <sheetData>
    <row r="1" spans="1:9">
      <c r="A1" s="2" t="s">
        <v>30</v>
      </c>
      <c r="B1" s="3" t="str">
        <f>'Info '!C2</f>
        <v xml:space="preserve">JSC "Bank of Georgia" </v>
      </c>
      <c r="E1" s="4"/>
    </row>
    <row r="2" spans="1:9" s="43" customFormat="1" ht="15.75" customHeight="1">
      <c r="A2" s="2" t="s">
        <v>31</v>
      </c>
      <c r="B2" s="349">
        <f>'1. key ratios '!B2</f>
        <v>45382</v>
      </c>
      <c r="F2"/>
      <c r="G2"/>
      <c r="H2"/>
      <c r="I2"/>
    </row>
    <row r="3" spans="1:9" s="43" customFormat="1" ht="15.75" customHeight="1">
      <c r="A3" s="81"/>
      <c r="F3"/>
      <c r="G3"/>
      <c r="H3"/>
      <c r="I3"/>
    </row>
    <row r="4" spans="1:9" s="43" customFormat="1" ht="15.75" customHeight="1" thickBot="1">
      <c r="A4" s="43" t="s">
        <v>47</v>
      </c>
      <c r="B4" s="173" t="s">
        <v>178</v>
      </c>
      <c r="D4" s="18" t="s">
        <v>35</v>
      </c>
      <c r="F4"/>
      <c r="G4"/>
      <c r="H4"/>
      <c r="I4"/>
    </row>
    <row r="5" spans="1:9" ht="26.4">
      <c r="A5" s="82" t="s">
        <v>6</v>
      </c>
      <c r="B5" s="195" t="s">
        <v>218</v>
      </c>
      <c r="C5" s="83" t="s">
        <v>658</v>
      </c>
      <c r="D5" s="84" t="s">
        <v>49</v>
      </c>
    </row>
    <row r="6" spans="1:9">
      <c r="A6" s="392">
        <v>1</v>
      </c>
      <c r="B6" s="393" t="s">
        <v>559</v>
      </c>
      <c r="C6" s="588">
        <v>3388955350.4774003</v>
      </c>
      <c r="D6" s="85"/>
      <c r="E6" s="86"/>
    </row>
    <row r="7" spans="1:9">
      <c r="A7" s="392">
        <v>1.1000000000000001</v>
      </c>
      <c r="B7" s="394" t="s">
        <v>560</v>
      </c>
      <c r="C7" s="589">
        <v>644920089.102</v>
      </c>
      <c r="D7" s="87"/>
      <c r="E7" s="86"/>
    </row>
    <row r="8" spans="1:9">
      <c r="A8" s="392">
        <v>1.2</v>
      </c>
      <c r="B8" s="394" t="s">
        <v>561</v>
      </c>
      <c r="C8" s="589">
        <v>1642877731.3302002</v>
      </c>
      <c r="D8" s="87"/>
      <c r="E8" s="86"/>
    </row>
    <row r="9" spans="1:9">
      <c r="A9" s="392">
        <v>1.3</v>
      </c>
      <c r="B9" s="394" t="s">
        <v>562</v>
      </c>
      <c r="C9" s="590">
        <v>1101157530.0451999</v>
      </c>
      <c r="D9" s="448"/>
      <c r="E9" s="86"/>
    </row>
    <row r="10" spans="1:9">
      <c r="A10" s="392">
        <v>2</v>
      </c>
      <c r="B10" s="395" t="s">
        <v>563</v>
      </c>
      <c r="C10" s="590">
        <v>16666674.310000001</v>
      </c>
      <c r="D10" s="448"/>
      <c r="E10" s="86"/>
    </row>
    <row r="11" spans="1:9">
      <c r="A11" s="392">
        <v>2.1</v>
      </c>
      <c r="B11" s="396" t="s">
        <v>564</v>
      </c>
      <c r="C11" s="591">
        <v>16666674.310000001</v>
      </c>
      <c r="D11" s="449"/>
      <c r="E11" s="88"/>
    </row>
    <row r="12" spans="1:9">
      <c r="A12" s="392">
        <v>3</v>
      </c>
      <c r="B12" s="397" t="s">
        <v>565</v>
      </c>
      <c r="C12" s="591"/>
      <c r="D12" s="449"/>
      <c r="E12" s="88"/>
    </row>
    <row r="13" spans="1:9">
      <c r="A13" s="392">
        <v>4</v>
      </c>
      <c r="B13" s="398" t="s">
        <v>566</v>
      </c>
      <c r="C13" s="591"/>
      <c r="D13" s="449"/>
      <c r="E13" s="88"/>
    </row>
    <row r="14" spans="1:9">
      <c r="A14" s="632">
        <v>5</v>
      </c>
      <c r="B14" s="633" t="s">
        <v>567</v>
      </c>
      <c r="C14" s="591">
        <v>5347387591.0948019</v>
      </c>
      <c r="D14" s="449"/>
      <c r="E14" s="88"/>
    </row>
    <row r="15" spans="1:9">
      <c r="A15" s="407">
        <v>5.0999999999999996</v>
      </c>
      <c r="B15" s="572" t="s">
        <v>568</v>
      </c>
      <c r="C15" s="591">
        <v>8842013.2138</v>
      </c>
      <c r="D15" s="449"/>
      <c r="E15" s="88"/>
    </row>
    <row r="16" spans="1:9" ht="20.399999999999999">
      <c r="A16" s="441"/>
      <c r="B16" s="636" t="s">
        <v>711</v>
      </c>
      <c r="C16" s="590">
        <v>8057123.3337999992</v>
      </c>
      <c r="D16" s="554" t="s">
        <v>749</v>
      </c>
      <c r="E16" s="86"/>
    </row>
    <row r="17" spans="1:5">
      <c r="A17" s="634">
        <v>5.2</v>
      </c>
      <c r="B17" s="635" t="s">
        <v>569</v>
      </c>
      <c r="C17" s="590">
        <v>5338545577.8810015</v>
      </c>
      <c r="D17" s="448"/>
      <c r="E17" s="86"/>
    </row>
    <row r="18" spans="1:5">
      <c r="A18" s="392">
        <v>5.3</v>
      </c>
      <c r="B18" s="401" t="s">
        <v>570</v>
      </c>
      <c r="C18" s="590">
        <v>0</v>
      </c>
      <c r="D18" s="448"/>
      <c r="E18" s="86"/>
    </row>
    <row r="19" spans="1:5">
      <c r="A19" s="392">
        <v>6</v>
      </c>
      <c r="B19" s="397" t="s">
        <v>571</v>
      </c>
      <c r="C19" s="590">
        <v>20682665563.279251</v>
      </c>
      <c r="D19" s="448"/>
      <c r="E19" s="86"/>
    </row>
    <row r="20" spans="1:5">
      <c r="A20" s="392">
        <v>6.1</v>
      </c>
      <c r="B20" s="400" t="s">
        <v>569</v>
      </c>
      <c r="C20" s="591">
        <v>539675573.51899993</v>
      </c>
      <c r="D20" s="448"/>
      <c r="E20" s="86"/>
    </row>
    <row r="21" spans="1:5">
      <c r="A21" s="392">
        <v>6.2</v>
      </c>
      <c r="B21" s="401" t="s">
        <v>570</v>
      </c>
      <c r="C21" s="591">
        <v>20142989989.76025</v>
      </c>
      <c r="D21" s="448"/>
      <c r="E21" s="86"/>
    </row>
    <row r="22" spans="1:5">
      <c r="A22" s="632">
        <v>7</v>
      </c>
      <c r="B22" s="402" t="s">
        <v>572</v>
      </c>
      <c r="C22" s="591">
        <v>401135617.27999997</v>
      </c>
      <c r="D22" s="448"/>
      <c r="E22" s="86"/>
    </row>
    <row r="23" spans="1:5">
      <c r="A23" s="407"/>
      <c r="B23" s="641" t="s">
        <v>741</v>
      </c>
      <c r="C23" s="591">
        <v>9749333.5</v>
      </c>
      <c r="D23" s="554" t="s">
        <v>712</v>
      </c>
      <c r="E23" s="86"/>
    </row>
    <row r="24" spans="1:5" ht="20.399999999999999">
      <c r="A24" s="407"/>
      <c r="B24" s="443" t="str">
        <f>'9.Capital'!B24</f>
        <v>Significant investments in the common shares of commercial banks, insurance entities and other financial institutions (amount above 10% limit)</v>
      </c>
      <c r="C24" s="591">
        <f>'9.Capital'!C24</f>
        <v>22966459.441011429</v>
      </c>
      <c r="D24" s="448"/>
      <c r="E24" s="86"/>
    </row>
    <row r="25" spans="1:5">
      <c r="A25" s="634">
        <v>8</v>
      </c>
      <c r="B25" s="637" t="s">
        <v>573</v>
      </c>
      <c r="C25" s="590">
        <v>19498295.280000001</v>
      </c>
      <c r="D25" s="448"/>
      <c r="E25" s="86"/>
    </row>
    <row r="26" spans="1:5">
      <c r="A26" s="392">
        <v>9</v>
      </c>
      <c r="B26" s="398" t="s">
        <v>574</v>
      </c>
      <c r="C26" s="590">
        <v>645319746.38</v>
      </c>
      <c r="D26" s="450"/>
      <c r="E26" s="86"/>
    </row>
    <row r="27" spans="1:5">
      <c r="A27" s="392">
        <v>9.1</v>
      </c>
      <c r="B27" s="400" t="s">
        <v>575</v>
      </c>
      <c r="C27" s="592">
        <v>526984305.75</v>
      </c>
      <c r="D27" s="451"/>
      <c r="E27" s="86"/>
    </row>
    <row r="28" spans="1:5">
      <c r="A28" s="392">
        <v>9.1999999999999993</v>
      </c>
      <c r="B28" s="400" t="s">
        <v>576</v>
      </c>
      <c r="C28" s="593">
        <v>118335440.63</v>
      </c>
      <c r="D28" s="447"/>
      <c r="E28" s="90"/>
    </row>
    <row r="29" spans="1:5">
      <c r="A29" s="392">
        <v>10</v>
      </c>
      <c r="B29" s="398" t="s">
        <v>577</v>
      </c>
      <c r="C29" s="594">
        <v>170199166.21000001</v>
      </c>
      <c r="D29" s="642"/>
      <c r="E29" s="86"/>
    </row>
    <row r="30" spans="1:5">
      <c r="A30" s="392">
        <v>10.1</v>
      </c>
      <c r="B30" s="400" t="s">
        <v>578</v>
      </c>
      <c r="C30" s="589">
        <v>33331342.84</v>
      </c>
      <c r="D30" s="554" t="s">
        <v>713</v>
      </c>
      <c r="E30" s="86"/>
    </row>
    <row r="31" spans="1:5">
      <c r="A31" s="392">
        <v>10.199999999999999</v>
      </c>
      <c r="B31" s="400" t="s">
        <v>579</v>
      </c>
      <c r="C31" s="589">
        <v>136867823.37</v>
      </c>
      <c r="D31" s="554" t="s">
        <v>713</v>
      </c>
      <c r="E31" s="86"/>
    </row>
    <row r="32" spans="1:5">
      <c r="A32" s="392">
        <v>11</v>
      </c>
      <c r="B32" s="398" t="s">
        <v>580</v>
      </c>
      <c r="C32" s="589">
        <v>0</v>
      </c>
      <c r="D32" s="87"/>
      <c r="E32" s="86"/>
    </row>
    <row r="33" spans="1:5">
      <c r="A33" s="392">
        <v>11.1</v>
      </c>
      <c r="B33" s="400" t="s">
        <v>581</v>
      </c>
      <c r="C33" s="589">
        <v>0</v>
      </c>
      <c r="D33" s="87"/>
      <c r="E33" s="86"/>
    </row>
    <row r="34" spans="1:5">
      <c r="A34" s="392">
        <v>11.2</v>
      </c>
      <c r="B34" s="400" t="s">
        <v>582</v>
      </c>
      <c r="C34" s="589">
        <v>0</v>
      </c>
      <c r="D34" s="87"/>
      <c r="E34" s="86"/>
    </row>
    <row r="35" spans="1:5">
      <c r="A35" s="392">
        <v>13</v>
      </c>
      <c r="B35" s="398" t="s">
        <v>583</v>
      </c>
      <c r="C35" s="589">
        <v>637998579.21361005</v>
      </c>
      <c r="D35" s="87"/>
      <c r="E35" s="86"/>
    </row>
    <row r="36" spans="1:5">
      <c r="A36" s="392">
        <v>13.1</v>
      </c>
      <c r="B36" s="403" t="s">
        <v>584</v>
      </c>
      <c r="C36" s="589">
        <v>295066319.23000002</v>
      </c>
      <c r="D36" s="87"/>
      <c r="E36" s="86"/>
    </row>
    <row r="37" spans="1:5">
      <c r="A37" s="392">
        <v>13.2</v>
      </c>
      <c r="B37" s="403" t="s">
        <v>585</v>
      </c>
      <c r="C37" s="595">
        <v>0</v>
      </c>
      <c r="D37" s="89"/>
      <c r="E37" s="86"/>
    </row>
    <row r="38" spans="1:5">
      <c r="A38" s="392">
        <v>14</v>
      </c>
      <c r="B38" s="404" t="s">
        <v>586</v>
      </c>
      <c r="C38" s="595">
        <v>31309826583.525063</v>
      </c>
      <c r="D38" s="89"/>
      <c r="E38" s="86"/>
    </row>
    <row r="39" spans="1:5">
      <c r="A39" s="392"/>
      <c r="B39" s="405" t="s">
        <v>587</v>
      </c>
      <c r="C39" s="596"/>
      <c r="D39" s="91"/>
      <c r="E39" s="86"/>
    </row>
    <row r="40" spans="1:5">
      <c r="A40" s="392">
        <v>15</v>
      </c>
      <c r="B40" s="406" t="s">
        <v>588</v>
      </c>
      <c r="C40" s="593">
        <v>6832797.1500000004</v>
      </c>
      <c r="D40" s="447"/>
      <c r="E40" s="90"/>
    </row>
    <row r="41" spans="1:5">
      <c r="A41" s="407">
        <v>15.1</v>
      </c>
      <c r="B41" s="408" t="s">
        <v>564</v>
      </c>
      <c r="C41" s="589">
        <v>6832797.1500000004</v>
      </c>
      <c r="D41" s="87"/>
      <c r="E41" s="86"/>
    </row>
    <row r="42" spans="1:5">
      <c r="A42" s="407">
        <v>16</v>
      </c>
      <c r="B42" s="395" t="s">
        <v>589</v>
      </c>
      <c r="C42" s="589"/>
      <c r="D42" s="87"/>
      <c r="E42" s="86"/>
    </row>
    <row r="43" spans="1:5">
      <c r="A43" s="407">
        <v>17</v>
      </c>
      <c r="B43" s="395" t="s">
        <v>590</v>
      </c>
      <c r="C43" s="589">
        <v>25219093976.6077</v>
      </c>
      <c r="D43" s="87"/>
      <c r="E43" s="86"/>
    </row>
    <row r="44" spans="1:5">
      <c r="A44" s="407">
        <v>17.100000000000001</v>
      </c>
      <c r="B44" s="409" t="s">
        <v>591</v>
      </c>
      <c r="C44" s="589">
        <v>21834041133.227699</v>
      </c>
      <c r="D44" s="87"/>
      <c r="E44" s="86"/>
    </row>
    <row r="45" spans="1:5">
      <c r="A45" s="407">
        <v>17.2</v>
      </c>
      <c r="B45" s="410" t="s">
        <v>592</v>
      </c>
      <c r="C45" s="589">
        <v>3179688666.4500003</v>
      </c>
      <c r="D45" s="87"/>
      <c r="E45" s="86"/>
    </row>
    <row r="46" spans="1:5">
      <c r="A46" s="407">
        <v>17.3</v>
      </c>
      <c r="B46" s="437" t="s">
        <v>593</v>
      </c>
      <c r="C46" s="595">
        <v>64984324.959999993</v>
      </c>
      <c r="D46" s="89"/>
      <c r="E46" s="86"/>
    </row>
    <row r="47" spans="1:5">
      <c r="A47" s="407">
        <v>17.399999999999999</v>
      </c>
      <c r="B47" s="438" t="s">
        <v>594</v>
      </c>
      <c r="C47" s="597">
        <v>140379851.97</v>
      </c>
      <c r="D47" s="439"/>
      <c r="E47" s="86"/>
    </row>
    <row r="48" spans="1:5">
      <c r="A48" s="407">
        <v>18</v>
      </c>
      <c r="B48" s="440" t="s">
        <v>595</v>
      </c>
      <c r="C48" s="598">
        <v>3445222.0895999996</v>
      </c>
      <c r="D48" s="446"/>
      <c r="E48" s="90"/>
    </row>
    <row r="49" spans="1:4">
      <c r="A49" s="407">
        <v>19</v>
      </c>
      <c r="B49" s="440" t="s">
        <v>596</v>
      </c>
      <c r="C49" s="599">
        <v>69737918.489999995</v>
      </c>
      <c r="D49" s="441"/>
    </row>
    <row r="50" spans="1:4">
      <c r="A50" s="407">
        <v>19.100000000000001</v>
      </c>
      <c r="B50" s="442" t="s">
        <v>597</v>
      </c>
      <c r="C50" s="599">
        <v>48220924.149999999</v>
      </c>
      <c r="D50" s="441"/>
    </row>
    <row r="51" spans="1:4">
      <c r="A51" s="407">
        <v>19.2</v>
      </c>
      <c r="B51" s="442" t="s">
        <v>598</v>
      </c>
      <c r="C51" s="599">
        <v>21516994.34</v>
      </c>
      <c r="D51" s="441"/>
    </row>
    <row r="52" spans="1:4">
      <c r="A52" s="407">
        <v>20</v>
      </c>
      <c r="B52" s="414" t="s">
        <v>599</v>
      </c>
      <c r="C52" s="599">
        <v>1088963501.04</v>
      </c>
      <c r="D52" s="441"/>
    </row>
    <row r="53" spans="1:4">
      <c r="A53" s="407"/>
      <c r="B53" s="640" t="s">
        <v>739</v>
      </c>
      <c r="C53" s="599">
        <v>404295000</v>
      </c>
      <c r="D53" s="554" t="s">
        <v>747</v>
      </c>
    </row>
    <row r="54" spans="1:4">
      <c r="A54" s="407"/>
      <c r="B54" s="640" t="s">
        <v>740</v>
      </c>
      <c r="C54" s="599">
        <v>651070138</v>
      </c>
      <c r="D54" s="554" t="s">
        <v>748</v>
      </c>
    </row>
    <row r="55" spans="1:4">
      <c r="A55" s="407">
        <v>21</v>
      </c>
      <c r="B55" s="443" t="s">
        <v>600</v>
      </c>
      <c r="C55" s="599">
        <v>607296613.50339997</v>
      </c>
      <c r="D55" s="441"/>
    </row>
    <row r="56" spans="1:4">
      <c r="A56" s="407">
        <v>21.1</v>
      </c>
      <c r="B56" s="410" t="s">
        <v>601</v>
      </c>
      <c r="C56" s="599">
        <v>276233652.41000003</v>
      </c>
      <c r="D56" s="441"/>
    </row>
    <row r="57" spans="1:4">
      <c r="A57" s="407">
        <v>22</v>
      </c>
      <c r="B57" s="415" t="s">
        <v>602</v>
      </c>
      <c r="C57" s="599">
        <v>26995370028.880703</v>
      </c>
      <c r="D57" s="441"/>
    </row>
    <row r="58" spans="1:4">
      <c r="A58" s="407"/>
      <c r="B58" s="416" t="s">
        <v>603</v>
      </c>
      <c r="C58" s="600"/>
      <c r="D58" s="441"/>
    </row>
    <row r="59" spans="1:4">
      <c r="A59" s="407">
        <v>23</v>
      </c>
      <c r="B59" s="414" t="s">
        <v>604</v>
      </c>
      <c r="C59" s="599">
        <v>27993660.18</v>
      </c>
      <c r="D59" s="554" t="s">
        <v>744</v>
      </c>
    </row>
    <row r="60" spans="1:4">
      <c r="A60" s="407">
        <v>24</v>
      </c>
      <c r="B60" s="414" t="s">
        <v>605</v>
      </c>
      <c r="C60" s="599">
        <v>0</v>
      </c>
      <c r="D60" s="441"/>
    </row>
    <row r="61" spans="1:4">
      <c r="A61" s="407">
        <v>25</v>
      </c>
      <c r="B61" s="440" t="s">
        <v>606</v>
      </c>
      <c r="C61" s="599">
        <v>252311118.03999999</v>
      </c>
      <c r="D61" s="554" t="s">
        <v>745</v>
      </c>
    </row>
    <row r="62" spans="1:4">
      <c r="A62" s="407">
        <v>26</v>
      </c>
      <c r="B62" s="440" t="s">
        <v>607</v>
      </c>
      <c r="C62" s="599">
        <v>-11366</v>
      </c>
      <c r="D62" s="554" t="s">
        <v>746</v>
      </c>
    </row>
    <row r="63" spans="1:4">
      <c r="A63" s="407">
        <v>27</v>
      </c>
      <c r="B63" s="440" t="s">
        <v>608</v>
      </c>
      <c r="C63" s="599">
        <v>0</v>
      </c>
      <c r="D63" s="441"/>
    </row>
    <row r="64" spans="1:4">
      <c r="A64" s="407">
        <v>27.1</v>
      </c>
      <c r="B64" s="438" t="s">
        <v>609</v>
      </c>
      <c r="C64" s="599">
        <v>0</v>
      </c>
      <c r="D64" s="441"/>
    </row>
    <row r="65" spans="1:4">
      <c r="A65" s="407">
        <v>27.2</v>
      </c>
      <c r="B65" s="438" t="s">
        <v>610</v>
      </c>
      <c r="C65" s="599">
        <v>0</v>
      </c>
      <c r="D65" s="441"/>
    </row>
    <row r="66" spans="1:4">
      <c r="A66" s="407">
        <v>28</v>
      </c>
      <c r="B66" s="417" t="s">
        <v>611</v>
      </c>
      <c r="C66" s="599">
        <v>-131973769.54000001</v>
      </c>
      <c r="D66" s="441"/>
    </row>
    <row r="67" spans="1:4">
      <c r="A67" s="407">
        <v>29</v>
      </c>
      <c r="B67" s="440" t="s">
        <v>612</v>
      </c>
      <c r="C67" s="599">
        <v>59339990.400000013</v>
      </c>
      <c r="D67" s="441"/>
    </row>
    <row r="68" spans="1:4">
      <c r="A68" s="407">
        <v>29.1</v>
      </c>
      <c r="B68" s="444" t="s">
        <v>613</v>
      </c>
      <c r="C68" s="599">
        <v>2358668.17</v>
      </c>
      <c r="D68" s="441"/>
    </row>
    <row r="69" spans="1:4">
      <c r="A69" s="407">
        <v>29.2</v>
      </c>
      <c r="B69" s="452" t="s">
        <v>614</v>
      </c>
      <c r="C69" s="599">
        <v>52701540.99000001</v>
      </c>
      <c r="D69" s="554" t="s">
        <v>742</v>
      </c>
    </row>
    <row r="70" spans="1:4">
      <c r="A70" s="407">
        <v>29.3</v>
      </c>
      <c r="B70" s="452" t="s">
        <v>615</v>
      </c>
      <c r="C70" s="599">
        <v>4279781.24</v>
      </c>
      <c r="D70" s="554" t="s">
        <v>742</v>
      </c>
    </row>
    <row r="71" spans="1:4">
      <c r="A71" s="407">
        <v>30</v>
      </c>
      <c r="B71" s="419" t="s">
        <v>616</v>
      </c>
      <c r="C71" s="599">
        <v>4106796921.5652857</v>
      </c>
      <c r="D71" s="554" t="s">
        <v>742</v>
      </c>
    </row>
    <row r="72" spans="1:4">
      <c r="A72" s="407">
        <v>31</v>
      </c>
      <c r="B72" s="445" t="s">
        <v>617</v>
      </c>
      <c r="C72" s="599">
        <v>4314456554.6452856</v>
      </c>
      <c r="D72" s="554" t="s">
        <v>743</v>
      </c>
    </row>
    <row r="73" spans="1:4">
      <c r="A73" s="407">
        <v>32</v>
      </c>
      <c r="B73" s="419" t="s">
        <v>618</v>
      </c>
      <c r="C73" s="599">
        <v>31309826583.52599</v>
      </c>
      <c r="D73" s="4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4"/>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17" bestFit="1" customWidth="1"/>
    <col min="17" max="17" width="14.6640625" style="17" customWidth="1"/>
    <col min="18" max="18" width="13" style="17" bestFit="1" customWidth="1"/>
    <col min="19" max="19" width="34.88671875" style="17" customWidth="1"/>
    <col min="20" max="16384" width="9.109375" style="17"/>
  </cols>
  <sheetData>
    <row r="1" spans="1:19">
      <c r="A1" s="2" t="s">
        <v>30</v>
      </c>
      <c r="B1" s="3" t="str">
        <f>'Info '!C2</f>
        <v xml:space="preserve">JSC "Bank of Georgia" </v>
      </c>
    </row>
    <row r="2" spans="1:19">
      <c r="A2" s="2" t="s">
        <v>31</v>
      </c>
      <c r="B2" s="349">
        <f>'1. key ratios '!B2</f>
        <v>45382</v>
      </c>
    </row>
    <row r="4" spans="1:19" ht="27" thickBot="1">
      <c r="A4" s="4" t="s">
        <v>146</v>
      </c>
      <c r="B4" s="216" t="s">
        <v>251</v>
      </c>
    </row>
    <row r="5" spans="1:19" s="202" customFormat="1" ht="13.8">
      <c r="A5" s="197"/>
      <c r="B5" s="198"/>
      <c r="C5" s="199" t="s">
        <v>0</v>
      </c>
      <c r="D5" s="199" t="s">
        <v>1</v>
      </c>
      <c r="E5" s="199" t="s">
        <v>2</v>
      </c>
      <c r="F5" s="199" t="s">
        <v>3</v>
      </c>
      <c r="G5" s="199" t="s">
        <v>4</v>
      </c>
      <c r="H5" s="199" t="s">
        <v>5</v>
      </c>
      <c r="I5" s="199" t="s">
        <v>8</v>
      </c>
      <c r="J5" s="199" t="s">
        <v>9</v>
      </c>
      <c r="K5" s="199" t="s">
        <v>10</v>
      </c>
      <c r="L5" s="199" t="s">
        <v>11</v>
      </c>
      <c r="M5" s="199" t="s">
        <v>12</v>
      </c>
      <c r="N5" s="199" t="s">
        <v>13</v>
      </c>
      <c r="O5" s="199" t="s">
        <v>235</v>
      </c>
      <c r="P5" s="199" t="s">
        <v>236</v>
      </c>
      <c r="Q5" s="199" t="s">
        <v>237</v>
      </c>
      <c r="R5" s="200" t="s">
        <v>238</v>
      </c>
      <c r="S5" s="201" t="s">
        <v>239</v>
      </c>
    </row>
    <row r="6" spans="1:19" s="202" customFormat="1" ht="99" customHeight="1">
      <c r="A6" s="203"/>
      <c r="B6" s="743" t="s">
        <v>240</v>
      </c>
      <c r="C6" s="739">
        <v>0</v>
      </c>
      <c r="D6" s="740"/>
      <c r="E6" s="739">
        <v>0.2</v>
      </c>
      <c r="F6" s="740"/>
      <c r="G6" s="739">
        <v>0.35</v>
      </c>
      <c r="H6" s="740"/>
      <c r="I6" s="739">
        <v>0.5</v>
      </c>
      <c r="J6" s="740"/>
      <c r="K6" s="739">
        <v>0.75</v>
      </c>
      <c r="L6" s="740"/>
      <c r="M6" s="739">
        <v>1</v>
      </c>
      <c r="N6" s="740"/>
      <c r="O6" s="739">
        <v>1.5</v>
      </c>
      <c r="P6" s="740"/>
      <c r="Q6" s="739">
        <v>2.5</v>
      </c>
      <c r="R6" s="740"/>
      <c r="S6" s="741" t="s">
        <v>145</v>
      </c>
    </row>
    <row r="7" spans="1:19" s="202" customFormat="1" ht="30.75" customHeight="1">
      <c r="A7" s="203"/>
      <c r="B7" s="744"/>
      <c r="C7" s="194" t="s">
        <v>148</v>
      </c>
      <c r="D7" s="194" t="s">
        <v>147</v>
      </c>
      <c r="E7" s="194" t="s">
        <v>148</v>
      </c>
      <c r="F7" s="194" t="s">
        <v>147</v>
      </c>
      <c r="G7" s="194" t="s">
        <v>148</v>
      </c>
      <c r="H7" s="194" t="s">
        <v>147</v>
      </c>
      <c r="I7" s="194" t="s">
        <v>148</v>
      </c>
      <c r="J7" s="194" t="s">
        <v>147</v>
      </c>
      <c r="K7" s="194" t="s">
        <v>148</v>
      </c>
      <c r="L7" s="194" t="s">
        <v>147</v>
      </c>
      <c r="M7" s="194" t="s">
        <v>148</v>
      </c>
      <c r="N7" s="194" t="s">
        <v>147</v>
      </c>
      <c r="O7" s="194" t="s">
        <v>148</v>
      </c>
      <c r="P7" s="194" t="s">
        <v>147</v>
      </c>
      <c r="Q7" s="194" t="s">
        <v>148</v>
      </c>
      <c r="R7" s="194" t="s">
        <v>147</v>
      </c>
      <c r="S7" s="742"/>
    </row>
    <row r="8" spans="1:19" s="94" customFormat="1">
      <c r="A8" s="92">
        <v>1</v>
      </c>
      <c r="B8" s="1" t="s">
        <v>51</v>
      </c>
      <c r="C8" s="93">
        <v>4769455487.1317005</v>
      </c>
      <c r="D8" s="93"/>
      <c r="E8" s="93">
        <v>0</v>
      </c>
      <c r="F8" s="93"/>
      <c r="G8" s="93"/>
      <c r="H8" s="93"/>
      <c r="I8" s="93">
        <v>0</v>
      </c>
      <c r="J8" s="93"/>
      <c r="K8" s="93">
        <v>0.35</v>
      </c>
      <c r="L8" s="93"/>
      <c r="M8" s="93">
        <v>1618910476.9000001</v>
      </c>
      <c r="N8" s="93"/>
      <c r="O8" s="93">
        <v>0</v>
      </c>
      <c r="P8" s="93"/>
      <c r="Q8" s="93">
        <v>0</v>
      </c>
      <c r="R8" s="93"/>
      <c r="S8" s="217">
        <v>1618910477.1625001</v>
      </c>
    </row>
    <row r="9" spans="1:19" s="94" customFormat="1">
      <c r="A9" s="92">
        <v>2</v>
      </c>
      <c r="B9" s="1" t="s">
        <v>52</v>
      </c>
      <c r="C9" s="93">
        <v>0</v>
      </c>
      <c r="D9" s="93"/>
      <c r="E9" s="93">
        <v>0</v>
      </c>
      <c r="F9" s="93"/>
      <c r="G9" s="93"/>
      <c r="H9" s="93"/>
      <c r="I9" s="93">
        <v>0</v>
      </c>
      <c r="J9" s="93"/>
      <c r="K9" s="93">
        <v>0</v>
      </c>
      <c r="L9" s="93"/>
      <c r="M9" s="93">
        <v>0</v>
      </c>
      <c r="N9" s="93"/>
      <c r="O9" s="93">
        <v>0</v>
      </c>
      <c r="P9" s="93"/>
      <c r="Q9" s="93">
        <v>0</v>
      </c>
      <c r="R9" s="93"/>
      <c r="S9" s="217">
        <v>0</v>
      </c>
    </row>
    <row r="10" spans="1:19" s="94" customFormat="1">
      <c r="A10" s="92">
        <v>3</v>
      </c>
      <c r="B10" s="1" t="s">
        <v>164</v>
      </c>
      <c r="C10" s="93">
        <v>0</v>
      </c>
      <c r="D10" s="93"/>
      <c r="E10" s="93">
        <v>0</v>
      </c>
      <c r="F10" s="93"/>
      <c r="G10" s="93"/>
      <c r="H10" s="93"/>
      <c r="I10" s="93">
        <v>0</v>
      </c>
      <c r="J10" s="93"/>
      <c r="K10" s="93">
        <v>0</v>
      </c>
      <c r="L10" s="93"/>
      <c r="M10" s="93">
        <v>0</v>
      </c>
      <c r="N10" s="93"/>
      <c r="O10" s="93">
        <v>0</v>
      </c>
      <c r="P10" s="93"/>
      <c r="Q10" s="93">
        <v>0</v>
      </c>
      <c r="R10" s="93"/>
      <c r="S10" s="217">
        <v>0</v>
      </c>
    </row>
    <row r="11" spans="1:19" s="94" customFormat="1">
      <c r="A11" s="92">
        <v>4</v>
      </c>
      <c r="B11" s="1" t="s">
        <v>53</v>
      </c>
      <c r="C11" s="93">
        <v>976562879.78999996</v>
      </c>
      <c r="D11" s="93"/>
      <c r="E11" s="93">
        <v>0</v>
      </c>
      <c r="F11" s="93"/>
      <c r="G11" s="93"/>
      <c r="H11" s="93"/>
      <c r="I11" s="93">
        <v>0</v>
      </c>
      <c r="J11" s="93"/>
      <c r="K11" s="93">
        <v>0</v>
      </c>
      <c r="L11" s="93"/>
      <c r="M11" s="93">
        <v>0</v>
      </c>
      <c r="N11" s="93"/>
      <c r="O11" s="93">
        <v>0</v>
      </c>
      <c r="P11" s="93"/>
      <c r="Q11" s="93">
        <v>0</v>
      </c>
      <c r="R11" s="93"/>
      <c r="S11" s="217">
        <v>0</v>
      </c>
    </row>
    <row r="12" spans="1:19" s="94" customFormat="1">
      <c r="A12" s="92">
        <v>5</v>
      </c>
      <c r="B12" s="1" t="s">
        <v>54</v>
      </c>
      <c r="C12" s="93">
        <v>0</v>
      </c>
      <c r="D12" s="93"/>
      <c r="E12" s="93">
        <v>0</v>
      </c>
      <c r="F12" s="93"/>
      <c r="G12" s="93"/>
      <c r="H12" s="93"/>
      <c r="I12" s="93">
        <v>0</v>
      </c>
      <c r="J12" s="93"/>
      <c r="K12" s="93">
        <v>0</v>
      </c>
      <c r="L12" s="93"/>
      <c r="M12" s="93">
        <v>0</v>
      </c>
      <c r="N12" s="93"/>
      <c r="O12" s="93">
        <v>0</v>
      </c>
      <c r="P12" s="93"/>
      <c r="Q12" s="93">
        <v>0</v>
      </c>
      <c r="R12" s="93"/>
      <c r="S12" s="217">
        <v>0</v>
      </c>
    </row>
    <row r="13" spans="1:19" s="94" customFormat="1">
      <c r="A13" s="92">
        <v>6</v>
      </c>
      <c r="B13" s="1" t="s">
        <v>55</v>
      </c>
      <c r="C13" s="93">
        <v>0</v>
      </c>
      <c r="D13" s="93"/>
      <c r="E13" s="93">
        <v>1100272451.5100999</v>
      </c>
      <c r="F13" s="93"/>
      <c r="G13" s="93">
        <v>0</v>
      </c>
      <c r="H13" s="93"/>
      <c r="I13" s="93">
        <v>11441636.7761</v>
      </c>
      <c r="J13" s="93"/>
      <c r="K13" s="93">
        <v>0</v>
      </c>
      <c r="L13" s="93"/>
      <c r="M13" s="93">
        <v>28666749.181000002</v>
      </c>
      <c r="N13" s="93"/>
      <c r="O13" s="93">
        <v>0</v>
      </c>
      <c r="P13" s="93"/>
      <c r="Q13" s="93">
        <v>0</v>
      </c>
      <c r="R13" s="93"/>
      <c r="S13" s="217">
        <v>254442057.87106997</v>
      </c>
    </row>
    <row r="14" spans="1:19" s="94" customFormat="1">
      <c r="A14" s="92">
        <v>7</v>
      </c>
      <c r="B14" s="1" t="s">
        <v>56</v>
      </c>
      <c r="C14" s="93"/>
      <c r="D14" s="93"/>
      <c r="E14" s="93">
        <v>0</v>
      </c>
      <c r="F14" s="93"/>
      <c r="G14" s="93">
        <v>0</v>
      </c>
      <c r="H14" s="93"/>
      <c r="I14" s="93">
        <v>0</v>
      </c>
      <c r="J14" s="93"/>
      <c r="K14" s="93">
        <v>0</v>
      </c>
      <c r="L14" s="93"/>
      <c r="M14" s="93">
        <v>8337229544.0803003</v>
      </c>
      <c r="N14" s="93">
        <v>1116330671.342931</v>
      </c>
      <c r="O14" s="93">
        <v>0</v>
      </c>
      <c r="P14" s="93"/>
      <c r="Q14" s="93">
        <v>0</v>
      </c>
      <c r="R14" s="93"/>
      <c r="S14" s="217">
        <v>9453560215.4232311</v>
      </c>
    </row>
    <row r="15" spans="1:19" s="94" customFormat="1">
      <c r="A15" s="92">
        <v>8</v>
      </c>
      <c r="B15" s="1" t="s">
        <v>57</v>
      </c>
      <c r="C15" s="93"/>
      <c r="D15" s="93"/>
      <c r="E15" s="93"/>
      <c r="F15" s="93"/>
      <c r="G15" s="93">
        <v>0</v>
      </c>
      <c r="H15" s="93"/>
      <c r="I15" s="93">
        <v>0</v>
      </c>
      <c r="J15" s="93"/>
      <c r="K15" s="93">
        <v>7397939592.5813999</v>
      </c>
      <c r="L15" s="93">
        <v>119336303.77635001</v>
      </c>
      <c r="M15" s="93">
        <v>0</v>
      </c>
      <c r="N15" s="93">
        <v>0</v>
      </c>
      <c r="O15" s="93"/>
      <c r="P15" s="93"/>
      <c r="Q15" s="93">
        <v>0</v>
      </c>
      <c r="R15" s="93"/>
      <c r="S15" s="217">
        <v>5637956922.2683125</v>
      </c>
    </row>
    <row r="16" spans="1:19" s="94" customFormat="1">
      <c r="A16" s="92">
        <v>9</v>
      </c>
      <c r="B16" s="1" t="s">
        <v>58</v>
      </c>
      <c r="C16" s="93"/>
      <c r="D16" s="93"/>
      <c r="E16" s="93"/>
      <c r="F16" s="93"/>
      <c r="G16" s="93">
        <v>4156649330.6673999</v>
      </c>
      <c r="H16" s="93"/>
      <c r="I16" s="93">
        <v>0</v>
      </c>
      <c r="J16" s="93"/>
      <c r="K16" s="93">
        <v>0</v>
      </c>
      <c r="L16" s="93"/>
      <c r="M16" s="93">
        <v>0</v>
      </c>
      <c r="N16" s="93"/>
      <c r="O16" s="93">
        <v>0</v>
      </c>
      <c r="P16" s="93"/>
      <c r="Q16" s="93">
        <v>0</v>
      </c>
      <c r="R16" s="93"/>
      <c r="S16" s="217">
        <v>1454827265.7335899</v>
      </c>
    </row>
    <row r="17" spans="1:19" s="94" customFormat="1">
      <c r="A17" s="92">
        <v>10</v>
      </c>
      <c r="B17" s="1" t="s">
        <v>59</v>
      </c>
      <c r="C17" s="93"/>
      <c r="D17" s="93"/>
      <c r="E17" s="93"/>
      <c r="F17" s="93"/>
      <c r="G17" s="93">
        <v>0</v>
      </c>
      <c r="H17" s="93"/>
      <c r="I17" s="93">
        <v>8362334.6560000004</v>
      </c>
      <c r="J17" s="93"/>
      <c r="K17" s="93">
        <v>0</v>
      </c>
      <c r="L17" s="93"/>
      <c r="M17" s="93">
        <v>93345558.149100006</v>
      </c>
      <c r="N17" s="93"/>
      <c r="O17" s="93">
        <v>49572838.236400001</v>
      </c>
      <c r="P17" s="93"/>
      <c r="Q17" s="93">
        <v>0</v>
      </c>
      <c r="R17" s="93"/>
      <c r="S17" s="217">
        <v>171885982.8317</v>
      </c>
    </row>
    <row r="18" spans="1:19" s="94" customFormat="1">
      <c r="A18" s="92">
        <v>11</v>
      </c>
      <c r="B18" s="1" t="s">
        <v>60</v>
      </c>
      <c r="C18" s="93"/>
      <c r="D18" s="93"/>
      <c r="E18" s="93"/>
      <c r="F18" s="93"/>
      <c r="G18" s="93">
        <v>0</v>
      </c>
      <c r="H18" s="93"/>
      <c r="I18" s="93">
        <v>0</v>
      </c>
      <c r="J18" s="93"/>
      <c r="K18" s="93">
        <v>0</v>
      </c>
      <c r="L18" s="93"/>
      <c r="M18" s="93">
        <v>175455385.83590001</v>
      </c>
      <c r="N18" s="93"/>
      <c r="O18" s="93">
        <v>56439475.424699999</v>
      </c>
      <c r="P18" s="93"/>
      <c r="Q18" s="93">
        <v>43930024.110027872</v>
      </c>
      <c r="R18" s="93"/>
      <c r="S18" s="217">
        <v>369939659.2480197</v>
      </c>
    </row>
    <row r="19" spans="1:19" s="94" customFormat="1">
      <c r="A19" s="92">
        <v>12</v>
      </c>
      <c r="B19" s="1" t="s">
        <v>61</v>
      </c>
      <c r="C19" s="93"/>
      <c r="D19" s="93"/>
      <c r="E19" s="93"/>
      <c r="F19" s="93"/>
      <c r="G19" s="93">
        <v>0</v>
      </c>
      <c r="H19" s="93"/>
      <c r="I19" s="93">
        <v>0</v>
      </c>
      <c r="J19" s="93"/>
      <c r="K19" s="93">
        <v>0</v>
      </c>
      <c r="L19" s="93"/>
      <c r="M19" s="93">
        <v>0</v>
      </c>
      <c r="N19" s="93"/>
      <c r="O19" s="93">
        <v>0</v>
      </c>
      <c r="P19" s="93"/>
      <c r="Q19" s="93">
        <v>0</v>
      </c>
      <c r="R19" s="93"/>
      <c r="S19" s="217">
        <v>0</v>
      </c>
    </row>
    <row r="20" spans="1:19" s="94" customFormat="1">
      <c r="A20" s="92">
        <v>13</v>
      </c>
      <c r="B20" s="1" t="s">
        <v>144</v>
      </c>
      <c r="C20" s="93"/>
      <c r="D20" s="93"/>
      <c r="E20" s="93"/>
      <c r="F20" s="93"/>
      <c r="G20" s="93">
        <v>0</v>
      </c>
      <c r="H20" s="93"/>
      <c r="I20" s="93">
        <v>0</v>
      </c>
      <c r="J20" s="93"/>
      <c r="K20" s="93">
        <v>0</v>
      </c>
      <c r="L20" s="93"/>
      <c r="M20" s="93">
        <v>0</v>
      </c>
      <c r="N20" s="93"/>
      <c r="O20" s="93">
        <v>0</v>
      </c>
      <c r="P20" s="93"/>
      <c r="Q20" s="93">
        <v>0</v>
      </c>
      <c r="R20" s="93"/>
      <c r="S20" s="217">
        <v>0</v>
      </c>
    </row>
    <row r="21" spans="1:19" s="94" customFormat="1">
      <c r="A21" s="92">
        <v>14</v>
      </c>
      <c r="B21" s="1" t="s">
        <v>63</v>
      </c>
      <c r="C21" s="93">
        <v>644920089.10199988</v>
      </c>
      <c r="D21" s="93"/>
      <c r="E21" s="93"/>
      <c r="F21" s="93"/>
      <c r="G21" s="93">
        <v>0</v>
      </c>
      <c r="H21" s="93"/>
      <c r="I21" s="93">
        <v>0</v>
      </c>
      <c r="J21" s="93"/>
      <c r="K21" s="93">
        <v>0</v>
      </c>
      <c r="L21" s="93"/>
      <c r="M21" s="93">
        <v>1258137264.5191298</v>
      </c>
      <c r="N21" s="93"/>
      <c r="O21" s="93">
        <v>0</v>
      </c>
      <c r="P21" s="93"/>
      <c r="Q21" s="93">
        <v>369204714.21898854</v>
      </c>
      <c r="R21" s="93"/>
      <c r="S21" s="217">
        <v>2181149050.0666008</v>
      </c>
    </row>
    <row r="22" spans="1:19" ht="13.8" thickBot="1">
      <c r="A22" s="95"/>
      <c r="B22" s="96" t="s">
        <v>64</v>
      </c>
      <c r="C22" s="97">
        <v>6390938456.0237007</v>
      </c>
      <c r="D22" s="97">
        <v>0</v>
      </c>
      <c r="E22" s="97">
        <v>1100272451.5100999</v>
      </c>
      <c r="F22" s="97">
        <v>0</v>
      </c>
      <c r="G22" s="97">
        <v>4156649330.6673999</v>
      </c>
      <c r="H22" s="97">
        <v>0</v>
      </c>
      <c r="I22" s="97">
        <v>19803971.432100002</v>
      </c>
      <c r="J22" s="97">
        <v>0</v>
      </c>
      <c r="K22" s="97">
        <v>7397939592.9314003</v>
      </c>
      <c r="L22" s="97">
        <v>119336303.77635001</v>
      </c>
      <c r="M22" s="97">
        <v>11511744978.665428</v>
      </c>
      <c r="N22" s="97">
        <v>1116330671.342931</v>
      </c>
      <c r="O22" s="97">
        <v>106012313.6611</v>
      </c>
      <c r="P22" s="97">
        <v>0</v>
      </c>
      <c r="Q22" s="97">
        <v>413134738.32901639</v>
      </c>
      <c r="R22" s="97">
        <v>0</v>
      </c>
      <c r="S22" s="218">
        <v>21142671630.605022</v>
      </c>
    </row>
    <row r="24" spans="1:19">
      <c r="C24" s="151"/>
      <c r="D24" s="151"/>
      <c r="E24" s="151"/>
      <c r="F24" s="151"/>
      <c r="G24" s="151"/>
      <c r="H24" s="151"/>
      <c r="I24" s="151"/>
      <c r="J24" s="151"/>
      <c r="K24" s="151"/>
      <c r="L24" s="151"/>
      <c r="M24" s="151"/>
      <c r="N24" s="151"/>
      <c r="O24" s="151"/>
      <c r="P24" s="151"/>
      <c r="Q24" s="151"/>
      <c r="R24" s="151"/>
      <c r="S24" s="151"/>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8"/>
  <sheetViews>
    <sheetView zoomScaleNormal="100" workbookViewId="0">
      <pane xSplit="2" ySplit="6" topLeftCell="C7" activePane="bottomRight" state="frozen"/>
      <selection pane="topRight"/>
      <selection pane="bottomLeft"/>
      <selection pane="bottomRight" activeCell="C7" sqref="C7"/>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7"/>
  </cols>
  <sheetData>
    <row r="1" spans="1:22">
      <c r="A1" s="2" t="s">
        <v>30</v>
      </c>
      <c r="B1" s="3" t="str">
        <f>'Info '!C2</f>
        <v xml:space="preserve">JSC "Bank of Georgia" </v>
      </c>
    </row>
    <row r="2" spans="1:22">
      <c r="A2" s="2" t="s">
        <v>31</v>
      </c>
      <c r="B2" s="349">
        <f>'1. key ratios '!B2</f>
        <v>45382</v>
      </c>
    </row>
    <row r="4" spans="1:22" ht="13.8" thickBot="1">
      <c r="A4" s="4" t="s">
        <v>243</v>
      </c>
      <c r="B4" s="98" t="s">
        <v>50</v>
      </c>
      <c r="V4" s="18" t="s">
        <v>35</v>
      </c>
    </row>
    <row r="5" spans="1:22" ht="12.75" customHeight="1">
      <c r="A5" s="99"/>
      <c r="B5" s="100"/>
      <c r="C5" s="745" t="s">
        <v>169</v>
      </c>
      <c r="D5" s="746"/>
      <c r="E5" s="746"/>
      <c r="F5" s="746"/>
      <c r="G5" s="746"/>
      <c r="H5" s="746"/>
      <c r="I5" s="746"/>
      <c r="J5" s="746"/>
      <c r="K5" s="746"/>
      <c r="L5" s="747"/>
      <c r="M5" s="748" t="s">
        <v>170</v>
      </c>
      <c r="N5" s="749"/>
      <c r="O5" s="749"/>
      <c r="P5" s="749"/>
      <c r="Q5" s="749"/>
      <c r="R5" s="749"/>
      <c r="S5" s="750"/>
      <c r="T5" s="753" t="s">
        <v>241</v>
      </c>
      <c r="U5" s="753" t="s">
        <v>242</v>
      </c>
      <c r="V5" s="751" t="s">
        <v>76</v>
      </c>
    </row>
    <row r="6" spans="1:22" s="53" customFormat="1" ht="105.6">
      <c r="A6" s="50"/>
      <c r="B6" s="101"/>
      <c r="C6" s="102" t="s">
        <v>65</v>
      </c>
      <c r="D6" s="176" t="s">
        <v>66</v>
      </c>
      <c r="E6" s="129" t="s">
        <v>172</v>
      </c>
      <c r="F6" s="129" t="s">
        <v>173</v>
      </c>
      <c r="G6" s="176" t="s">
        <v>176</v>
      </c>
      <c r="H6" s="176" t="s">
        <v>171</v>
      </c>
      <c r="I6" s="176" t="s">
        <v>67</v>
      </c>
      <c r="J6" s="176" t="s">
        <v>68</v>
      </c>
      <c r="K6" s="103" t="s">
        <v>69</v>
      </c>
      <c r="L6" s="104" t="s">
        <v>70</v>
      </c>
      <c r="M6" s="102" t="s">
        <v>174</v>
      </c>
      <c r="N6" s="103" t="s">
        <v>71</v>
      </c>
      <c r="O6" s="103" t="s">
        <v>72</v>
      </c>
      <c r="P6" s="103" t="s">
        <v>73</v>
      </c>
      <c r="Q6" s="103" t="s">
        <v>74</v>
      </c>
      <c r="R6" s="103" t="s">
        <v>75</v>
      </c>
      <c r="S6" s="196" t="s">
        <v>175</v>
      </c>
      <c r="T6" s="754"/>
      <c r="U6" s="754"/>
      <c r="V6" s="752"/>
    </row>
    <row r="7" spans="1:22" s="94" customFormat="1">
      <c r="A7" s="105">
        <v>1</v>
      </c>
      <c r="B7" s="1" t="s">
        <v>51</v>
      </c>
      <c r="C7" s="106"/>
      <c r="D7" s="93">
        <v>0</v>
      </c>
      <c r="E7" s="93"/>
      <c r="F7" s="93"/>
      <c r="G7" s="93"/>
      <c r="H7" s="93"/>
      <c r="I7" s="93"/>
      <c r="J7" s="93"/>
      <c r="K7" s="93"/>
      <c r="L7" s="107"/>
      <c r="M7" s="106">
        <v>0</v>
      </c>
      <c r="N7" s="93"/>
      <c r="O7" s="93"/>
      <c r="P7" s="93"/>
      <c r="Q7" s="93"/>
      <c r="R7" s="93">
        <v>0</v>
      </c>
      <c r="S7" s="107"/>
      <c r="T7" s="204"/>
      <c r="U7" s="204"/>
      <c r="V7" s="108">
        <v>0</v>
      </c>
    </row>
    <row r="8" spans="1:22" s="94" customFormat="1">
      <c r="A8" s="105">
        <v>2</v>
      </c>
      <c r="B8" s="1" t="s">
        <v>52</v>
      </c>
      <c r="C8" s="106"/>
      <c r="D8" s="93">
        <v>0</v>
      </c>
      <c r="E8" s="93"/>
      <c r="F8" s="93"/>
      <c r="G8" s="93"/>
      <c r="H8" s="93"/>
      <c r="I8" s="93"/>
      <c r="J8" s="93"/>
      <c r="K8" s="93"/>
      <c r="L8" s="107"/>
      <c r="M8" s="106"/>
      <c r="N8" s="93"/>
      <c r="O8" s="93"/>
      <c r="P8" s="93"/>
      <c r="Q8" s="93"/>
      <c r="R8" s="93">
        <v>0</v>
      </c>
      <c r="S8" s="107"/>
      <c r="T8" s="204"/>
      <c r="U8" s="204"/>
      <c r="V8" s="108">
        <v>0</v>
      </c>
    </row>
    <row r="9" spans="1:22" s="94" customFormat="1">
      <c r="A9" s="105">
        <v>3</v>
      </c>
      <c r="B9" s="1" t="s">
        <v>165</v>
      </c>
      <c r="C9" s="106"/>
      <c r="D9" s="93">
        <v>0</v>
      </c>
      <c r="E9" s="93"/>
      <c r="F9" s="93"/>
      <c r="G9" s="93"/>
      <c r="H9" s="93"/>
      <c r="I9" s="93"/>
      <c r="J9" s="93"/>
      <c r="K9" s="93"/>
      <c r="L9" s="107"/>
      <c r="M9" s="106"/>
      <c r="N9" s="93"/>
      <c r="O9" s="93"/>
      <c r="P9" s="93"/>
      <c r="Q9" s="93"/>
      <c r="R9" s="93">
        <v>0</v>
      </c>
      <c r="S9" s="107"/>
      <c r="T9" s="204"/>
      <c r="U9" s="204"/>
      <c r="V9" s="108">
        <v>0</v>
      </c>
    </row>
    <row r="10" spans="1:22" s="94" customFormat="1">
      <c r="A10" s="105">
        <v>4</v>
      </c>
      <c r="B10" s="1" t="s">
        <v>53</v>
      </c>
      <c r="C10" s="106"/>
      <c r="D10" s="93">
        <v>0</v>
      </c>
      <c r="E10" s="93"/>
      <c r="F10" s="93"/>
      <c r="G10" s="93"/>
      <c r="H10" s="93"/>
      <c r="I10" s="93"/>
      <c r="J10" s="93"/>
      <c r="K10" s="93"/>
      <c r="L10" s="107"/>
      <c r="M10" s="106"/>
      <c r="N10" s="93"/>
      <c r="O10" s="93"/>
      <c r="P10" s="93"/>
      <c r="Q10" s="93"/>
      <c r="R10" s="93">
        <v>0</v>
      </c>
      <c r="S10" s="107"/>
      <c r="T10" s="204"/>
      <c r="U10" s="204"/>
      <c r="V10" s="108">
        <v>0</v>
      </c>
    </row>
    <row r="11" spans="1:22" s="94" customFormat="1">
      <c r="A11" s="105">
        <v>5</v>
      </c>
      <c r="B11" s="1" t="s">
        <v>54</v>
      </c>
      <c r="C11" s="106"/>
      <c r="D11" s="93">
        <v>0</v>
      </c>
      <c r="E11" s="93"/>
      <c r="F11" s="93"/>
      <c r="G11" s="93"/>
      <c r="H11" s="93"/>
      <c r="I11" s="93"/>
      <c r="J11" s="93"/>
      <c r="K11" s="93"/>
      <c r="L11" s="107"/>
      <c r="M11" s="106"/>
      <c r="N11" s="93"/>
      <c r="O11" s="93"/>
      <c r="P11" s="93"/>
      <c r="Q11" s="93"/>
      <c r="R11" s="93">
        <v>0</v>
      </c>
      <c r="S11" s="107"/>
      <c r="T11" s="204"/>
      <c r="U11" s="204"/>
      <c r="V11" s="108">
        <v>0</v>
      </c>
    </row>
    <row r="12" spans="1:22" s="94" customFormat="1">
      <c r="A12" s="105">
        <v>6</v>
      </c>
      <c r="B12" s="1" t="s">
        <v>55</v>
      </c>
      <c r="C12" s="106"/>
      <c r="D12" s="93">
        <v>0</v>
      </c>
      <c r="E12" s="93"/>
      <c r="F12" s="93"/>
      <c r="G12" s="93"/>
      <c r="H12" s="93"/>
      <c r="I12" s="93"/>
      <c r="J12" s="93"/>
      <c r="K12" s="93"/>
      <c r="L12" s="107"/>
      <c r="M12" s="106"/>
      <c r="N12" s="93"/>
      <c r="O12" s="93"/>
      <c r="P12" s="93"/>
      <c r="Q12" s="93"/>
      <c r="R12" s="93">
        <v>0</v>
      </c>
      <c r="S12" s="107"/>
      <c r="T12" s="204"/>
      <c r="U12" s="204"/>
      <c r="V12" s="108">
        <v>0</v>
      </c>
    </row>
    <row r="13" spans="1:22" s="94" customFormat="1">
      <c r="A13" s="105">
        <v>7</v>
      </c>
      <c r="B13" s="1" t="s">
        <v>56</v>
      </c>
      <c r="C13" s="106"/>
      <c r="D13" s="93">
        <v>125624573.9086</v>
      </c>
      <c r="E13" s="93"/>
      <c r="F13" s="93"/>
      <c r="G13" s="93"/>
      <c r="H13" s="93"/>
      <c r="I13" s="93"/>
      <c r="J13" s="93"/>
      <c r="K13" s="93"/>
      <c r="L13" s="107"/>
      <c r="M13" s="106">
        <v>20318904.920699999</v>
      </c>
      <c r="N13" s="93"/>
      <c r="O13" s="93">
        <v>71983745.581799999</v>
      </c>
      <c r="P13" s="93"/>
      <c r="Q13" s="93"/>
      <c r="R13" s="93">
        <v>127972419.91590001</v>
      </c>
      <c r="S13" s="107"/>
      <c r="T13" s="204"/>
      <c r="U13" s="204"/>
      <c r="V13" s="108">
        <v>345899644.32699996</v>
      </c>
    </row>
    <row r="14" spans="1:22" s="94" customFormat="1">
      <c r="A14" s="105">
        <v>8</v>
      </c>
      <c r="B14" s="1" t="s">
        <v>57</v>
      </c>
      <c r="C14" s="106"/>
      <c r="D14" s="93">
        <v>62077463.876100004</v>
      </c>
      <c r="E14" s="93"/>
      <c r="F14" s="93"/>
      <c r="G14" s="93"/>
      <c r="H14" s="93"/>
      <c r="I14" s="93"/>
      <c r="J14" s="93">
        <v>0</v>
      </c>
      <c r="K14" s="93"/>
      <c r="L14" s="107"/>
      <c r="M14" s="106">
        <v>4266304.0707</v>
      </c>
      <c r="N14" s="93"/>
      <c r="O14" s="93">
        <v>1434114.7245</v>
      </c>
      <c r="P14" s="93"/>
      <c r="Q14" s="93"/>
      <c r="R14" s="93">
        <v>0</v>
      </c>
      <c r="S14" s="107"/>
      <c r="T14" s="204"/>
      <c r="U14" s="204"/>
      <c r="V14" s="108">
        <v>67777882.671299994</v>
      </c>
    </row>
    <row r="15" spans="1:22" s="94" customFormat="1">
      <c r="A15" s="105">
        <v>9</v>
      </c>
      <c r="B15" s="1" t="s">
        <v>58</v>
      </c>
      <c r="C15" s="106"/>
      <c r="D15" s="93">
        <v>247743.8285</v>
      </c>
      <c r="E15" s="93"/>
      <c r="F15" s="93"/>
      <c r="G15" s="93"/>
      <c r="H15" s="93"/>
      <c r="I15" s="93"/>
      <c r="J15" s="93"/>
      <c r="K15" s="93"/>
      <c r="L15" s="107"/>
      <c r="M15" s="106">
        <v>830406.46580000001</v>
      </c>
      <c r="N15" s="93"/>
      <c r="O15" s="93">
        <v>247959.07120000001</v>
      </c>
      <c r="P15" s="93"/>
      <c r="Q15" s="93"/>
      <c r="R15" s="93">
        <v>0</v>
      </c>
      <c r="S15" s="107"/>
      <c r="T15" s="204"/>
      <c r="U15" s="204"/>
      <c r="V15" s="108">
        <v>1326109.3654999998</v>
      </c>
    </row>
    <row r="16" spans="1:22" s="94" customFormat="1">
      <c r="A16" s="105">
        <v>10</v>
      </c>
      <c r="B16" s="1" t="s">
        <v>59</v>
      </c>
      <c r="C16" s="106"/>
      <c r="D16" s="93">
        <v>112633.5531</v>
      </c>
      <c r="E16" s="93"/>
      <c r="F16" s="93"/>
      <c r="G16" s="93"/>
      <c r="H16" s="93"/>
      <c r="I16" s="93"/>
      <c r="J16" s="93"/>
      <c r="K16" s="93"/>
      <c r="L16" s="107"/>
      <c r="M16" s="106">
        <v>968939.24410000001</v>
      </c>
      <c r="N16" s="93"/>
      <c r="O16" s="93">
        <v>0</v>
      </c>
      <c r="P16" s="93"/>
      <c r="Q16" s="93"/>
      <c r="R16" s="93">
        <v>0</v>
      </c>
      <c r="S16" s="107"/>
      <c r="T16" s="204"/>
      <c r="U16" s="204"/>
      <c r="V16" s="108">
        <v>1081572.7971999999</v>
      </c>
    </row>
    <row r="17" spans="1:24" s="94" customFormat="1">
      <c r="A17" s="105">
        <v>11</v>
      </c>
      <c r="B17" s="1" t="s">
        <v>60</v>
      </c>
      <c r="C17" s="106"/>
      <c r="D17" s="93">
        <v>0</v>
      </c>
      <c r="E17" s="93"/>
      <c r="F17" s="93"/>
      <c r="G17" s="93"/>
      <c r="H17" s="93"/>
      <c r="I17" s="93">
        <v>0</v>
      </c>
      <c r="J17" s="93"/>
      <c r="K17" s="93"/>
      <c r="L17" s="107"/>
      <c r="M17" s="106">
        <v>320975.91859999998</v>
      </c>
      <c r="N17" s="93"/>
      <c r="O17" s="93">
        <v>0</v>
      </c>
      <c r="P17" s="93"/>
      <c r="Q17" s="93"/>
      <c r="R17" s="93">
        <v>0</v>
      </c>
      <c r="S17" s="107"/>
      <c r="T17" s="204"/>
      <c r="U17" s="204"/>
      <c r="V17" s="108">
        <v>320975.91859999998</v>
      </c>
    </row>
    <row r="18" spans="1:24" s="94" customFormat="1">
      <c r="A18" s="105">
        <v>12</v>
      </c>
      <c r="B18" s="1" t="s">
        <v>61</v>
      </c>
      <c r="C18" s="106"/>
      <c r="D18" s="93">
        <v>0</v>
      </c>
      <c r="E18" s="93"/>
      <c r="F18" s="93"/>
      <c r="G18" s="93"/>
      <c r="H18" s="93"/>
      <c r="I18" s="93"/>
      <c r="J18" s="93"/>
      <c r="K18" s="93"/>
      <c r="L18" s="107"/>
      <c r="M18" s="106"/>
      <c r="N18" s="93"/>
      <c r="O18" s="93"/>
      <c r="P18" s="93"/>
      <c r="Q18" s="93"/>
      <c r="R18" s="93">
        <v>0</v>
      </c>
      <c r="S18" s="107"/>
      <c r="T18" s="204"/>
      <c r="U18" s="204"/>
      <c r="V18" s="108">
        <v>0</v>
      </c>
    </row>
    <row r="19" spans="1:24" s="94" customFormat="1">
      <c r="A19" s="105">
        <v>13</v>
      </c>
      <c r="B19" s="1" t="s">
        <v>62</v>
      </c>
      <c r="C19" s="106"/>
      <c r="D19" s="93">
        <v>0</v>
      </c>
      <c r="E19" s="93"/>
      <c r="F19" s="93"/>
      <c r="G19" s="93"/>
      <c r="H19" s="93"/>
      <c r="I19" s="93"/>
      <c r="J19" s="93"/>
      <c r="K19" s="93"/>
      <c r="L19" s="107"/>
      <c r="M19" s="106"/>
      <c r="N19" s="93"/>
      <c r="O19" s="93"/>
      <c r="P19" s="93"/>
      <c r="Q19" s="93"/>
      <c r="R19" s="93">
        <v>0</v>
      </c>
      <c r="S19" s="107"/>
      <c r="T19" s="204"/>
      <c r="U19" s="204"/>
      <c r="V19" s="108">
        <v>0</v>
      </c>
    </row>
    <row r="20" spans="1:24" s="94" customFormat="1">
      <c r="A20" s="105">
        <v>14</v>
      </c>
      <c r="B20" s="1" t="s">
        <v>63</v>
      </c>
      <c r="C20" s="106"/>
      <c r="D20" s="93">
        <v>0</v>
      </c>
      <c r="E20" s="93"/>
      <c r="F20" s="93"/>
      <c r="G20" s="93"/>
      <c r="H20" s="93"/>
      <c r="I20" s="93"/>
      <c r="J20" s="93"/>
      <c r="K20" s="93"/>
      <c r="L20" s="107"/>
      <c r="M20" s="106"/>
      <c r="N20" s="93"/>
      <c r="O20" s="93"/>
      <c r="P20" s="93"/>
      <c r="Q20" s="93"/>
      <c r="R20" s="93">
        <v>0</v>
      </c>
      <c r="S20" s="107"/>
      <c r="T20" s="204"/>
      <c r="U20" s="204"/>
      <c r="V20" s="108">
        <v>0</v>
      </c>
    </row>
    <row r="21" spans="1:24" ht="13.8" thickBot="1">
      <c r="A21" s="95"/>
      <c r="B21" s="109" t="s">
        <v>64</v>
      </c>
      <c r="C21" s="110">
        <v>0</v>
      </c>
      <c r="D21" s="97">
        <v>188062415.1663</v>
      </c>
      <c r="E21" s="97">
        <v>0</v>
      </c>
      <c r="F21" s="97">
        <v>0</v>
      </c>
      <c r="G21" s="97">
        <v>0</v>
      </c>
      <c r="H21" s="97">
        <v>0</v>
      </c>
      <c r="I21" s="97">
        <v>0</v>
      </c>
      <c r="J21" s="97">
        <v>0</v>
      </c>
      <c r="K21" s="97">
        <v>0</v>
      </c>
      <c r="L21" s="111">
        <v>0</v>
      </c>
      <c r="M21" s="110">
        <v>26705530.619899999</v>
      </c>
      <c r="N21" s="97">
        <v>0</v>
      </c>
      <c r="O21" s="97">
        <v>73665819.377499998</v>
      </c>
      <c r="P21" s="97">
        <v>0</v>
      </c>
      <c r="Q21" s="97">
        <v>0</v>
      </c>
      <c r="R21" s="97">
        <v>127972419.91590001</v>
      </c>
      <c r="S21" s="111">
        <v>0</v>
      </c>
      <c r="T21" s="111">
        <v>0</v>
      </c>
      <c r="U21" s="111">
        <v>0</v>
      </c>
      <c r="V21" s="112">
        <v>416406185.07959998</v>
      </c>
    </row>
    <row r="22" spans="1:24">
      <c r="C22" s="151"/>
      <c r="D22" s="151"/>
      <c r="E22" s="151"/>
      <c r="F22" s="151"/>
      <c r="G22" s="151"/>
      <c r="H22" s="151"/>
      <c r="I22" s="151"/>
      <c r="J22" s="151"/>
      <c r="K22" s="151"/>
      <c r="L22" s="151"/>
      <c r="M22" s="151"/>
      <c r="N22" s="151"/>
      <c r="O22" s="151"/>
      <c r="P22" s="151"/>
      <c r="Q22" s="151"/>
      <c r="R22" s="151"/>
      <c r="S22" s="151"/>
      <c r="T22" s="151"/>
      <c r="U22" s="151"/>
      <c r="V22" s="151"/>
      <c r="W22" s="151"/>
      <c r="X22" s="151"/>
    </row>
    <row r="24" spans="1:24">
      <c r="A24" s="7"/>
      <c r="B24" s="7"/>
      <c r="C24" s="26"/>
      <c r="D24" s="26"/>
      <c r="E24" s="26"/>
    </row>
    <row r="25" spans="1:24">
      <c r="A25" s="113"/>
      <c r="B25" s="113"/>
      <c r="C25" s="7"/>
      <c r="D25" s="26"/>
      <c r="E25" s="26"/>
    </row>
    <row r="26" spans="1:24">
      <c r="A26" s="113"/>
      <c r="B26" s="27"/>
      <c r="C26" s="7"/>
      <c r="D26" s="26"/>
      <c r="E26" s="26"/>
    </row>
    <row r="27" spans="1:24">
      <c r="A27" s="113"/>
      <c r="B27" s="113"/>
      <c r="C27" s="7"/>
      <c r="D27" s="26"/>
      <c r="E27" s="26"/>
    </row>
    <row r="28" spans="1:24">
      <c r="A28" s="113"/>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I23"/>
  <sheetViews>
    <sheetView zoomScaleNormal="100" workbookViewId="0">
      <pane xSplit="1" ySplit="7" topLeftCell="B8" activePane="bottomRight" state="frozen"/>
      <selection pane="topRight"/>
      <selection pane="bottomLeft"/>
      <selection pane="bottomRight" activeCell="B8" sqref="B8"/>
    </sheetView>
  </sheetViews>
  <sheetFormatPr defaultColWidth="9.109375" defaultRowHeight="13.8"/>
  <cols>
    <col min="1" max="1" width="10.5546875" style="4" bestFit="1" customWidth="1"/>
    <col min="2" max="2" width="101.88671875" style="4" customWidth="1"/>
    <col min="3" max="3" width="13.6640625" style="205" customWidth="1"/>
    <col min="4" max="4" width="14.88671875" style="205" bestFit="1" customWidth="1"/>
    <col min="5" max="5" width="17.6640625" style="205" customWidth="1"/>
    <col min="6" max="6" width="15.88671875" style="205" customWidth="1"/>
    <col min="7" max="7" width="17.44140625" style="205" customWidth="1"/>
    <col min="8" max="8" width="15.33203125" style="205" customWidth="1"/>
    <col min="9" max="16384" width="9.109375" style="17"/>
  </cols>
  <sheetData>
    <row r="1" spans="1:9">
      <c r="A1" s="2" t="s">
        <v>30</v>
      </c>
      <c r="B1" s="4" t="str">
        <f>'Info '!C2</f>
        <v xml:space="preserve">JSC "Bank of Georgia" </v>
      </c>
      <c r="C1" s="3"/>
    </row>
    <row r="2" spans="1:9">
      <c r="A2" s="2" t="s">
        <v>31</v>
      </c>
      <c r="B2" s="349">
        <f>'1. key ratios '!B2</f>
        <v>45382</v>
      </c>
      <c r="C2" s="349"/>
    </row>
    <row r="4" spans="1:9" ht="14.4" thickBot="1">
      <c r="A4" s="2" t="s">
        <v>150</v>
      </c>
      <c r="B4" s="98" t="s">
        <v>252</v>
      </c>
    </row>
    <row r="5" spans="1:9">
      <c r="A5" s="99"/>
      <c r="B5" s="114"/>
      <c r="C5" s="206" t="s">
        <v>0</v>
      </c>
      <c r="D5" s="206" t="s">
        <v>1</v>
      </c>
      <c r="E5" s="206" t="s">
        <v>2</v>
      </c>
      <c r="F5" s="206" t="s">
        <v>3</v>
      </c>
      <c r="G5" s="207" t="s">
        <v>4</v>
      </c>
      <c r="H5" s="208" t="s">
        <v>5</v>
      </c>
      <c r="I5" s="115"/>
    </row>
    <row r="6" spans="1:9" s="115" customFormat="1" ht="12.75" customHeight="1">
      <c r="A6" s="116"/>
      <c r="B6" s="757" t="s">
        <v>149</v>
      </c>
      <c r="C6" s="759" t="s">
        <v>245</v>
      </c>
      <c r="D6" s="761" t="s">
        <v>244</v>
      </c>
      <c r="E6" s="762"/>
      <c r="F6" s="759" t="s">
        <v>249</v>
      </c>
      <c r="G6" s="759" t="s">
        <v>250</v>
      </c>
      <c r="H6" s="755" t="s">
        <v>248</v>
      </c>
    </row>
    <row r="7" spans="1:9" ht="41.4">
      <c r="A7" s="118"/>
      <c r="B7" s="758"/>
      <c r="C7" s="760"/>
      <c r="D7" s="209" t="s">
        <v>247</v>
      </c>
      <c r="E7" s="209" t="s">
        <v>246</v>
      </c>
      <c r="F7" s="760"/>
      <c r="G7" s="760"/>
      <c r="H7" s="756"/>
      <c r="I7" s="115"/>
    </row>
    <row r="8" spans="1:9">
      <c r="A8" s="116">
        <v>1</v>
      </c>
      <c r="B8" s="1" t="s">
        <v>51</v>
      </c>
      <c r="C8" s="210">
        <v>6388365964.0317001</v>
      </c>
      <c r="D8" s="211"/>
      <c r="E8" s="210"/>
      <c r="F8" s="210">
        <v>1618910477.1625001</v>
      </c>
      <c r="G8" s="212">
        <v>1618910477.1625001</v>
      </c>
      <c r="H8" s="214">
        <v>0.25341542520848404</v>
      </c>
    </row>
    <row r="9" spans="1:9" ht="15" customHeight="1">
      <c r="A9" s="116">
        <v>2</v>
      </c>
      <c r="B9" s="1" t="s">
        <v>52</v>
      </c>
      <c r="C9" s="210">
        <v>0</v>
      </c>
      <c r="D9" s="211"/>
      <c r="E9" s="210"/>
      <c r="F9" s="210">
        <v>0</v>
      </c>
      <c r="G9" s="212">
        <v>0</v>
      </c>
      <c r="H9" s="214" t="e">
        <v>#DIV/0!</v>
      </c>
    </row>
    <row r="10" spans="1:9">
      <c r="A10" s="116">
        <v>3</v>
      </c>
      <c r="B10" s="1" t="s">
        <v>165</v>
      </c>
      <c r="C10" s="210">
        <v>0</v>
      </c>
      <c r="D10" s="211"/>
      <c r="E10" s="210"/>
      <c r="F10" s="210">
        <v>0</v>
      </c>
      <c r="G10" s="212">
        <v>0</v>
      </c>
      <c r="H10" s="214" t="e">
        <v>#DIV/0!</v>
      </c>
    </row>
    <row r="11" spans="1:9">
      <c r="A11" s="116">
        <v>4</v>
      </c>
      <c r="B11" s="1" t="s">
        <v>53</v>
      </c>
      <c r="C11" s="210">
        <v>976562879.78999996</v>
      </c>
      <c r="D11" s="211"/>
      <c r="E11" s="210"/>
      <c r="F11" s="210">
        <v>0</v>
      </c>
      <c r="G11" s="212">
        <v>0</v>
      </c>
      <c r="H11" s="214">
        <v>0</v>
      </c>
    </row>
    <row r="12" spans="1:9">
      <c r="A12" s="116">
        <v>5</v>
      </c>
      <c r="B12" s="1" t="s">
        <v>54</v>
      </c>
      <c r="C12" s="210">
        <v>0</v>
      </c>
      <c r="D12" s="211"/>
      <c r="E12" s="210"/>
      <c r="F12" s="210">
        <v>0</v>
      </c>
      <c r="G12" s="212">
        <v>0</v>
      </c>
      <c r="H12" s="214" t="e">
        <v>#DIV/0!</v>
      </c>
    </row>
    <row r="13" spans="1:9">
      <c r="A13" s="116">
        <v>6</v>
      </c>
      <c r="B13" s="1" t="s">
        <v>55</v>
      </c>
      <c r="C13" s="210">
        <v>1140380837.4672</v>
      </c>
      <c r="D13" s="211"/>
      <c r="E13" s="210"/>
      <c r="F13" s="210">
        <v>254442057.87106997</v>
      </c>
      <c r="G13" s="212">
        <v>254442057.87106997</v>
      </c>
      <c r="H13" s="214">
        <v>0.2231202502807649</v>
      </c>
    </row>
    <row r="14" spans="1:9">
      <c r="A14" s="116">
        <v>7</v>
      </c>
      <c r="B14" s="1" t="s">
        <v>56</v>
      </c>
      <c r="C14" s="210">
        <v>8337229544.0803003</v>
      </c>
      <c r="D14" s="211">
        <v>2655217346.1273003</v>
      </c>
      <c r="E14" s="210">
        <v>1116330671.342931</v>
      </c>
      <c r="F14" s="210">
        <v>9453560215.4232311</v>
      </c>
      <c r="G14" s="212">
        <v>9107660571.0962315</v>
      </c>
      <c r="H14" s="214">
        <v>0.96341064779355046</v>
      </c>
    </row>
    <row r="15" spans="1:9">
      <c r="A15" s="116">
        <v>8</v>
      </c>
      <c r="B15" s="1" t="s">
        <v>57</v>
      </c>
      <c r="C15" s="210">
        <v>7397939592.5813999</v>
      </c>
      <c r="D15" s="211">
        <v>238672607.55270001</v>
      </c>
      <c r="E15" s="210">
        <v>119336303.77635001</v>
      </c>
      <c r="F15" s="210">
        <v>5637956922.2683125</v>
      </c>
      <c r="G15" s="212">
        <v>5570179039.5970125</v>
      </c>
      <c r="H15" s="214">
        <v>0.74098371755862524</v>
      </c>
    </row>
    <row r="16" spans="1:9">
      <c r="A16" s="116">
        <v>9</v>
      </c>
      <c r="B16" s="1" t="s">
        <v>58</v>
      </c>
      <c r="C16" s="210">
        <v>4156649330.6673999</v>
      </c>
      <c r="D16" s="211"/>
      <c r="E16" s="210"/>
      <c r="F16" s="210">
        <v>1454827265.7335899</v>
      </c>
      <c r="G16" s="212">
        <v>1453501156.3680899</v>
      </c>
      <c r="H16" s="214">
        <v>0.34968096674508575</v>
      </c>
    </row>
    <row r="17" spans="1:8">
      <c r="A17" s="116">
        <v>10</v>
      </c>
      <c r="B17" s="1" t="s">
        <v>59</v>
      </c>
      <c r="C17" s="210">
        <v>151280731.0415</v>
      </c>
      <c r="D17" s="211"/>
      <c r="E17" s="210"/>
      <c r="F17" s="210">
        <v>171885982.8317</v>
      </c>
      <c r="G17" s="212">
        <v>170804410.0345</v>
      </c>
      <c r="H17" s="214">
        <v>1.1290559535149534</v>
      </c>
    </row>
    <row r="18" spans="1:8">
      <c r="A18" s="116">
        <v>11</v>
      </c>
      <c r="B18" s="1" t="s">
        <v>60</v>
      </c>
      <c r="C18" s="210">
        <v>275824885.37062788</v>
      </c>
      <c r="D18" s="211"/>
      <c r="E18" s="210"/>
      <c r="F18" s="210">
        <v>369939659.2480197</v>
      </c>
      <c r="G18" s="212">
        <v>369618683.32941967</v>
      </c>
      <c r="H18" s="214">
        <v>1.3400483528988343</v>
      </c>
    </row>
    <row r="19" spans="1:8">
      <c r="A19" s="116">
        <v>12</v>
      </c>
      <c r="B19" s="1" t="s">
        <v>61</v>
      </c>
      <c r="C19" s="210">
        <v>0</v>
      </c>
      <c r="D19" s="211"/>
      <c r="E19" s="210"/>
      <c r="F19" s="210">
        <v>0</v>
      </c>
      <c r="G19" s="212">
        <v>0</v>
      </c>
      <c r="H19" s="214" t="e">
        <v>#DIV/0!</v>
      </c>
    </row>
    <row r="20" spans="1:8">
      <c r="A20" s="116">
        <v>13</v>
      </c>
      <c r="B20" s="1" t="s">
        <v>144</v>
      </c>
      <c r="C20" s="210">
        <v>0</v>
      </c>
      <c r="D20" s="211"/>
      <c r="E20" s="210"/>
      <c r="F20" s="210">
        <v>0</v>
      </c>
      <c r="G20" s="212">
        <v>0</v>
      </c>
      <c r="H20" s="214" t="e">
        <v>#DIV/0!</v>
      </c>
    </row>
    <row r="21" spans="1:8">
      <c r="A21" s="116">
        <v>14</v>
      </c>
      <c r="B21" s="1" t="s">
        <v>63</v>
      </c>
      <c r="C21" s="210">
        <v>2485592818.4949298</v>
      </c>
      <c r="D21" s="211"/>
      <c r="E21" s="210"/>
      <c r="F21" s="210">
        <v>2181149050.0666008</v>
      </c>
      <c r="G21" s="212">
        <v>2181149050.0666008</v>
      </c>
      <c r="H21" s="214">
        <v>0.87751663660958146</v>
      </c>
    </row>
    <row r="22" spans="1:8" ht="14.4" thickBot="1">
      <c r="A22" s="119"/>
      <c r="B22" s="120" t="s">
        <v>64</v>
      </c>
      <c r="C22" s="213">
        <v>31309826583.525059</v>
      </c>
      <c r="D22" s="213">
        <v>2893889953.6800003</v>
      </c>
      <c r="E22" s="213">
        <v>1235666975.1192811</v>
      </c>
      <c r="F22" s="213">
        <v>21142671630.605022</v>
      </c>
      <c r="G22" s="213">
        <v>20726265445.525425</v>
      </c>
      <c r="H22" s="215">
        <v>0.63683979498354737</v>
      </c>
    </row>
    <row r="23" spans="1:8">
      <c r="C23" s="705"/>
      <c r="D23" s="705"/>
      <c r="E23" s="705"/>
      <c r="F23" s="705"/>
      <c r="G23" s="705"/>
      <c r="H23" s="705"/>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8"/>
  <sheetViews>
    <sheetView zoomScaleNormal="100" workbookViewId="0">
      <pane xSplit="2" ySplit="6" topLeftCell="C7" activePane="bottomRight" state="frozen"/>
      <selection pane="topRight"/>
      <selection pane="bottomLeft"/>
      <selection pane="bottomRight" activeCell="C7" sqref="C7"/>
    </sheetView>
  </sheetViews>
  <sheetFormatPr defaultColWidth="9.109375" defaultRowHeight="13.8"/>
  <cols>
    <col min="1" max="1" width="10.5546875" style="205" bestFit="1" customWidth="1"/>
    <col min="2" max="2" width="104.109375" style="205" customWidth="1"/>
    <col min="3" max="3" width="13.5546875" style="205" bestFit="1" customWidth="1"/>
    <col min="4" max="5" width="14.5546875" style="205" bestFit="1" customWidth="1"/>
    <col min="6" max="11" width="13.5546875" style="205" bestFit="1" customWidth="1"/>
    <col min="12" max="16384" width="9.109375" style="205"/>
  </cols>
  <sheetData>
    <row r="1" spans="1:11">
      <c r="A1" s="205" t="s">
        <v>30</v>
      </c>
      <c r="B1" s="3" t="str">
        <f>'Info '!C2</f>
        <v xml:space="preserve">JSC "Bank of Georgia" </v>
      </c>
    </row>
    <row r="2" spans="1:11">
      <c r="A2" s="205" t="s">
        <v>31</v>
      </c>
      <c r="B2" s="349">
        <f>'1. key ratios '!B2</f>
        <v>45382</v>
      </c>
      <c r="C2" s="227"/>
      <c r="D2" s="227"/>
    </row>
    <row r="3" spans="1:11">
      <c r="B3" s="227"/>
      <c r="C3" s="227"/>
      <c r="D3" s="227"/>
    </row>
    <row r="4" spans="1:11" ht="14.4" thickBot="1">
      <c r="A4" s="205" t="s">
        <v>146</v>
      </c>
      <c r="B4" s="251" t="s">
        <v>253</v>
      </c>
      <c r="C4" s="227"/>
      <c r="D4" s="227"/>
    </row>
    <row r="5" spans="1:11" ht="30" customHeight="1">
      <c r="A5" s="763"/>
      <c r="B5" s="764"/>
      <c r="C5" s="765" t="s">
        <v>303</v>
      </c>
      <c r="D5" s="765"/>
      <c r="E5" s="765"/>
      <c r="F5" s="765" t="s">
        <v>304</v>
      </c>
      <c r="G5" s="765"/>
      <c r="H5" s="765"/>
      <c r="I5" s="765" t="s">
        <v>305</v>
      </c>
      <c r="J5" s="765"/>
      <c r="K5" s="766"/>
    </row>
    <row r="6" spans="1:11">
      <c r="A6" s="228"/>
      <c r="B6" s="229"/>
      <c r="C6" s="19" t="s">
        <v>32</v>
      </c>
      <c r="D6" s="19" t="s">
        <v>33</v>
      </c>
      <c r="E6" s="19" t="s">
        <v>34</v>
      </c>
      <c r="F6" s="19" t="s">
        <v>32</v>
      </c>
      <c r="G6" s="19" t="s">
        <v>33</v>
      </c>
      <c r="H6" s="19" t="s">
        <v>34</v>
      </c>
      <c r="I6" s="19" t="s">
        <v>32</v>
      </c>
      <c r="J6" s="19" t="s">
        <v>33</v>
      </c>
      <c r="K6" s="19" t="s">
        <v>34</v>
      </c>
    </row>
    <row r="7" spans="1:11">
      <c r="A7" s="230" t="s">
        <v>256</v>
      </c>
      <c r="B7" s="231"/>
      <c r="C7" s="231"/>
      <c r="D7" s="231"/>
      <c r="E7" s="231"/>
      <c r="F7" s="231"/>
      <c r="G7" s="231"/>
      <c r="H7" s="231"/>
      <c r="I7" s="231"/>
      <c r="J7" s="231"/>
      <c r="K7" s="232"/>
    </row>
    <row r="8" spans="1:11">
      <c r="A8" s="233">
        <v>1</v>
      </c>
      <c r="B8" s="234" t="s">
        <v>254</v>
      </c>
      <c r="C8" s="675"/>
      <c r="D8" s="675"/>
      <c r="E8" s="675"/>
      <c r="F8" s="676">
        <v>2631086038.308435</v>
      </c>
      <c r="G8" s="676">
        <v>5281967632.0989418</v>
      </c>
      <c r="H8" s="676">
        <v>7913053670.4073715</v>
      </c>
      <c r="I8" s="676">
        <v>2621873936.9798636</v>
      </c>
      <c r="J8" s="676">
        <v>4114485976.2449393</v>
      </c>
      <c r="K8" s="677">
        <v>6736359913.2248001</v>
      </c>
    </row>
    <row r="9" spans="1:11">
      <c r="A9" s="230" t="s">
        <v>257</v>
      </c>
      <c r="B9" s="231"/>
      <c r="C9" s="678"/>
      <c r="D9" s="678"/>
      <c r="E9" s="678"/>
      <c r="F9" s="678"/>
      <c r="G9" s="678"/>
      <c r="H9" s="678"/>
      <c r="I9" s="678"/>
      <c r="J9" s="678"/>
      <c r="K9" s="679"/>
    </row>
    <row r="10" spans="1:11">
      <c r="A10" s="235">
        <v>2</v>
      </c>
      <c r="B10" s="236" t="s">
        <v>265</v>
      </c>
      <c r="C10" s="676">
        <v>4002718176.5061855</v>
      </c>
      <c r="D10" s="676">
        <v>7438404133.156889</v>
      </c>
      <c r="E10" s="676">
        <v>11179751339.486464</v>
      </c>
      <c r="F10" s="676">
        <v>706381680.81058979</v>
      </c>
      <c r="G10" s="676">
        <v>1855490578.3297501</v>
      </c>
      <c r="H10" s="676">
        <v>2561872259.1403399</v>
      </c>
      <c r="I10" s="676">
        <v>232488354.03718904</v>
      </c>
      <c r="J10" s="676">
        <v>522965500.72380739</v>
      </c>
      <c r="K10" s="677">
        <v>740485511.07041872</v>
      </c>
    </row>
    <row r="11" spans="1:11">
      <c r="A11" s="235">
        <v>3</v>
      </c>
      <c r="B11" s="236" t="s">
        <v>259</v>
      </c>
      <c r="C11" s="676">
        <v>8017928058.411624</v>
      </c>
      <c r="D11" s="676">
        <v>10361408091.363237</v>
      </c>
      <c r="E11" s="676">
        <v>17864237300.409206</v>
      </c>
      <c r="F11" s="676">
        <v>2450091303.1964636</v>
      </c>
      <c r="G11" s="676">
        <v>3245300401.440557</v>
      </c>
      <c r="H11" s="676">
        <v>5695391704.6370182</v>
      </c>
      <c r="I11" s="676">
        <v>1780680275.5164983</v>
      </c>
      <c r="J11" s="676">
        <v>1848209075.3005435</v>
      </c>
      <c r="K11" s="677">
        <v>3628889350.8170395</v>
      </c>
    </row>
    <row r="12" spans="1:11">
      <c r="A12" s="235">
        <v>4</v>
      </c>
      <c r="B12" s="236" t="s">
        <v>260</v>
      </c>
      <c r="C12" s="676">
        <v>1611144183.1130767</v>
      </c>
      <c r="D12" s="676">
        <v>56868131.868131869</v>
      </c>
      <c r="E12" s="676">
        <v>1554276051.2449448</v>
      </c>
      <c r="F12" s="676">
        <v>0</v>
      </c>
      <c r="G12" s="676">
        <v>0</v>
      </c>
      <c r="H12" s="676">
        <v>0</v>
      </c>
      <c r="I12" s="676">
        <v>0</v>
      </c>
      <c r="J12" s="676">
        <v>0</v>
      </c>
      <c r="K12" s="677">
        <v>0</v>
      </c>
    </row>
    <row r="13" spans="1:11">
      <c r="A13" s="235">
        <v>5</v>
      </c>
      <c r="B13" s="236" t="s">
        <v>268</v>
      </c>
      <c r="C13" s="676">
        <v>1788492115.5395937</v>
      </c>
      <c r="D13" s="676">
        <v>1195322711.2104657</v>
      </c>
      <c r="E13" s="676">
        <v>2866808299.5526977</v>
      </c>
      <c r="F13" s="676">
        <v>268870878.75993395</v>
      </c>
      <c r="G13" s="676">
        <v>203414872.20743591</v>
      </c>
      <c r="H13" s="676">
        <v>472285750.96737009</v>
      </c>
      <c r="I13" s="676">
        <v>107282245.34143551</v>
      </c>
      <c r="J13" s="676">
        <v>79122198.214479566</v>
      </c>
      <c r="K13" s="677">
        <v>186404443.55591503</v>
      </c>
    </row>
    <row r="14" spans="1:11">
      <c r="A14" s="235">
        <v>6</v>
      </c>
      <c r="B14" s="236" t="s">
        <v>299</v>
      </c>
      <c r="C14" s="676"/>
      <c r="D14" s="676"/>
      <c r="E14" s="676"/>
      <c r="F14" s="676"/>
      <c r="G14" s="676"/>
      <c r="H14" s="676"/>
      <c r="I14" s="676"/>
      <c r="J14" s="676"/>
      <c r="K14" s="677"/>
    </row>
    <row r="15" spans="1:11">
      <c r="A15" s="235">
        <v>7</v>
      </c>
      <c r="B15" s="236" t="s">
        <v>300</v>
      </c>
      <c r="C15" s="676">
        <v>173145132.87204951</v>
      </c>
      <c r="D15" s="676">
        <v>1451543190.6459169</v>
      </c>
      <c r="E15" s="676">
        <v>1615822143.7907016</v>
      </c>
      <c r="F15" s="676">
        <v>104955130.28684945</v>
      </c>
      <c r="G15" s="676">
        <v>1515300103.3674843</v>
      </c>
      <c r="H15" s="676">
        <v>1620255233.6543345</v>
      </c>
      <c r="I15" s="676">
        <v>104955130.28684945</v>
      </c>
      <c r="J15" s="676">
        <v>1515300103.3674843</v>
      </c>
      <c r="K15" s="677">
        <v>1620255233.6543345</v>
      </c>
    </row>
    <row r="16" spans="1:11">
      <c r="A16" s="235">
        <v>8</v>
      </c>
      <c r="B16" s="237" t="s">
        <v>261</v>
      </c>
      <c r="C16" s="676">
        <v>11590709489.936344</v>
      </c>
      <c r="D16" s="676">
        <v>13065142125.087751</v>
      </c>
      <c r="E16" s="676">
        <v>23901143794.997551</v>
      </c>
      <c r="F16" s="676">
        <v>2823917312.243247</v>
      </c>
      <c r="G16" s="676">
        <v>4964015377.0154772</v>
      </c>
      <c r="H16" s="676">
        <v>7787932689.2587223</v>
      </c>
      <c r="I16" s="676">
        <v>1992917651.1447833</v>
      </c>
      <c r="J16" s="676">
        <v>3442631376.8825073</v>
      </c>
      <c r="K16" s="677">
        <v>5435549028.0272884</v>
      </c>
    </row>
    <row r="17" spans="1:11">
      <c r="A17" s="230" t="s">
        <v>258</v>
      </c>
      <c r="B17" s="231"/>
      <c r="C17" s="678"/>
      <c r="D17" s="678"/>
      <c r="E17" s="678"/>
      <c r="F17" s="678"/>
      <c r="G17" s="678"/>
      <c r="H17" s="678"/>
      <c r="I17" s="678"/>
      <c r="J17" s="678"/>
      <c r="K17" s="679"/>
    </row>
    <row r="18" spans="1:11">
      <c r="A18" s="235">
        <v>9</v>
      </c>
      <c r="B18" s="236" t="s">
        <v>264</v>
      </c>
      <c r="C18" s="676"/>
      <c r="D18" s="676"/>
      <c r="E18" s="676"/>
      <c r="F18" s="676"/>
      <c r="G18" s="676"/>
      <c r="H18" s="676"/>
      <c r="I18" s="676"/>
      <c r="J18" s="676"/>
      <c r="K18" s="677"/>
    </row>
    <row r="19" spans="1:11">
      <c r="A19" s="235">
        <v>10</v>
      </c>
      <c r="B19" s="236" t="s">
        <v>301</v>
      </c>
      <c r="C19" s="676">
        <v>491053978.82403314</v>
      </c>
      <c r="D19" s="676">
        <v>222369710.81994504</v>
      </c>
      <c r="E19" s="676">
        <v>685017131.79743469</v>
      </c>
      <c r="F19" s="676">
        <v>244440477.26514897</v>
      </c>
      <c r="G19" s="676">
        <v>107981305.78960106</v>
      </c>
      <c r="H19" s="676">
        <v>352421783.05475003</v>
      </c>
      <c r="I19" s="676">
        <v>260858294.71163228</v>
      </c>
      <c r="J19" s="676">
        <v>1300230117.4687667</v>
      </c>
      <c r="K19" s="677">
        <v>1561088412.1803994</v>
      </c>
    </row>
    <row r="20" spans="1:11">
      <c r="A20" s="235">
        <v>11</v>
      </c>
      <c r="B20" s="236" t="s">
        <v>263</v>
      </c>
      <c r="C20" s="676">
        <v>311290839.80087256</v>
      </c>
      <c r="D20" s="676">
        <v>1032816907.5591146</v>
      </c>
      <c r="E20" s="676">
        <v>1328388766.9843826</v>
      </c>
      <c r="F20" s="676">
        <v>257524968.37967035</v>
      </c>
      <c r="G20" s="676">
        <v>1078723288.7925146</v>
      </c>
      <c r="H20" s="676">
        <v>1336248257.1721845</v>
      </c>
      <c r="I20" s="676">
        <v>257524968.37967035</v>
      </c>
      <c r="J20" s="676">
        <v>1078723288.7925146</v>
      </c>
      <c r="K20" s="677">
        <v>1336248257.1721845</v>
      </c>
    </row>
    <row r="21" spans="1:11" ht="14.4" thickBot="1">
      <c r="A21" s="238">
        <v>12</v>
      </c>
      <c r="B21" s="239" t="s">
        <v>262</v>
      </c>
      <c r="C21" s="676">
        <v>802344818.62490571</v>
      </c>
      <c r="D21" s="676">
        <v>1255186618.3790596</v>
      </c>
      <c r="E21" s="676">
        <v>2013405898.7818174</v>
      </c>
      <c r="F21" s="676">
        <v>501965445.64481932</v>
      </c>
      <c r="G21" s="676">
        <v>1186704594.5821157</v>
      </c>
      <c r="H21" s="676">
        <v>1688670040.2269344</v>
      </c>
      <c r="I21" s="676">
        <v>518383263.09130263</v>
      </c>
      <c r="J21" s="676">
        <v>2378953406.261281</v>
      </c>
      <c r="K21" s="677">
        <v>2897336669.3525839</v>
      </c>
    </row>
    <row r="22" spans="1:11" ht="38.25" customHeight="1" thickBot="1">
      <c r="A22" s="240"/>
      <c r="B22" s="241"/>
      <c r="C22" s="680"/>
      <c r="D22" s="680"/>
      <c r="E22" s="680"/>
      <c r="F22" s="767" t="s">
        <v>756</v>
      </c>
      <c r="G22" s="767"/>
      <c r="H22" s="767"/>
      <c r="I22" s="767" t="s">
        <v>757</v>
      </c>
      <c r="J22" s="767"/>
      <c r="K22" s="768"/>
    </row>
    <row r="23" spans="1:11">
      <c r="A23" s="242">
        <v>13</v>
      </c>
      <c r="B23" s="243" t="s">
        <v>254</v>
      </c>
      <c r="C23" s="643"/>
      <c r="D23" s="643"/>
      <c r="E23" s="643"/>
      <c r="F23" s="676">
        <f>F8</f>
        <v>2631086038.308435</v>
      </c>
      <c r="G23" s="676">
        <f t="shared" ref="G23:H23" si="0">G8</f>
        <v>5281967632.0989418</v>
      </c>
      <c r="H23" s="676">
        <f t="shared" si="0"/>
        <v>7913053670.4073715</v>
      </c>
      <c r="I23" s="676">
        <v>2621873936.9798636</v>
      </c>
      <c r="J23" s="676">
        <v>4114485976.2449393</v>
      </c>
      <c r="K23" s="677">
        <v>6736359913.2248001</v>
      </c>
    </row>
    <row r="24" spans="1:11" ht="14.4" thickBot="1">
      <c r="A24" s="244">
        <v>14</v>
      </c>
      <c r="B24" s="245" t="s">
        <v>266</v>
      </c>
      <c r="C24" s="643"/>
      <c r="D24" s="643"/>
      <c r="E24" s="643"/>
      <c r="F24" s="676">
        <f>F16-F21</f>
        <v>2321951866.5984278</v>
      </c>
      <c r="G24" s="676">
        <f t="shared" ref="G24:H24" si="1">G16-G21</f>
        <v>3777310782.4333615</v>
      </c>
      <c r="H24" s="676">
        <f t="shared" si="1"/>
        <v>6099262649.0317879</v>
      </c>
      <c r="I24" s="676">
        <v>1474534388.0534797</v>
      </c>
      <c r="J24" s="676">
        <v>1099511278.4308074</v>
      </c>
      <c r="K24" s="677">
        <v>2538212358.6747055</v>
      </c>
    </row>
    <row r="25" spans="1:11" ht="14.4" thickBot="1">
      <c r="A25" s="249">
        <v>15</v>
      </c>
      <c r="B25" s="250" t="s">
        <v>267</v>
      </c>
      <c r="C25" s="681"/>
      <c r="D25" s="681"/>
      <c r="E25" s="681"/>
      <c r="F25" s="682">
        <f>F23/F24</f>
        <v>1.1331354780247349</v>
      </c>
      <c r="G25" s="682">
        <f t="shared" ref="G25:K25" si="2">G23/G24</f>
        <v>1.3983407604857636</v>
      </c>
      <c r="H25" s="682">
        <f t="shared" si="2"/>
        <v>1.2973787367008223</v>
      </c>
      <c r="I25" s="682">
        <f t="shared" si="2"/>
        <v>1.7781029443748526</v>
      </c>
      <c r="J25" s="682">
        <f t="shared" si="2"/>
        <v>3.7421043848836386</v>
      </c>
      <c r="K25" s="683">
        <f t="shared" si="2"/>
        <v>2.6539780606623879</v>
      </c>
    </row>
    <row r="26" spans="1:11">
      <c r="C26" s="684"/>
      <c r="D26" s="684"/>
      <c r="E26" s="684"/>
      <c r="F26" s="684"/>
      <c r="G26" s="684"/>
      <c r="H26" s="684"/>
      <c r="I26" s="684"/>
      <c r="J26" s="684"/>
      <c r="K26" s="684"/>
    </row>
    <row r="27" spans="1:11" ht="27">
      <c r="B27" s="226" t="s">
        <v>302</v>
      </c>
      <c r="C27" s="684"/>
      <c r="D27" s="684"/>
      <c r="E27" s="684"/>
      <c r="F27" s="684"/>
      <c r="G27" s="684"/>
      <c r="H27" s="684"/>
      <c r="I27" s="684"/>
      <c r="J27" s="684"/>
      <c r="K27" s="684"/>
    </row>
    <row r="28" spans="1:11">
      <c r="C28" s="684"/>
      <c r="D28" s="684"/>
      <c r="E28" s="684"/>
      <c r="F28" s="684"/>
      <c r="G28" s="684"/>
      <c r="H28" s="684"/>
      <c r="I28" s="684"/>
      <c r="J28" s="684"/>
      <c r="K28" s="684"/>
    </row>
    <row r="29" spans="1:11">
      <c r="C29" s="684"/>
      <c r="D29" s="684"/>
      <c r="E29" s="684"/>
      <c r="F29" s="684"/>
      <c r="G29" s="684"/>
      <c r="H29" s="684"/>
      <c r="I29" s="684"/>
      <c r="J29" s="684"/>
      <c r="K29" s="684"/>
    </row>
    <row r="30" spans="1:11">
      <c r="C30" s="684"/>
      <c r="D30" s="684"/>
      <c r="E30" s="684"/>
      <c r="F30" s="684"/>
      <c r="G30" s="684"/>
      <c r="H30" s="684"/>
      <c r="I30" s="684"/>
      <c r="J30" s="684"/>
      <c r="K30" s="684"/>
    </row>
    <row r="31" spans="1:11">
      <c r="C31" s="684"/>
      <c r="D31" s="684"/>
      <c r="E31" s="684"/>
      <c r="F31" s="684"/>
      <c r="G31" s="684"/>
      <c r="H31" s="684"/>
      <c r="I31" s="684"/>
      <c r="J31" s="684"/>
      <c r="K31" s="684"/>
    </row>
    <row r="32" spans="1:11">
      <c r="C32" s="684"/>
      <c r="D32" s="684"/>
      <c r="E32" s="684"/>
      <c r="F32" s="684"/>
      <c r="G32" s="684"/>
      <c r="H32" s="684"/>
      <c r="I32" s="684"/>
      <c r="J32" s="684"/>
      <c r="K32" s="684"/>
    </row>
    <row r="33" spans="3:11">
      <c r="C33" s="684"/>
      <c r="D33" s="684"/>
      <c r="E33" s="684"/>
      <c r="F33" s="684"/>
      <c r="G33" s="684"/>
      <c r="H33" s="684"/>
      <c r="I33" s="684"/>
      <c r="J33" s="684"/>
      <c r="K33" s="684"/>
    </row>
    <row r="34" spans="3:11">
      <c r="C34" s="684"/>
      <c r="D34" s="684"/>
      <c r="E34" s="684"/>
      <c r="F34" s="684"/>
      <c r="G34" s="684"/>
      <c r="H34" s="684"/>
      <c r="I34" s="684"/>
      <c r="J34" s="684"/>
      <c r="K34" s="684"/>
    </row>
    <row r="35" spans="3:11">
      <c r="C35" s="684"/>
      <c r="D35" s="684"/>
      <c r="E35" s="684"/>
      <c r="F35" s="684"/>
      <c r="G35" s="684"/>
      <c r="H35" s="684"/>
      <c r="I35" s="684"/>
      <c r="J35" s="684"/>
      <c r="K35" s="684"/>
    </row>
    <row r="36" spans="3:11">
      <c r="C36" s="684"/>
      <c r="D36" s="684"/>
      <c r="E36" s="684"/>
      <c r="F36" s="684"/>
      <c r="G36" s="684"/>
      <c r="H36" s="684"/>
      <c r="I36" s="684"/>
      <c r="J36" s="684"/>
      <c r="K36" s="684"/>
    </row>
    <row r="37" spans="3:11">
      <c r="C37" s="684"/>
      <c r="D37" s="684"/>
      <c r="E37" s="684"/>
      <c r="F37" s="684"/>
      <c r="G37" s="684"/>
      <c r="H37" s="684"/>
      <c r="I37" s="684"/>
      <c r="J37" s="684"/>
      <c r="K37" s="684"/>
    </row>
    <row r="38" spans="3:11">
      <c r="C38" s="684"/>
      <c r="D38" s="684"/>
      <c r="E38" s="684"/>
      <c r="F38" s="684"/>
      <c r="G38" s="684"/>
      <c r="H38" s="684"/>
      <c r="I38" s="684"/>
      <c r="J38" s="684"/>
      <c r="K38" s="684"/>
    </row>
    <row r="39" spans="3:11">
      <c r="C39" s="684"/>
      <c r="D39" s="684"/>
      <c r="E39" s="684"/>
      <c r="F39" s="684"/>
      <c r="G39" s="684"/>
      <c r="H39" s="684"/>
      <c r="I39" s="684"/>
      <c r="J39" s="684"/>
      <c r="K39" s="684"/>
    </row>
    <row r="40" spans="3:11">
      <c r="C40" s="684"/>
      <c r="D40" s="684"/>
      <c r="E40" s="684"/>
      <c r="F40" s="684"/>
      <c r="G40" s="684"/>
      <c r="H40" s="684"/>
      <c r="I40" s="684"/>
      <c r="J40" s="684"/>
      <c r="K40" s="684"/>
    </row>
    <row r="41" spans="3:11">
      <c r="C41" s="684"/>
      <c r="D41" s="684"/>
      <c r="E41" s="684"/>
      <c r="F41" s="684"/>
      <c r="G41" s="684"/>
      <c r="H41" s="684"/>
      <c r="I41" s="684"/>
      <c r="J41" s="684"/>
      <c r="K41" s="684"/>
    </row>
    <row r="42" spans="3:11">
      <c r="C42" s="684"/>
      <c r="D42" s="684"/>
      <c r="E42" s="684"/>
      <c r="F42" s="684"/>
      <c r="G42" s="684"/>
      <c r="H42" s="684"/>
      <c r="I42" s="684"/>
      <c r="J42" s="684"/>
      <c r="K42" s="684"/>
    </row>
    <row r="43" spans="3:11">
      <c r="C43" s="684"/>
      <c r="D43" s="684"/>
      <c r="E43" s="684"/>
      <c r="F43" s="684"/>
      <c r="G43" s="684"/>
      <c r="H43" s="684"/>
      <c r="I43" s="684"/>
      <c r="J43" s="684"/>
      <c r="K43" s="684"/>
    </row>
    <row r="44" spans="3:11">
      <c r="C44" s="684"/>
      <c r="D44" s="684"/>
      <c r="E44" s="684"/>
      <c r="F44" s="684"/>
      <c r="G44" s="684"/>
      <c r="H44" s="684"/>
      <c r="I44" s="684"/>
      <c r="J44" s="684"/>
      <c r="K44" s="684"/>
    </row>
    <row r="45" spans="3:11">
      <c r="C45" s="684"/>
      <c r="D45" s="684"/>
      <c r="E45" s="684"/>
      <c r="F45" s="684"/>
      <c r="G45" s="684"/>
      <c r="H45" s="684"/>
      <c r="I45" s="684"/>
      <c r="J45" s="684"/>
      <c r="K45" s="684"/>
    </row>
    <row r="46" spans="3:11">
      <c r="C46" s="684"/>
      <c r="D46" s="684"/>
      <c r="E46" s="684"/>
      <c r="F46" s="684"/>
      <c r="G46" s="684"/>
      <c r="H46" s="684"/>
      <c r="I46" s="684"/>
      <c r="J46" s="684"/>
      <c r="K46" s="684"/>
    </row>
    <row r="47" spans="3:11">
      <c r="C47" s="684"/>
      <c r="D47" s="684"/>
      <c r="E47" s="684"/>
      <c r="F47" s="684"/>
      <c r="G47" s="684"/>
      <c r="H47" s="684"/>
      <c r="I47" s="684"/>
      <c r="J47" s="684"/>
      <c r="K47" s="684"/>
    </row>
    <row r="48" spans="3:11">
      <c r="C48" s="684"/>
      <c r="D48" s="684"/>
      <c r="E48" s="684"/>
      <c r="F48" s="684"/>
      <c r="G48" s="684"/>
      <c r="H48" s="684"/>
      <c r="I48" s="684"/>
      <c r="J48" s="684"/>
      <c r="K48" s="684"/>
    </row>
    <row r="49" spans="3:11">
      <c r="C49" s="684"/>
      <c r="D49" s="684"/>
      <c r="E49" s="684"/>
      <c r="F49" s="684"/>
      <c r="G49" s="684"/>
      <c r="H49" s="684"/>
      <c r="I49" s="684"/>
      <c r="J49" s="684"/>
      <c r="K49" s="684"/>
    </row>
    <row r="50" spans="3:11">
      <c r="C50" s="684"/>
      <c r="D50" s="684"/>
      <c r="E50" s="684"/>
      <c r="F50" s="684"/>
      <c r="G50" s="684"/>
      <c r="H50" s="684"/>
      <c r="I50" s="684"/>
      <c r="J50" s="684"/>
      <c r="K50" s="684"/>
    </row>
    <row r="51" spans="3:11">
      <c r="C51" s="684"/>
      <c r="D51" s="684"/>
      <c r="E51" s="684"/>
      <c r="F51" s="684"/>
      <c r="G51" s="684"/>
      <c r="H51" s="684"/>
      <c r="I51" s="684"/>
      <c r="J51" s="684"/>
      <c r="K51" s="684"/>
    </row>
    <row r="52" spans="3:11">
      <c r="C52" s="684"/>
      <c r="D52" s="684"/>
      <c r="E52" s="684"/>
      <c r="F52" s="684"/>
      <c r="G52" s="684"/>
      <c r="H52" s="684"/>
      <c r="I52" s="684"/>
      <c r="J52" s="684"/>
      <c r="K52" s="684"/>
    </row>
    <row r="53" spans="3:11">
      <c r="C53" s="684"/>
      <c r="D53" s="684"/>
      <c r="E53" s="684"/>
      <c r="F53" s="684"/>
      <c r="G53" s="684"/>
      <c r="H53" s="684"/>
      <c r="I53" s="684"/>
      <c r="J53" s="684"/>
      <c r="K53" s="684"/>
    </row>
    <row r="54" spans="3:11">
      <c r="C54" s="684"/>
      <c r="D54" s="684"/>
      <c r="E54" s="684"/>
      <c r="F54" s="684"/>
      <c r="G54" s="684"/>
      <c r="H54" s="684"/>
      <c r="I54" s="684"/>
      <c r="J54" s="684"/>
      <c r="K54" s="684"/>
    </row>
    <row r="55" spans="3:11">
      <c r="C55" s="684"/>
      <c r="D55" s="684"/>
      <c r="E55" s="684"/>
      <c r="F55" s="684"/>
      <c r="G55" s="684"/>
      <c r="H55" s="684"/>
      <c r="I55" s="684"/>
      <c r="J55" s="684"/>
      <c r="K55" s="684"/>
    </row>
    <row r="56" spans="3:11">
      <c r="C56" s="684"/>
      <c r="D56" s="684"/>
      <c r="E56" s="684"/>
      <c r="F56" s="684"/>
      <c r="G56" s="684"/>
      <c r="H56" s="684"/>
      <c r="I56" s="684"/>
      <c r="J56" s="684"/>
      <c r="K56" s="684"/>
    </row>
    <row r="57" spans="3:11">
      <c r="C57" s="684"/>
      <c r="D57" s="684"/>
      <c r="E57" s="684"/>
      <c r="F57" s="684"/>
      <c r="G57" s="684"/>
      <c r="H57" s="684"/>
      <c r="I57" s="684"/>
      <c r="J57" s="684"/>
      <c r="K57" s="684"/>
    </row>
    <row r="58" spans="3:11">
      <c r="C58" s="684"/>
      <c r="D58" s="684"/>
      <c r="E58" s="684"/>
      <c r="F58" s="684"/>
      <c r="G58" s="684"/>
      <c r="H58" s="684"/>
      <c r="I58" s="684"/>
      <c r="J58" s="684"/>
      <c r="K58" s="684"/>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pane="topRight"/>
      <selection pane="bottomLeft"/>
      <selection pane="bottomRight" activeCell="B6" sqref="B6"/>
    </sheetView>
  </sheetViews>
  <sheetFormatPr defaultColWidth="9.109375" defaultRowHeight="13.2"/>
  <cols>
    <col min="1" max="1" width="10.5546875" style="4" bestFit="1" customWidth="1"/>
    <col min="2" max="2" width="95" style="4" customWidth="1"/>
    <col min="3" max="3" width="13.4414062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17"/>
  </cols>
  <sheetData>
    <row r="1" spans="1:14">
      <c r="A1" s="4" t="s">
        <v>30</v>
      </c>
      <c r="B1" s="3" t="str">
        <f>'Info '!C2</f>
        <v xml:space="preserve">JSC "Bank of Georgia" </v>
      </c>
    </row>
    <row r="2" spans="1:14" ht="14.25" customHeight="1">
      <c r="A2" s="4" t="s">
        <v>31</v>
      </c>
      <c r="B2" s="349">
        <f>'1. key ratios '!B2</f>
        <v>45382</v>
      </c>
    </row>
    <row r="3" spans="1:14" ht="14.25" customHeight="1"/>
    <row r="4" spans="1:14" ht="13.8" thickBot="1">
      <c r="A4" s="4" t="s">
        <v>162</v>
      </c>
      <c r="B4" s="175" t="s">
        <v>28</v>
      </c>
    </row>
    <row r="5" spans="1:14" s="126" customFormat="1">
      <c r="A5" s="122"/>
      <c r="B5" s="123"/>
      <c r="C5" s="124" t="s">
        <v>0</v>
      </c>
      <c r="D5" s="124" t="s">
        <v>1</v>
      </c>
      <c r="E5" s="124" t="s">
        <v>2</v>
      </c>
      <c r="F5" s="124" t="s">
        <v>3</v>
      </c>
      <c r="G5" s="124" t="s">
        <v>4</v>
      </c>
      <c r="H5" s="124" t="s">
        <v>5</v>
      </c>
      <c r="I5" s="124" t="s">
        <v>8</v>
      </c>
      <c r="J5" s="124" t="s">
        <v>9</v>
      </c>
      <c r="K5" s="124" t="s">
        <v>10</v>
      </c>
      <c r="L5" s="124" t="s">
        <v>11</v>
      </c>
      <c r="M5" s="124" t="s">
        <v>12</v>
      </c>
      <c r="N5" s="125" t="s">
        <v>13</v>
      </c>
    </row>
    <row r="6" spans="1:14" ht="26.4">
      <c r="A6" s="127"/>
      <c r="B6" s="128"/>
      <c r="C6" s="129" t="s">
        <v>161</v>
      </c>
      <c r="D6" s="130" t="s">
        <v>160</v>
      </c>
      <c r="E6" s="131" t="s">
        <v>159</v>
      </c>
      <c r="F6" s="132">
        <v>0</v>
      </c>
      <c r="G6" s="132">
        <v>0.2</v>
      </c>
      <c r="H6" s="132">
        <v>0.35</v>
      </c>
      <c r="I6" s="132">
        <v>0.5</v>
      </c>
      <c r="J6" s="132">
        <v>0.75</v>
      </c>
      <c r="K6" s="132">
        <v>1</v>
      </c>
      <c r="L6" s="132">
        <v>1.5</v>
      </c>
      <c r="M6" s="132">
        <v>2.5</v>
      </c>
      <c r="N6" s="174" t="s">
        <v>168</v>
      </c>
    </row>
    <row r="7" spans="1:14" ht="13.8">
      <c r="A7" s="133">
        <v>1</v>
      </c>
      <c r="B7" s="134" t="s">
        <v>158</v>
      </c>
      <c r="C7" s="135">
        <v>1190801947.0080001</v>
      </c>
      <c r="D7" s="128"/>
      <c r="E7" s="136">
        <v>24703150.053377997</v>
      </c>
      <c r="F7" s="137">
        <v>0</v>
      </c>
      <c r="G7" s="137">
        <v>16912125.882755999</v>
      </c>
      <c r="H7" s="137">
        <v>0</v>
      </c>
      <c r="I7" s="137">
        <v>2757609.9034480001</v>
      </c>
      <c r="J7" s="137">
        <v>0</v>
      </c>
      <c r="K7" s="137">
        <v>5033414.2671739999</v>
      </c>
      <c r="L7" s="137">
        <v>0</v>
      </c>
      <c r="M7" s="137">
        <v>0</v>
      </c>
      <c r="N7" s="138">
        <v>9794644.3954492006</v>
      </c>
    </row>
    <row r="8" spans="1:14" ht="13.8">
      <c r="A8" s="133">
        <v>1.1000000000000001</v>
      </c>
      <c r="B8" s="139" t="s">
        <v>156</v>
      </c>
      <c r="C8" s="137">
        <v>1174206588.7795</v>
      </c>
      <c r="D8" s="140">
        <v>0.02</v>
      </c>
      <c r="E8" s="136">
        <v>23484131.775589999</v>
      </c>
      <c r="F8" s="137">
        <v>0</v>
      </c>
      <c r="G8" s="137">
        <v>16912125.882755999</v>
      </c>
      <c r="H8" s="137">
        <v>0</v>
      </c>
      <c r="I8" s="137">
        <v>2757609.9034480001</v>
      </c>
      <c r="J8" s="137">
        <v>0</v>
      </c>
      <c r="K8" s="137">
        <v>3814395.9893860002</v>
      </c>
      <c r="L8" s="137">
        <v>0</v>
      </c>
      <c r="M8" s="137">
        <v>0</v>
      </c>
      <c r="N8" s="138">
        <v>8575626.1176612005</v>
      </c>
    </row>
    <row r="9" spans="1:14" ht="13.8">
      <c r="A9" s="133">
        <v>1.2</v>
      </c>
      <c r="B9" s="139" t="s">
        <v>155</v>
      </c>
      <c r="C9" s="137">
        <v>10060080.3018</v>
      </c>
      <c r="D9" s="140">
        <v>0.05</v>
      </c>
      <c r="E9" s="136">
        <v>503004.01509</v>
      </c>
      <c r="F9" s="137">
        <v>0</v>
      </c>
      <c r="G9" s="137">
        <v>0</v>
      </c>
      <c r="H9" s="137">
        <v>0</v>
      </c>
      <c r="I9" s="137">
        <v>0</v>
      </c>
      <c r="J9" s="137">
        <v>0</v>
      </c>
      <c r="K9" s="137">
        <v>503004.01509</v>
      </c>
      <c r="L9" s="137">
        <v>0</v>
      </c>
      <c r="M9" s="137">
        <v>0</v>
      </c>
      <c r="N9" s="138">
        <v>503004.01509</v>
      </c>
    </row>
    <row r="10" spans="1:14" ht="13.8">
      <c r="A10" s="133">
        <v>1.3</v>
      </c>
      <c r="B10" s="139" t="s">
        <v>154</v>
      </c>
      <c r="C10" s="137">
        <v>1958899.3518999999</v>
      </c>
      <c r="D10" s="140">
        <v>0.08</v>
      </c>
      <c r="E10" s="136">
        <v>156711.948152</v>
      </c>
      <c r="F10" s="137">
        <v>0</v>
      </c>
      <c r="G10" s="137">
        <v>0</v>
      </c>
      <c r="H10" s="137">
        <v>0</v>
      </c>
      <c r="I10" s="137">
        <v>0</v>
      </c>
      <c r="J10" s="137">
        <v>0</v>
      </c>
      <c r="K10" s="137">
        <v>156711.948152</v>
      </c>
      <c r="L10" s="137">
        <v>0</v>
      </c>
      <c r="M10" s="137">
        <v>0</v>
      </c>
      <c r="N10" s="138">
        <v>156711.948152</v>
      </c>
    </row>
    <row r="11" spans="1:14" ht="13.8">
      <c r="A11" s="133">
        <v>1.4</v>
      </c>
      <c r="B11" s="139" t="s">
        <v>153</v>
      </c>
      <c r="C11" s="137">
        <v>2713022.8642000002</v>
      </c>
      <c r="D11" s="140">
        <v>0.11</v>
      </c>
      <c r="E11" s="136">
        <v>298432.51506200002</v>
      </c>
      <c r="F11" s="137">
        <v>0</v>
      </c>
      <c r="G11" s="137">
        <v>0</v>
      </c>
      <c r="H11" s="137">
        <v>0</v>
      </c>
      <c r="I11" s="137">
        <v>0</v>
      </c>
      <c r="J11" s="137">
        <v>0</v>
      </c>
      <c r="K11" s="137">
        <v>298432.51506200002</v>
      </c>
      <c r="L11" s="137">
        <v>0</v>
      </c>
      <c r="M11" s="137">
        <v>0</v>
      </c>
      <c r="N11" s="138">
        <v>298432.51506200002</v>
      </c>
    </row>
    <row r="12" spans="1:14" ht="13.8">
      <c r="A12" s="133">
        <v>1.5</v>
      </c>
      <c r="B12" s="139" t="s">
        <v>152</v>
      </c>
      <c r="C12" s="137">
        <v>1863355.7106000001</v>
      </c>
      <c r="D12" s="140">
        <v>0.14000000000000001</v>
      </c>
      <c r="E12" s="136">
        <v>260869.79948400005</v>
      </c>
      <c r="F12" s="137">
        <v>0</v>
      </c>
      <c r="G12" s="137">
        <v>0</v>
      </c>
      <c r="H12" s="137">
        <v>0</v>
      </c>
      <c r="I12" s="137">
        <v>0</v>
      </c>
      <c r="J12" s="137">
        <v>0</v>
      </c>
      <c r="K12" s="137">
        <v>260869.79948400005</v>
      </c>
      <c r="L12" s="137">
        <v>0</v>
      </c>
      <c r="M12" s="137">
        <v>0</v>
      </c>
      <c r="N12" s="138">
        <v>260869.79948400005</v>
      </c>
    </row>
    <row r="13" spans="1:14" ht="13.8">
      <c r="A13" s="133">
        <v>1.6</v>
      </c>
      <c r="B13" s="141" t="s">
        <v>151</v>
      </c>
      <c r="C13" s="137">
        <v>0</v>
      </c>
      <c r="D13" s="142"/>
      <c r="E13" s="137"/>
      <c r="F13" s="137">
        <v>0</v>
      </c>
      <c r="G13" s="137">
        <v>0</v>
      </c>
      <c r="H13" s="137">
        <v>0</v>
      </c>
      <c r="I13" s="137">
        <v>0</v>
      </c>
      <c r="J13" s="137">
        <v>0</v>
      </c>
      <c r="K13" s="137">
        <v>0</v>
      </c>
      <c r="L13" s="137">
        <v>0</v>
      </c>
      <c r="M13" s="137">
        <v>0</v>
      </c>
      <c r="N13" s="138">
        <v>0</v>
      </c>
    </row>
    <row r="14" spans="1:14" ht="13.8">
      <c r="A14" s="133">
        <v>2</v>
      </c>
      <c r="B14" s="143" t="s">
        <v>157</v>
      </c>
      <c r="C14" s="135">
        <v>0</v>
      </c>
      <c r="D14" s="128"/>
      <c r="E14" s="136">
        <v>0</v>
      </c>
      <c r="F14" s="137">
        <v>0</v>
      </c>
      <c r="G14" s="137">
        <v>0</v>
      </c>
      <c r="H14" s="137">
        <v>0</v>
      </c>
      <c r="I14" s="137">
        <v>0</v>
      </c>
      <c r="J14" s="137">
        <v>0</v>
      </c>
      <c r="K14" s="137">
        <v>0</v>
      </c>
      <c r="L14" s="137">
        <v>0</v>
      </c>
      <c r="M14" s="137">
        <v>0</v>
      </c>
      <c r="N14" s="138">
        <v>0</v>
      </c>
    </row>
    <row r="15" spans="1:14" ht="13.8">
      <c r="A15" s="133">
        <v>2.1</v>
      </c>
      <c r="B15" s="141" t="s">
        <v>156</v>
      </c>
      <c r="C15" s="137"/>
      <c r="D15" s="140">
        <v>5.0000000000000001E-3</v>
      </c>
      <c r="E15" s="136">
        <v>0</v>
      </c>
      <c r="F15" s="137"/>
      <c r="G15" s="137"/>
      <c r="H15" s="137"/>
      <c r="I15" s="137"/>
      <c r="J15" s="137"/>
      <c r="K15" s="137"/>
      <c r="L15" s="137"/>
      <c r="M15" s="137"/>
      <c r="N15" s="138">
        <v>0</v>
      </c>
    </row>
    <row r="16" spans="1:14" ht="13.8">
      <c r="A16" s="133">
        <v>2.2000000000000002</v>
      </c>
      <c r="B16" s="141" t="s">
        <v>155</v>
      </c>
      <c r="C16" s="137"/>
      <c r="D16" s="140">
        <v>0.01</v>
      </c>
      <c r="E16" s="136">
        <v>0</v>
      </c>
      <c r="F16" s="137"/>
      <c r="G16" s="137"/>
      <c r="H16" s="137"/>
      <c r="I16" s="137"/>
      <c r="J16" s="137"/>
      <c r="K16" s="137"/>
      <c r="L16" s="137"/>
      <c r="M16" s="137"/>
      <c r="N16" s="138">
        <v>0</v>
      </c>
    </row>
    <row r="17" spans="1:14" ht="13.8">
      <c r="A17" s="133">
        <v>2.2999999999999998</v>
      </c>
      <c r="B17" s="141" t="s">
        <v>154</v>
      </c>
      <c r="C17" s="137"/>
      <c r="D17" s="140">
        <v>0.02</v>
      </c>
      <c r="E17" s="136">
        <v>0</v>
      </c>
      <c r="F17" s="137"/>
      <c r="G17" s="137"/>
      <c r="H17" s="137"/>
      <c r="I17" s="137"/>
      <c r="J17" s="137"/>
      <c r="K17" s="137"/>
      <c r="L17" s="137"/>
      <c r="M17" s="137"/>
      <c r="N17" s="138">
        <v>0</v>
      </c>
    </row>
    <row r="18" spans="1:14" ht="13.8">
      <c r="A18" s="133">
        <v>2.4</v>
      </c>
      <c r="B18" s="141" t="s">
        <v>153</v>
      </c>
      <c r="C18" s="137"/>
      <c r="D18" s="140">
        <v>0.03</v>
      </c>
      <c r="E18" s="136">
        <v>0</v>
      </c>
      <c r="F18" s="137"/>
      <c r="G18" s="137"/>
      <c r="H18" s="137"/>
      <c r="I18" s="137"/>
      <c r="J18" s="137"/>
      <c r="K18" s="137"/>
      <c r="L18" s="137"/>
      <c r="M18" s="137"/>
      <c r="N18" s="138">
        <v>0</v>
      </c>
    </row>
    <row r="19" spans="1:14" ht="13.8">
      <c r="A19" s="133">
        <v>2.5</v>
      </c>
      <c r="B19" s="141" t="s">
        <v>152</v>
      </c>
      <c r="C19" s="137"/>
      <c r="D19" s="140">
        <v>0.04</v>
      </c>
      <c r="E19" s="136">
        <v>0</v>
      </c>
      <c r="F19" s="137"/>
      <c r="G19" s="137"/>
      <c r="H19" s="137"/>
      <c r="I19" s="137"/>
      <c r="J19" s="137"/>
      <c r="K19" s="137"/>
      <c r="L19" s="137"/>
      <c r="M19" s="137"/>
      <c r="N19" s="138">
        <v>0</v>
      </c>
    </row>
    <row r="20" spans="1:14" ht="13.8">
      <c r="A20" s="133">
        <v>2.6</v>
      </c>
      <c r="B20" s="141" t="s">
        <v>151</v>
      </c>
      <c r="C20" s="137"/>
      <c r="D20" s="142"/>
      <c r="E20" s="144"/>
      <c r="F20" s="137"/>
      <c r="G20" s="137"/>
      <c r="H20" s="137"/>
      <c r="I20" s="137"/>
      <c r="J20" s="137"/>
      <c r="K20" s="137"/>
      <c r="L20" s="137"/>
      <c r="M20" s="137"/>
      <c r="N20" s="138">
        <v>0</v>
      </c>
    </row>
    <row r="21" spans="1:14" ht="14.4" thickBot="1">
      <c r="A21" s="145"/>
      <c r="B21" s="146" t="s">
        <v>64</v>
      </c>
      <c r="C21" s="121">
        <v>1190801947.0080001</v>
      </c>
      <c r="D21" s="147"/>
      <c r="E21" s="148">
        <v>24703150.053377997</v>
      </c>
      <c r="F21" s="149">
        <v>0</v>
      </c>
      <c r="G21" s="149">
        <v>16912125.882755999</v>
      </c>
      <c r="H21" s="149">
        <v>0</v>
      </c>
      <c r="I21" s="149">
        <v>2757609.9034480001</v>
      </c>
      <c r="J21" s="149">
        <v>0</v>
      </c>
      <c r="K21" s="149">
        <v>5033414.2671739999</v>
      </c>
      <c r="L21" s="149">
        <v>0</v>
      </c>
      <c r="M21" s="149">
        <v>0</v>
      </c>
      <c r="N21" s="150">
        <v>9794644.3954492006</v>
      </c>
    </row>
    <row r="22" spans="1:14">
      <c r="C22" s="151"/>
      <c r="D22" s="151"/>
      <c r="E22" s="151"/>
      <c r="F22" s="151"/>
      <c r="G22" s="151"/>
      <c r="H22" s="151"/>
      <c r="I22" s="151"/>
      <c r="J22" s="151"/>
      <c r="K22" s="151"/>
      <c r="L22" s="151"/>
      <c r="M22" s="151"/>
      <c r="N22" s="15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3"/>
  <sheetViews>
    <sheetView zoomScaleNormal="100" workbookViewId="0"/>
  </sheetViews>
  <sheetFormatPr defaultRowHeight="14.4"/>
  <cols>
    <col min="1" max="1" width="11.44140625" customWidth="1"/>
    <col min="2" max="2" width="76.88671875" style="279" customWidth="1"/>
    <col min="3" max="3" width="22.88671875" customWidth="1"/>
    <col min="4" max="4" width="14.88671875" bestFit="1" customWidth="1"/>
  </cols>
  <sheetData>
    <row r="1" spans="1:4">
      <c r="A1" s="2" t="s">
        <v>30</v>
      </c>
      <c r="B1" s="3" t="str">
        <f>'Info '!C2</f>
        <v xml:space="preserve">JSC "Bank of Georgia" </v>
      </c>
    </row>
    <row r="2" spans="1:4">
      <c r="A2" s="2" t="s">
        <v>31</v>
      </c>
      <c r="B2" s="349">
        <f>'1. key ratios '!B2</f>
        <v>45382</v>
      </c>
    </row>
    <row r="3" spans="1:4">
      <c r="A3" s="4"/>
      <c r="B3"/>
    </row>
    <row r="4" spans="1:4">
      <c r="A4" s="4" t="s">
        <v>306</v>
      </c>
      <c r="B4" t="s">
        <v>307</v>
      </c>
    </row>
    <row r="5" spans="1:4">
      <c r="A5" s="280" t="s">
        <v>308</v>
      </c>
      <c r="B5" s="281"/>
      <c r="C5" s="282"/>
    </row>
    <row r="6" spans="1:4">
      <c r="A6" s="283">
        <v>1</v>
      </c>
      <c r="B6" s="284" t="s">
        <v>359</v>
      </c>
      <c r="C6" s="285">
        <v>31309826583.525059</v>
      </c>
      <c r="D6" s="670"/>
    </row>
    <row r="7" spans="1:4">
      <c r="A7" s="283">
        <v>2</v>
      </c>
      <c r="B7" s="284" t="s">
        <v>309</v>
      </c>
      <c r="C7" s="285">
        <v>-274380844.2864114</v>
      </c>
      <c r="D7" s="670"/>
    </row>
    <row r="8" spans="1:4" ht="24">
      <c r="A8" s="286">
        <v>3</v>
      </c>
      <c r="B8" s="287" t="s">
        <v>310</v>
      </c>
      <c r="C8" s="285">
        <v>31035445739.238647</v>
      </c>
      <c r="D8" s="670"/>
    </row>
    <row r="9" spans="1:4">
      <c r="A9" s="280" t="s">
        <v>311</v>
      </c>
      <c r="B9" s="281"/>
      <c r="C9" s="288"/>
      <c r="D9" s="670"/>
    </row>
    <row r="10" spans="1:4">
      <c r="A10" s="289">
        <v>4</v>
      </c>
      <c r="B10" s="290" t="s">
        <v>312</v>
      </c>
      <c r="C10" s="285"/>
      <c r="D10" s="670"/>
    </row>
    <row r="11" spans="1:4">
      <c r="A11" s="289">
        <v>5</v>
      </c>
      <c r="B11" s="291" t="s">
        <v>313</v>
      </c>
      <c r="C11" s="285"/>
      <c r="D11" s="670"/>
    </row>
    <row r="12" spans="1:4">
      <c r="A12" s="289" t="s">
        <v>314</v>
      </c>
      <c r="B12" s="291" t="s">
        <v>315</v>
      </c>
      <c r="C12" s="285">
        <v>24703150.053377997</v>
      </c>
      <c r="D12" s="670"/>
    </row>
    <row r="13" spans="1:4" ht="22.8">
      <c r="A13" s="292">
        <v>6</v>
      </c>
      <c r="B13" s="290" t="s">
        <v>316</v>
      </c>
      <c r="C13" s="285"/>
      <c r="D13" s="670"/>
    </row>
    <row r="14" spans="1:4">
      <c r="A14" s="292">
        <v>7</v>
      </c>
      <c r="B14" s="293" t="s">
        <v>317</v>
      </c>
      <c r="C14" s="285"/>
      <c r="D14" s="670"/>
    </row>
    <row r="15" spans="1:4">
      <c r="A15" s="294">
        <v>8</v>
      </c>
      <c r="B15" s="295" t="s">
        <v>318</v>
      </c>
      <c r="C15" s="285"/>
      <c r="D15" s="670"/>
    </row>
    <row r="16" spans="1:4">
      <c r="A16" s="292">
        <v>9</v>
      </c>
      <c r="B16" s="293" t="s">
        <v>319</v>
      </c>
      <c r="C16" s="285"/>
      <c r="D16" s="670"/>
    </row>
    <row r="17" spans="1:4">
      <c r="A17" s="292">
        <v>10</v>
      </c>
      <c r="B17" s="293" t="s">
        <v>320</v>
      </c>
      <c r="C17" s="285"/>
      <c r="D17" s="670"/>
    </row>
    <row r="18" spans="1:4">
      <c r="A18" s="296">
        <v>11</v>
      </c>
      <c r="B18" s="297" t="s">
        <v>321</v>
      </c>
      <c r="C18" s="298">
        <v>24703150.053377997</v>
      </c>
      <c r="D18" s="670"/>
    </row>
    <row r="19" spans="1:4">
      <c r="A19" s="299" t="s">
        <v>322</v>
      </c>
      <c r="B19" s="300"/>
      <c r="C19" s="301"/>
      <c r="D19" s="670"/>
    </row>
    <row r="20" spans="1:4">
      <c r="A20" s="302">
        <v>12</v>
      </c>
      <c r="B20" s="290" t="s">
        <v>323</v>
      </c>
      <c r="C20" s="285"/>
      <c r="D20" s="670"/>
    </row>
    <row r="21" spans="1:4">
      <c r="A21" s="302">
        <v>13</v>
      </c>
      <c r="B21" s="290" t="s">
        <v>324</v>
      </c>
      <c r="C21" s="285"/>
      <c r="D21" s="670"/>
    </row>
    <row r="22" spans="1:4">
      <c r="A22" s="302">
        <v>14</v>
      </c>
      <c r="B22" s="290" t="s">
        <v>325</v>
      </c>
      <c r="C22" s="285"/>
      <c r="D22" s="670"/>
    </row>
    <row r="23" spans="1:4" ht="22.8">
      <c r="A23" s="302" t="s">
        <v>326</v>
      </c>
      <c r="B23" s="290" t="s">
        <v>327</v>
      </c>
      <c r="C23" s="285"/>
      <c r="D23" s="670"/>
    </row>
    <row r="24" spans="1:4">
      <c r="A24" s="302">
        <v>15</v>
      </c>
      <c r="B24" s="290" t="s">
        <v>328</v>
      </c>
      <c r="C24" s="285"/>
      <c r="D24" s="670"/>
    </row>
    <row r="25" spans="1:4">
      <c r="A25" s="302" t="s">
        <v>329</v>
      </c>
      <c r="B25" s="290" t="s">
        <v>330</v>
      </c>
      <c r="C25" s="285"/>
      <c r="D25" s="670"/>
    </row>
    <row r="26" spans="1:4">
      <c r="A26" s="303">
        <v>16</v>
      </c>
      <c r="B26" s="304" t="s">
        <v>331</v>
      </c>
      <c r="C26" s="298">
        <v>0</v>
      </c>
      <c r="D26" s="670"/>
    </row>
    <row r="27" spans="1:4">
      <c r="A27" s="280" t="s">
        <v>332</v>
      </c>
      <c r="B27" s="281"/>
      <c r="C27" s="288"/>
      <c r="D27" s="670"/>
    </row>
    <row r="28" spans="1:4">
      <c r="A28" s="305">
        <v>17</v>
      </c>
      <c r="B28" s="291" t="s">
        <v>333</v>
      </c>
      <c r="C28" s="285">
        <v>0</v>
      </c>
      <c r="D28" s="670"/>
    </row>
    <row r="29" spans="1:4">
      <c r="A29" s="305">
        <v>18</v>
      </c>
      <c r="B29" s="291" t="s">
        <v>334</v>
      </c>
      <c r="C29" s="285">
        <v>0</v>
      </c>
      <c r="D29" s="670"/>
    </row>
    <row r="30" spans="1:4">
      <c r="A30" s="303">
        <v>19</v>
      </c>
      <c r="B30" s="304" t="s">
        <v>335</v>
      </c>
      <c r="C30" s="298">
        <v>0</v>
      </c>
      <c r="D30" s="670"/>
    </row>
    <row r="31" spans="1:4">
      <c r="A31" s="280" t="s">
        <v>336</v>
      </c>
      <c r="B31" s="281"/>
      <c r="C31" s="288"/>
      <c r="D31" s="670"/>
    </row>
    <row r="32" spans="1:4" ht="22.8">
      <c r="A32" s="305" t="s">
        <v>337</v>
      </c>
      <c r="B32" s="290" t="s">
        <v>338</v>
      </c>
      <c r="C32" s="306"/>
      <c r="D32" s="670"/>
    </row>
    <row r="33" spans="1:4">
      <c r="A33" s="305" t="s">
        <v>339</v>
      </c>
      <c r="B33" s="291" t="s">
        <v>340</v>
      </c>
      <c r="C33" s="306"/>
      <c r="D33" s="670"/>
    </row>
    <row r="34" spans="1:4">
      <c r="A34" s="280" t="s">
        <v>341</v>
      </c>
      <c r="B34" s="281"/>
      <c r="C34" s="288"/>
      <c r="D34" s="670"/>
    </row>
    <row r="35" spans="1:4">
      <c r="A35" s="307">
        <v>20</v>
      </c>
      <c r="B35" s="308" t="s">
        <v>342</v>
      </c>
      <c r="C35" s="298">
        <v>4444382076.3588743</v>
      </c>
      <c r="D35" s="670"/>
    </row>
    <row r="36" spans="1:4">
      <c r="A36" s="303">
        <v>21</v>
      </c>
      <c r="B36" s="304" t="s">
        <v>343</v>
      </c>
      <c r="C36" s="298">
        <v>31060148889.292027</v>
      </c>
      <c r="D36" s="670"/>
    </row>
    <row r="37" spans="1:4">
      <c r="A37" s="280" t="s">
        <v>344</v>
      </c>
      <c r="B37" s="281"/>
      <c r="C37" s="288"/>
      <c r="D37" s="670"/>
    </row>
    <row r="38" spans="1:4">
      <c r="A38" s="303">
        <v>22</v>
      </c>
      <c r="B38" s="304" t="s">
        <v>344</v>
      </c>
      <c r="C38" s="285">
        <v>0.14308952903606567</v>
      </c>
      <c r="D38" s="670"/>
    </row>
    <row r="39" spans="1:4">
      <c r="A39" s="280" t="s">
        <v>345</v>
      </c>
      <c r="B39" s="281"/>
      <c r="C39" s="288"/>
    </row>
    <row r="40" spans="1:4">
      <c r="A40" s="309" t="s">
        <v>346</v>
      </c>
      <c r="B40" s="290" t="s">
        <v>347</v>
      </c>
      <c r="C40" s="306"/>
    </row>
    <row r="41" spans="1:4" ht="22.8">
      <c r="A41" s="310" t="s">
        <v>348</v>
      </c>
      <c r="B41" s="284" t="s">
        <v>349</v>
      </c>
      <c r="C41" s="306"/>
    </row>
    <row r="43" spans="1:4">
      <c r="B43" s="279" t="s">
        <v>360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2"/>
  <sheetViews>
    <sheetView zoomScaleNormal="100" workbookViewId="0">
      <pane xSplit="2" ySplit="6" topLeftCell="C7" activePane="bottomRight" state="frozen"/>
      <selection pane="topRight"/>
      <selection pane="bottomLeft"/>
      <selection pane="bottomRight" activeCell="C7" sqref="C7"/>
    </sheetView>
  </sheetViews>
  <sheetFormatPr defaultRowHeight="14.4"/>
  <cols>
    <col min="1" max="1" width="8.6640625" style="205"/>
    <col min="2" max="2" width="82.5546875" style="354" customWidth="1"/>
    <col min="3" max="3" width="17" style="205" bestFit="1" customWidth="1"/>
    <col min="4" max="7" width="17.5546875" style="205" customWidth="1"/>
  </cols>
  <sheetData>
    <row r="1" spans="1:13">
      <c r="A1" s="205" t="s">
        <v>30</v>
      </c>
      <c r="B1" s="3" t="str">
        <f>'Info '!C2</f>
        <v xml:space="preserve">JSC "Bank of Georgia" </v>
      </c>
    </row>
    <row r="2" spans="1:13">
      <c r="A2" s="205" t="s">
        <v>31</v>
      </c>
      <c r="B2" s="349">
        <f>'1. key ratios '!B2</f>
        <v>45382</v>
      </c>
    </row>
    <row r="4" spans="1:13" ht="15" thickBot="1">
      <c r="A4" s="205" t="s">
        <v>410</v>
      </c>
      <c r="B4" s="355" t="s">
        <v>371</v>
      </c>
    </row>
    <row r="5" spans="1:13">
      <c r="A5" s="356"/>
      <c r="B5" s="357"/>
      <c r="C5" s="769" t="s">
        <v>372</v>
      </c>
      <c r="D5" s="769"/>
      <c r="E5" s="769"/>
      <c r="F5" s="769"/>
      <c r="G5" s="770" t="s">
        <v>373</v>
      </c>
    </row>
    <row r="6" spans="1:13">
      <c r="A6" s="358"/>
      <c r="B6" s="359"/>
      <c r="C6" s="360" t="s">
        <v>374</v>
      </c>
      <c r="D6" s="361" t="s">
        <v>375</v>
      </c>
      <c r="E6" s="361" t="s">
        <v>376</v>
      </c>
      <c r="F6" s="361" t="s">
        <v>377</v>
      </c>
      <c r="G6" s="771"/>
    </row>
    <row r="7" spans="1:13">
      <c r="A7" s="362"/>
      <c r="B7" s="363" t="s">
        <v>378</v>
      </c>
      <c r="C7" s="364"/>
      <c r="D7" s="364"/>
      <c r="E7" s="364"/>
      <c r="F7" s="364"/>
      <c r="G7" s="365"/>
    </row>
    <row r="8" spans="1:13">
      <c r="A8" s="366">
        <v>1</v>
      </c>
      <c r="B8" s="367" t="s">
        <v>379</v>
      </c>
      <c r="C8" s="685">
        <f>SUM(C9:C10)</f>
        <v>4444970915.3788738</v>
      </c>
      <c r="D8" s="685">
        <f>SUM(D9:D10)</f>
        <v>0</v>
      </c>
      <c r="E8" s="685">
        <f>SUM(E9:E10)</f>
        <v>0</v>
      </c>
      <c r="F8" s="685">
        <f>SUM(F9:F10)</f>
        <v>3007566375.5620999</v>
      </c>
      <c r="G8" s="686">
        <f>SUM(G9:G10)</f>
        <v>7452537290.9409733</v>
      </c>
      <c r="I8" s="706"/>
      <c r="J8" s="706"/>
      <c r="K8" s="706"/>
      <c r="L8" s="706"/>
      <c r="M8" s="706"/>
    </row>
    <row r="9" spans="1:13">
      <c r="A9" s="366">
        <v>2</v>
      </c>
      <c r="B9" s="368" t="s">
        <v>380</v>
      </c>
      <c r="C9" s="685">
        <v>4444970915.3788738</v>
      </c>
      <c r="D9" s="685"/>
      <c r="E9" s="685"/>
      <c r="F9" s="685">
        <v>651070138</v>
      </c>
      <c r="G9" s="686">
        <v>5096041053.3788738</v>
      </c>
      <c r="I9" s="706"/>
      <c r="J9" s="706"/>
      <c r="K9" s="706"/>
      <c r="L9" s="706"/>
      <c r="M9" s="706"/>
    </row>
    <row r="10" spans="1:13" ht="27.6">
      <c r="A10" s="366">
        <v>3</v>
      </c>
      <c r="B10" s="368" t="s">
        <v>381</v>
      </c>
      <c r="C10" s="643"/>
      <c r="D10" s="643"/>
      <c r="E10" s="643"/>
      <c r="F10" s="685">
        <v>2356496237.5620999</v>
      </c>
      <c r="G10" s="686">
        <v>2356496237.5620999</v>
      </c>
      <c r="I10" s="706"/>
      <c r="J10" s="706"/>
      <c r="K10" s="706"/>
      <c r="L10" s="706"/>
      <c r="M10" s="706"/>
    </row>
    <row r="11" spans="1:13" ht="14.4" customHeight="1">
      <c r="A11" s="366">
        <v>4</v>
      </c>
      <c r="B11" s="367" t="s">
        <v>382</v>
      </c>
      <c r="C11" s="685">
        <f t="shared" ref="C11:F11" si="0">SUM(C12:C13)</f>
        <v>5654111903.7512016</v>
      </c>
      <c r="D11" s="685">
        <f t="shared" si="0"/>
        <v>4603755214.5299997</v>
      </c>
      <c r="E11" s="685">
        <f t="shared" si="0"/>
        <v>1590890421.5500002</v>
      </c>
      <c r="F11" s="685">
        <f t="shared" si="0"/>
        <v>421419828.75999999</v>
      </c>
      <c r="G11" s="686">
        <f>SUM(G12:G13)</f>
        <v>9805645298.2126408</v>
      </c>
      <c r="I11" s="706"/>
      <c r="J11" s="706"/>
      <c r="K11" s="706"/>
      <c r="L11" s="706"/>
      <c r="M11" s="706"/>
    </row>
    <row r="12" spans="1:13">
      <c r="A12" s="366">
        <v>5</v>
      </c>
      <c r="B12" s="368" t="s">
        <v>383</v>
      </c>
      <c r="C12" s="685">
        <v>3111202439.3612018</v>
      </c>
      <c r="D12" s="687">
        <v>3456283542.3299999</v>
      </c>
      <c r="E12" s="685">
        <v>1252740500.4200001</v>
      </c>
      <c r="F12" s="685">
        <v>336565993.16000003</v>
      </c>
      <c r="G12" s="686">
        <v>7748952851.5076408</v>
      </c>
      <c r="I12" s="706"/>
      <c r="J12" s="706"/>
      <c r="K12" s="706"/>
      <c r="L12" s="706"/>
      <c r="M12" s="706"/>
    </row>
    <row r="13" spans="1:13">
      <c r="A13" s="366">
        <v>6</v>
      </c>
      <c r="B13" s="368" t="s">
        <v>384</v>
      </c>
      <c r="C13" s="685">
        <v>2542909464.3899999</v>
      </c>
      <c r="D13" s="687">
        <v>1147471672.2</v>
      </c>
      <c r="E13" s="685">
        <v>338149921.13</v>
      </c>
      <c r="F13" s="685">
        <v>84853835.599999994</v>
      </c>
      <c r="G13" s="686">
        <v>2056692446.7050002</v>
      </c>
      <c r="I13" s="706"/>
      <c r="J13" s="706"/>
      <c r="K13" s="706"/>
      <c r="L13" s="706"/>
      <c r="M13" s="706"/>
    </row>
    <row r="14" spans="1:13">
      <c r="A14" s="366">
        <v>7</v>
      </c>
      <c r="B14" s="367" t="s">
        <v>385</v>
      </c>
      <c r="C14" s="685">
        <f t="shared" ref="C14:F14" si="1">SUM(C15:C16)</f>
        <v>6615409082.2365007</v>
      </c>
      <c r="D14" s="685">
        <f t="shared" si="1"/>
        <v>3066304483.8457928</v>
      </c>
      <c r="E14" s="685">
        <f t="shared" si="1"/>
        <v>584460213.52999997</v>
      </c>
      <c r="F14" s="685">
        <f t="shared" si="1"/>
        <v>17415109.16</v>
      </c>
      <c r="G14" s="686">
        <f>SUM(G15:G16)</f>
        <v>3461454083.03825</v>
      </c>
      <c r="I14" s="706"/>
      <c r="J14" s="706"/>
      <c r="K14" s="706"/>
      <c r="L14" s="706"/>
      <c r="M14" s="706"/>
    </row>
    <row r="15" spans="1:13" ht="41.4">
      <c r="A15" s="366">
        <v>8</v>
      </c>
      <c r="B15" s="368" t="s">
        <v>386</v>
      </c>
      <c r="C15" s="685">
        <v>5915775105.1365004</v>
      </c>
      <c r="D15" s="687">
        <v>405346830.62</v>
      </c>
      <c r="E15" s="685">
        <v>70549825.200000003</v>
      </c>
      <c r="F15" s="685">
        <v>17326016.789999999</v>
      </c>
      <c r="G15" s="686">
        <v>3204498888.87325</v>
      </c>
      <c r="I15" s="706"/>
      <c r="J15" s="706"/>
      <c r="K15" s="706"/>
      <c r="L15" s="706"/>
      <c r="M15" s="706"/>
    </row>
    <row r="16" spans="1:13" ht="27.6">
      <c r="A16" s="366">
        <v>9</v>
      </c>
      <c r="B16" s="368" t="s">
        <v>387</v>
      </c>
      <c r="C16" s="685">
        <v>699633977.10000014</v>
      </c>
      <c r="D16" s="687">
        <v>2660957653.2257929</v>
      </c>
      <c r="E16" s="685">
        <v>513910388.32999998</v>
      </c>
      <c r="F16" s="685">
        <v>89092.37</v>
      </c>
      <c r="G16" s="686">
        <v>256955194.16499999</v>
      </c>
      <c r="I16" s="706"/>
      <c r="J16" s="706"/>
      <c r="K16" s="706"/>
      <c r="L16" s="706"/>
      <c r="M16" s="706"/>
    </row>
    <row r="17" spans="1:13">
      <c r="A17" s="366">
        <v>10</v>
      </c>
      <c r="B17" s="367" t="s">
        <v>388</v>
      </c>
      <c r="C17" s="685"/>
      <c r="D17" s="687"/>
      <c r="E17" s="685"/>
      <c r="F17" s="685"/>
      <c r="G17" s="686"/>
      <c r="I17" s="706"/>
      <c r="J17" s="706"/>
      <c r="K17" s="706"/>
      <c r="L17" s="706"/>
      <c r="M17" s="706"/>
    </row>
    <row r="18" spans="1:13">
      <c r="A18" s="366">
        <v>11</v>
      </c>
      <c r="B18" s="367" t="s">
        <v>389</v>
      </c>
      <c r="C18" s="685">
        <f>SUM(C19:C20)</f>
        <v>0</v>
      </c>
      <c r="D18" s="687">
        <f t="shared" ref="D18:G18" si="2">SUM(D19:D20)</f>
        <v>1024761244.0855002</v>
      </c>
      <c r="E18" s="685">
        <f t="shared" si="2"/>
        <v>245697.12000000011</v>
      </c>
      <c r="F18" s="685">
        <f t="shared" si="2"/>
        <v>754924.46</v>
      </c>
      <c r="G18" s="686">
        <f t="shared" si="2"/>
        <v>0</v>
      </c>
      <c r="I18" s="706"/>
      <c r="J18" s="706"/>
      <c r="K18" s="706"/>
      <c r="L18" s="706"/>
      <c r="M18" s="706"/>
    </row>
    <row r="19" spans="1:13">
      <c r="A19" s="366">
        <v>12</v>
      </c>
      <c r="B19" s="368" t="s">
        <v>390</v>
      </c>
      <c r="C19" s="643"/>
      <c r="D19" s="687">
        <v>5832175.5700000003</v>
      </c>
      <c r="E19" s="685">
        <v>245697.12000000011</v>
      </c>
      <c r="F19" s="685">
        <v>754924.46</v>
      </c>
      <c r="G19" s="686">
        <v>0</v>
      </c>
      <c r="I19" s="706"/>
      <c r="J19" s="706"/>
      <c r="K19" s="706"/>
      <c r="L19" s="706"/>
      <c r="M19" s="706"/>
    </row>
    <row r="20" spans="1:13">
      <c r="A20" s="366">
        <v>13</v>
      </c>
      <c r="B20" s="368" t="s">
        <v>391</v>
      </c>
      <c r="C20" s="685"/>
      <c r="D20" s="685">
        <v>1018929068.5155002</v>
      </c>
      <c r="E20" s="685">
        <v>0</v>
      </c>
      <c r="F20" s="685">
        <v>0</v>
      </c>
      <c r="G20" s="686">
        <v>0</v>
      </c>
      <c r="I20" s="706"/>
      <c r="J20" s="706"/>
      <c r="K20" s="706"/>
      <c r="L20" s="706"/>
      <c r="M20" s="706"/>
    </row>
    <row r="21" spans="1:13">
      <c r="A21" s="369">
        <v>14</v>
      </c>
      <c r="B21" s="370" t="s">
        <v>392</v>
      </c>
      <c r="C21" s="688">
        <f>SUM(C8,C11,C14,C17,C18)</f>
        <v>16714491901.366577</v>
      </c>
      <c r="D21" s="688">
        <f>SUM(D8,D11,D14,D17,D18)</f>
        <v>8694820942.4612923</v>
      </c>
      <c r="E21" s="688">
        <f t="shared" ref="E21:F21" si="3">SUM(E8,E11,E14,E17,E18)</f>
        <v>2175596332.1999998</v>
      </c>
      <c r="F21" s="688">
        <f t="shared" si="3"/>
        <v>3447156237.9420996</v>
      </c>
      <c r="G21" s="688">
        <f>SUM(G8,G11,G14,G17,G18)</f>
        <v>20719636672.191864</v>
      </c>
      <c r="I21" s="706"/>
      <c r="J21" s="706"/>
      <c r="K21" s="706"/>
      <c r="L21" s="706"/>
      <c r="M21" s="706"/>
    </row>
    <row r="22" spans="1:13">
      <c r="A22" s="371"/>
      <c r="B22" s="372" t="s">
        <v>393</v>
      </c>
      <c r="C22" s="689"/>
      <c r="D22" s="690"/>
      <c r="E22" s="689"/>
      <c r="F22" s="689"/>
      <c r="G22" s="691"/>
      <c r="I22" s="706"/>
      <c r="J22" s="706"/>
      <c r="K22" s="706"/>
      <c r="L22" s="706"/>
      <c r="M22" s="706"/>
    </row>
    <row r="23" spans="1:13">
      <c r="A23" s="366">
        <v>15</v>
      </c>
      <c r="B23" s="367" t="s">
        <v>394</v>
      </c>
      <c r="C23" s="692">
        <v>3375069987.5872002</v>
      </c>
      <c r="D23" s="693">
        <v>6373073502.4619999</v>
      </c>
      <c r="E23" s="692"/>
      <c r="F23" s="692"/>
      <c r="G23" s="686">
        <v>373001406.15436006</v>
      </c>
      <c r="I23" s="706"/>
      <c r="J23" s="706"/>
      <c r="K23" s="706"/>
      <c r="L23" s="706"/>
      <c r="M23" s="706"/>
    </row>
    <row r="24" spans="1:13">
      <c r="A24" s="366">
        <v>16</v>
      </c>
      <c r="B24" s="367" t="s">
        <v>395</v>
      </c>
      <c r="C24" s="685">
        <f>SUM(C25:C27,C29,C31)</f>
        <v>0</v>
      </c>
      <c r="D24" s="687">
        <f>SUM(D25:D27,D29,D31)</f>
        <v>2944305795.1785841</v>
      </c>
      <c r="E24" s="685">
        <f t="shared" ref="E24:G24" si="4">SUM(E25:E27,E29,E31)</f>
        <v>2517664764.2859044</v>
      </c>
      <c r="F24" s="685">
        <f t="shared" si="4"/>
        <v>12953983334.800526</v>
      </c>
      <c r="G24" s="686">
        <f t="shared" si="4"/>
        <v>13171868311.070704</v>
      </c>
      <c r="I24" s="706"/>
      <c r="J24" s="706"/>
      <c r="K24" s="706"/>
      <c r="L24" s="706"/>
      <c r="M24" s="706"/>
    </row>
    <row r="25" spans="1:13">
      <c r="A25" s="366">
        <v>17</v>
      </c>
      <c r="B25" s="368" t="s">
        <v>396</v>
      </c>
      <c r="C25" s="685">
        <v>0</v>
      </c>
      <c r="D25" s="687"/>
      <c r="E25" s="685"/>
      <c r="F25" s="685"/>
      <c r="G25" s="686"/>
      <c r="I25" s="706"/>
      <c r="J25" s="706"/>
      <c r="K25" s="706"/>
      <c r="L25" s="706"/>
      <c r="M25" s="706"/>
    </row>
    <row r="26" spans="1:13" ht="27.6">
      <c r="A26" s="366">
        <v>18</v>
      </c>
      <c r="B26" s="368" t="s">
        <v>397</v>
      </c>
      <c r="C26" s="685">
        <v>0</v>
      </c>
      <c r="D26" s="687">
        <v>85526954.270000085</v>
      </c>
      <c r="E26" s="685">
        <v>43424054.420000002</v>
      </c>
      <c r="F26" s="685">
        <v>73238938.109999985</v>
      </c>
      <c r="G26" s="686">
        <v>107780008.4605</v>
      </c>
      <c r="I26" s="706"/>
      <c r="J26" s="706"/>
      <c r="K26" s="706"/>
      <c r="L26" s="706"/>
      <c r="M26" s="706"/>
    </row>
    <row r="27" spans="1:13">
      <c r="A27" s="366">
        <v>19</v>
      </c>
      <c r="B27" s="368" t="s">
        <v>398</v>
      </c>
      <c r="C27" s="685">
        <v>0</v>
      </c>
      <c r="D27" s="687">
        <v>2465997755.6213131</v>
      </c>
      <c r="E27" s="685">
        <v>2140510803.9810028</v>
      </c>
      <c r="F27" s="685">
        <v>8249347825.0522566</v>
      </c>
      <c r="G27" s="686">
        <v>9315199931.0955944</v>
      </c>
      <c r="I27" s="706"/>
      <c r="J27" s="706"/>
      <c r="K27" s="706"/>
      <c r="L27" s="706"/>
      <c r="M27" s="706"/>
    </row>
    <row r="28" spans="1:13">
      <c r="A28" s="366">
        <v>20</v>
      </c>
      <c r="B28" s="373" t="s">
        <v>399</v>
      </c>
      <c r="C28" s="685"/>
      <c r="D28" s="687"/>
      <c r="E28" s="685"/>
      <c r="F28" s="685"/>
      <c r="G28" s="686"/>
      <c r="I28" s="706"/>
      <c r="J28" s="706"/>
      <c r="K28" s="706"/>
      <c r="L28" s="706"/>
      <c r="M28" s="706"/>
    </row>
    <row r="29" spans="1:13">
      <c r="A29" s="366">
        <v>21</v>
      </c>
      <c r="B29" s="368" t="s">
        <v>400</v>
      </c>
      <c r="C29" s="685">
        <v>0</v>
      </c>
      <c r="D29" s="687">
        <v>345268561.77107078</v>
      </c>
      <c r="E29" s="685">
        <v>307526467.02540147</v>
      </c>
      <c r="F29" s="685">
        <v>4383142142.0952702</v>
      </c>
      <c r="G29" s="686">
        <v>3501014125.2152081</v>
      </c>
      <c r="I29" s="706"/>
      <c r="J29" s="706"/>
      <c r="K29" s="706"/>
      <c r="L29" s="706"/>
      <c r="M29" s="706"/>
    </row>
    <row r="30" spans="1:13">
      <c r="A30" s="366">
        <v>22</v>
      </c>
      <c r="B30" s="373" t="s">
        <v>399</v>
      </c>
      <c r="C30" s="685"/>
      <c r="D30" s="687">
        <v>229349180.45862621</v>
      </c>
      <c r="E30" s="685">
        <v>209879110.31661716</v>
      </c>
      <c r="F30" s="685">
        <v>2755271049.8200469</v>
      </c>
      <c r="G30" s="686">
        <v>2010540327.7706523</v>
      </c>
      <c r="I30" s="706"/>
      <c r="J30" s="706"/>
      <c r="K30" s="706"/>
      <c r="L30" s="706"/>
      <c r="M30" s="706"/>
    </row>
    <row r="31" spans="1:13">
      <c r="A31" s="366">
        <v>23</v>
      </c>
      <c r="B31" s="368" t="s">
        <v>401</v>
      </c>
      <c r="C31" s="685"/>
      <c r="D31" s="687">
        <v>47512523.516199999</v>
      </c>
      <c r="E31" s="685">
        <v>26203438.859499998</v>
      </c>
      <c r="F31" s="685">
        <v>248254429.54300004</v>
      </c>
      <c r="G31" s="686">
        <v>247874246.29940003</v>
      </c>
      <c r="I31" s="706"/>
      <c r="J31" s="706"/>
      <c r="K31" s="706"/>
      <c r="L31" s="706"/>
      <c r="M31" s="706"/>
    </row>
    <row r="32" spans="1:13">
      <c r="A32" s="366">
        <v>24</v>
      </c>
      <c r="B32" s="367" t="s">
        <v>402</v>
      </c>
      <c r="C32" s="685"/>
      <c r="D32" s="687"/>
      <c r="E32" s="685"/>
      <c r="F32" s="685"/>
      <c r="G32" s="686"/>
      <c r="I32" s="706"/>
      <c r="J32" s="706"/>
      <c r="K32" s="706"/>
      <c r="L32" s="706"/>
      <c r="M32" s="706"/>
    </row>
    <row r="33" spans="1:13">
      <c r="A33" s="366">
        <v>25</v>
      </c>
      <c r="B33" s="367" t="s">
        <v>403</v>
      </c>
      <c r="C33" s="685">
        <f>SUM(C34:C35)</f>
        <v>1317888393.7251885</v>
      </c>
      <c r="D33" s="685">
        <f>SUM(D34:D35)</f>
        <v>630803790.03908229</v>
      </c>
      <c r="E33" s="685">
        <f>SUM(E34:E35)</f>
        <v>132975581.19237062</v>
      </c>
      <c r="F33" s="685">
        <f>SUM(F34:F35)</f>
        <v>811137460.8180325</v>
      </c>
      <c r="G33" s="686">
        <f>SUM(G34:G35)</f>
        <v>2645370604.6448369</v>
      </c>
      <c r="I33" s="706"/>
      <c r="J33" s="706"/>
      <c r="K33" s="706"/>
      <c r="L33" s="706"/>
      <c r="M33" s="706"/>
    </row>
    <row r="34" spans="1:13">
      <c r="A34" s="366">
        <v>26</v>
      </c>
      <c r="B34" s="368" t="s">
        <v>404</v>
      </c>
      <c r="C34" s="643"/>
      <c r="D34" s="687">
        <v>15155323.130000001</v>
      </c>
      <c r="E34" s="685">
        <v>1491144.4499999993</v>
      </c>
      <c r="F34" s="685">
        <v>20206.73</v>
      </c>
      <c r="G34" s="686">
        <v>16666674.310000001</v>
      </c>
      <c r="I34" s="706"/>
      <c r="J34" s="706"/>
      <c r="K34" s="706"/>
      <c r="L34" s="706"/>
      <c r="M34" s="706"/>
    </row>
    <row r="35" spans="1:13">
      <c r="A35" s="366">
        <v>27</v>
      </c>
      <c r="B35" s="368" t="s">
        <v>405</v>
      </c>
      <c r="C35" s="685">
        <v>1317888393.7251885</v>
      </c>
      <c r="D35" s="687">
        <v>615648466.90908229</v>
      </c>
      <c r="E35" s="685">
        <v>131484436.74237062</v>
      </c>
      <c r="F35" s="685">
        <v>811117254.08803248</v>
      </c>
      <c r="G35" s="686">
        <v>2628703930.334837</v>
      </c>
      <c r="I35" s="706"/>
      <c r="J35" s="706"/>
      <c r="K35" s="706"/>
      <c r="L35" s="706"/>
      <c r="M35" s="706"/>
    </row>
    <row r="36" spans="1:13">
      <c r="A36" s="366">
        <v>28</v>
      </c>
      <c r="B36" s="367" t="s">
        <v>406</v>
      </c>
      <c r="C36" s="685">
        <v>872190130.22119975</v>
      </c>
      <c r="D36" s="687">
        <v>556354028.21459997</v>
      </c>
      <c r="E36" s="685">
        <v>481213851.5661</v>
      </c>
      <c r="F36" s="685">
        <v>984131943.67809999</v>
      </c>
      <c r="G36" s="686">
        <v>294986086.04084498</v>
      </c>
      <c r="I36" s="706"/>
      <c r="J36" s="706"/>
      <c r="K36" s="706"/>
      <c r="L36" s="706"/>
      <c r="M36" s="706"/>
    </row>
    <row r="37" spans="1:13">
      <c r="A37" s="369">
        <v>29</v>
      </c>
      <c r="B37" s="370" t="s">
        <v>407</v>
      </c>
      <c r="C37" s="688">
        <f>SUM(C23:C24,C32:C33,C36)</f>
        <v>5565148511.5335884</v>
      </c>
      <c r="D37" s="688">
        <f>SUM(D23:D24,D32:D33,D36)</f>
        <v>10504537115.894264</v>
      </c>
      <c r="E37" s="688">
        <f>SUM(E23:E24,E32:E33,E36)</f>
        <v>3131854197.0443749</v>
      </c>
      <c r="F37" s="688">
        <f>SUM(F23:F24,F32:F33,F36)</f>
        <v>14749252739.296659</v>
      </c>
      <c r="G37" s="688">
        <f>SUM(G23:G24,G32:G33,G36)</f>
        <v>16485226407.910746</v>
      </c>
      <c r="I37" s="706"/>
      <c r="J37" s="706"/>
      <c r="K37" s="706"/>
      <c r="L37" s="706"/>
      <c r="M37" s="706"/>
    </row>
    <row r="38" spans="1:13">
      <c r="A38" s="362"/>
      <c r="B38" s="374"/>
      <c r="C38" s="375"/>
      <c r="D38" s="375"/>
      <c r="E38" s="375"/>
      <c r="F38" s="375"/>
      <c r="G38" s="376"/>
      <c r="I38" s="706"/>
      <c r="J38" s="706"/>
      <c r="K38" s="706"/>
      <c r="L38" s="706"/>
      <c r="M38" s="706"/>
    </row>
    <row r="39" spans="1:13" ht="15" thickBot="1">
      <c r="A39" s="377">
        <v>30</v>
      </c>
      <c r="B39" s="378" t="s">
        <v>408</v>
      </c>
      <c r="C39" s="246"/>
      <c r="D39" s="247"/>
      <c r="E39" s="247"/>
      <c r="F39" s="248"/>
      <c r="G39" s="379">
        <f>IFERROR(G21/G37,0)</f>
        <v>1.2568609104603596</v>
      </c>
      <c r="I39" s="706"/>
      <c r="J39" s="706"/>
      <c r="K39" s="706"/>
      <c r="L39" s="706"/>
      <c r="M39" s="706"/>
    </row>
    <row r="42" spans="1:13" ht="41.4">
      <c r="B42" s="354" t="s">
        <v>409</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Normal="100" workbookViewId="0">
      <pane xSplit="1" ySplit="5" topLeftCell="B6" activePane="bottomRight" state="frozen"/>
      <selection pane="topRight"/>
      <selection pane="bottomLeft"/>
      <selection pane="bottomRight" activeCell="B6" sqref="B6"/>
    </sheetView>
  </sheetViews>
  <sheetFormatPr defaultColWidth="9.109375" defaultRowHeight="14.4"/>
  <cols>
    <col min="1" max="1" width="9.5546875" style="3" bestFit="1" customWidth="1"/>
    <col min="2" max="2" width="86" style="3" customWidth="1"/>
    <col min="3" max="3" width="15.5546875" style="3" bestFit="1" customWidth="1"/>
    <col min="4" max="7" width="15.5546875" style="4" bestFit="1" customWidth="1"/>
    <col min="8" max="8" width="6.6640625" style="5" customWidth="1"/>
    <col min="9" max="9" width="16" bestFit="1" customWidth="1"/>
    <col min="10" max="11" width="15.5546875" bestFit="1" customWidth="1"/>
    <col min="12" max="12" width="15.109375" bestFit="1" customWidth="1"/>
    <col min="13" max="13" width="6.6640625" style="5" customWidth="1"/>
    <col min="14" max="16384" width="9.109375" style="5"/>
  </cols>
  <sheetData>
    <row r="1" spans="1:8">
      <c r="A1" s="2" t="s">
        <v>30</v>
      </c>
      <c r="B1" s="3" t="str">
        <f>'Info '!C2</f>
        <v xml:space="preserve">JSC "Bank of Georgia" </v>
      </c>
    </row>
    <row r="2" spans="1:8">
      <c r="A2" s="2" t="s">
        <v>31</v>
      </c>
      <c r="B2" s="349">
        <v>45382</v>
      </c>
      <c r="C2" s="6"/>
      <c r="D2" s="7"/>
      <c r="E2" s="7"/>
      <c r="F2" s="7"/>
      <c r="G2" s="7"/>
      <c r="H2" s="8"/>
    </row>
    <row r="3" spans="1:8" ht="15" thickBot="1">
      <c r="A3" s="2"/>
      <c r="B3" s="6"/>
      <c r="C3" s="6"/>
      <c r="D3" s="7"/>
      <c r="E3" s="7"/>
      <c r="F3" s="7"/>
      <c r="G3" s="7"/>
      <c r="H3" s="8"/>
    </row>
    <row r="4" spans="1:8" ht="15" customHeight="1" thickBot="1">
      <c r="A4" s="9" t="s">
        <v>93</v>
      </c>
      <c r="B4" s="10" t="s">
        <v>92</v>
      </c>
      <c r="C4" s="10"/>
      <c r="D4" s="712" t="s">
        <v>698</v>
      </c>
      <c r="E4" s="713"/>
      <c r="F4" s="713"/>
      <c r="G4" s="714"/>
      <c r="H4" s="8"/>
    </row>
    <row r="5" spans="1:8">
      <c r="A5" s="11" t="s">
        <v>6</v>
      </c>
      <c r="B5" s="12"/>
      <c r="C5" s="347" t="str">
        <f>INT((MONTH($B$2))/3)&amp;"Q"&amp;"-"&amp;YEAR($B$2)</f>
        <v>1Q-2024</v>
      </c>
      <c r="D5" s="347" t="str">
        <f>IF(INT(MONTH($B$2))=3, "4"&amp;"Q"&amp;"-"&amp;YEAR($B$2)-1, IF(INT(MONTH($B$2))=6, "1"&amp;"Q"&amp;"-"&amp;YEAR($B$2), IF(INT(MONTH($B$2))=9, "2"&amp;"Q"&amp;"-"&amp;YEAR($B$2),IF(INT(MONTH($B$2))=12, "3"&amp;"Q"&amp;"-"&amp;YEAR($B$2), 0))))</f>
        <v>4Q-2023</v>
      </c>
      <c r="E5" s="347" t="str">
        <f>IF(INT(MONTH($B$2))=3, "3"&amp;"Q"&amp;"-"&amp;YEAR($B$2)-1, IF(INT(MONTH($B$2))=6, "4"&amp;"Q"&amp;"-"&amp;YEAR($B$2)-1, IF(INT(MONTH($B$2))=9, "1"&amp;"Q"&amp;"-"&amp;YEAR($B$2),IF(INT(MONTH($B$2))=12, "2"&amp;"Q"&amp;"-"&amp;YEAR($B$2), 0))))</f>
        <v>3Q-2023</v>
      </c>
      <c r="F5" s="347" t="str">
        <f>IF(INT(MONTH($B$2))=3, "2"&amp;"Q"&amp;"-"&amp;YEAR($B$2)-1, IF(INT(MONTH($B$2))=6, "3"&amp;"Q"&amp;"-"&amp;YEAR($B$2)-1, IF(INT(MONTH($B$2))=9, "4"&amp;"Q"&amp;"-"&amp;YEAR($B$2)-1,IF(INT(MONTH($B$2))=12, "1"&amp;"Q"&amp;"-"&amp;YEAR($B$2), 0))))</f>
        <v>2Q-2023</v>
      </c>
      <c r="G5" s="348" t="str">
        <f>IF(INT(MONTH($B$2))=3, "1"&amp;"Q"&amp;"-"&amp;YEAR($B$2)-1, IF(INT(MONTH($B$2))=6, "2"&amp;"Q"&amp;"-"&amp;YEAR($B$2)-1, IF(INT(MONTH($B$2))=9, "3"&amp;"Q"&amp;"-"&amp;YEAR($B$2)-1,IF(INT(MONTH($B$2))=12, "4"&amp;"Q"&amp;"-"&amp;YEAR($B$2)-1, 0))))</f>
        <v>1Q-2023</v>
      </c>
    </row>
    <row r="6" spans="1:8">
      <c r="B6" s="158" t="s">
        <v>91</v>
      </c>
      <c r="C6" s="643"/>
      <c r="D6" s="643"/>
      <c r="E6" s="643"/>
      <c r="F6" s="643"/>
      <c r="G6" s="644"/>
    </row>
    <row r="7" spans="1:8">
      <c r="A7" s="13"/>
      <c r="B7" s="159" t="s">
        <v>89</v>
      </c>
      <c r="C7" s="643"/>
      <c r="D7" s="643"/>
      <c r="E7" s="643"/>
      <c r="F7" s="643"/>
      <c r="G7" s="644"/>
    </row>
    <row r="8" spans="1:8">
      <c r="A8" s="350">
        <v>1</v>
      </c>
      <c r="B8" s="14" t="s">
        <v>361</v>
      </c>
      <c r="C8" s="645">
        <v>4040087076.3588743</v>
      </c>
      <c r="D8" s="645">
        <v>4199942345.0146236</v>
      </c>
      <c r="E8" s="645">
        <v>3867685014.0982533</v>
      </c>
      <c r="F8" s="645">
        <v>3757669543.8987885</v>
      </c>
      <c r="G8" s="646">
        <v>3819677641.2357626</v>
      </c>
    </row>
    <row r="9" spans="1:8">
      <c r="A9" s="350">
        <v>2</v>
      </c>
      <c r="B9" s="14" t="s">
        <v>362</v>
      </c>
      <c r="C9" s="645">
        <v>4444382076.3588743</v>
      </c>
      <c r="D9" s="645">
        <v>4603352345.0146236</v>
      </c>
      <c r="E9" s="645">
        <v>4269430014.0982533</v>
      </c>
      <c r="F9" s="645">
        <v>4150324543.8987885</v>
      </c>
      <c r="G9" s="646">
        <v>4203737641.2357626</v>
      </c>
    </row>
    <row r="10" spans="1:8">
      <c r="A10" s="350">
        <v>3</v>
      </c>
      <c r="B10" s="14" t="s">
        <v>142</v>
      </c>
      <c r="C10" s="645">
        <v>5095452214.3588743</v>
      </c>
      <c r="D10" s="645">
        <v>5102370515.0146236</v>
      </c>
      <c r="E10" s="645">
        <v>4724071439.0982533</v>
      </c>
      <c r="F10" s="645">
        <v>4535126443.8987885</v>
      </c>
      <c r="G10" s="646">
        <v>4580116441.2357626</v>
      </c>
    </row>
    <row r="11" spans="1:8">
      <c r="A11" s="350">
        <v>4</v>
      </c>
      <c r="B11" s="14" t="s">
        <v>364</v>
      </c>
      <c r="C11" s="645">
        <v>3512040403.4366078</v>
      </c>
      <c r="D11" s="645">
        <v>3333083049.9437351</v>
      </c>
      <c r="E11" s="645">
        <v>3065433713.2246437</v>
      </c>
      <c r="F11" s="645">
        <v>2940685916.6694717</v>
      </c>
      <c r="G11" s="646">
        <v>2855134659.7230096</v>
      </c>
    </row>
    <row r="12" spans="1:8">
      <c r="A12" s="350">
        <v>5</v>
      </c>
      <c r="B12" s="14" t="s">
        <v>365</v>
      </c>
      <c r="C12" s="645">
        <v>4042012288.5821123</v>
      </c>
      <c r="D12" s="645">
        <v>3847887811.3618932</v>
      </c>
      <c r="E12" s="645">
        <v>3529285843.6501536</v>
      </c>
      <c r="F12" s="645">
        <v>3389368477.255054</v>
      </c>
      <c r="G12" s="646">
        <v>3290269862.0242205</v>
      </c>
    </row>
    <row r="13" spans="1:8">
      <c r="A13" s="350">
        <v>6</v>
      </c>
      <c r="B13" s="14" t="s">
        <v>363</v>
      </c>
      <c r="C13" s="645">
        <v>4745683365.6408052</v>
      </c>
      <c r="D13" s="645">
        <v>4531331419.8172836</v>
      </c>
      <c r="E13" s="645">
        <v>4145112699.3201041</v>
      </c>
      <c r="F13" s="645">
        <v>3985030826.5030212</v>
      </c>
      <c r="G13" s="646">
        <v>3867981827.7161779</v>
      </c>
    </row>
    <row r="14" spans="1:8">
      <c r="A14" s="13"/>
      <c r="B14" s="158" t="s">
        <v>367</v>
      </c>
      <c r="C14" s="643"/>
      <c r="D14" s="643"/>
      <c r="E14" s="643"/>
      <c r="F14" s="643"/>
      <c r="G14" s="644"/>
    </row>
    <row r="15" spans="1:8" ht="15" customHeight="1">
      <c r="A15" s="350">
        <v>7</v>
      </c>
      <c r="B15" s="14" t="s">
        <v>366</v>
      </c>
      <c r="C15" s="647">
        <v>24090667095.512508</v>
      </c>
      <c r="D15" s="647">
        <v>23061905039.690674</v>
      </c>
      <c r="E15" s="647">
        <v>20881399418.256905</v>
      </c>
      <c r="F15" s="647">
        <v>20104124214.365334</v>
      </c>
      <c r="G15" s="648">
        <v>19629458123.386345</v>
      </c>
    </row>
    <row r="16" spans="1:8">
      <c r="A16" s="13"/>
      <c r="B16" s="158" t="s">
        <v>368</v>
      </c>
      <c r="C16" s="643"/>
      <c r="D16" s="643"/>
      <c r="E16" s="643"/>
      <c r="F16" s="643"/>
      <c r="G16" s="644"/>
    </row>
    <row r="17" spans="1:12" s="15" customFormat="1">
      <c r="A17" s="350"/>
      <c r="B17" s="159" t="s">
        <v>352</v>
      </c>
      <c r="C17" s="643"/>
      <c r="D17" s="643"/>
      <c r="E17" s="643"/>
      <c r="F17" s="643"/>
      <c r="G17" s="644"/>
      <c r="I17"/>
      <c r="J17"/>
      <c r="K17"/>
      <c r="L17"/>
    </row>
    <row r="18" spans="1:12">
      <c r="A18" s="11">
        <v>8</v>
      </c>
      <c r="B18" s="14" t="s">
        <v>361</v>
      </c>
      <c r="C18" s="649">
        <f>C8/C15</f>
        <v>0.16770341229410962</v>
      </c>
      <c r="D18" s="649">
        <v>0.18211601937421545</v>
      </c>
      <c r="E18" s="649">
        <v>0.1852215427054511</v>
      </c>
      <c r="F18" s="649">
        <v>0.18691038235894694</v>
      </c>
      <c r="G18" s="650">
        <v>0.19458905168070004</v>
      </c>
    </row>
    <row r="19" spans="1:12" ht="15" customHeight="1">
      <c r="A19" s="11">
        <v>9</v>
      </c>
      <c r="B19" s="14" t="s">
        <v>362</v>
      </c>
      <c r="C19" s="651">
        <f>C9/C15</f>
        <v>0.18448563747687802</v>
      </c>
      <c r="D19" s="651">
        <v>0.19960850316103668</v>
      </c>
      <c r="E19" s="651">
        <v>0.20446091416485382</v>
      </c>
      <c r="F19" s="651">
        <v>0.20644144950781732</v>
      </c>
      <c r="G19" s="652">
        <v>0.21415454338128012</v>
      </c>
    </row>
    <row r="20" spans="1:12">
      <c r="A20" s="11">
        <v>10</v>
      </c>
      <c r="B20" s="14" t="s">
        <v>142</v>
      </c>
      <c r="C20" s="649">
        <f>C10/C15</f>
        <v>0.21151146185188163</v>
      </c>
      <c r="D20" s="649">
        <v>0.22124670560533455</v>
      </c>
      <c r="E20" s="649">
        <v>0.22623346953307785</v>
      </c>
      <c r="F20" s="649">
        <v>0.22558189531371028</v>
      </c>
      <c r="G20" s="650">
        <v>0.23332872524784862</v>
      </c>
    </row>
    <row r="21" spans="1:12">
      <c r="A21" s="11">
        <v>11</v>
      </c>
      <c r="B21" s="14" t="s">
        <v>364</v>
      </c>
      <c r="C21" s="649">
        <f>C11/C15</f>
        <v>0.14578427361568636</v>
      </c>
      <c r="D21" s="649">
        <v>0.14452765477124874</v>
      </c>
      <c r="E21" s="649">
        <v>0.14680212048166136</v>
      </c>
      <c r="F21" s="649">
        <v>0.14627276897584102</v>
      </c>
      <c r="G21" s="650">
        <v>0.14545152707610559</v>
      </c>
    </row>
    <row r="22" spans="1:12">
      <c r="A22" s="11">
        <v>12</v>
      </c>
      <c r="B22" s="14" t="s">
        <v>365</v>
      </c>
      <c r="C22" s="649">
        <f>C12/C15</f>
        <v>0.16778332756650971</v>
      </c>
      <c r="D22" s="649">
        <v>0.16685038832392593</v>
      </c>
      <c r="E22" s="649">
        <v>0.16901577202553048</v>
      </c>
      <c r="F22" s="649">
        <v>0.16859070512672183</v>
      </c>
      <c r="G22" s="650">
        <v>0.16761898577853379</v>
      </c>
    </row>
    <row r="23" spans="1:12">
      <c r="A23" s="11">
        <v>13</v>
      </c>
      <c r="B23" s="14" t="s">
        <v>363</v>
      </c>
      <c r="C23" s="649">
        <f>C13/C15</f>
        <v>0.19699260908075095</v>
      </c>
      <c r="D23" s="649">
        <v>0.19648556405113277</v>
      </c>
      <c r="E23" s="649">
        <v>0.19850741879377937</v>
      </c>
      <c r="F23" s="649">
        <v>0.19821956848314393</v>
      </c>
      <c r="G23" s="650">
        <v>0.1970498524922551</v>
      </c>
    </row>
    <row r="24" spans="1:12">
      <c r="A24" s="13"/>
      <c r="B24" s="158" t="s">
        <v>88</v>
      </c>
      <c r="C24" s="643"/>
      <c r="D24" s="643"/>
      <c r="E24" s="643"/>
      <c r="F24" s="643"/>
      <c r="G24" s="644"/>
    </row>
    <row r="25" spans="1:12" ht="15" customHeight="1">
      <c r="A25" s="351">
        <v>14</v>
      </c>
      <c r="B25" s="14" t="s">
        <v>87</v>
      </c>
      <c r="C25" s="653">
        <v>9.7683167489650558E-2</v>
      </c>
      <c r="D25" s="653">
        <v>9.5912904617694611E-2</v>
      </c>
      <c r="E25" s="653">
        <v>9.5621622798280084E-2</v>
      </c>
      <c r="F25" s="653">
        <v>9.542477006575549E-2</v>
      </c>
      <c r="G25" s="654">
        <v>9.2768633717890223E-2</v>
      </c>
    </row>
    <row r="26" spans="1:12">
      <c r="A26" s="351">
        <v>15</v>
      </c>
      <c r="B26" s="14" t="s">
        <v>86</v>
      </c>
      <c r="C26" s="653">
        <v>4.2942856290195341E-2</v>
      </c>
      <c r="D26" s="653">
        <v>4.0483391251019643E-2</v>
      </c>
      <c r="E26" s="653">
        <v>3.9800840818655869E-2</v>
      </c>
      <c r="F26" s="653">
        <v>3.9707953374135393E-2</v>
      </c>
      <c r="G26" s="654">
        <v>3.861247605381958E-2</v>
      </c>
    </row>
    <row r="27" spans="1:12">
      <c r="A27" s="351">
        <v>16</v>
      </c>
      <c r="B27" s="14" t="s">
        <v>85</v>
      </c>
      <c r="C27" s="649">
        <v>5.6363218644511395E-2</v>
      </c>
      <c r="D27" s="649">
        <v>6.062485553969045E-2</v>
      </c>
      <c r="E27" s="649">
        <v>6.2371009903326544E-2</v>
      </c>
      <c r="F27" s="649">
        <v>6.3631443990687792E-2</v>
      </c>
      <c r="G27" s="650">
        <v>5.7088555461420276E-2</v>
      </c>
    </row>
    <row r="28" spans="1:12">
      <c r="A28" s="351">
        <v>17</v>
      </c>
      <c r="B28" s="14" t="s">
        <v>84</v>
      </c>
      <c r="C28" s="653">
        <v>5.4740311199455216E-2</v>
      </c>
      <c r="D28" s="653">
        <v>5.5429513366674968E-2</v>
      </c>
      <c r="E28" s="653">
        <v>5.5820781979624222E-2</v>
      </c>
      <c r="F28" s="653">
        <v>5.571681669162009E-2</v>
      </c>
      <c r="G28" s="654">
        <v>5.4156157664070642E-2</v>
      </c>
    </row>
    <row r="29" spans="1:12">
      <c r="A29" s="351">
        <v>18</v>
      </c>
      <c r="B29" s="14" t="s">
        <v>166</v>
      </c>
      <c r="C29" s="653">
        <v>4.6866131532538581E-2</v>
      </c>
      <c r="D29" s="653">
        <v>4.7119370007571708E-2</v>
      </c>
      <c r="E29" s="653">
        <v>4.8575042235387556E-2</v>
      </c>
      <c r="F29" s="653">
        <v>4.9556593938525649E-2</v>
      </c>
      <c r="G29" s="654">
        <v>4.2890222353269288E-2</v>
      </c>
    </row>
    <row r="30" spans="1:12">
      <c r="A30" s="351">
        <v>19</v>
      </c>
      <c r="B30" s="14" t="s">
        <v>167</v>
      </c>
      <c r="C30" s="653">
        <v>0.32367025196539856</v>
      </c>
      <c r="D30" s="653">
        <v>0.32394660698539385</v>
      </c>
      <c r="E30" s="653">
        <v>0.33319876429370743</v>
      </c>
      <c r="F30" s="653">
        <v>0.3363102400231765</v>
      </c>
      <c r="G30" s="654">
        <v>0.28951508462138309</v>
      </c>
    </row>
    <row r="31" spans="1:12">
      <c r="A31" s="13"/>
      <c r="B31" s="158" t="s">
        <v>229</v>
      </c>
      <c r="C31" s="643"/>
      <c r="D31" s="643"/>
      <c r="E31" s="643"/>
      <c r="F31" s="643"/>
      <c r="G31" s="644"/>
    </row>
    <row r="32" spans="1:12">
      <c r="A32" s="351">
        <v>20</v>
      </c>
      <c r="B32" s="14" t="s">
        <v>83</v>
      </c>
      <c r="C32" s="653">
        <v>2.4276003627771246E-2</v>
      </c>
      <c r="D32" s="653">
        <v>2.5819119989013685E-2</v>
      </c>
      <c r="E32" s="653">
        <v>2.9089580205901949E-2</v>
      </c>
      <c r="F32" s="653">
        <v>2.8564705143315616E-2</v>
      </c>
      <c r="G32" s="654">
        <v>2.9565552885403388E-2</v>
      </c>
    </row>
    <row r="33" spans="1:7" ht="15" customHeight="1">
      <c r="A33" s="351">
        <v>21</v>
      </c>
      <c r="B33" s="14" t="s">
        <v>708</v>
      </c>
      <c r="C33" s="653">
        <v>1.4860555862397578E-2</v>
      </c>
      <c r="D33" s="653">
        <v>1.5432078902176854E-2</v>
      </c>
      <c r="E33" s="653">
        <v>1.6470366676108669E-2</v>
      </c>
      <c r="F33" s="653">
        <v>1.6378397881122254E-2</v>
      </c>
      <c r="G33" s="654">
        <v>1.7318520868615354E-2</v>
      </c>
    </row>
    <row r="34" spans="1:7">
      <c r="A34" s="351">
        <v>22</v>
      </c>
      <c r="B34" s="14" t="s">
        <v>82</v>
      </c>
      <c r="C34" s="653">
        <v>0.44095326811871249</v>
      </c>
      <c r="D34" s="655">
        <v>0.4437783669269505</v>
      </c>
      <c r="E34" s="655">
        <v>0.43565972197540165</v>
      </c>
      <c r="F34" s="655">
        <v>0.44148960193291531</v>
      </c>
      <c r="G34" s="656">
        <v>0.44381708047734547</v>
      </c>
    </row>
    <row r="35" spans="1:7" ht="15" customHeight="1">
      <c r="A35" s="351">
        <v>23</v>
      </c>
      <c r="B35" s="14" t="s">
        <v>81</v>
      </c>
      <c r="C35" s="653">
        <v>0.46454484616180725</v>
      </c>
      <c r="D35" s="655">
        <v>0.46116405653742409</v>
      </c>
      <c r="E35" s="655">
        <v>0.4630507727380872</v>
      </c>
      <c r="F35" s="655">
        <v>0.47051533695238551</v>
      </c>
      <c r="G35" s="656">
        <v>0.48443837898142</v>
      </c>
    </row>
    <row r="36" spans="1:7">
      <c r="A36" s="351">
        <v>24</v>
      </c>
      <c r="B36" s="14" t="s">
        <v>80</v>
      </c>
      <c r="C36" s="653">
        <v>3.1563662488755452E-2</v>
      </c>
      <c r="D36" s="655">
        <v>0.19683180983835172</v>
      </c>
      <c r="E36" s="655">
        <v>0.11379827273917548</v>
      </c>
      <c r="F36" s="655">
        <v>7.8812286782515159E-2</v>
      </c>
      <c r="G36" s="656">
        <v>8.0734668738815935E-3</v>
      </c>
    </row>
    <row r="37" spans="1:7" ht="15" customHeight="1">
      <c r="A37" s="13"/>
      <c r="B37" s="158" t="s">
        <v>230</v>
      </c>
      <c r="C37" s="643"/>
      <c r="D37" s="643"/>
      <c r="E37" s="643"/>
      <c r="F37" s="643"/>
      <c r="G37" s="644"/>
    </row>
    <row r="38" spans="1:7" ht="15" customHeight="1">
      <c r="A38" s="351">
        <v>25</v>
      </c>
      <c r="B38" s="14" t="s">
        <v>79</v>
      </c>
      <c r="C38" s="653">
        <v>0.22434614824457344</v>
      </c>
      <c r="D38" s="653">
        <v>0.2192173479973267</v>
      </c>
      <c r="E38" s="653">
        <v>0.26793038643016054</v>
      </c>
      <c r="F38" s="653">
        <v>0.22827240674996019</v>
      </c>
      <c r="G38" s="654">
        <v>0.24676003258559462</v>
      </c>
    </row>
    <row r="39" spans="1:7" ht="15" customHeight="1">
      <c r="A39" s="351">
        <v>26</v>
      </c>
      <c r="B39" s="14" t="s">
        <v>78</v>
      </c>
      <c r="C39" s="653">
        <v>0.53053130097220691</v>
      </c>
      <c r="D39" s="657">
        <v>0.51954603307624481</v>
      </c>
      <c r="E39" s="657">
        <v>0.5232191096151273</v>
      </c>
      <c r="F39" s="657">
        <v>0.53343425724843652</v>
      </c>
      <c r="G39" s="658">
        <v>0.55011265662741282</v>
      </c>
    </row>
    <row r="40" spans="1:7" ht="15" customHeight="1">
      <c r="A40" s="351">
        <v>27</v>
      </c>
      <c r="B40" s="14" t="s">
        <v>77</v>
      </c>
      <c r="C40" s="657">
        <v>0.37700979852021638</v>
      </c>
      <c r="D40" s="657">
        <v>0.38674709849438088</v>
      </c>
      <c r="E40" s="657">
        <v>0.40880755484973363</v>
      </c>
      <c r="F40" s="657">
        <v>0.40433456515363331</v>
      </c>
      <c r="G40" s="658">
        <v>0.38906478334319772</v>
      </c>
    </row>
    <row r="41" spans="1:7" ht="15" customHeight="1">
      <c r="A41" s="352"/>
      <c r="B41" s="158" t="s">
        <v>270</v>
      </c>
      <c r="C41" s="643"/>
      <c r="D41" s="643"/>
      <c r="E41" s="643"/>
      <c r="F41" s="643"/>
      <c r="G41" s="644"/>
    </row>
    <row r="42" spans="1:7">
      <c r="A42" s="351">
        <v>28</v>
      </c>
      <c r="B42" s="14" t="s">
        <v>254</v>
      </c>
      <c r="C42" s="659">
        <v>7913053670.4073715</v>
      </c>
      <c r="D42" s="659">
        <v>7635790899.4898643</v>
      </c>
      <c r="E42" s="659">
        <v>7198479965.8504152</v>
      </c>
      <c r="F42" s="659">
        <v>6701507805.3842936</v>
      </c>
      <c r="G42" s="660">
        <v>6952177514.1958275</v>
      </c>
    </row>
    <row r="43" spans="1:7" ht="15" customHeight="1">
      <c r="A43" s="351">
        <v>29</v>
      </c>
      <c r="B43" s="14" t="s">
        <v>266</v>
      </c>
      <c r="C43" s="659">
        <v>6099262649.0317879</v>
      </c>
      <c r="D43" s="659">
        <v>6044301952.3402119</v>
      </c>
      <c r="E43" s="659">
        <v>5859332623.5676775</v>
      </c>
      <c r="F43" s="659">
        <v>5592369356.7278357</v>
      </c>
      <c r="G43" s="660">
        <v>5391049989.3087015</v>
      </c>
    </row>
    <row r="44" spans="1:7" ht="15" customHeight="1">
      <c r="A44" s="380">
        <v>30</v>
      </c>
      <c r="B44" s="381" t="s">
        <v>255</v>
      </c>
      <c r="C44" s="661">
        <f>C42/C43</f>
        <v>1.2973787367008223</v>
      </c>
      <c r="D44" s="661">
        <v>1.2633040109012861</v>
      </c>
      <c r="E44" s="661">
        <v>1.2285494660085277</v>
      </c>
      <c r="F44" s="661">
        <v>1.1983306856014655</v>
      </c>
      <c r="G44" s="662">
        <v>1.2895776384902917</v>
      </c>
    </row>
    <row r="45" spans="1:7" ht="15" customHeight="1">
      <c r="A45" s="380"/>
      <c r="B45" s="158" t="s">
        <v>371</v>
      </c>
      <c r="C45" s="643"/>
      <c r="D45" s="643"/>
      <c r="E45" s="643"/>
      <c r="F45" s="643"/>
      <c r="G45" s="644"/>
    </row>
    <row r="46" spans="1:7" ht="15" customHeight="1">
      <c r="A46" s="380">
        <v>31</v>
      </c>
      <c r="B46" s="381" t="s">
        <v>378</v>
      </c>
      <c r="C46" s="645">
        <v>20719636672.191864</v>
      </c>
      <c r="D46" s="645">
        <v>20539450699.890114</v>
      </c>
      <c r="E46" s="645">
        <v>19746511087.860947</v>
      </c>
      <c r="F46" s="645">
        <v>17926162385.25201</v>
      </c>
      <c r="G46" s="646">
        <v>17292859996.864712</v>
      </c>
    </row>
    <row r="47" spans="1:7" ht="15" customHeight="1">
      <c r="A47" s="380">
        <v>32</v>
      </c>
      <c r="B47" s="381" t="s">
        <v>393</v>
      </c>
      <c r="C47" s="645">
        <v>16485226407.910746</v>
      </c>
      <c r="D47" s="645">
        <v>15755327948.111364</v>
      </c>
      <c r="E47" s="645">
        <v>14684325366.465359</v>
      </c>
      <c r="F47" s="645">
        <v>13978780620.87665</v>
      </c>
      <c r="G47" s="646">
        <v>13287959775.311371</v>
      </c>
    </row>
    <row r="48" spans="1:7" ht="15" thickBot="1">
      <c r="A48" s="353">
        <v>33</v>
      </c>
      <c r="B48" s="160" t="s">
        <v>411</v>
      </c>
      <c r="C48" s="663">
        <f>C46/C47</f>
        <v>1.2568609104603596</v>
      </c>
      <c r="D48" s="663">
        <v>1.3036511056789672</v>
      </c>
      <c r="E48" s="663">
        <v>1.3447339659849895</v>
      </c>
      <c r="F48" s="663">
        <v>1.2823838410111488</v>
      </c>
      <c r="G48" s="664">
        <v>1.3013931626278945</v>
      </c>
    </row>
    <row r="49" spans="1:2">
      <c r="A49" s="16"/>
    </row>
    <row r="50" spans="1:2" ht="40.200000000000003">
      <c r="B50" s="226" t="s">
        <v>705</v>
      </c>
    </row>
    <row r="51" spans="1:2" ht="53.4">
      <c r="B51" s="226" t="s">
        <v>269</v>
      </c>
    </row>
    <row r="53" spans="1:2">
      <c r="B53" s="225"/>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0"/>
  <sheetViews>
    <sheetView showGridLines="0" zoomScaleNormal="100" workbookViewId="0"/>
  </sheetViews>
  <sheetFormatPr defaultColWidth="9.109375" defaultRowHeight="12"/>
  <cols>
    <col min="1" max="1" width="11.88671875" style="453" bestFit="1" customWidth="1"/>
    <col min="2" max="2" width="105.109375" style="453" bestFit="1" customWidth="1"/>
    <col min="3" max="4" width="16.88671875" style="453" bestFit="1" customWidth="1"/>
    <col min="5" max="5" width="17.5546875" style="453" bestFit="1" customWidth="1"/>
    <col min="6" max="6" width="18" style="453" bestFit="1" customWidth="1"/>
    <col min="7" max="7" width="30.44140625" style="453" customWidth="1"/>
    <col min="8" max="8" width="18" style="453" bestFit="1" customWidth="1"/>
    <col min="9" max="16384" width="9.109375" style="453"/>
  </cols>
  <sheetData>
    <row r="1" spans="1:8" ht="13.8">
      <c r="A1" s="382" t="s">
        <v>30</v>
      </c>
      <c r="B1" s="463" t="str">
        <f>'Info '!C2</f>
        <v xml:space="preserve">JSC "Bank of Georgia" </v>
      </c>
    </row>
    <row r="2" spans="1:8">
      <c r="A2" s="383" t="s">
        <v>31</v>
      </c>
      <c r="B2" s="462">
        <f>'1. key ratios '!B2</f>
        <v>45382</v>
      </c>
    </row>
    <row r="3" spans="1:8">
      <c r="A3" s="384" t="s">
        <v>414</v>
      </c>
    </row>
    <row r="5" spans="1:8" ht="12" customHeight="1">
      <c r="A5" s="772" t="s">
        <v>415</v>
      </c>
      <c r="B5" s="773"/>
      <c r="C5" s="778" t="s">
        <v>416</v>
      </c>
      <c r="D5" s="779"/>
      <c r="E5" s="779"/>
      <c r="F5" s="779"/>
      <c r="G5" s="779"/>
      <c r="H5" s="780"/>
    </row>
    <row r="6" spans="1:8">
      <c r="A6" s="774"/>
      <c r="B6" s="775"/>
      <c r="C6" s="781"/>
      <c r="D6" s="782"/>
      <c r="E6" s="782"/>
      <c r="F6" s="782"/>
      <c r="G6" s="782"/>
      <c r="H6" s="783"/>
    </row>
    <row r="7" spans="1:8">
      <c r="A7" s="776"/>
      <c r="B7" s="777"/>
      <c r="C7" s="461" t="s">
        <v>417</v>
      </c>
      <c r="D7" s="461" t="s">
        <v>418</v>
      </c>
      <c r="E7" s="461" t="s">
        <v>419</v>
      </c>
      <c r="F7" s="461" t="s">
        <v>420</v>
      </c>
      <c r="G7" s="461" t="s">
        <v>421</v>
      </c>
      <c r="H7" s="461" t="s">
        <v>64</v>
      </c>
    </row>
    <row r="8" spans="1:8" ht="13.8">
      <c r="A8" s="457">
        <v>1</v>
      </c>
      <c r="B8" s="456" t="s">
        <v>51</v>
      </c>
      <c r="C8" s="694">
        <v>1642877731.3302002</v>
      </c>
      <c r="D8" s="694">
        <v>2522676409.9129996</v>
      </c>
      <c r="E8" s="694">
        <v>1492440622.2442999</v>
      </c>
      <c r="F8" s="694">
        <v>730371197.61909997</v>
      </c>
      <c r="G8" s="694">
        <v>0</v>
      </c>
      <c r="H8" s="695">
        <f t="shared" ref="H8:H20" si="0">SUM(C8:G8)</f>
        <v>6388365961.1065989</v>
      </c>
    </row>
    <row r="9" spans="1:8" ht="13.8">
      <c r="A9" s="457">
        <v>2</v>
      </c>
      <c r="B9" s="456" t="s">
        <v>52</v>
      </c>
      <c r="C9" s="694">
        <v>0</v>
      </c>
      <c r="D9" s="694"/>
      <c r="E9" s="694"/>
      <c r="F9" s="694"/>
      <c r="G9" s="694">
        <v>0</v>
      </c>
      <c r="H9" s="695">
        <f t="shared" si="0"/>
        <v>0</v>
      </c>
    </row>
    <row r="10" spans="1:8" ht="13.8">
      <c r="A10" s="457">
        <v>3</v>
      </c>
      <c r="B10" s="456" t="s">
        <v>164</v>
      </c>
      <c r="C10" s="694"/>
      <c r="D10" s="694"/>
      <c r="E10" s="694"/>
      <c r="F10" s="694"/>
      <c r="G10" s="694"/>
      <c r="H10" s="695">
        <f t="shared" si="0"/>
        <v>0</v>
      </c>
    </row>
    <row r="11" spans="1:8" ht="13.8">
      <c r="A11" s="457">
        <v>4</v>
      </c>
      <c r="B11" s="456" t="s">
        <v>53</v>
      </c>
      <c r="C11" s="694"/>
      <c r="D11" s="694">
        <v>156942905.44</v>
      </c>
      <c r="E11" s="694">
        <v>819619974.27999997</v>
      </c>
      <c r="F11" s="694">
        <v>0</v>
      </c>
      <c r="G11" s="694"/>
      <c r="H11" s="695">
        <f t="shared" si="0"/>
        <v>976562879.72000003</v>
      </c>
    </row>
    <row r="12" spans="1:8" ht="13.8">
      <c r="A12" s="457">
        <v>5</v>
      </c>
      <c r="B12" s="456" t="s">
        <v>54</v>
      </c>
      <c r="C12" s="694"/>
      <c r="D12" s="694"/>
      <c r="E12" s="694"/>
      <c r="F12" s="694"/>
      <c r="G12" s="694"/>
      <c r="H12" s="695">
        <f t="shared" si="0"/>
        <v>0</v>
      </c>
    </row>
    <row r="13" spans="1:8" ht="13.8">
      <c r="A13" s="457">
        <v>6</v>
      </c>
      <c r="B13" s="456" t="s">
        <v>55</v>
      </c>
      <c r="C13" s="694">
        <v>642630855.38520002</v>
      </c>
      <c r="D13" s="694">
        <v>472067199.78579974</v>
      </c>
      <c r="E13" s="694">
        <v>25682782.2962</v>
      </c>
      <c r="F13" s="694"/>
      <c r="G13" s="694">
        <v>0</v>
      </c>
      <c r="H13" s="695">
        <f t="shared" si="0"/>
        <v>1140380837.4671998</v>
      </c>
    </row>
    <row r="14" spans="1:8" ht="13.8">
      <c r="A14" s="457">
        <v>7</v>
      </c>
      <c r="B14" s="456" t="s">
        <v>56</v>
      </c>
      <c r="C14" s="694">
        <v>0</v>
      </c>
      <c r="D14" s="694">
        <v>2057660893.1071858</v>
      </c>
      <c r="E14" s="694">
        <v>2669870438.4535141</v>
      </c>
      <c r="F14" s="694">
        <v>3623398866.8749352</v>
      </c>
      <c r="G14" s="694">
        <v>33547329.076145601</v>
      </c>
      <c r="H14" s="695">
        <f t="shared" si="0"/>
        <v>8384477527.5117798</v>
      </c>
    </row>
    <row r="15" spans="1:8" ht="13.8">
      <c r="A15" s="457">
        <v>8</v>
      </c>
      <c r="B15" s="458" t="s">
        <v>57</v>
      </c>
      <c r="C15" s="694">
        <v>0</v>
      </c>
      <c r="D15" s="694">
        <v>791939558.90008414</v>
      </c>
      <c r="E15" s="694">
        <v>3657918281.8615332</v>
      </c>
      <c r="F15" s="694">
        <v>3001699165.4326568</v>
      </c>
      <c r="G15" s="694">
        <v>27423747.778218299</v>
      </c>
      <c r="H15" s="695">
        <f t="shared" si="0"/>
        <v>7478980753.9724932</v>
      </c>
    </row>
    <row r="16" spans="1:8" ht="13.8">
      <c r="A16" s="457">
        <v>9</v>
      </c>
      <c r="B16" s="456" t="s">
        <v>58</v>
      </c>
      <c r="C16" s="694"/>
      <c r="D16" s="694">
        <v>106054561.70216686</v>
      </c>
      <c r="E16" s="694">
        <v>1062461672.4742403</v>
      </c>
      <c r="F16" s="694">
        <v>3006451404.0009861</v>
      </c>
      <c r="G16" s="694">
        <v>4673278.7067690995</v>
      </c>
      <c r="H16" s="695">
        <f t="shared" si="0"/>
        <v>4179640916.8841619</v>
      </c>
    </row>
    <row r="17" spans="1:8" ht="13.8">
      <c r="A17" s="457">
        <v>10</v>
      </c>
      <c r="B17" s="460" t="s">
        <v>429</v>
      </c>
      <c r="C17" s="694"/>
      <c r="D17" s="694">
        <v>17575187.028957002</v>
      </c>
      <c r="E17" s="694">
        <v>36895603.000477985</v>
      </c>
      <c r="F17" s="694">
        <v>57936729.586688206</v>
      </c>
      <c r="G17" s="694">
        <v>38873211.425378002</v>
      </c>
      <c r="H17" s="695">
        <f t="shared" si="0"/>
        <v>151280731.04150119</v>
      </c>
    </row>
    <row r="18" spans="1:8" ht="13.8">
      <c r="A18" s="457">
        <v>11</v>
      </c>
      <c r="B18" s="456" t="s">
        <v>60</v>
      </c>
      <c r="C18" s="694"/>
      <c r="D18" s="694">
        <v>1332034.7281987402</v>
      </c>
      <c r="E18" s="694">
        <v>39916760.077647701</v>
      </c>
      <c r="F18" s="694">
        <v>190459208.53477174</v>
      </c>
      <c r="G18" s="694">
        <v>44116882.030027874</v>
      </c>
      <c r="H18" s="695">
        <f t="shared" si="0"/>
        <v>275824885.37064606</v>
      </c>
    </row>
    <row r="19" spans="1:8" ht="13.8">
      <c r="A19" s="457">
        <v>12</v>
      </c>
      <c r="B19" s="456" t="s">
        <v>61</v>
      </c>
      <c r="C19" s="694"/>
      <c r="D19" s="694"/>
      <c r="E19" s="694"/>
      <c r="F19" s="694"/>
      <c r="G19" s="694"/>
      <c r="H19" s="695">
        <f t="shared" si="0"/>
        <v>0</v>
      </c>
    </row>
    <row r="20" spans="1:8" ht="13.8">
      <c r="A20" s="459">
        <v>13</v>
      </c>
      <c r="B20" s="458" t="s">
        <v>144</v>
      </c>
      <c r="C20" s="694"/>
      <c r="D20" s="694"/>
      <c r="E20" s="694"/>
      <c r="F20" s="694"/>
      <c r="G20" s="694"/>
      <c r="H20" s="695">
        <f t="shared" si="0"/>
        <v>0</v>
      </c>
    </row>
    <row r="21" spans="1:8" ht="13.8">
      <c r="A21" s="457">
        <v>14</v>
      </c>
      <c r="B21" s="456" t="s">
        <v>63</v>
      </c>
      <c r="C21" s="694">
        <v>644920089.10199988</v>
      </c>
      <c r="D21" s="694">
        <v>470810738.00912988</v>
      </c>
      <c r="E21" s="694"/>
      <c r="F21" s="694"/>
      <c r="G21" s="694">
        <v>1156531240.7289886</v>
      </c>
      <c r="H21" s="694">
        <f>SUM(C21:G21)</f>
        <v>2272262067.8401184</v>
      </c>
    </row>
    <row r="22" spans="1:8" ht="13.8">
      <c r="A22" s="455">
        <v>15</v>
      </c>
      <c r="B22" s="454" t="s">
        <v>64</v>
      </c>
      <c r="C22" s="694">
        <f>SUM(C18:C21)+SUM(C8:C16)</f>
        <v>2930428675.8174</v>
      </c>
      <c r="D22" s="694">
        <f t="shared" ref="D22:H22" si="1">SUM(D18:D21)+SUM(D8:D16)</f>
        <v>6579484301.5855646</v>
      </c>
      <c r="E22" s="694">
        <f t="shared" si="1"/>
        <v>9767910531.6874352</v>
      </c>
      <c r="F22" s="694">
        <f t="shared" si="1"/>
        <v>10552379842.462448</v>
      </c>
      <c r="G22" s="694">
        <f t="shared" si="1"/>
        <v>1266292478.3201494</v>
      </c>
      <c r="H22" s="694">
        <f t="shared" si="1"/>
        <v>31096495829.873001</v>
      </c>
    </row>
    <row r="24" spans="1:8">
      <c r="C24" s="707"/>
      <c r="D24" s="707"/>
      <c r="E24" s="707"/>
      <c r="F24" s="707"/>
      <c r="G24" s="707"/>
      <c r="H24" s="707"/>
    </row>
    <row r="25" spans="1:8">
      <c r="C25" s="707"/>
      <c r="D25" s="707"/>
      <c r="E25" s="707"/>
      <c r="F25" s="707"/>
      <c r="G25" s="707"/>
      <c r="H25" s="707"/>
    </row>
    <row r="26" spans="1:8" ht="24">
      <c r="B26" s="388" t="s">
        <v>516</v>
      </c>
      <c r="C26" s="707"/>
      <c r="D26" s="707"/>
      <c r="E26" s="707"/>
      <c r="F26" s="707"/>
      <c r="G26" s="707"/>
      <c r="H26" s="707"/>
    </row>
    <row r="27" spans="1:8">
      <c r="C27" s="707"/>
      <c r="D27" s="707"/>
      <c r="E27" s="707"/>
      <c r="F27" s="707"/>
      <c r="G27" s="707"/>
      <c r="H27" s="707"/>
    </row>
    <row r="28" spans="1:8">
      <c r="C28" s="707"/>
      <c r="D28" s="707"/>
      <c r="E28" s="707"/>
      <c r="F28" s="707"/>
      <c r="G28" s="707"/>
      <c r="H28" s="707"/>
    </row>
    <row r="29" spans="1:8">
      <c r="C29" s="707"/>
      <c r="D29" s="707"/>
      <c r="E29" s="707"/>
      <c r="F29" s="707"/>
      <c r="G29" s="707"/>
      <c r="H29" s="707"/>
    </row>
    <row r="30" spans="1:8">
      <c r="C30" s="707"/>
      <c r="D30" s="707"/>
      <c r="E30" s="707"/>
      <c r="F30" s="707"/>
      <c r="G30" s="707"/>
      <c r="H30" s="707"/>
    </row>
    <row r="31" spans="1:8">
      <c r="C31" s="707"/>
      <c r="D31" s="707"/>
      <c r="E31" s="707"/>
      <c r="F31" s="707"/>
      <c r="G31" s="707"/>
      <c r="H31" s="707"/>
    </row>
    <row r="32" spans="1:8">
      <c r="C32" s="707"/>
      <c r="D32" s="707"/>
      <c r="E32" s="707"/>
      <c r="F32" s="707"/>
      <c r="G32" s="707"/>
      <c r="H32" s="707"/>
    </row>
    <row r="33" spans="3:8">
      <c r="C33" s="707"/>
      <c r="D33" s="707"/>
      <c r="E33" s="707"/>
      <c r="F33" s="707"/>
      <c r="G33" s="707"/>
      <c r="H33" s="707"/>
    </row>
    <row r="34" spans="3:8">
      <c r="C34" s="707"/>
      <c r="D34" s="707"/>
      <c r="E34" s="707"/>
      <c r="F34" s="707"/>
      <c r="G34" s="707"/>
      <c r="H34" s="707"/>
    </row>
    <row r="35" spans="3:8">
      <c r="C35" s="707"/>
      <c r="D35" s="707"/>
      <c r="E35" s="707"/>
      <c r="F35" s="707"/>
      <c r="G35" s="707"/>
      <c r="H35" s="707"/>
    </row>
    <row r="36" spans="3:8">
      <c r="C36" s="707"/>
      <c r="D36" s="707"/>
      <c r="E36" s="707"/>
      <c r="F36" s="707"/>
      <c r="G36" s="707"/>
      <c r="H36" s="707"/>
    </row>
    <row r="37" spans="3:8">
      <c r="C37" s="707"/>
      <c r="D37" s="707"/>
      <c r="E37" s="707"/>
      <c r="F37" s="707"/>
      <c r="G37" s="707"/>
      <c r="H37" s="707"/>
    </row>
    <row r="38" spans="3:8">
      <c r="C38" s="707"/>
      <c r="D38" s="707"/>
      <c r="E38" s="707"/>
      <c r="F38" s="707"/>
      <c r="G38" s="707"/>
      <c r="H38" s="707"/>
    </row>
    <row r="39" spans="3:8">
      <c r="C39" s="707"/>
      <c r="D39" s="707"/>
      <c r="E39" s="707"/>
      <c r="F39" s="707"/>
      <c r="G39" s="707"/>
      <c r="H39" s="707"/>
    </row>
    <row r="40" spans="3:8">
      <c r="C40" s="707"/>
      <c r="D40" s="707"/>
      <c r="E40" s="707"/>
      <c r="F40" s="707"/>
      <c r="G40" s="707"/>
      <c r="H40" s="707"/>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H46"/>
  <sheetViews>
    <sheetView showGridLines="0" zoomScaleNormal="100" workbookViewId="0"/>
  </sheetViews>
  <sheetFormatPr defaultColWidth="9.109375" defaultRowHeight="12"/>
  <cols>
    <col min="1" max="1" width="11.88671875" style="464" bestFit="1" customWidth="1"/>
    <col min="2" max="2" width="86.88671875" style="453" customWidth="1"/>
    <col min="3" max="4" width="31.5546875" style="453" customWidth="1"/>
    <col min="5" max="5" width="15.109375" style="385" bestFit="1" customWidth="1"/>
    <col min="6" max="6" width="11.88671875" style="385" bestFit="1" customWidth="1"/>
    <col min="7" max="7" width="21.5546875" style="453" bestFit="1" customWidth="1"/>
    <col min="8" max="8" width="41.44140625" style="453" customWidth="1"/>
    <col min="9" max="16384" width="9.109375" style="453"/>
  </cols>
  <sheetData>
    <row r="1" spans="1:8" ht="13.8">
      <c r="A1" s="382" t="s">
        <v>30</v>
      </c>
      <c r="B1" s="463" t="str">
        <f>'Info '!C2</f>
        <v xml:space="preserve">JSC "Bank of Georgia" </v>
      </c>
      <c r="C1" s="477"/>
      <c r="D1" s="477"/>
      <c r="E1" s="477"/>
      <c r="F1" s="477"/>
      <c r="G1" s="477"/>
      <c r="H1" s="477"/>
    </row>
    <row r="2" spans="1:8">
      <c r="A2" s="383" t="s">
        <v>31</v>
      </c>
      <c r="B2" s="462">
        <f>'1. key ratios '!B2</f>
        <v>45382</v>
      </c>
      <c r="C2" s="477"/>
      <c r="D2" s="477"/>
      <c r="E2" s="477"/>
      <c r="F2" s="477"/>
      <c r="G2" s="477"/>
      <c r="H2" s="477"/>
    </row>
    <row r="3" spans="1:8">
      <c r="A3" s="384" t="s">
        <v>422</v>
      </c>
      <c r="B3" s="477"/>
      <c r="C3" s="477"/>
      <c r="D3" s="477"/>
      <c r="E3" s="477"/>
      <c r="F3" s="477"/>
      <c r="G3" s="477"/>
      <c r="H3" s="477"/>
    </row>
    <row r="4" spans="1:8">
      <c r="A4" s="478"/>
      <c r="B4" s="477"/>
      <c r="C4" s="476" t="s">
        <v>0</v>
      </c>
      <c r="D4" s="476" t="s">
        <v>1</v>
      </c>
      <c r="E4" s="476" t="s">
        <v>2</v>
      </c>
      <c r="F4" s="476" t="s">
        <v>3</v>
      </c>
      <c r="G4" s="476" t="s">
        <v>4</v>
      </c>
      <c r="H4" s="476" t="s">
        <v>5</v>
      </c>
    </row>
    <row r="5" spans="1:8" ht="33.9" customHeight="1">
      <c r="A5" s="772" t="s">
        <v>423</v>
      </c>
      <c r="B5" s="773"/>
      <c r="C5" s="786" t="s">
        <v>424</v>
      </c>
      <c r="D5" s="786"/>
      <c r="E5" s="786" t="s">
        <v>661</v>
      </c>
      <c r="F5" s="784" t="s">
        <v>425</v>
      </c>
      <c r="G5" s="784" t="s">
        <v>426</v>
      </c>
      <c r="H5" s="474" t="s">
        <v>660</v>
      </c>
    </row>
    <row r="6" spans="1:8" ht="24">
      <c r="A6" s="776"/>
      <c r="B6" s="777"/>
      <c r="C6" s="475" t="s">
        <v>427</v>
      </c>
      <c r="D6" s="475" t="s">
        <v>428</v>
      </c>
      <c r="E6" s="786"/>
      <c r="F6" s="785"/>
      <c r="G6" s="785"/>
      <c r="H6" s="474" t="s">
        <v>659</v>
      </c>
    </row>
    <row r="7" spans="1:8" ht="13.8">
      <c r="A7" s="472">
        <v>1</v>
      </c>
      <c r="B7" s="456" t="s">
        <v>51</v>
      </c>
      <c r="C7" s="694"/>
      <c r="D7" s="694">
        <v>6393652791.1265993</v>
      </c>
      <c r="E7" s="694">
        <v>5286830.0199999986</v>
      </c>
      <c r="F7" s="466"/>
      <c r="G7" s="694"/>
      <c r="H7" s="696">
        <f t="shared" ref="H7:H20" si="0">C7+D7-E7-F7</f>
        <v>6388365961.1065989</v>
      </c>
    </row>
    <row r="8" spans="1:8" ht="13.8">
      <c r="A8" s="472">
        <v>2</v>
      </c>
      <c r="B8" s="456" t="s">
        <v>52</v>
      </c>
      <c r="C8" s="694"/>
      <c r="D8" s="694"/>
      <c r="E8" s="694"/>
      <c r="F8" s="466"/>
      <c r="G8" s="694"/>
      <c r="H8" s="696">
        <f t="shared" si="0"/>
        <v>0</v>
      </c>
    </row>
    <row r="9" spans="1:8" ht="13.8">
      <c r="A9" s="472">
        <v>3</v>
      </c>
      <c r="B9" s="456" t="s">
        <v>164</v>
      </c>
      <c r="C9" s="694"/>
      <c r="D9" s="694"/>
      <c r="E9" s="694"/>
      <c r="F9" s="466"/>
      <c r="G9" s="694"/>
      <c r="H9" s="696">
        <f t="shared" si="0"/>
        <v>0</v>
      </c>
    </row>
    <row r="10" spans="1:8" ht="13.8">
      <c r="A10" s="472">
        <v>4</v>
      </c>
      <c r="B10" s="456" t="s">
        <v>53</v>
      </c>
      <c r="C10" s="694"/>
      <c r="D10" s="694">
        <v>976562879.71999991</v>
      </c>
      <c r="E10" s="694">
        <v>0</v>
      </c>
      <c r="F10" s="466"/>
      <c r="G10" s="694"/>
      <c r="H10" s="696">
        <f t="shared" si="0"/>
        <v>976562879.71999991</v>
      </c>
    </row>
    <row r="11" spans="1:8" ht="13.8">
      <c r="A11" s="472">
        <v>5</v>
      </c>
      <c r="B11" s="456" t="s">
        <v>54</v>
      </c>
      <c r="C11" s="694"/>
      <c r="D11" s="694"/>
      <c r="E11" s="694"/>
      <c r="F11" s="466"/>
      <c r="G11" s="694"/>
      <c r="H11" s="696">
        <f t="shared" si="0"/>
        <v>0</v>
      </c>
    </row>
    <row r="12" spans="1:8" ht="13.8">
      <c r="A12" s="472">
        <v>6</v>
      </c>
      <c r="B12" s="456" t="s">
        <v>55</v>
      </c>
      <c r="C12" s="694"/>
      <c r="D12" s="694">
        <f>'[4] 17. Residual Maturity'!H13+E12</f>
        <v>1140516501.3171997</v>
      </c>
      <c r="E12" s="694">
        <v>135663.85</v>
      </c>
      <c r="F12" s="466"/>
      <c r="G12" s="694"/>
      <c r="H12" s="696">
        <f t="shared" si="0"/>
        <v>1140380837.4671998</v>
      </c>
    </row>
    <row r="13" spans="1:8" ht="13.8">
      <c r="A13" s="472">
        <v>7</v>
      </c>
      <c r="B13" s="456" t="s">
        <v>56</v>
      </c>
      <c r="C13" s="694">
        <v>143064638.22439998</v>
      </c>
      <c r="D13" s="694">
        <v>8348578622.6323032</v>
      </c>
      <c r="E13" s="694">
        <v>107165733.34492272</v>
      </c>
      <c r="F13" s="466"/>
      <c r="G13" s="694">
        <v>1056430.58</v>
      </c>
      <c r="H13" s="696">
        <f t="shared" si="0"/>
        <v>8384477527.5117798</v>
      </c>
    </row>
    <row r="14" spans="1:8" ht="13.8">
      <c r="A14" s="472">
        <v>8</v>
      </c>
      <c r="B14" s="458" t="s">
        <v>57</v>
      </c>
      <c r="C14" s="694">
        <v>268133178.74000001</v>
      </c>
      <c r="D14" s="694">
        <v>7390628339.8799992</v>
      </c>
      <c r="E14" s="694">
        <v>179780764.64710522</v>
      </c>
      <c r="F14" s="466"/>
      <c r="G14" s="694">
        <v>26670142.715913303</v>
      </c>
      <c r="H14" s="696">
        <f t="shared" si="0"/>
        <v>7478980753.9728937</v>
      </c>
    </row>
    <row r="15" spans="1:8" ht="13.8">
      <c r="A15" s="472">
        <v>9</v>
      </c>
      <c r="B15" s="456" t="s">
        <v>58</v>
      </c>
      <c r="C15" s="694">
        <v>86507645.049999997</v>
      </c>
      <c r="D15" s="694">
        <v>4112849687.1799998</v>
      </c>
      <c r="E15" s="694">
        <v>19716415.346638031</v>
      </c>
      <c r="F15" s="466"/>
      <c r="G15" s="694">
        <v>887275.42</v>
      </c>
      <c r="H15" s="696">
        <f t="shared" si="0"/>
        <v>4179640916.8833618</v>
      </c>
    </row>
    <row r="16" spans="1:8" ht="13.8">
      <c r="A16" s="472">
        <v>10</v>
      </c>
      <c r="B16" s="460" t="s">
        <v>429</v>
      </c>
      <c r="C16" s="694">
        <v>241780717.44999999</v>
      </c>
      <c r="D16" s="694">
        <v>1644543.19</v>
      </c>
      <c r="E16" s="694">
        <v>92144529.58459878</v>
      </c>
      <c r="F16" s="466"/>
      <c r="G16" s="694">
        <f>(SUM(G13:G15)+G17)</f>
        <v>28719768.395913303</v>
      </c>
      <c r="H16" s="696">
        <f t="shared" si="0"/>
        <v>151280731.05540121</v>
      </c>
    </row>
    <row r="17" spans="1:8" ht="13.8">
      <c r="A17" s="472">
        <v>11</v>
      </c>
      <c r="B17" s="456" t="s">
        <v>60</v>
      </c>
      <c r="C17" s="694">
        <v>1337500.45</v>
      </c>
      <c r="D17" s="694">
        <v>276073404.10002786</v>
      </c>
      <c r="E17" s="694">
        <v>1586019.1750821085</v>
      </c>
      <c r="F17" s="466"/>
      <c r="G17" s="694">
        <v>105919.67999999999</v>
      </c>
      <c r="H17" s="696">
        <f t="shared" si="0"/>
        <v>275824885.37494576</v>
      </c>
    </row>
    <row r="18" spans="1:8" ht="13.8">
      <c r="A18" s="472">
        <v>12</v>
      </c>
      <c r="B18" s="456" t="s">
        <v>61</v>
      </c>
      <c r="C18" s="694"/>
      <c r="D18" s="694"/>
      <c r="E18" s="694"/>
      <c r="F18" s="466"/>
      <c r="G18" s="694"/>
      <c r="H18" s="696">
        <f t="shared" si="0"/>
        <v>0</v>
      </c>
    </row>
    <row r="19" spans="1:8" ht="13.8">
      <c r="A19" s="473">
        <v>13</v>
      </c>
      <c r="B19" s="458" t="s">
        <v>144</v>
      </c>
      <c r="C19" s="694"/>
      <c r="D19" s="694"/>
      <c r="E19" s="694"/>
      <c r="F19" s="466"/>
      <c r="G19" s="694"/>
      <c r="H19" s="696">
        <f t="shared" si="0"/>
        <v>0</v>
      </c>
    </row>
    <row r="20" spans="1:8" ht="13.8">
      <c r="A20" s="472">
        <v>14</v>
      </c>
      <c r="B20" s="456" t="s">
        <v>63</v>
      </c>
      <c r="C20" s="694">
        <v>15437720.851411</v>
      </c>
      <c r="D20" s="694">
        <v>2488331900.7694583</v>
      </c>
      <c r="E20" s="694">
        <v>18176803.125939414</v>
      </c>
      <c r="F20" s="466"/>
      <c r="G20" s="694">
        <f>'[4]19. Assets by Risk Sectors'!G33</f>
        <v>370349.60000000003</v>
      </c>
      <c r="H20" s="696">
        <f t="shared" si="0"/>
        <v>2485592818.4949298</v>
      </c>
    </row>
    <row r="21" spans="1:8" s="469" customFormat="1">
      <c r="A21" s="471">
        <v>15</v>
      </c>
      <c r="B21" s="470" t="s">
        <v>64</v>
      </c>
      <c r="C21" s="697">
        <f>SUM(C7:C15)+SUM(C17:C20)</f>
        <v>514480683.31581098</v>
      </c>
      <c r="D21" s="470">
        <f t="shared" ref="D21:H21" si="1">SUM(D7:D15)+SUM(D17:D20)</f>
        <v>31127194126.72559</v>
      </c>
      <c r="E21" s="697">
        <f>SUM(E7:E15)+SUM(E17:E20)</f>
        <v>331848229.50968748</v>
      </c>
      <c r="F21" s="470">
        <f t="shared" si="1"/>
        <v>0</v>
      </c>
      <c r="G21" s="697">
        <f>SUM(G7:G15)+SUM(G17:G20)</f>
        <v>29090117.995913304</v>
      </c>
      <c r="H21" s="696">
        <f t="shared" si="1"/>
        <v>31309826580.531712</v>
      </c>
    </row>
    <row r="22" spans="1:8">
      <c r="A22" s="468">
        <v>16</v>
      </c>
      <c r="B22" s="467" t="s">
        <v>430</v>
      </c>
      <c r="C22" s="698">
        <v>496444133.52209997</v>
      </c>
      <c r="D22" s="699">
        <v>19953550113.23185</v>
      </c>
      <c r="E22" s="700">
        <v>307004256.99370003</v>
      </c>
      <c r="F22" s="466"/>
      <c r="G22" s="698">
        <f>G21-G20</f>
        <v>28719768.395913303</v>
      </c>
      <c r="H22" s="696">
        <f>C22+D22-E22-F22</f>
        <v>20142989989.760246</v>
      </c>
    </row>
    <row r="23" spans="1:8">
      <c r="A23" s="468">
        <v>17</v>
      </c>
      <c r="B23" s="467" t="s">
        <v>431</v>
      </c>
      <c r="C23" s="465">
        <v>0</v>
      </c>
      <c r="D23" s="699">
        <v>5883481475.6082993</v>
      </c>
      <c r="E23" s="700">
        <v>5260337.2699999986</v>
      </c>
      <c r="F23" s="466"/>
      <c r="G23" s="465"/>
      <c r="H23" s="696">
        <f>C23+D23-E23-F23</f>
        <v>5878221138.3382988</v>
      </c>
    </row>
    <row r="25" spans="1:8">
      <c r="C25" s="707"/>
      <c r="D25" s="707"/>
      <c r="E25" s="707"/>
      <c r="F25" s="707"/>
      <c r="G25" s="707"/>
      <c r="H25" s="707"/>
    </row>
    <row r="26" spans="1:8" ht="42.6" customHeight="1">
      <c r="B26" s="388" t="s">
        <v>516</v>
      </c>
      <c r="C26" s="707"/>
      <c r="D26" s="707"/>
      <c r="E26" s="707"/>
      <c r="F26" s="707"/>
      <c r="G26" s="707"/>
      <c r="H26" s="707"/>
    </row>
    <row r="27" spans="1:8">
      <c r="C27" s="707"/>
      <c r="D27" s="707"/>
      <c r="E27" s="707"/>
      <c r="F27" s="707"/>
      <c r="G27" s="707"/>
      <c r="H27" s="707"/>
    </row>
    <row r="28" spans="1:8">
      <c r="C28" s="707"/>
      <c r="D28" s="707"/>
      <c r="E28" s="707"/>
      <c r="F28" s="707"/>
      <c r="G28" s="707"/>
      <c r="H28" s="707"/>
    </row>
    <row r="29" spans="1:8">
      <c r="C29" s="707"/>
      <c r="D29" s="707"/>
      <c r="E29" s="707"/>
      <c r="F29" s="707"/>
      <c r="G29" s="707"/>
      <c r="H29" s="707"/>
    </row>
    <row r="30" spans="1:8">
      <c r="C30" s="707"/>
      <c r="D30" s="707"/>
      <c r="E30" s="707"/>
      <c r="F30" s="707"/>
      <c r="G30" s="707"/>
      <c r="H30" s="707"/>
    </row>
    <row r="31" spans="1:8">
      <c r="C31" s="707"/>
      <c r="D31" s="707"/>
      <c r="E31" s="707"/>
      <c r="F31" s="707"/>
      <c r="G31" s="707"/>
      <c r="H31" s="707"/>
    </row>
    <row r="32" spans="1:8">
      <c r="C32" s="707"/>
      <c r="D32" s="707"/>
      <c r="E32" s="707"/>
      <c r="F32" s="707"/>
      <c r="G32" s="707"/>
      <c r="H32" s="707"/>
    </row>
    <row r="33" spans="3:8">
      <c r="C33" s="707"/>
      <c r="D33" s="707"/>
      <c r="E33" s="707"/>
      <c r="F33" s="707"/>
      <c r="G33" s="707"/>
      <c r="H33" s="707"/>
    </row>
    <row r="34" spans="3:8">
      <c r="C34" s="707"/>
      <c r="D34" s="707"/>
      <c r="E34" s="707"/>
      <c r="F34" s="707"/>
      <c r="G34" s="707"/>
      <c r="H34" s="707"/>
    </row>
    <row r="35" spans="3:8">
      <c r="C35" s="707"/>
      <c r="D35" s="707"/>
      <c r="E35" s="707"/>
      <c r="F35" s="707"/>
      <c r="G35" s="707"/>
      <c r="H35" s="707"/>
    </row>
    <row r="36" spans="3:8">
      <c r="C36" s="707"/>
      <c r="D36" s="707"/>
      <c r="E36" s="707"/>
      <c r="F36" s="707"/>
      <c r="G36" s="707"/>
      <c r="H36" s="707"/>
    </row>
    <row r="37" spans="3:8">
      <c r="C37" s="707"/>
      <c r="D37" s="707"/>
      <c r="E37" s="707"/>
      <c r="F37" s="707"/>
      <c r="G37" s="707"/>
      <c r="H37" s="707"/>
    </row>
    <row r="38" spans="3:8">
      <c r="C38" s="707"/>
      <c r="D38" s="707"/>
      <c r="E38" s="707"/>
      <c r="F38" s="707"/>
      <c r="G38" s="707"/>
      <c r="H38" s="707"/>
    </row>
    <row r="39" spans="3:8">
      <c r="C39" s="707"/>
      <c r="D39" s="707"/>
      <c r="E39" s="707"/>
      <c r="F39" s="707"/>
      <c r="G39" s="707"/>
      <c r="H39" s="707"/>
    </row>
    <row r="40" spans="3:8">
      <c r="C40" s="707"/>
      <c r="D40" s="707"/>
      <c r="E40" s="707"/>
      <c r="F40" s="707"/>
      <c r="G40" s="707"/>
      <c r="H40" s="707"/>
    </row>
    <row r="41" spans="3:8">
      <c r="C41" s="707"/>
      <c r="D41" s="707"/>
      <c r="E41" s="707"/>
      <c r="F41" s="707"/>
      <c r="G41" s="707"/>
      <c r="H41" s="707"/>
    </row>
    <row r="42" spans="3:8">
      <c r="C42" s="707"/>
      <c r="D42" s="707"/>
      <c r="E42" s="707"/>
      <c r="F42" s="707"/>
      <c r="G42" s="707"/>
      <c r="H42" s="707"/>
    </row>
    <row r="43" spans="3:8">
      <c r="C43" s="707"/>
      <c r="D43" s="707"/>
      <c r="E43" s="707"/>
      <c r="F43" s="707"/>
      <c r="G43" s="707"/>
      <c r="H43" s="707"/>
    </row>
    <row r="44" spans="3:8">
      <c r="C44" s="707"/>
      <c r="D44" s="707"/>
      <c r="E44" s="707"/>
      <c r="F44" s="707"/>
      <c r="G44" s="707"/>
      <c r="H44" s="707"/>
    </row>
    <row r="45" spans="3:8">
      <c r="C45" s="707"/>
      <c r="D45" s="707"/>
      <c r="E45" s="707"/>
      <c r="F45" s="707"/>
      <c r="G45" s="707"/>
      <c r="H45" s="707"/>
    </row>
    <row r="46" spans="3:8">
      <c r="C46" s="707"/>
      <c r="D46" s="707"/>
      <c r="E46" s="707"/>
      <c r="F46" s="707"/>
      <c r="G46" s="707"/>
      <c r="H46" s="707"/>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Normal="100" workbookViewId="0"/>
  </sheetViews>
  <sheetFormatPr defaultColWidth="9.109375" defaultRowHeight="12"/>
  <cols>
    <col min="1" max="1" width="11" style="453" bestFit="1" customWidth="1"/>
    <col min="2" max="2" width="93.44140625" style="453" customWidth="1"/>
    <col min="3" max="4" width="35" style="453" customWidth="1"/>
    <col min="5" max="5" width="15.109375" style="453" bestFit="1" customWidth="1"/>
    <col min="6" max="6" width="11.88671875" style="453" bestFit="1" customWidth="1"/>
    <col min="7" max="7" width="22" style="453" customWidth="1"/>
    <col min="8" max="8" width="19.88671875" style="453" customWidth="1"/>
    <col min="9" max="16384" width="9.109375" style="453"/>
  </cols>
  <sheetData>
    <row r="1" spans="1:8" ht="13.8">
      <c r="A1" s="382" t="s">
        <v>30</v>
      </c>
      <c r="B1" s="463" t="str">
        <f>'Info '!C2</f>
        <v xml:space="preserve">JSC "Bank of Georgia" </v>
      </c>
      <c r="C1" s="477"/>
      <c r="D1" s="477"/>
      <c r="E1" s="477"/>
      <c r="F1" s="477"/>
      <c r="G1" s="477"/>
      <c r="H1" s="477"/>
    </row>
    <row r="2" spans="1:8">
      <c r="A2" s="383" t="s">
        <v>31</v>
      </c>
      <c r="B2" s="462">
        <f>'1. key ratios '!B2</f>
        <v>45382</v>
      </c>
      <c r="C2" s="477"/>
      <c r="D2" s="477"/>
      <c r="E2" s="477"/>
      <c r="F2" s="477"/>
      <c r="G2" s="477"/>
      <c r="H2" s="477"/>
    </row>
    <row r="3" spans="1:8">
      <c r="A3" s="384" t="s">
        <v>432</v>
      </c>
      <c r="B3" s="477"/>
      <c r="C3" s="477"/>
      <c r="D3" s="477"/>
      <c r="E3" s="477"/>
      <c r="F3" s="477"/>
      <c r="G3" s="477"/>
      <c r="H3" s="477"/>
    </row>
    <row r="4" spans="1:8">
      <c r="A4" s="478"/>
      <c r="B4" s="477"/>
      <c r="C4" s="476" t="s">
        <v>0</v>
      </c>
      <c r="D4" s="476" t="s">
        <v>1</v>
      </c>
      <c r="E4" s="476" t="s">
        <v>2</v>
      </c>
      <c r="F4" s="476" t="s">
        <v>3</v>
      </c>
      <c r="G4" s="476" t="s">
        <v>4</v>
      </c>
      <c r="H4" s="476" t="s">
        <v>5</v>
      </c>
    </row>
    <row r="5" spans="1:8" ht="41.4" customHeight="1">
      <c r="A5" s="772" t="s">
        <v>423</v>
      </c>
      <c r="B5" s="773"/>
      <c r="C5" s="786" t="s">
        <v>424</v>
      </c>
      <c r="D5" s="786"/>
      <c r="E5" s="786" t="s">
        <v>661</v>
      </c>
      <c r="F5" s="784" t="s">
        <v>425</v>
      </c>
      <c r="G5" s="784" t="s">
        <v>426</v>
      </c>
      <c r="H5" s="474" t="s">
        <v>660</v>
      </c>
    </row>
    <row r="6" spans="1:8" ht="24">
      <c r="A6" s="776"/>
      <c r="B6" s="777"/>
      <c r="C6" s="475" t="s">
        <v>427</v>
      </c>
      <c r="D6" s="475" t="s">
        <v>428</v>
      </c>
      <c r="E6" s="786"/>
      <c r="F6" s="785"/>
      <c r="G6" s="785"/>
      <c r="H6" s="474" t="s">
        <v>659</v>
      </c>
    </row>
    <row r="7" spans="1:8">
      <c r="A7" s="465">
        <v>1</v>
      </c>
      <c r="B7" s="483" t="s">
        <v>520</v>
      </c>
      <c r="C7" s="603">
        <v>8197196.801500001</v>
      </c>
      <c r="D7" s="603">
        <v>7002949396.3530006</v>
      </c>
      <c r="E7" s="603">
        <v>11295323.457900997</v>
      </c>
      <c r="F7" s="603">
        <v>0</v>
      </c>
      <c r="G7" s="603">
        <v>0</v>
      </c>
      <c r="H7" s="604">
        <v>6999851269.6966</v>
      </c>
    </row>
    <row r="8" spans="1:8">
      <c r="A8" s="465">
        <v>2</v>
      </c>
      <c r="B8" s="483" t="s">
        <v>433</v>
      </c>
      <c r="C8" s="603">
        <v>7674981.8104999997</v>
      </c>
      <c r="D8" s="603">
        <v>3394525330.6935997</v>
      </c>
      <c r="E8" s="603">
        <v>5062563.3984579984</v>
      </c>
      <c r="F8" s="603">
        <v>0</v>
      </c>
      <c r="G8" s="603">
        <v>0</v>
      </c>
      <c r="H8" s="604">
        <v>3397137749.1056418</v>
      </c>
    </row>
    <row r="9" spans="1:8">
      <c r="A9" s="465">
        <v>3</v>
      </c>
      <c r="B9" s="483" t="s">
        <v>434</v>
      </c>
      <c r="C9" s="603">
        <v>108794.75</v>
      </c>
      <c r="D9" s="603">
        <v>11710950.210000001</v>
      </c>
      <c r="E9" s="603">
        <v>0</v>
      </c>
      <c r="F9" s="603">
        <v>0</v>
      </c>
      <c r="G9" s="603">
        <v>0</v>
      </c>
      <c r="H9" s="604">
        <v>11819744.960000001</v>
      </c>
    </row>
    <row r="10" spans="1:8">
      <c r="A10" s="465">
        <v>4</v>
      </c>
      <c r="B10" s="483" t="s">
        <v>521</v>
      </c>
      <c r="C10" s="603">
        <v>29270862.231899999</v>
      </c>
      <c r="D10" s="603">
        <v>1050424592.4068</v>
      </c>
      <c r="E10" s="603">
        <v>8848596.9283260014</v>
      </c>
      <c r="F10" s="603">
        <v>0</v>
      </c>
      <c r="G10" s="603">
        <v>0</v>
      </c>
      <c r="H10" s="604">
        <v>1070846857.710374</v>
      </c>
    </row>
    <row r="11" spans="1:8">
      <c r="A11" s="465">
        <v>5</v>
      </c>
      <c r="B11" s="483" t="s">
        <v>435</v>
      </c>
      <c r="C11" s="603">
        <v>22918277.098999999</v>
      </c>
      <c r="D11" s="603">
        <v>1143984166.2152002</v>
      </c>
      <c r="E11" s="603">
        <v>8355286.0028219968</v>
      </c>
      <c r="F11" s="603">
        <v>0</v>
      </c>
      <c r="G11" s="603">
        <v>59340.77</v>
      </c>
      <c r="H11" s="604">
        <v>1158547157.3113782</v>
      </c>
    </row>
    <row r="12" spans="1:8">
      <c r="A12" s="465">
        <v>6</v>
      </c>
      <c r="B12" s="483" t="s">
        <v>436</v>
      </c>
      <c r="C12" s="603">
        <v>22705433.099200003</v>
      </c>
      <c r="D12" s="603">
        <v>761930291.84759998</v>
      </c>
      <c r="E12" s="603">
        <v>13583890.128027</v>
      </c>
      <c r="F12" s="603">
        <v>0</v>
      </c>
      <c r="G12" s="603">
        <v>1428099.2013999999</v>
      </c>
      <c r="H12" s="604">
        <v>771051834.81877303</v>
      </c>
    </row>
    <row r="13" spans="1:8">
      <c r="A13" s="465">
        <v>7</v>
      </c>
      <c r="B13" s="483" t="s">
        <v>437</v>
      </c>
      <c r="C13" s="603">
        <v>24729376.056900002</v>
      </c>
      <c r="D13" s="603">
        <v>1011007299.3605001</v>
      </c>
      <c r="E13" s="603">
        <v>14499893.971616002</v>
      </c>
      <c r="F13" s="603">
        <v>0</v>
      </c>
      <c r="G13" s="603">
        <v>53267.19</v>
      </c>
      <c r="H13" s="604">
        <v>1021236781.4457841</v>
      </c>
    </row>
    <row r="14" spans="1:8">
      <c r="A14" s="465">
        <v>8</v>
      </c>
      <c r="B14" s="483" t="s">
        <v>438</v>
      </c>
      <c r="C14" s="603">
        <v>16080219.549499998</v>
      </c>
      <c r="D14" s="603">
        <v>878807377.96469986</v>
      </c>
      <c r="E14" s="603">
        <v>9966862.8932210002</v>
      </c>
      <c r="F14" s="603">
        <v>0</v>
      </c>
      <c r="G14" s="603">
        <v>302067.19</v>
      </c>
      <c r="H14" s="604">
        <v>884920734.62097883</v>
      </c>
    </row>
    <row r="15" spans="1:8">
      <c r="A15" s="465">
        <v>9</v>
      </c>
      <c r="B15" s="483" t="s">
        <v>439</v>
      </c>
      <c r="C15" s="603">
        <v>23048751.227699999</v>
      </c>
      <c r="D15" s="603">
        <v>911673170.34689999</v>
      </c>
      <c r="E15" s="603">
        <v>37335839.464150995</v>
      </c>
      <c r="F15" s="603">
        <v>0</v>
      </c>
      <c r="G15" s="603">
        <v>47553.33</v>
      </c>
      <c r="H15" s="604">
        <v>897386082.11044896</v>
      </c>
    </row>
    <row r="16" spans="1:8">
      <c r="A16" s="465">
        <v>10</v>
      </c>
      <c r="B16" s="483" t="s">
        <v>440</v>
      </c>
      <c r="C16" s="603">
        <v>6106176.6187000005</v>
      </c>
      <c r="D16" s="603">
        <v>346596591.78869998</v>
      </c>
      <c r="E16" s="603">
        <v>4175535.8095690007</v>
      </c>
      <c r="F16" s="603">
        <v>0</v>
      </c>
      <c r="G16" s="603">
        <v>71059.97</v>
      </c>
      <c r="H16" s="604">
        <v>348527232.59783101</v>
      </c>
    </row>
    <row r="17" spans="1:9">
      <c r="A17" s="465">
        <v>11</v>
      </c>
      <c r="B17" s="483" t="s">
        <v>441</v>
      </c>
      <c r="C17" s="603">
        <v>3199491.1585999997</v>
      </c>
      <c r="D17" s="603">
        <v>385898450.68430007</v>
      </c>
      <c r="E17" s="603">
        <v>3173715.0588369998</v>
      </c>
      <c r="F17" s="603">
        <v>0</v>
      </c>
      <c r="G17" s="603">
        <v>30583.46</v>
      </c>
      <c r="H17" s="604">
        <v>385924226.78406304</v>
      </c>
    </row>
    <row r="18" spans="1:9">
      <c r="A18" s="465">
        <v>12</v>
      </c>
      <c r="B18" s="483" t="s">
        <v>442</v>
      </c>
      <c r="C18" s="603">
        <v>19988949.025000002</v>
      </c>
      <c r="D18" s="603">
        <v>804434643.58689976</v>
      </c>
      <c r="E18" s="603">
        <v>8639852.6144110002</v>
      </c>
      <c r="F18" s="603">
        <v>0</v>
      </c>
      <c r="G18" s="603">
        <v>556095.40090000001</v>
      </c>
      <c r="H18" s="604">
        <v>815783739.99748874</v>
      </c>
    </row>
    <row r="19" spans="1:9">
      <c r="A19" s="465">
        <v>13</v>
      </c>
      <c r="B19" s="483" t="s">
        <v>443</v>
      </c>
      <c r="C19" s="603">
        <v>1951547.9822999996</v>
      </c>
      <c r="D19" s="603">
        <v>214826446.2735</v>
      </c>
      <c r="E19" s="603">
        <v>3977712.5924780006</v>
      </c>
      <c r="F19" s="603">
        <v>0</v>
      </c>
      <c r="G19" s="603">
        <v>37107.99</v>
      </c>
      <c r="H19" s="604">
        <v>212800281.663322</v>
      </c>
    </row>
    <row r="20" spans="1:9">
      <c r="A20" s="465">
        <v>14</v>
      </c>
      <c r="B20" s="483" t="s">
        <v>444</v>
      </c>
      <c r="C20" s="603">
        <v>31205700.119000003</v>
      </c>
      <c r="D20" s="603">
        <v>1267661514.9832997</v>
      </c>
      <c r="E20" s="603">
        <v>14151034.108851999</v>
      </c>
      <c r="F20" s="603">
        <v>0</v>
      </c>
      <c r="G20" s="603">
        <v>0</v>
      </c>
      <c r="H20" s="604">
        <v>1284716180.9934478</v>
      </c>
    </row>
    <row r="21" spans="1:9">
      <c r="A21" s="465">
        <v>15</v>
      </c>
      <c r="B21" s="483" t="s">
        <v>445</v>
      </c>
      <c r="C21" s="603">
        <v>7923293.7499999991</v>
      </c>
      <c r="D21" s="603">
        <v>320838350.09499997</v>
      </c>
      <c r="E21" s="603">
        <v>3980242.316071</v>
      </c>
      <c r="F21" s="603">
        <v>0</v>
      </c>
      <c r="G21" s="603">
        <v>39055.050000000003</v>
      </c>
      <c r="H21" s="604">
        <v>324781401.528929</v>
      </c>
    </row>
    <row r="22" spans="1:9">
      <c r="A22" s="465">
        <v>16</v>
      </c>
      <c r="B22" s="483" t="s">
        <v>446</v>
      </c>
      <c r="C22" s="603">
        <v>17649047.513200004</v>
      </c>
      <c r="D22" s="603">
        <v>557150264.76549995</v>
      </c>
      <c r="E22" s="603">
        <v>14298321.286311999</v>
      </c>
      <c r="F22" s="603">
        <v>0</v>
      </c>
      <c r="G22" s="603">
        <v>34040.089999999997</v>
      </c>
      <c r="H22" s="604">
        <v>560500990.99238801</v>
      </c>
    </row>
    <row r="23" spans="1:9">
      <c r="A23" s="465">
        <v>17</v>
      </c>
      <c r="B23" s="483" t="s">
        <v>524</v>
      </c>
      <c r="C23" s="603">
        <v>7458689.0430999994</v>
      </c>
      <c r="D23" s="603">
        <v>120719420.05900003</v>
      </c>
      <c r="E23" s="603">
        <v>4121987.0365380002</v>
      </c>
      <c r="F23" s="603">
        <v>0</v>
      </c>
      <c r="G23" s="603">
        <v>0</v>
      </c>
      <c r="H23" s="604">
        <v>124056122.06556202</v>
      </c>
    </row>
    <row r="24" spans="1:9">
      <c r="A24" s="465">
        <v>18</v>
      </c>
      <c r="B24" s="483" t="s">
        <v>447</v>
      </c>
      <c r="C24" s="603">
        <v>1708887.1466999997</v>
      </c>
      <c r="D24" s="603">
        <v>904018523.89819992</v>
      </c>
      <c r="E24" s="603">
        <v>3107623.2800000003</v>
      </c>
      <c r="F24" s="603">
        <v>0</v>
      </c>
      <c r="G24" s="603">
        <v>0</v>
      </c>
      <c r="H24" s="604">
        <v>902619787.76489997</v>
      </c>
    </row>
    <row r="25" spans="1:9">
      <c r="A25" s="465">
        <v>19</v>
      </c>
      <c r="B25" s="483" t="s">
        <v>448</v>
      </c>
      <c r="C25" s="603">
        <v>1778387.321</v>
      </c>
      <c r="D25" s="603">
        <v>129748167.5865</v>
      </c>
      <c r="E25" s="603">
        <v>883498.6399999999</v>
      </c>
      <c r="F25" s="603">
        <v>0</v>
      </c>
      <c r="G25" s="603">
        <v>45281.54</v>
      </c>
      <c r="H25" s="604">
        <v>130643056.2675</v>
      </c>
    </row>
    <row r="26" spans="1:9">
      <c r="A26" s="465">
        <v>20</v>
      </c>
      <c r="B26" s="483" t="s">
        <v>523</v>
      </c>
      <c r="C26" s="603">
        <v>17160342.019899998</v>
      </c>
      <c r="D26" s="603">
        <v>603993055.75199962</v>
      </c>
      <c r="E26" s="603">
        <v>12395687.451354999</v>
      </c>
      <c r="F26" s="603">
        <v>0</v>
      </c>
      <c r="G26" s="603">
        <v>0</v>
      </c>
      <c r="H26" s="604">
        <v>608757710.3205446</v>
      </c>
      <c r="I26" s="480"/>
    </row>
    <row r="27" spans="1:9">
      <c r="A27" s="465">
        <v>21</v>
      </c>
      <c r="B27" s="483" t="s">
        <v>449</v>
      </c>
      <c r="C27" s="603">
        <v>679152.76130000001</v>
      </c>
      <c r="D27" s="603">
        <v>113621689.32769999</v>
      </c>
      <c r="E27" s="603">
        <v>1060487.847569</v>
      </c>
      <c r="F27" s="603">
        <v>0</v>
      </c>
      <c r="G27" s="603">
        <v>0</v>
      </c>
      <c r="H27" s="604">
        <v>113240354.24143098</v>
      </c>
      <c r="I27" s="480"/>
    </row>
    <row r="28" spans="1:9">
      <c r="A28" s="465">
        <v>22</v>
      </c>
      <c r="B28" s="483" t="s">
        <v>450</v>
      </c>
      <c r="C28" s="603">
        <v>4033037.2445999999</v>
      </c>
      <c r="D28" s="603">
        <v>289602290.35210007</v>
      </c>
      <c r="E28" s="603">
        <v>2236140.6736700004</v>
      </c>
      <c r="F28" s="603">
        <v>0</v>
      </c>
      <c r="G28" s="603">
        <v>0</v>
      </c>
      <c r="H28" s="604">
        <v>291399186.92303008</v>
      </c>
      <c r="I28" s="480"/>
    </row>
    <row r="29" spans="1:9">
      <c r="A29" s="465">
        <v>23</v>
      </c>
      <c r="B29" s="483" t="s">
        <v>451</v>
      </c>
      <c r="C29" s="603">
        <v>61795661.165500008</v>
      </c>
      <c r="D29" s="603">
        <v>3312105768.1462998</v>
      </c>
      <c r="E29" s="603">
        <v>40318526.555132002</v>
      </c>
      <c r="F29" s="603">
        <v>0</v>
      </c>
      <c r="G29" s="603">
        <v>1036761.4443</v>
      </c>
      <c r="H29" s="604">
        <v>3333582902.7566681</v>
      </c>
      <c r="I29" s="480"/>
    </row>
    <row r="30" spans="1:9">
      <c r="A30" s="465">
        <v>24</v>
      </c>
      <c r="B30" s="483" t="s">
        <v>522</v>
      </c>
      <c r="C30" s="603">
        <v>53457641.060699999</v>
      </c>
      <c r="D30" s="603">
        <v>1044081876.5225999</v>
      </c>
      <c r="E30" s="603">
        <v>25964049.102853004</v>
      </c>
      <c r="F30" s="603">
        <v>0</v>
      </c>
      <c r="G30" s="603">
        <v>2680934.3262999998</v>
      </c>
      <c r="H30" s="604">
        <v>1071575468.4804468</v>
      </c>
      <c r="I30" s="480"/>
    </row>
    <row r="31" spans="1:9">
      <c r="A31" s="465">
        <v>25</v>
      </c>
      <c r="B31" s="483" t="s">
        <v>452</v>
      </c>
      <c r="C31" s="603">
        <v>100505073.01930004</v>
      </c>
      <c r="D31" s="603">
        <v>2355553652.0369</v>
      </c>
      <c r="E31" s="603">
        <v>55835909.680346005</v>
      </c>
      <c r="F31" s="603">
        <v>0</v>
      </c>
      <c r="G31" s="603">
        <v>22298521.443013307</v>
      </c>
      <c r="H31" s="604">
        <v>2400222815.375854</v>
      </c>
      <c r="I31" s="480"/>
    </row>
    <row r="32" spans="1:9">
      <c r="A32" s="465">
        <v>26</v>
      </c>
      <c r="B32" s="483" t="s">
        <v>519</v>
      </c>
      <c r="C32" s="603">
        <v>5109164.9470000006</v>
      </c>
      <c r="D32" s="603">
        <v>44695193.107299998</v>
      </c>
      <c r="E32" s="603">
        <v>5357349.4651855864</v>
      </c>
      <c r="F32" s="603">
        <v>0</v>
      </c>
      <c r="G32" s="603">
        <v>0</v>
      </c>
      <c r="H32" s="604">
        <v>44447008.589114413</v>
      </c>
      <c r="I32" s="480"/>
    </row>
    <row r="33" spans="1:9">
      <c r="A33" s="465">
        <v>27</v>
      </c>
      <c r="B33" s="466" t="s">
        <v>453</v>
      </c>
      <c r="C33" s="603">
        <v>18036548.785811</v>
      </c>
      <c r="D33" s="603">
        <v>2144635661.7246521</v>
      </c>
      <c r="E33" s="603">
        <v>19222307.115800001</v>
      </c>
      <c r="F33" s="603">
        <v>0</v>
      </c>
      <c r="G33" s="603">
        <v>370349.60000000003</v>
      </c>
      <c r="H33" s="604">
        <v>2143449903.3946633</v>
      </c>
      <c r="I33" s="480"/>
    </row>
    <row r="34" spans="1:9">
      <c r="A34" s="465">
        <v>28</v>
      </c>
      <c r="B34" s="482" t="s">
        <v>64</v>
      </c>
      <c r="C34" s="605">
        <v>514480683.30791116</v>
      </c>
      <c r="D34" s="605">
        <v>31127194136.088749</v>
      </c>
      <c r="E34" s="605">
        <v>331848236.87950057</v>
      </c>
      <c r="F34" s="605">
        <v>0</v>
      </c>
      <c r="G34" s="605">
        <v>29090117.995913308</v>
      </c>
      <c r="H34" s="604">
        <v>31309826582.517159</v>
      </c>
      <c r="I34" s="480"/>
    </row>
    <row r="35" spans="1:9">
      <c r="A35" s="480"/>
      <c r="B35" s="480"/>
      <c r="C35" s="480"/>
      <c r="D35" s="480"/>
      <c r="E35" s="480"/>
      <c r="F35" s="480"/>
      <c r="G35" s="480"/>
      <c r="H35" s="480"/>
      <c r="I35" s="480"/>
    </row>
    <row r="36" spans="1:9">
      <c r="A36" s="480"/>
      <c r="B36" s="481"/>
      <c r="C36" s="480"/>
      <c r="D36" s="480"/>
      <c r="E36" s="480"/>
      <c r="F36" s="480"/>
      <c r="G36" s="480"/>
      <c r="H36" s="480"/>
      <c r="I36" s="480"/>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heetViews>
  <sheetFormatPr defaultColWidth="9.109375" defaultRowHeight="12"/>
  <cols>
    <col min="1" max="1" width="11.88671875" style="453" bestFit="1" customWidth="1"/>
    <col min="2" max="2" width="108" style="453" bestFit="1" customWidth="1"/>
    <col min="3" max="3" width="35.5546875" style="453" customWidth="1"/>
    <col min="4" max="4" width="38.44140625" style="385" customWidth="1"/>
    <col min="5" max="16384" width="9.109375" style="453"/>
  </cols>
  <sheetData>
    <row r="1" spans="1:4" ht="13.8">
      <c r="A1" s="382" t="s">
        <v>30</v>
      </c>
      <c r="B1" s="463" t="str">
        <f>'Info '!C2</f>
        <v xml:space="preserve">JSC "Bank of Georgia" </v>
      </c>
      <c r="D1" s="453"/>
    </row>
    <row r="2" spans="1:4">
      <c r="A2" s="383" t="s">
        <v>31</v>
      </c>
      <c r="B2" s="462">
        <f>'1. key ratios '!B2</f>
        <v>45382</v>
      </c>
      <c r="D2" s="453"/>
    </row>
    <row r="3" spans="1:4">
      <c r="A3" s="384" t="s">
        <v>454</v>
      </c>
      <c r="D3" s="453"/>
    </row>
    <row r="5" spans="1:4">
      <c r="A5" s="787" t="s">
        <v>668</v>
      </c>
      <c r="B5" s="787"/>
      <c r="C5" s="461" t="s">
        <v>471</v>
      </c>
      <c r="D5" s="461" t="s">
        <v>512</v>
      </c>
    </row>
    <row r="6" spans="1:4">
      <c r="A6" s="490">
        <v>1</v>
      </c>
      <c r="B6" s="484" t="s">
        <v>667</v>
      </c>
      <c r="C6" s="606">
        <v>309514819.81000006</v>
      </c>
      <c r="D6" s="606">
        <v>4490432.1300000008</v>
      </c>
    </row>
    <row r="7" spans="1:4">
      <c r="A7" s="487">
        <v>2</v>
      </c>
      <c r="B7" s="484" t="s">
        <v>666</v>
      </c>
      <c r="C7" s="606">
        <v>145623459.28350228</v>
      </c>
      <c r="D7" s="606">
        <v>1014025.4600000001</v>
      </c>
    </row>
    <row r="8" spans="1:4">
      <c r="A8" s="489">
        <v>2.1</v>
      </c>
      <c r="B8" s="488" t="s">
        <v>527</v>
      </c>
      <c r="C8" s="606">
        <v>43111974.439999998</v>
      </c>
      <c r="D8" s="606">
        <v>375323.77</v>
      </c>
    </row>
    <row r="9" spans="1:4">
      <c r="A9" s="489">
        <v>2.2000000000000002</v>
      </c>
      <c r="B9" s="488" t="s">
        <v>525</v>
      </c>
      <c r="C9" s="606">
        <v>102511484.84350228</v>
      </c>
      <c r="D9" s="606">
        <v>638701.69000000006</v>
      </c>
    </row>
    <row r="10" spans="1:4">
      <c r="A10" s="490">
        <v>3</v>
      </c>
      <c r="B10" s="484" t="s">
        <v>665</v>
      </c>
      <c r="C10" s="606">
        <v>147242169.51352489</v>
      </c>
      <c r="D10" s="606">
        <v>245574.77</v>
      </c>
    </row>
    <row r="11" spans="1:4">
      <c r="A11" s="489">
        <v>3.1</v>
      </c>
      <c r="B11" s="488" t="s">
        <v>456</v>
      </c>
      <c r="C11" s="606">
        <v>28719768.395913303</v>
      </c>
      <c r="D11" s="606">
        <v>0</v>
      </c>
    </row>
    <row r="12" spans="1:4">
      <c r="A12" s="489">
        <v>3.2</v>
      </c>
      <c r="B12" s="488" t="s">
        <v>664</v>
      </c>
      <c r="C12" s="606">
        <v>52662063.340022624</v>
      </c>
      <c r="D12" s="606">
        <v>0</v>
      </c>
    </row>
    <row r="13" spans="1:4">
      <c r="A13" s="489">
        <v>3.3</v>
      </c>
      <c r="B13" s="488" t="s">
        <v>526</v>
      </c>
      <c r="C13" s="606">
        <v>65860337.777588964</v>
      </c>
      <c r="D13" s="606">
        <v>245574.77</v>
      </c>
    </row>
    <row r="14" spans="1:4">
      <c r="A14" s="487">
        <v>4</v>
      </c>
      <c r="B14" s="486" t="s">
        <v>663</v>
      </c>
      <c r="C14" s="606">
        <v>-891853.66997737437</v>
      </c>
      <c r="D14" s="606">
        <v>1454.4499999999998</v>
      </c>
    </row>
    <row r="15" spans="1:4">
      <c r="A15" s="485">
        <v>5</v>
      </c>
      <c r="B15" s="484" t="s">
        <v>662</v>
      </c>
      <c r="C15" s="607">
        <v>307004255.91000009</v>
      </c>
      <c r="D15" s="607">
        <v>5260337.2700000014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heetViews>
  <sheetFormatPr defaultColWidth="9.109375" defaultRowHeight="12"/>
  <cols>
    <col min="1" max="1" width="11.88671875" style="453" bestFit="1" customWidth="1"/>
    <col min="2" max="2" width="128.88671875" style="453" bestFit="1" customWidth="1"/>
    <col min="3" max="3" width="37" style="453" customWidth="1"/>
    <col min="4" max="4" width="50.5546875" style="453" customWidth="1"/>
    <col min="5" max="16384" width="9.109375" style="453"/>
  </cols>
  <sheetData>
    <row r="1" spans="1:4" ht="13.8">
      <c r="A1" s="382" t="s">
        <v>30</v>
      </c>
      <c r="B1" s="463" t="str">
        <f>'Info '!C2</f>
        <v xml:space="preserve">JSC "Bank of Georgia" </v>
      </c>
    </row>
    <row r="2" spans="1:4">
      <c r="A2" s="383" t="s">
        <v>31</v>
      </c>
      <c r="B2" s="462">
        <f>'1. key ratios '!B2</f>
        <v>45382</v>
      </c>
    </row>
    <row r="3" spans="1:4">
      <c r="A3" s="384" t="s">
        <v>458</v>
      </c>
    </row>
    <row r="4" spans="1:4">
      <c r="A4" s="384"/>
    </row>
    <row r="5" spans="1:4" ht="15" customHeight="1">
      <c r="A5" s="788" t="s">
        <v>528</v>
      </c>
      <c r="B5" s="789"/>
      <c r="C5" s="792" t="s">
        <v>459</v>
      </c>
      <c r="D5" s="792" t="s">
        <v>460</v>
      </c>
    </row>
    <row r="6" spans="1:4">
      <c r="A6" s="790"/>
      <c r="B6" s="791"/>
      <c r="C6" s="792"/>
      <c r="D6" s="792"/>
    </row>
    <row r="7" spans="1:4">
      <c r="A7" s="493">
        <v>1</v>
      </c>
      <c r="B7" s="454" t="s">
        <v>455</v>
      </c>
      <c r="C7" s="606">
        <v>511904664.75089997</v>
      </c>
      <c r="D7" s="491"/>
    </row>
    <row r="8" spans="1:4">
      <c r="A8" s="495">
        <v>2</v>
      </c>
      <c r="B8" s="495" t="s">
        <v>461</v>
      </c>
      <c r="C8" s="606">
        <v>86135439.700000003</v>
      </c>
      <c r="D8" s="491"/>
    </row>
    <row r="9" spans="1:4">
      <c r="A9" s="495">
        <v>3</v>
      </c>
      <c r="B9" s="496" t="s">
        <v>671</v>
      </c>
      <c r="C9" s="606">
        <v>307066.33</v>
      </c>
      <c r="D9" s="491"/>
    </row>
    <row r="10" spans="1:4">
      <c r="A10" s="495">
        <v>4</v>
      </c>
      <c r="B10" s="495" t="s">
        <v>462</v>
      </c>
      <c r="C10" s="606">
        <v>101903037.25879996</v>
      </c>
      <c r="D10" s="491"/>
    </row>
    <row r="11" spans="1:4">
      <c r="A11" s="495">
        <v>5</v>
      </c>
      <c r="B11" s="494" t="s">
        <v>670</v>
      </c>
      <c r="C11" s="606">
        <v>29070731.520299949</v>
      </c>
      <c r="D11" s="491"/>
    </row>
    <row r="12" spans="1:4">
      <c r="A12" s="495">
        <v>6</v>
      </c>
      <c r="B12" s="494" t="s">
        <v>463</v>
      </c>
      <c r="C12" s="606">
        <v>34246187.128200002</v>
      </c>
      <c r="D12" s="491"/>
    </row>
    <row r="13" spans="1:4">
      <c r="A13" s="495">
        <v>7</v>
      </c>
      <c r="B13" s="494" t="s">
        <v>466</v>
      </c>
      <c r="C13" s="606">
        <v>22032390.846000001</v>
      </c>
      <c r="D13" s="491"/>
    </row>
    <row r="14" spans="1:4">
      <c r="A14" s="495">
        <v>8</v>
      </c>
      <c r="B14" s="494" t="s">
        <v>464</v>
      </c>
      <c r="C14" s="606">
        <v>16553727.7643</v>
      </c>
      <c r="D14" s="495"/>
    </row>
    <row r="15" spans="1:4">
      <c r="A15" s="495">
        <v>9</v>
      </c>
      <c r="B15" s="494" t="s">
        <v>465</v>
      </c>
      <c r="C15" s="606">
        <v>0</v>
      </c>
      <c r="D15" s="495"/>
    </row>
    <row r="16" spans="1:4">
      <c r="A16" s="495">
        <v>10</v>
      </c>
      <c r="B16" s="494" t="s">
        <v>467</v>
      </c>
      <c r="C16" s="606">
        <v>0</v>
      </c>
      <c r="D16" s="495"/>
    </row>
    <row r="17" spans="1:4">
      <c r="A17" s="495">
        <v>11</v>
      </c>
      <c r="B17" s="494" t="s">
        <v>669</v>
      </c>
      <c r="C17" s="606">
        <v>0</v>
      </c>
      <c r="D17" s="491"/>
    </row>
    <row r="18" spans="1:4">
      <c r="A18" s="493">
        <v>12</v>
      </c>
      <c r="B18" s="492" t="s">
        <v>457</v>
      </c>
      <c r="C18" s="607">
        <v>496444133.52209997</v>
      </c>
      <c r="D18" s="491"/>
    </row>
    <row r="21" spans="1:4">
      <c r="B21" s="382"/>
    </row>
    <row r="22" spans="1:4">
      <c r="B22" s="383"/>
    </row>
    <row r="23" spans="1:4">
      <c r="B23" s="38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heetViews>
  <sheetFormatPr defaultColWidth="9.109375" defaultRowHeight="12"/>
  <cols>
    <col min="1" max="1" width="11.88671875" style="477" bestFit="1" customWidth="1"/>
    <col min="2" max="2" width="63.88671875" style="477" customWidth="1"/>
    <col min="3" max="3" width="15.5546875" style="477" customWidth="1"/>
    <col min="4" max="18" width="22.33203125" style="477" customWidth="1"/>
    <col min="19" max="19" width="23.33203125" style="477" bestFit="1" customWidth="1"/>
    <col min="20" max="26" width="22.33203125" style="477" customWidth="1"/>
    <col min="27" max="27" width="23.33203125" style="477" bestFit="1" customWidth="1"/>
    <col min="28" max="28" width="20" style="477" customWidth="1"/>
    <col min="29" max="16384" width="9.109375" style="477"/>
  </cols>
  <sheetData>
    <row r="1" spans="1:28" ht="13.8">
      <c r="A1" s="382" t="s">
        <v>30</v>
      </c>
      <c r="B1" s="463" t="str">
        <f>'Info '!C2</f>
        <v xml:space="preserve">JSC "Bank of Georgia" </v>
      </c>
    </row>
    <row r="2" spans="1:28">
      <c r="A2" s="383" t="s">
        <v>31</v>
      </c>
      <c r="B2" s="462">
        <f>'1. key ratios '!B2</f>
        <v>45382</v>
      </c>
      <c r="C2" s="478"/>
    </row>
    <row r="3" spans="1:28">
      <c r="A3" s="384" t="s">
        <v>468</v>
      </c>
    </row>
    <row r="5" spans="1:28" ht="15" customHeight="1">
      <c r="A5" s="794" t="s">
        <v>683</v>
      </c>
      <c r="B5" s="795"/>
      <c r="C5" s="800" t="s">
        <v>469</v>
      </c>
      <c r="D5" s="801"/>
      <c r="E5" s="801"/>
      <c r="F5" s="801"/>
      <c r="G5" s="801"/>
      <c r="H5" s="801"/>
      <c r="I5" s="801"/>
      <c r="J5" s="801"/>
      <c r="K5" s="801"/>
      <c r="L5" s="801"/>
      <c r="M5" s="801"/>
      <c r="N5" s="801"/>
      <c r="O5" s="801"/>
      <c r="P5" s="801"/>
      <c r="Q5" s="801"/>
      <c r="R5" s="801"/>
      <c r="S5" s="801"/>
      <c r="T5" s="508"/>
      <c r="U5" s="508"/>
      <c r="V5" s="508"/>
      <c r="W5" s="508"/>
      <c r="X5" s="508"/>
      <c r="Y5" s="508"/>
      <c r="Z5" s="508"/>
      <c r="AA5" s="507"/>
      <c r="AB5" s="500"/>
    </row>
    <row r="6" spans="1:28" ht="12" customHeight="1">
      <c r="A6" s="796"/>
      <c r="B6" s="797"/>
      <c r="C6" s="802" t="s">
        <v>64</v>
      </c>
      <c r="D6" s="804" t="s">
        <v>682</v>
      </c>
      <c r="E6" s="804"/>
      <c r="F6" s="804"/>
      <c r="G6" s="804"/>
      <c r="H6" s="804" t="s">
        <v>681</v>
      </c>
      <c r="I6" s="804"/>
      <c r="J6" s="804"/>
      <c r="K6" s="804"/>
      <c r="L6" s="506"/>
      <c r="M6" s="805" t="s">
        <v>680</v>
      </c>
      <c r="N6" s="805"/>
      <c r="O6" s="805"/>
      <c r="P6" s="805"/>
      <c r="Q6" s="805"/>
      <c r="R6" s="805"/>
      <c r="S6" s="785"/>
      <c r="T6" s="505"/>
      <c r="U6" s="793" t="s">
        <v>679</v>
      </c>
      <c r="V6" s="793"/>
      <c r="W6" s="793"/>
      <c r="X6" s="793"/>
      <c r="Y6" s="793"/>
      <c r="Z6" s="793"/>
      <c r="AA6" s="786"/>
      <c r="AB6" s="504"/>
    </row>
    <row r="7" spans="1:28" ht="24">
      <c r="A7" s="798"/>
      <c r="B7" s="799"/>
      <c r="C7" s="803"/>
      <c r="D7" s="503"/>
      <c r="E7" s="501" t="s">
        <v>470</v>
      </c>
      <c r="F7" s="474" t="s">
        <v>677</v>
      </c>
      <c r="G7" s="476" t="s">
        <v>678</v>
      </c>
      <c r="H7" s="478"/>
      <c r="I7" s="501" t="s">
        <v>470</v>
      </c>
      <c r="J7" s="474" t="s">
        <v>677</v>
      </c>
      <c r="K7" s="476" t="s">
        <v>678</v>
      </c>
      <c r="L7" s="502"/>
      <c r="M7" s="501" t="s">
        <v>470</v>
      </c>
      <c r="N7" s="501" t="s">
        <v>677</v>
      </c>
      <c r="O7" s="501" t="s">
        <v>676</v>
      </c>
      <c r="P7" s="501" t="s">
        <v>675</v>
      </c>
      <c r="Q7" s="501" t="s">
        <v>674</v>
      </c>
      <c r="R7" s="474" t="s">
        <v>673</v>
      </c>
      <c r="S7" s="501" t="s">
        <v>672</v>
      </c>
      <c r="T7" s="502"/>
      <c r="U7" s="501" t="s">
        <v>470</v>
      </c>
      <c r="V7" s="501" t="s">
        <v>677</v>
      </c>
      <c r="W7" s="501" t="s">
        <v>676</v>
      </c>
      <c r="X7" s="501" t="s">
        <v>675</v>
      </c>
      <c r="Y7" s="501" t="s">
        <v>674</v>
      </c>
      <c r="Z7" s="474" t="s">
        <v>673</v>
      </c>
      <c r="AA7" s="501" t="s">
        <v>672</v>
      </c>
      <c r="AB7" s="500"/>
    </row>
    <row r="8" spans="1:28">
      <c r="A8" s="499">
        <v>1</v>
      </c>
      <c r="B8" s="470" t="s">
        <v>471</v>
      </c>
      <c r="C8" s="697">
        <f>SUM(C9:C14)</f>
        <v>20449994250.572704</v>
      </c>
      <c r="D8" s="697">
        <f>SUM(D9:D14)</f>
        <v>18992316490.664406</v>
      </c>
      <c r="E8" s="697">
        <f>SUM(E9:E14)</f>
        <v>130971417.81819993</v>
      </c>
      <c r="F8" s="697">
        <f t="shared" ref="F8:AA8" si="0">SUM(F9:F14)</f>
        <v>2633644.3002999998</v>
      </c>
      <c r="G8" s="697">
        <f t="shared" si="0"/>
        <v>0</v>
      </c>
      <c r="H8" s="697">
        <f t="shared" si="0"/>
        <v>961233625.38619995</v>
      </c>
      <c r="I8" s="697">
        <f t="shared" si="0"/>
        <v>82622577.376799971</v>
      </c>
      <c r="J8" s="697">
        <f t="shared" si="0"/>
        <v>57841105.397200018</v>
      </c>
      <c r="K8" s="697">
        <f t="shared" si="0"/>
        <v>14737.4589</v>
      </c>
      <c r="L8" s="697">
        <f t="shared" si="0"/>
        <v>388595172.14970022</v>
      </c>
      <c r="M8" s="697">
        <f t="shared" si="0"/>
        <v>26922534.254000008</v>
      </c>
      <c r="N8" s="697">
        <f t="shared" si="0"/>
        <v>25160165.844900005</v>
      </c>
      <c r="O8" s="697">
        <f t="shared" si="0"/>
        <v>43565875.889400005</v>
      </c>
      <c r="P8" s="697">
        <f t="shared" si="0"/>
        <v>45151995.333099999</v>
      </c>
      <c r="Q8" s="697">
        <f t="shared" si="0"/>
        <v>67808432.441599995</v>
      </c>
      <c r="R8" s="697">
        <f t="shared" si="0"/>
        <v>42063830.594600007</v>
      </c>
      <c r="S8" s="697">
        <f t="shared" si="0"/>
        <v>3762409.1987999994</v>
      </c>
      <c r="T8" s="697">
        <f t="shared" si="0"/>
        <v>107848962.37239994</v>
      </c>
      <c r="U8" s="697">
        <f t="shared" si="0"/>
        <v>9092575.9762999993</v>
      </c>
      <c r="V8" s="697">
        <f t="shared" si="0"/>
        <v>5975103.8871999988</v>
      </c>
      <c r="W8" s="697">
        <f t="shared" si="0"/>
        <v>3039542.3723000004</v>
      </c>
      <c r="X8" s="697">
        <f t="shared" si="0"/>
        <v>21539822.958299998</v>
      </c>
      <c r="Y8" s="697">
        <f t="shared" si="0"/>
        <v>4052690.2439999999</v>
      </c>
      <c r="Z8" s="697">
        <f t="shared" si="0"/>
        <v>1010067.861</v>
      </c>
      <c r="AA8" s="697">
        <f t="shared" si="0"/>
        <v>0</v>
      </c>
      <c r="AB8" s="497"/>
    </row>
    <row r="9" spans="1:28" ht="13.8">
      <c r="A9" s="465">
        <v>1.1000000000000001</v>
      </c>
      <c r="B9" s="498" t="s">
        <v>472</v>
      </c>
      <c r="C9" s="701">
        <f>D9+H9+L9+T9</f>
        <v>0</v>
      </c>
      <c r="D9" s="698">
        <v>0</v>
      </c>
      <c r="E9" s="698">
        <v>0</v>
      </c>
      <c r="F9" s="698">
        <v>0</v>
      </c>
      <c r="G9" s="698">
        <v>0</v>
      </c>
      <c r="H9" s="698">
        <v>0</v>
      </c>
      <c r="I9" s="698">
        <v>0</v>
      </c>
      <c r="J9" s="698">
        <v>0</v>
      </c>
      <c r="K9" s="698">
        <v>0</v>
      </c>
      <c r="L9" s="698">
        <v>0</v>
      </c>
      <c r="M9" s="698">
        <v>0</v>
      </c>
      <c r="N9" s="698">
        <v>0</v>
      </c>
      <c r="O9" s="698">
        <v>0</v>
      </c>
      <c r="P9" s="698">
        <v>0</v>
      </c>
      <c r="Q9" s="698">
        <v>0</v>
      </c>
      <c r="R9" s="698">
        <v>0</v>
      </c>
      <c r="S9" s="698">
        <v>0</v>
      </c>
      <c r="T9" s="698">
        <v>0</v>
      </c>
      <c r="U9" s="698">
        <v>0</v>
      </c>
      <c r="V9" s="698">
        <v>0</v>
      </c>
      <c r="W9" s="698">
        <v>0</v>
      </c>
      <c r="X9" s="698">
        <v>0</v>
      </c>
      <c r="Y9" s="698">
        <v>0</v>
      </c>
      <c r="Z9" s="698">
        <v>0</v>
      </c>
      <c r="AA9" s="698">
        <v>0</v>
      </c>
      <c r="AB9" s="497"/>
    </row>
    <row r="10" spans="1:28" ht="13.8">
      <c r="A10" s="465">
        <v>1.2</v>
      </c>
      <c r="B10" s="498" t="s">
        <v>473</v>
      </c>
      <c r="C10" s="701">
        <f t="shared" ref="C10:C25" si="1">D10+H10+L10+T10</f>
        <v>0</v>
      </c>
      <c r="D10" s="698">
        <v>0</v>
      </c>
      <c r="E10" s="698">
        <v>0</v>
      </c>
      <c r="F10" s="698">
        <v>0</v>
      </c>
      <c r="G10" s="698">
        <v>0</v>
      </c>
      <c r="H10" s="698">
        <v>0</v>
      </c>
      <c r="I10" s="698">
        <v>0</v>
      </c>
      <c r="J10" s="698">
        <v>0</v>
      </c>
      <c r="K10" s="698">
        <v>0</v>
      </c>
      <c r="L10" s="698">
        <v>0</v>
      </c>
      <c r="M10" s="698">
        <v>0</v>
      </c>
      <c r="N10" s="698">
        <v>0</v>
      </c>
      <c r="O10" s="698">
        <v>0</v>
      </c>
      <c r="P10" s="698">
        <v>0</v>
      </c>
      <c r="Q10" s="698">
        <v>0</v>
      </c>
      <c r="R10" s="698">
        <v>0</v>
      </c>
      <c r="S10" s="698">
        <v>0</v>
      </c>
      <c r="T10" s="698">
        <v>0</v>
      </c>
      <c r="U10" s="698">
        <v>0</v>
      </c>
      <c r="V10" s="698">
        <v>0</v>
      </c>
      <c r="W10" s="698">
        <v>0</v>
      </c>
      <c r="X10" s="698">
        <v>0</v>
      </c>
      <c r="Y10" s="698">
        <v>0</v>
      </c>
      <c r="Z10" s="698">
        <v>0</v>
      </c>
      <c r="AA10" s="698">
        <v>0</v>
      </c>
      <c r="AB10" s="497"/>
    </row>
    <row r="11" spans="1:28" ht="13.8">
      <c r="A11" s="465">
        <v>1.3</v>
      </c>
      <c r="B11" s="498" t="s">
        <v>474</v>
      </c>
      <c r="C11" s="701">
        <f t="shared" si="1"/>
        <v>0</v>
      </c>
      <c r="D11" s="698">
        <v>0</v>
      </c>
      <c r="E11" s="698">
        <v>0</v>
      </c>
      <c r="F11" s="698">
        <v>0</v>
      </c>
      <c r="G11" s="698">
        <v>0</v>
      </c>
      <c r="H11" s="698">
        <v>0</v>
      </c>
      <c r="I11" s="698">
        <v>0</v>
      </c>
      <c r="J11" s="698">
        <v>0</v>
      </c>
      <c r="K11" s="698">
        <v>0</v>
      </c>
      <c r="L11" s="698">
        <v>0</v>
      </c>
      <c r="M11" s="698">
        <v>0</v>
      </c>
      <c r="N11" s="698">
        <v>0</v>
      </c>
      <c r="O11" s="698">
        <v>0</v>
      </c>
      <c r="P11" s="698">
        <v>0</v>
      </c>
      <c r="Q11" s="698">
        <v>0</v>
      </c>
      <c r="R11" s="698">
        <v>0</v>
      </c>
      <c r="S11" s="698">
        <v>0</v>
      </c>
      <c r="T11" s="698">
        <v>0</v>
      </c>
      <c r="U11" s="698">
        <v>0</v>
      </c>
      <c r="V11" s="698">
        <v>0</v>
      </c>
      <c r="W11" s="698">
        <v>0</v>
      </c>
      <c r="X11" s="698">
        <v>0</v>
      </c>
      <c r="Y11" s="698">
        <v>0</v>
      </c>
      <c r="Z11" s="698">
        <v>0</v>
      </c>
      <c r="AA11" s="698">
        <v>0</v>
      </c>
      <c r="AB11" s="497"/>
    </row>
    <row r="12" spans="1:28" ht="13.8">
      <c r="A12" s="465">
        <v>1.4</v>
      </c>
      <c r="B12" s="498" t="s">
        <v>475</v>
      </c>
      <c r="C12" s="701">
        <f>D12+H12+L12+T12</f>
        <v>248190808.04800004</v>
      </c>
      <c r="D12" s="698">
        <v>247692391.63610002</v>
      </c>
      <c r="E12" s="698">
        <v>0</v>
      </c>
      <c r="F12" s="698">
        <v>0</v>
      </c>
      <c r="G12" s="698">
        <v>0</v>
      </c>
      <c r="H12" s="698">
        <v>389621.66190000001</v>
      </c>
      <c r="I12" s="698">
        <v>0</v>
      </c>
      <c r="J12" s="698">
        <v>0</v>
      </c>
      <c r="K12" s="698">
        <v>0</v>
      </c>
      <c r="L12" s="698">
        <v>108794.75</v>
      </c>
      <c r="M12" s="698">
        <v>0</v>
      </c>
      <c r="N12" s="698">
        <v>0</v>
      </c>
      <c r="O12" s="698">
        <v>0</v>
      </c>
      <c r="P12" s="698">
        <v>0</v>
      </c>
      <c r="Q12" s="698">
        <v>0</v>
      </c>
      <c r="R12" s="698">
        <v>0</v>
      </c>
      <c r="S12" s="698">
        <v>0</v>
      </c>
      <c r="T12" s="698">
        <v>0</v>
      </c>
      <c r="U12" s="698">
        <v>0</v>
      </c>
      <c r="V12" s="698">
        <v>0</v>
      </c>
      <c r="W12" s="698">
        <v>0</v>
      </c>
      <c r="X12" s="698">
        <v>0</v>
      </c>
      <c r="Y12" s="698">
        <v>0</v>
      </c>
      <c r="Z12" s="698">
        <v>0</v>
      </c>
      <c r="AA12" s="698">
        <v>0</v>
      </c>
      <c r="AB12" s="497"/>
    </row>
    <row r="13" spans="1:28" ht="13.8">
      <c r="A13" s="465">
        <v>1.5</v>
      </c>
      <c r="B13" s="498" t="s">
        <v>476</v>
      </c>
      <c r="C13" s="701">
        <f t="shared" ref="C13:C14" si="2">D13+H13+L13+T13</f>
        <v>9641029105.2073002</v>
      </c>
      <c r="D13" s="698">
        <v>8841978540.8215008</v>
      </c>
      <c r="E13" s="698">
        <v>35967574.922799997</v>
      </c>
      <c r="F13" s="698">
        <v>908215.17070000002</v>
      </c>
      <c r="G13" s="698">
        <v>0</v>
      </c>
      <c r="H13" s="698">
        <v>574244647.51800013</v>
      </c>
      <c r="I13" s="698">
        <v>31327673.719499998</v>
      </c>
      <c r="J13" s="698">
        <v>23015669.093000002</v>
      </c>
      <c r="K13" s="698">
        <v>195.03319999999999</v>
      </c>
      <c r="L13" s="698">
        <v>199367604.59000009</v>
      </c>
      <c r="M13" s="698">
        <v>9643653.1943000015</v>
      </c>
      <c r="N13" s="698">
        <v>10971394.810700003</v>
      </c>
      <c r="O13" s="698">
        <v>14067348.708000001</v>
      </c>
      <c r="P13" s="698">
        <v>25608620.130199999</v>
      </c>
      <c r="Q13" s="698">
        <v>46061582.318199985</v>
      </c>
      <c r="R13" s="698">
        <v>25788225.47990001</v>
      </c>
      <c r="S13" s="698">
        <v>1117932.4095999999</v>
      </c>
      <c r="T13" s="698">
        <v>25438312.277800009</v>
      </c>
      <c r="U13" s="698">
        <v>41262.295099999996</v>
      </c>
      <c r="V13" s="698">
        <v>119391.9344</v>
      </c>
      <c r="W13" s="698">
        <v>7062.9880000000003</v>
      </c>
      <c r="X13" s="698">
        <v>18355449.510699999</v>
      </c>
      <c r="Y13" s="698">
        <v>0</v>
      </c>
      <c r="Z13" s="698">
        <v>661072.01190000004</v>
      </c>
      <c r="AA13" s="698">
        <v>0</v>
      </c>
      <c r="AB13" s="497"/>
    </row>
    <row r="14" spans="1:28" ht="13.8">
      <c r="A14" s="465">
        <v>1.6</v>
      </c>
      <c r="B14" s="498" t="s">
        <v>477</v>
      </c>
      <c r="C14" s="701">
        <f t="shared" si="2"/>
        <v>10560774337.317404</v>
      </c>
      <c r="D14" s="698">
        <v>9902645558.2068024</v>
      </c>
      <c r="E14" s="698">
        <v>95003842.895399943</v>
      </c>
      <c r="F14" s="698">
        <v>1725429.1295999996</v>
      </c>
      <c r="G14" s="698">
        <v>0</v>
      </c>
      <c r="H14" s="698">
        <v>386599356.20629984</v>
      </c>
      <c r="I14" s="698">
        <v>51294903.657299973</v>
      </c>
      <c r="J14" s="698">
        <v>34825436.304200016</v>
      </c>
      <c r="K14" s="698">
        <v>14542.4257</v>
      </c>
      <c r="L14" s="698">
        <v>189118772.80970013</v>
      </c>
      <c r="M14" s="698">
        <v>17278881.059700005</v>
      </c>
      <c r="N14" s="698">
        <v>14188771.034200003</v>
      </c>
      <c r="O14" s="698">
        <v>29498527.181400005</v>
      </c>
      <c r="P14" s="698">
        <v>19543375.2029</v>
      </c>
      <c r="Q14" s="698">
        <v>21746850.123400003</v>
      </c>
      <c r="R14" s="698">
        <v>16275605.114700001</v>
      </c>
      <c r="S14" s="698">
        <v>2644476.7891999995</v>
      </c>
      <c r="T14" s="698">
        <v>82410650.094599932</v>
      </c>
      <c r="U14" s="698">
        <v>9051313.6811999995</v>
      </c>
      <c r="V14" s="698">
        <v>5855711.9527999992</v>
      </c>
      <c r="W14" s="698">
        <v>3032479.3843000005</v>
      </c>
      <c r="X14" s="698">
        <v>3184373.4475999996</v>
      </c>
      <c r="Y14" s="698">
        <v>4052690.2439999999</v>
      </c>
      <c r="Z14" s="698">
        <v>348995.84910000005</v>
      </c>
      <c r="AA14" s="698">
        <v>0</v>
      </c>
      <c r="AB14" s="497"/>
    </row>
    <row r="15" spans="1:28" ht="13.8">
      <c r="A15" s="499">
        <v>2</v>
      </c>
      <c r="B15" s="482" t="s">
        <v>478</v>
      </c>
      <c r="C15" s="701">
        <f>SUM(C16:C21)</f>
        <v>5883481475.6082993</v>
      </c>
      <c r="D15" s="701">
        <f t="shared" ref="D15:AA15" si="3">SUM(D16:D21)</f>
        <v>5883481475.6082993</v>
      </c>
      <c r="E15" s="701">
        <f t="shared" si="3"/>
        <v>0</v>
      </c>
      <c r="F15" s="701">
        <f t="shared" si="3"/>
        <v>0</v>
      </c>
      <c r="G15" s="701">
        <f t="shared" si="3"/>
        <v>0</v>
      </c>
      <c r="H15" s="701">
        <f t="shared" si="3"/>
        <v>0</v>
      </c>
      <c r="I15" s="701">
        <f t="shared" si="3"/>
        <v>0</v>
      </c>
      <c r="J15" s="701">
        <f t="shared" si="3"/>
        <v>0</v>
      </c>
      <c r="K15" s="701">
        <f t="shared" si="3"/>
        <v>0</v>
      </c>
      <c r="L15" s="701">
        <f t="shared" si="3"/>
        <v>0</v>
      </c>
      <c r="M15" s="701">
        <f t="shared" si="3"/>
        <v>0</v>
      </c>
      <c r="N15" s="701">
        <f t="shared" si="3"/>
        <v>0</v>
      </c>
      <c r="O15" s="701">
        <f t="shared" si="3"/>
        <v>0</v>
      </c>
      <c r="P15" s="701">
        <f t="shared" si="3"/>
        <v>0</v>
      </c>
      <c r="Q15" s="701">
        <f t="shared" si="3"/>
        <v>0</v>
      </c>
      <c r="R15" s="701">
        <f t="shared" si="3"/>
        <v>0</v>
      </c>
      <c r="S15" s="701">
        <f t="shared" si="3"/>
        <v>0</v>
      </c>
      <c r="T15" s="701">
        <f t="shared" si="3"/>
        <v>0</v>
      </c>
      <c r="U15" s="701">
        <f t="shared" si="3"/>
        <v>0</v>
      </c>
      <c r="V15" s="701">
        <f t="shared" si="3"/>
        <v>0</v>
      </c>
      <c r="W15" s="701">
        <f t="shared" si="3"/>
        <v>0</v>
      </c>
      <c r="X15" s="701">
        <f t="shared" si="3"/>
        <v>0</v>
      </c>
      <c r="Y15" s="701">
        <f t="shared" si="3"/>
        <v>0</v>
      </c>
      <c r="Z15" s="701">
        <f t="shared" si="3"/>
        <v>0</v>
      </c>
      <c r="AA15" s="701">
        <f t="shared" si="3"/>
        <v>0</v>
      </c>
      <c r="AB15" s="497"/>
    </row>
    <row r="16" spans="1:28" ht="13.8">
      <c r="A16" s="465">
        <v>2.1</v>
      </c>
      <c r="B16" s="498" t="s">
        <v>472</v>
      </c>
      <c r="C16" s="701">
        <f t="shared" si="1"/>
        <v>19686918.448600002</v>
      </c>
      <c r="D16" s="698">
        <v>19686918.448600002</v>
      </c>
      <c r="E16" s="698">
        <v>0</v>
      </c>
      <c r="F16" s="698">
        <v>0</v>
      </c>
      <c r="G16" s="698">
        <v>0</v>
      </c>
      <c r="H16" s="698">
        <v>0</v>
      </c>
      <c r="I16" s="698">
        <v>0</v>
      </c>
      <c r="J16" s="698">
        <v>0</v>
      </c>
      <c r="K16" s="698">
        <v>0</v>
      </c>
      <c r="L16" s="698">
        <v>0</v>
      </c>
      <c r="M16" s="698">
        <v>0</v>
      </c>
      <c r="N16" s="698">
        <v>0</v>
      </c>
      <c r="O16" s="698">
        <v>0</v>
      </c>
      <c r="P16" s="698">
        <v>0</v>
      </c>
      <c r="Q16" s="698">
        <v>0</v>
      </c>
      <c r="R16" s="698">
        <v>0</v>
      </c>
      <c r="S16" s="698">
        <v>0</v>
      </c>
      <c r="T16" s="698">
        <v>0</v>
      </c>
      <c r="U16" s="698">
        <v>0</v>
      </c>
      <c r="V16" s="698">
        <v>0</v>
      </c>
      <c r="W16" s="698">
        <v>0</v>
      </c>
      <c r="X16" s="698">
        <v>0</v>
      </c>
      <c r="Y16" s="698">
        <v>0</v>
      </c>
      <c r="Z16" s="698">
        <v>0</v>
      </c>
      <c r="AA16" s="698">
        <v>0</v>
      </c>
      <c r="AB16" s="497"/>
    </row>
    <row r="17" spans="1:28" ht="13.8">
      <c r="A17" s="465">
        <v>2.2000000000000002</v>
      </c>
      <c r="B17" s="498" t="s">
        <v>473</v>
      </c>
      <c r="C17" s="701">
        <f t="shared" si="1"/>
        <v>4730770598.2877998</v>
      </c>
      <c r="D17" s="698">
        <v>4730770598.2877998</v>
      </c>
      <c r="E17" s="698">
        <v>0</v>
      </c>
      <c r="F17" s="698">
        <v>0</v>
      </c>
      <c r="G17" s="698">
        <v>0</v>
      </c>
      <c r="H17" s="698">
        <v>0</v>
      </c>
      <c r="I17" s="698">
        <v>0</v>
      </c>
      <c r="J17" s="698">
        <v>0</v>
      </c>
      <c r="K17" s="698">
        <v>0</v>
      </c>
      <c r="L17" s="698">
        <v>0</v>
      </c>
      <c r="M17" s="698">
        <v>0</v>
      </c>
      <c r="N17" s="698">
        <v>0</v>
      </c>
      <c r="O17" s="698">
        <v>0</v>
      </c>
      <c r="P17" s="698">
        <v>0</v>
      </c>
      <c r="Q17" s="698">
        <v>0</v>
      </c>
      <c r="R17" s="698">
        <v>0</v>
      </c>
      <c r="S17" s="698">
        <v>0</v>
      </c>
      <c r="T17" s="698">
        <v>0</v>
      </c>
      <c r="U17" s="698">
        <v>0</v>
      </c>
      <c r="V17" s="698">
        <v>0</v>
      </c>
      <c r="W17" s="698">
        <v>0</v>
      </c>
      <c r="X17" s="698">
        <v>0</v>
      </c>
      <c r="Y17" s="698">
        <v>0</v>
      </c>
      <c r="Z17" s="698">
        <v>0</v>
      </c>
      <c r="AA17" s="698">
        <v>0</v>
      </c>
      <c r="AB17" s="497"/>
    </row>
    <row r="18" spans="1:28" ht="13.8">
      <c r="A18" s="465">
        <v>2.2999999999999998</v>
      </c>
      <c r="B18" s="498" t="s">
        <v>474</v>
      </c>
      <c r="C18" s="701">
        <f t="shared" si="1"/>
        <v>1002337533.4261999</v>
      </c>
      <c r="D18" s="698">
        <v>1002337533.4261999</v>
      </c>
      <c r="E18" s="698">
        <v>0</v>
      </c>
      <c r="F18" s="698">
        <v>0</v>
      </c>
      <c r="G18" s="698">
        <v>0</v>
      </c>
      <c r="H18" s="698">
        <v>0</v>
      </c>
      <c r="I18" s="698">
        <v>0</v>
      </c>
      <c r="J18" s="698">
        <v>0</v>
      </c>
      <c r="K18" s="698">
        <v>0</v>
      </c>
      <c r="L18" s="698">
        <v>0</v>
      </c>
      <c r="M18" s="698">
        <v>0</v>
      </c>
      <c r="N18" s="698">
        <v>0</v>
      </c>
      <c r="O18" s="698">
        <v>0</v>
      </c>
      <c r="P18" s="698">
        <v>0</v>
      </c>
      <c r="Q18" s="698">
        <v>0</v>
      </c>
      <c r="R18" s="698">
        <v>0</v>
      </c>
      <c r="S18" s="698">
        <v>0</v>
      </c>
      <c r="T18" s="698">
        <v>0</v>
      </c>
      <c r="U18" s="698">
        <v>0</v>
      </c>
      <c r="V18" s="698">
        <v>0</v>
      </c>
      <c r="W18" s="698">
        <v>0</v>
      </c>
      <c r="X18" s="698">
        <v>0</v>
      </c>
      <c r="Y18" s="698">
        <v>0</v>
      </c>
      <c r="Z18" s="698">
        <v>0</v>
      </c>
      <c r="AA18" s="698">
        <v>0</v>
      </c>
      <c r="AB18" s="497"/>
    </row>
    <row r="19" spans="1:28" ht="13.8">
      <c r="A19" s="465">
        <v>2.4</v>
      </c>
      <c r="B19" s="498" t="s">
        <v>475</v>
      </c>
      <c r="C19" s="701">
        <f t="shared" si="1"/>
        <v>10159128.370000001</v>
      </c>
      <c r="D19" s="698">
        <v>10159128.370000001</v>
      </c>
      <c r="E19" s="698">
        <v>0</v>
      </c>
      <c r="F19" s="698">
        <v>0</v>
      </c>
      <c r="G19" s="698">
        <v>0</v>
      </c>
      <c r="H19" s="698">
        <v>0</v>
      </c>
      <c r="I19" s="698">
        <v>0</v>
      </c>
      <c r="J19" s="698">
        <v>0</v>
      </c>
      <c r="K19" s="698">
        <v>0</v>
      </c>
      <c r="L19" s="698">
        <v>0</v>
      </c>
      <c r="M19" s="698">
        <v>0</v>
      </c>
      <c r="N19" s="698">
        <v>0</v>
      </c>
      <c r="O19" s="698">
        <v>0</v>
      </c>
      <c r="P19" s="698">
        <v>0</v>
      </c>
      <c r="Q19" s="698">
        <v>0</v>
      </c>
      <c r="R19" s="698">
        <v>0</v>
      </c>
      <c r="S19" s="698">
        <v>0</v>
      </c>
      <c r="T19" s="698">
        <v>0</v>
      </c>
      <c r="U19" s="698">
        <v>0</v>
      </c>
      <c r="V19" s="698">
        <v>0</v>
      </c>
      <c r="W19" s="698">
        <v>0</v>
      </c>
      <c r="X19" s="698">
        <v>0</v>
      </c>
      <c r="Y19" s="698">
        <v>0</v>
      </c>
      <c r="Z19" s="698">
        <v>0</v>
      </c>
      <c r="AA19" s="698">
        <v>0</v>
      </c>
      <c r="AB19" s="497"/>
    </row>
    <row r="20" spans="1:28" ht="13.8">
      <c r="A20" s="465">
        <v>2.5</v>
      </c>
      <c r="B20" s="498" t="s">
        <v>476</v>
      </c>
      <c r="C20" s="701">
        <f t="shared" si="1"/>
        <v>120527297.07569999</v>
      </c>
      <c r="D20" s="698">
        <v>120527297.07569999</v>
      </c>
      <c r="E20" s="698">
        <v>0</v>
      </c>
      <c r="F20" s="698">
        <v>0</v>
      </c>
      <c r="G20" s="698">
        <v>0</v>
      </c>
      <c r="H20" s="698">
        <v>0</v>
      </c>
      <c r="I20" s="698">
        <v>0</v>
      </c>
      <c r="J20" s="698">
        <v>0</v>
      </c>
      <c r="K20" s="698">
        <v>0</v>
      </c>
      <c r="L20" s="698">
        <v>0</v>
      </c>
      <c r="M20" s="698">
        <v>0</v>
      </c>
      <c r="N20" s="698">
        <v>0</v>
      </c>
      <c r="O20" s="698">
        <v>0</v>
      </c>
      <c r="P20" s="698">
        <v>0</v>
      </c>
      <c r="Q20" s="698">
        <v>0</v>
      </c>
      <c r="R20" s="698">
        <v>0</v>
      </c>
      <c r="S20" s="698">
        <v>0</v>
      </c>
      <c r="T20" s="698">
        <v>0</v>
      </c>
      <c r="U20" s="698">
        <v>0</v>
      </c>
      <c r="V20" s="698">
        <v>0</v>
      </c>
      <c r="W20" s="698">
        <v>0</v>
      </c>
      <c r="X20" s="698">
        <v>0</v>
      </c>
      <c r="Y20" s="698">
        <v>0</v>
      </c>
      <c r="Z20" s="698">
        <v>0</v>
      </c>
      <c r="AA20" s="698">
        <v>0</v>
      </c>
      <c r="AB20" s="497"/>
    </row>
    <row r="21" spans="1:28" ht="13.8">
      <c r="A21" s="465">
        <v>2.6</v>
      </c>
      <c r="B21" s="498" t="s">
        <v>477</v>
      </c>
      <c r="C21" s="701">
        <f t="shared" si="1"/>
        <v>0</v>
      </c>
      <c r="D21" s="698">
        <v>0</v>
      </c>
      <c r="E21" s="698">
        <v>0</v>
      </c>
      <c r="F21" s="698">
        <v>0</v>
      </c>
      <c r="G21" s="698">
        <v>0</v>
      </c>
      <c r="H21" s="698">
        <v>0</v>
      </c>
      <c r="I21" s="698">
        <v>0</v>
      </c>
      <c r="J21" s="698">
        <v>0</v>
      </c>
      <c r="K21" s="698">
        <v>0</v>
      </c>
      <c r="L21" s="698">
        <v>0</v>
      </c>
      <c r="M21" s="698">
        <v>0</v>
      </c>
      <c r="N21" s="698">
        <v>0</v>
      </c>
      <c r="O21" s="698">
        <v>0</v>
      </c>
      <c r="P21" s="698">
        <v>0</v>
      </c>
      <c r="Q21" s="698">
        <v>0</v>
      </c>
      <c r="R21" s="698">
        <v>0</v>
      </c>
      <c r="S21" s="698">
        <v>0</v>
      </c>
      <c r="T21" s="698">
        <v>0</v>
      </c>
      <c r="U21" s="698">
        <v>0</v>
      </c>
      <c r="V21" s="698">
        <v>0</v>
      </c>
      <c r="W21" s="698">
        <v>0</v>
      </c>
      <c r="X21" s="698">
        <v>0</v>
      </c>
      <c r="Y21" s="698">
        <v>0</v>
      </c>
      <c r="Z21" s="698">
        <v>0</v>
      </c>
      <c r="AA21" s="698">
        <v>0</v>
      </c>
      <c r="AB21" s="497"/>
    </row>
    <row r="22" spans="1:28" ht="13.8">
      <c r="A22" s="499">
        <v>3</v>
      </c>
      <c r="B22" s="470" t="s">
        <v>518</v>
      </c>
      <c r="C22" s="701">
        <f>SUM(C23:C28)</f>
        <v>2895008063.9596004</v>
      </c>
      <c r="D22" s="701">
        <f t="shared" ref="D22" si="4">SUM(D23:D28)</f>
        <v>2729078026.6351099</v>
      </c>
      <c r="E22" s="702"/>
      <c r="F22" s="702"/>
      <c r="G22" s="702"/>
      <c r="H22" s="701">
        <f t="shared" ref="H22" si="5">SUM(H23:H28)</f>
        <v>158434849.29397601</v>
      </c>
      <c r="I22" s="702"/>
      <c r="J22" s="702"/>
      <c r="K22" s="702"/>
      <c r="L22" s="701">
        <f t="shared" ref="L22" si="6">SUM(L23:L28)</f>
        <v>7486928.9980140002</v>
      </c>
      <c r="M22" s="702"/>
      <c r="N22" s="702"/>
      <c r="O22" s="702"/>
      <c r="P22" s="702"/>
      <c r="Q22" s="702"/>
      <c r="R22" s="702"/>
      <c r="S22" s="702"/>
      <c r="T22" s="698">
        <v>0</v>
      </c>
      <c r="U22" s="702"/>
      <c r="V22" s="702"/>
      <c r="W22" s="702"/>
      <c r="X22" s="702"/>
      <c r="Y22" s="702"/>
      <c r="Z22" s="702"/>
      <c r="AA22" s="702"/>
      <c r="AB22" s="497"/>
    </row>
    <row r="23" spans="1:28" ht="13.8">
      <c r="A23" s="465">
        <v>3.1</v>
      </c>
      <c r="B23" s="498" t="s">
        <v>472</v>
      </c>
      <c r="C23" s="701">
        <f t="shared" si="1"/>
        <v>0</v>
      </c>
      <c r="D23" s="698">
        <v>0</v>
      </c>
      <c r="E23" s="702"/>
      <c r="F23" s="702"/>
      <c r="G23" s="702"/>
      <c r="H23" s="698">
        <v>0</v>
      </c>
      <c r="I23" s="702"/>
      <c r="J23" s="702"/>
      <c r="K23" s="702"/>
      <c r="L23" s="698">
        <v>0</v>
      </c>
      <c r="M23" s="702"/>
      <c r="N23" s="702"/>
      <c r="O23" s="702"/>
      <c r="P23" s="702"/>
      <c r="Q23" s="702"/>
      <c r="R23" s="702"/>
      <c r="S23" s="702"/>
      <c r="T23" s="698">
        <v>0</v>
      </c>
      <c r="U23" s="702"/>
      <c r="V23" s="702"/>
      <c r="W23" s="702"/>
      <c r="X23" s="702"/>
      <c r="Y23" s="702"/>
      <c r="Z23" s="702"/>
      <c r="AA23" s="702"/>
      <c r="AB23" s="497"/>
    </row>
    <row r="24" spans="1:28" ht="13.8">
      <c r="A24" s="465">
        <v>3.2</v>
      </c>
      <c r="B24" s="498" t="s">
        <v>473</v>
      </c>
      <c r="C24" s="701">
        <f t="shared" si="1"/>
        <v>1009009.0499999999</v>
      </c>
      <c r="D24" s="698">
        <v>1009009.0499999999</v>
      </c>
      <c r="E24" s="702"/>
      <c r="F24" s="702"/>
      <c r="G24" s="702"/>
      <c r="H24" s="698">
        <v>0</v>
      </c>
      <c r="I24" s="702"/>
      <c r="J24" s="702"/>
      <c r="K24" s="702"/>
      <c r="L24" s="698">
        <v>0</v>
      </c>
      <c r="M24" s="702"/>
      <c r="N24" s="702"/>
      <c r="O24" s="702"/>
      <c r="P24" s="702"/>
      <c r="Q24" s="702"/>
      <c r="R24" s="702"/>
      <c r="S24" s="702"/>
      <c r="T24" s="698">
        <v>0</v>
      </c>
      <c r="U24" s="702"/>
      <c r="V24" s="702"/>
      <c r="W24" s="702"/>
      <c r="X24" s="702"/>
      <c r="Y24" s="702"/>
      <c r="Z24" s="702"/>
      <c r="AA24" s="702"/>
      <c r="AB24" s="497"/>
    </row>
    <row r="25" spans="1:28" ht="13.8">
      <c r="A25" s="465">
        <v>3.3</v>
      </c>
      <c r="B25" s="498" t="s">
        <v>474</v>
      </c>
      <c r="C25" s="701">
        <f t="shared" si="1"/>
        <v>0</v>
      </c>
      <c r="D25" s="698">
        <v>0</v>
      </c>
      <c r="E25" s="702"/>
      <c r="F25" s="702"/>
      <c r="G25" s="702"/>
      <c r="H25" s="698">
        <v>0</v>
      </c>
      <c r="I25" s="702"/>
      <c r="J25" s="702"/>
      <c r="K25" s="702"/>
      <c r="L25" s="698">
        <v>0</v>
      </c>
      <c r="M25" s="702"/>
      <c r="N25" s="702"/>
      <c r="O25" s="702"/>
      <c r="P25" s="702"/>
      <c r="Q25" s="702"/>
      <c r="R25" s="702"/>
      <c r="S25" s="702"/>
      <c r="T25" s="698">
        <v>0</v>
      </c>
      <c r="U25" s="702"/>
      <c r="V25" s="702"/>
      <c r="W25" s="702"/>
      <c r="X25" s="702"/>
      <c r="Y25" s="702"/>
      <c r="Z25" s="702"/>
      <c r="AA25" s="702"/>
      <c r="AB25" s="497"/>
    </row>
    <row r="26" spans="1:28" ht="13.8">
      <c r="A26" s="465">
        <v>3.4</v>
      </c>
      <c r="B26" s="498" t="s">
        <v>475</v>
      </c>
      <c r="C26" s="701">
        <f>D26+H26+L26+T26</f>
        <v>49900319.451899998</v>
      </c>
      <c r="D26" s="698">
        <v>49900319.451899998</v>
      </c>
      <c r="E26" s="702"/>
      <c r="F26" s="702"/>
      <c r="G26" s="702"/>
      <c r="H26" s="698">
        <v>0</v>
      </c>
      <c r="I26" s="702"/>
      <c r="J26" s="702"/>
      <c r="K26" s="702"/>
      <c r="L26" s="698">
        <v>0</v>
      </c>
      <c r="M26" s="702"/>
      <c r="N26" s="702"/>
      <c r="O26" s="702"/>
      <c r="P26" s="702"/>
      <c r="Q26" s="702"/>
      <c r="R26" s="702"/>
      <c r="S26" s="702"/>
      <c r="T26" s="698">
        <v>0</v>
      </c>
      <c r="U26" s="702"/>
      <c r="V26" s="702"/>
      <c r="W26" s="702"/>
      <c r="X26" s="702"/>
      <c r="Y26" s="702"/>
      <c r="Z26" s="702"/>
      <c r="AA26" s="702"/>
      <c r="AB26" s="497"/>
    </row>
    <row r="27" spans="1:28" ht="13.8">
      <c r="A27" s="465">
        <v>3.5</v>
      </c>
      <c r="B27" s="498" t="s">
        <v>476</v>
      </c>
      <c r="C27" s="701">
        <f>D27+H27+L27+T27</f>
        <v>2568482546.4486232</v>
      </c>
      <c r="D27" s="698">
        <v>2407336650.9414058</v>
      </c>
      <c r="E27" s="702"/>
      <c r="F27" s="702"/>
      <c r="G27" s="702"/>
      <c r="H27" s="698">
        <v>154086492.665108</v>
      </c>
      <c r="I27" s="702"/>
      <c r="J27" s="702"/>
      <c r="K27" s="702"/>
      <c r="L27" s="698">
        <v>7059402.8421090003</v>
      </c>
      <c r="M27" s="702"/>
      <c r="N27" s="702"/>
      <c r="O27" s="702"/>
      <c r="P27" s="702"/>
      <c r="Q27" s="702"/>
      <c r="R27" s="702"/>
      <c r="S27" s="702"/>
      <c r="T27" s="698">
        <v>0</v>
      </c>
      <c r="U27" s="702"/>
      <c r="V27" s="702"/>
      <c r="W27" s="702"/>
      <c r="X27" s="702"/>
      <c r="Y27" s="702"/>
      <c r="Z27" s="702"/>
      <c r="AA27" s="702"/>
      <c r="AB27" s="497"/>
    </row>
    <row r="28" spans="1:28" ht="13.8">
      <c r="A28" s="465">
        <v>3.6</v>
      </c>
      <c r="B28" s="498" t="s">
        <v>477</v>
      </c>
      <c r="C28" s="701">
        <f>D28+H28+L28+T28</f>
        <v>275616189.00907701</v>
      </c>
      <c r="D28" s="698">
        <v>270832047.19180399</v>
      </c>
      <c r="E28" s="702"/>
      <c r="F28" s="702"/>
      <c r="G28" s="702"/>
      <c r="H28" s="698">
        <v>4348356.6288680006</v>
      </c>
      <c r="I28" s="702"/>
      <c r="J28" s="702"/>
      <c r="K28" s="702"/>
      <c r="L28" s="698">
        <v>427526.15590500005</v>
      </c>
      <c r="M28" s="702"/>
      <c r="N28" s="702"/>
      <c r="O28" s="702"/>
      <c r="P28" s="702"/>
      <c r="Q28" s="702"/>
      <c r="R28" s="702"/>
      <c r="S28" s="702"/>
      <c r="T28" s="698">
        <v>8259.0324999999993</v>
      </c>
      <c r="U28" s="702"/>
      <c r="V28" s="702"/>
      <c r="W28" s="702"/>
      <c r="X28" s="702"/>
      <c r="Y28" s="702"/>
      <c r="Z28" s="702"/>
      <c r="AA28" s="702"/>
      <c r="AB28" s="49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Normal="100" workbookViewId="0"/>
  </sheetViews>
  <sheetFormatPr defaultColWidth="9.109375" defaultRowHeight="12"/>
  <cols>
    <col min="1" max="1" width="11.88671875" style="477" bestFit="1" customWidth="1"/>
    <col min="2" max="2" width="90.33203125" style="477" bestFit="1" customWidth="1"/>
    <col min="3" max="3" width="20.109375" style="477" customWidth="1"/>
    <col min="4" max="4" width="22.33203125" style="477" customWidth="1"/>
    <col min="5" max="7" width="17.109375" style="477" customWidth="1"/>
    <col min="8" max="8" width="22.33203125" style="477" customWidth="1"/>
    <col min="9" max="10" width="17.109375" style="477" customWidth="1"/>
    <col min="11" max="27" width="22.33203125" style="477" customWidth="1"/>
    <col min="28" max="16384" width="9.109375" style="477"/>
  </cols>
  <sheetData>
    <row r="1" spans="1:27" ht="13.8">
      <c r="A1" s="382" t="s">
        <v>30</v>
      </c>
      <c r="B1" s="463" t="str">
        <f>'Info '!C2</f>
        <v xml:space="preserve">JSC "Bank of Georgia" </v>
      </c>
    </row>
    <row r="2" spans="1:27">
      <c r="A2" s="383" t="s">
        <v>31</v>
      </c>
      <c r="B2" s="462">
        <f>'1. key ratios '!B2</f>
        <v>45382</v>
      </c>
    </row>
    <row r="3" spans="1:27">
      <c r="A3" s="384" t="s">
        <v>480</v>
      </c>
      <c r="C3" s="479"/>
    </row>
    <row r="4" spans="1:27" ht="12.6" thickBot="1">
      <c r="A4" s="384"/>
      <c r="B4" s="533"/>
      <c r="C4" s="479"/>
    </row>
    <row r="5" spans="1:27" s="509" customFormat="1" ht="13.5" customHeight="1">
      <c r="A5" s="806" t="s">
        <v>686</v>
      </c>
      <c r="B5" s="807"/>
      <c r="C5" s="815" t="s">
        <v>685</v>
      </c>
      <c r="D5" s="816"/>
      <c r="E5" s="816"/>
      <c r="F5" s="816"/>
      <c r="G5" s="816"/>
      <c r="H5" s="816"/>
      <c r="I5" s="816"/>
      <c r="J5" s="816"/>
      <c r="K5" s="816"/>
      <c r="L5" s="816"/>
      <c r="M5" s="816"/>
      <c r="N5" s="816"/>
      <c r="O5" s="816"/>
      <c r="P5" s="816"/>
      <c r="Q5" s="816"/>
      <c r="R5" s="816"/>
      <c r="S5" s="817"/>
      <c r="T5" s="508"/>
      <c r="U5" s="508"/>
      <c r="V5" s="508"/>
      <c r="W5" s="508"/>
      <c r="X5" s="508"/>
      <c r="Y5" s="508"/>
      <c r="Z5" s="508"/>
      <c r="AA5" s="507"/>
    </row>
    <row r="6" spans="1:27" s="509" customFormat="1" ht="12" customHeight="1">
      <c r="A6" s="808"/>
      <c r="B6" s="809"/>
      <c r="C6" s="812" t="s">
        <v>64</v>
      </c>
      <c r="D6" s="804" t="s">
        <v>682</v>
      </c>
      <c r="E6" s="804"/>
      <c r="F6" s="804"/>
      <c r="G6" s="804"/>
      <c r="H6" s="804" t="s">
        <v>681</v>
      </c>
      <c r="I6" s="804"/>
      <c r="J6" s="804"/>
      <c r="K6" s="804"/>
      <c r="L6" s="506"/>
      <c r="M6" s="805" t="s">
        <v>680</v>
      </c>
      <c r="N6" s="805"/>
      <c r="O6" s="805"/>
      <c r="P6" s="805"/>
      <c r="Q6" s="805"/>
      <c r="R6" s="805"/>
      <c r="S6" s="814"/>
      <c r="T6" s="508"/>
      <c r="U6" s="793" t="s">
        <v>679</v>
      </c>
      <c r="V6" s="793"/>
      <c r="W6" s="793"/>
      <c r="X6" s="793"/>
      <c r="Y6" s="793"/>
      <c r="Z6" s="793"/>
      <c r="AA6" s="786"/>
    </row>
    <row r="7" spans="1:27" s="509" customFormat="1" ht="24">
      <c r="A7" s="810"/>
      <c r="B7" s="811"/>
      <c r="C7" s="813"/>
      <c r="D7" s="503"/>
      <c r="E7" s="501" t="s">
        <v>470</v>
      </c>
      <c r="F7" s="474" t="s">
        <v>677</v>
      </c>
      <c r="G7" s="476" t="s">
        <v>678</v>
      </c>
      <c r="H7" s="532"/>
      <c r="I7" s="501" t="s">
        <v>470</v>
      </c>
      <c r="J7" s="474" t="s">
        <v>677</v>
      </c>
      <c r="K7" s="476" t="s">
        <v>678</v>
      </c>
      <c r="L7" s="502"/>
      <c r="M7" s="501" t="s">
        <v>470</v>
      </c>
      <c r="N7" s="474" t="s">
        <v>677</v>
      </c>
      <c r="O7" s="474" t="s">
        <v>676</v>
      </c>
      <c r="P7" s="474" t="s">
        <v>675</v>
      </c>
      <c r="Q7" s="474" t="s">
        <v>674</v>
      </c>
      <c r="R7" s="474" t="s">
        <v>673</v>
      </c>
      <c r="S7" s="531" t="s">
        <v>672</v>
      </c>
      <c r="T7" s="530"/>
      <c r="U7" s="501" t="s">
        <v>470</v>
      </c>
      <c r="V7" s="501" t="s">
        <v>677</v>
      </c>
      <c r="W7" s="501" t="s">
        <v>676</v>
      </c>
      <c r="X7" s="501" t="s">
        <v>675</v>
      </c>
      <c r="Y7" s="501" t="s">
        <v>674</v>
      </c>
      <c r="Z7" s="474" t="s">
        <v>673</v>
      </c>
      <c r="AA7" s="501" t="s">
        <v>672</v>
      </c>
    </row>
    <row r="8" spans="1:27">
      <c r="A8" s="529">
        <v>1</v>
      </c>
      <c r="B8" s="528" t="s">
        <v>471</v>
      </c>
      <c r="C8" s="608">
        <v>20449994250.572704</v>
      </c>
      <c r="D8" s="601">
        <v>18992316490.664406</v>
      </c>
      <c r="E8" s="601">
        <v>130971417.81819996</v>
      </c>
      <c r="F8" s="601">
        <v>2633644.3003000002</v>
      </c>
      <c r="G8" s="601"/>
      <c r="H8" s="601">
        <v>961233625.38620019</v>
      </c>
      <c r="I8" s="601">
        <v>82622577.376800016</v>
      </c>
      <c r="J8" s="601">
        <v>57841105.397200011</v>
      </c>
      <c r="K8" s="601">
        <v>14737.4589</v>
      </c>
      <c r="L8" s="601">
        <v>388595172.14970005</v>
      </c>
      <c r="M8" s="601">
        <v>26922534.254000001</v>
      </c>
      <c r="N8" s="601">
        <v>25160165.844900001</v>
      </c>
      <c r="O8" s="601">
        <v>43565875.889400005</v>
      </c>
      <c r="P8" s="601">
        <v>45151995.333099991</v>
      </c>
      <c r="Q8" s="601">
        <v>67808432.441599995</v>
      </c>
      <c r="R8" s="601">
        <v>42063830.594600007</v>
      </c>
      <c r="S8" s="609">
        <v>3762409.1987999999</v>
      </c>
      <c r="T8" s="610">
        <v>107848962.3724</v>
      </c>
      <c r="U8" s="601">
        <v>9092575.9762999993</v>
      </c>
      <c r="V8" s="601">
        <v>5975103.8871999998</v>
      </c>
      <c r="W8" s="601">
        <v>3039542.3722999995</v>
      </c>
      <c r="X8" s="601">
        <v>21539822.958300002</v>
      </c>
      <c r="Y8" s="601">
        <v>4052690.2440000004</v>
      </c>
      <c r="Z8" s="601">
        <v>1010067.8609999999</v>
      </c>
      <c r="AA8" s="609">
        <v>0</v>
      </c>
    </row>
    <row r="9" spans="1:27">
      <c r="A9" s="526">
        <v>1.1000000000000001</v>
      </c>
      <c r="B9" s="527" t="s">
        <v>481</v>
      </c>
      <c r="C9" s="611">
        <v>16758265047.835501</v>
      </c>
      <c r="D9" s="601">
        <v>15524754151.482901</v>
      </c>
      <c r="E9" s="601">
        <v>95638515.267800003</v>
      </c>
      <c r="F9" s="601">
        <v>2030875.1793000002</v>
      </c>
      <c r="G9" s="601"/>
      <c r="H9" s="601">
        <v>816589814.49989986</v>
      </c>
      <c r="I9" s="601">
        <v>59239135.303799994</v>
      </c>
      <c r="J9" s="601">
        <v>39181781.960800007</v>
      </c>
      <c r="K9" s="601">
        <v>0</v>
      </c>
      <c r="L9" s="601">
        <v>314960109.77090001</v>
      </c>
      <c r="M9" s="601">
        <v>16570530.5262</v>
      </c>
      <c r="N9" s="601">
        <v>18217920.969000001</v>
      </c>
      <c r="O9" s="601">
        <v>26915652.500500001</v>
      </c>
      <c r="P9" s="601">
        <v>44585519.002000004</v>
      </c>
      <c r="Q9" s="601">
        <v>65656178.990500003</v>
      </c>
      <c r="R9" s="601">
        <v>37864259.566399999</v>
      </c>
      <c r="S9" s="609">
        <v>0</v>
      </c>
      <c r="T9" s="610">
        <v>101960972.08180001</v>
      </c>
      <c r="U9" s="601">
        <v>7951586.2322000004</v>
      </c>
      <c r="V9" s="601">
        <v>5471197.9288999997</v>
      </c>
      <c r="W9" s="601">
        <v>2731918.8304999997</v>
      </c>
      <c r="X9" s="601">
        <v>21539822.958300002</v>
      </c>
      <c r="Y9" s="601">
        <v>3979706.6943999999</v>
      </c>
      <c r="Z9" s="601">
        <v>1010067.8609999999</v>
      </c>
      <c r="AA9" s="609"/>
    </row>
    <row r="10" spans="1:27">
      <c r="A10" s="524" t="s">
        <v>14</v>
      </c>
      <c r="B10" s="525" t="s">
        <v>482</v>
      </c>
      <c r="C10" s="612">
        <v>16397911895.0107</v>
      </c>
      <c r="D10" s="601">
        <v>15172878921.809401</v>
      </c>
      <c r="E10" s="601">
        <v>88388145.306500003</v>
      </c>
      <c r="F10" s="601">
        <v>2030875.1793000002</v>
      </c>
      <c r="G10" s="601"/>
      <c r="H10" s="601">
        <v>810437935.5869</v>
      </c>
      <c r="I10" s="601">
        <v>58598142.738299996</v>
      </c>
      <c r="J10" s="601">
        <v>38265801.1435</v>
      </c>
      <c r="K10" s="601">
        <v>0</v>
      </c>
      <c r="L10" s="601">
        <v>312732796.17260003</v>
      </c>
      <c r="M10" s="601">
        <v>16468999.783099998</v>
      </c>
      <c r="N10" s="601">
        <v>17894972.5438</v>
      </c>
      <c r="O10" s="601">
        <v>26845821.898400001</v>
      </c>
      <c r="P10" s="601">
        <v>44585519.002000004</v>
      </c>
      <c r="Q10" s="601">
        <v>64599985.090499997</v>
      </c>
      <c r="R10" s="601">
        <v>37864259.566399999</v>
      </c>
      <c r="S10" s="609">
        <v>0</v>
      </c>
      <c r="T10" s="610">
        <v>101862241.44180001</v>
      </c>
      <c r="U10" s="601">
        <v>7951586.2322000004</v>
      </c>
      <c r="V10" s="601">
        <v>5471197.9288999997</v>
      </c>
      <c r="W10" s="601">
        <v>2731918.8304999997</v>
      </c>
      <c r="X10" s="601">
        <v>21539822.958300002</v>
      </c>
      <c r="Y10" s="601">
        <v>3979706.6943999999</v>
      </c>
      <c r="Z10" s="601">
        <v>1010067.8609999999</v>
      </c>
      <c r="AA10" s="609"/>
    </row>
    <row r="11" spans="1:27">
      <c r="A11" s="523" t="s">
        <v>483</v>
      </c>
      <c r="B11" s="522" t="s">
        <v>484</v>
      </c>
      <c r="C11" s="613">
        <v>9581427329.9592991</v>
      </c>
      <c r="D11" s="601">
        <v>9087500899.2628002</v>
      </c>
      <c r="E11" s="601">
        <v>50833375.819399998</v>
      </c>
      <c r="F11" s="601">
        <v>1297941.507</v>
      </c>
      <c r="G11" s="601"/>
      <c r="H11" s="601">
        <v>315786233.41329998</v>
      </c>
      <c r="I11" s="601">
        <v>19103113.304499999</v>
      </c>
      <c r="J11" s="601">
        <v>19258872.543900002</v>
      </c>
      <c r="K11" s="601">
        <v>0</v>
      </c>
      <c r="L11" s="601">
        <v>133252065.9958</v>
      </c>
      <c r="M11" s="601">
        <v>11006354.4859</v>
      </c>
      <c r="N11" s="601">
        <v>11000883.735300001</v>
      </c>
      <c r="O11" s="601">
        <v>10248052.886600001</v>
      </c>
      <c r="P11" s="601">
        <v>12331165.074000001</v>
      </c>
      <c r="Q11" s="601">
        <v>19080452.645599999</v>
      </c>
      <c r="R11" s="601">
        <v>23087827.684999999</v>
      </c>
      <c r="S11" s="609">
        <v>0</v>
      </c>
      <c r="T11" s="610">
        <v>44888131.287400007</v>
      </c>
      <c r="U11" s="601">
        <v>4789792.4276000001</v>
      </c>
      <c r="V11" s="601">
        <v>2133090.2681</v>
      </c>
      <c r="W11" s="601">
        <v>757578.80779999995</v>
      </c>
      <c r="X11" s="601">
        <v>1671016.0781</v>
      </c>
      <c r="Y11" s="601">
        <v>327742.94780000002</v>
      </c>
      <c r="Z11" s="601">
        <v>475949.06760000001</v>
      </c>
      <c r="AA11" s="609"/>
    </row>
    <row r="12" spans="1:27">
      <c r="A12" s="523" t="s">
        <v>485</v>
      </c>
      <c r="B12" s="522" t="s">
        <v>486</v>
      </c>
      <c r="C12" s="613">
        <v>2560646517.2368999</v>
      </c>
      <c r="D12" s="601">
        <v>2407552321.7340999</v>
      </c>
      <c r="E12" s="601">
        <v>18171110.188499998</v>
      </c>
      <c r="F12" s="601">
        <v>482698.83069999999</v>
      </c>
      <c r="G12" s="601"/>
      <c r="H12" s="601">
        <v>103714663.3998</v>
      </c>
      <c r="I12" s="601">
        <v>6868877.9517999999</v>
      </c>
      <c r="J12" s="601">
        <v>12077909.9608</v>
      </c>
      <c r="K12" s="601">
        <v>0</v>
      </c>
      <c r="L12" s="601">
        <v>28718315.617800001</v>
      </c>
      <c r="M12" s="601">
        <v>1376853.3917</v>
      </c>
      <c r="N12" s="601">
        <v>961232.75529999996</v>
      </c>
      <c r="O12" s="601">
        <v>4987199.1396000003</v>
      </c>
      <c r="P12" s="601">
        <v>4399330.3191999998</v>
      </c>
      <c r="Q12" s="601">
        <v>3553713.0487000002</v>
      </c>
      <c r="R12" s="601">
        <v>3385590.5485999999</v>
      </c>
      <c r="S12" s="609">
        <v>0</v>
      </c>
      <c r="T12" s="610">
        <v>20661216.485200003</v>
      </c>
      <c r="U12" s="601">
        <v>1441859.2371</v>
      </c>
      <c r="V12" s="601">
        <v>1238884.7206999999</v>
      </c>
      <c r="W12" s="601">
        <v>847644.13139999995</v>
      </c>
      <c r="X12" s="601">
        <v>1047934.3115</v>
      </c>
      <c r="Y12" s="601">
        <v>46775.644399999997</v>
      </c>
      <c r="Z12" s="601">
        <v>35819.2238</v>
      </c>
      <c r="AA12" s="609"/>
    </row>
    <row r="13" spans="1:27">
      <c r="A13" s="523" t="s">
        <v>487</v>
      </c>
      <c r="B13" s="522" t="s">
        <v>488</v>
      </c>
      <c r="C13" s="613">
        <v>1471409934.6162999</v>
      </c>
      <c r="D13" s="601">
        <v>1289259975.9707999</v>
      </c>
      <c r="E13" s="601">
        <v>13888504.611300001</v>
      </c>
      <c r="F13" s="601">
        <v>183284.04889999999</v>
      </c>
      <c r="G13" s="601"/>
      <c r="H13" s="601">
        <v>117598684.97309999</v>
      </c>
      <c r="I13" s="601">
        <v>20529385.2075</v>
      </c>
      <c r="J13" s="601">
        <v>2706721.2077000001</v>
      </c>
      <c r="K13" s="601">
        <v>0</v>
      </c>
      <c r="L13" s="601">
        <v>35509454.862499997</v>
      </c>
      <c r="M13" s="601">
        <v>2490988.5839999998</v>
      </c>
      <c r="N13" s="601">
        <v>2040098.9848</v>
      </c>
      <c r="O13" s="601">
        <v>2693543.2635999997</v>
      </c>
      <c r="P13" s="601">
        <v>5885545.3614999996</v>
      </c>
      <c r="Q13" s="601">
        <v>11958763.197799999</v>
      </c>
      <c r="R13" s="601">
        <v>1669496.1721999999</v>
      </c>
      <c r="S13" s="609">
        <v>0</v>
      </c>
      <c r="T13" s="610">
        <v>29041818.809900001</v>
      </c>
      <c r="U13" s="601">
        <v>1450469.6433000001</v>
      </c>
      <c r="V13" s="601">
        <v>1637331.7371</v>
      </c>
      <c r="W13" s="601">
        <v>941745.85889999999</v>
      </c>
      <c r="X13" s="601">
        <v>17889602.747400001</v>
      </c>
      <c r="Y13" s="601">
        <v>2652246.0257000001</v>
      </c>
      <c r="Z13" s="601">
        <v>63859.507700000002</v>
      </c>
      <c r="AA13" s="609"/>
    </row>
    <row r="14" spans="1:27">
      <c r="A14" s="523" t="s">
        <v>489</v>
      </c>
      <c r="B14" s="522" t="s">
        <v>490</v>
      </c>
      <c r="C14" s="613">
        <v>2784428113.1981997</v>
      </c>
      <c r="D14" s="601">
        <v>2388565724.8416996</v>
      </c>
      <c r="E14" s="601">
        <v>5495154.6872999994</v>
      </c>
      <c r="F14" s="601">
        <v>66950.792700000005</v>
      </c>
      <c r="G14" s="601"/>
      <c r="H14" s="601">
        <v>273338353.80070001</v>
      </c>
      <c r="I14" s="601">
        <v>12096766.274499999</v>
      </c>
      <c r="J14" s="601">
        <v>4222297.4310999997</v>
      </c>
      <c r="K14" s="601">
        <v>0</v>
      </c>
      <c r="L14" s="601">
        <v>115252959.69650002</v>
      </c>
      <c r="M14" s="601">
        <v>1594803.3215000001</v>
      </c>
      <c r="N14" s="601">
        <v>3892757.0684000002</v>
      </c>
      <c r="O14" s="601">
        <v>8917026.6085999999</v>
      </c>
      <c r="P14" s="601">
        <v>21969478.247299999</v>
      </c>
      <c r="Q14" s="601">
        <v>30007056.198400002</v>
      </c>
      <c r="R14" s="601">
        <v>9721345.1605999991</v>
      </c>
      <c r="S14" s="609">
        <v>0</v>
      </c>
      <c r="T14" s="610">
        <v>7271074.8593000006</v>
      </c>
      <c r="U14" s="601">
        <v>269464.92420000001</v>
      </c>
      <c r="V14" s="601">
        <v>461891.20299999998</v>
      </c>
      <c r="W14" s="601">
        <v>184950.0324</v>
      </c>
      <c r="X14" s="601">
        <v>931269.82129999995</v>
      </c>
      <c r="Y14" s="601">
        <v>952942.07649999997</v>
      </c>
      <c r="Z14" s="601">
        <v>434440.06189999997</v>
      </c>
      <c r="AA14" s="609"/>
    </row>
    <row r="15" spans="1:27">
      <c r="A15" s="521">
        <v>1.2</v>
      </c>
      <c r="B15" s="519" t="s">
        <v>684</v>
      </c>
      <c r="C15" s="614">
        <v>179811517.507961</v>
      </c>
      <c r="D15" s="601">
        <v>22676299.890000001</v>
      </c>
      <c r="E15" s="601">
        <v>560345.43000000005</v>
      </c>
      <c r="F15" s="601">
        <v>5188.53</v>
      </c>
      <c r="G15" s="601"/>
      <c r="H15" s="601">
        <v>35102163.960000001</v>
      </c>
      <c r="I15" s="601">
        <v>813258.01</v>
      </c>
      <c r="J15" s="601">
        <v>694454.01</v>
      </c>
      <c r="K15" s="601">
        <v>0</v>
      </c>
      <c r="L15" s="601">
        <v>99297122.367333993</v>
      </c>
      <c r="M15" s="601">
        <v>8769006.8520459998</v>
      </c>
      <c r="N15" s="601">
        <v>3624205.5022799997</v>
      </c>
      <c r="O15" s="601">
        <v>5807844.5225409996</v>
      </c>
      <c r="P15" s="601">
        <v>17876465.107703</v>
      </c>
      <c r="Q15" s="601">
        <v>22478113.128555</v>
      </c>
      <c r="R15" s="601">
        <v>11116597.214232001</v>
      </c>
      <c r="S15" s="609">
        <v>0</v>
      </c>
      <c r="T15" s="610">
        <v>22735931.290627003</v>
      </c>
      <c r="U15" s="601">
        <v>1940064.1377939999</v>
      </c>
      <c r="V15" s="601">
        <v>1605882.4157540002</v>
      </c>
      <c r="W15" s="601">
        <v>922545.95318399998</v>
      </c>
      <c r="X15" s="601">
        <v>8725603.2305089999</v>
      </c>
      <c r="Y15" s="601">
        <v>1235527.1532180002</v>
      </c>
      <c r="Z15" s="601">
        <v>237276.23178799998</v>
      </c>
      <c r="AA15" s="609"/>
    </row>
    <row r="16" spans="1:27">
      <c r="A16" s="520">
        <v>1.3</v>
      </c>
      <c r="B16" s="519" t="s">
        <v>529</v>
      </c>
      <c r="C16" s="615"/>
      <c r="D16" s="616"/>
      <c r="E16" s="616"/>
      <c r="F16" s="616"/>
      <c r="G16" s="616"/>
      <c r="H16" s="616"/>
      <c r="I16" s="616"/>
      <c r="J16" s="616"/>
      <c r="K16" s="616"/>
      <c r="L16" s="616"/>
      <c r="M16" s="616"/>
      <c r="N16" s="616"/>
      <c r="O16" s="616"/>
      <c r="P16" s="616"/>
      <c r="Q16" s="616"/>
      <c r="R16" s="616"/>
      <c r="S16" s="617"/>
      <c r="T16" s="618"/>
      <c r="U16" s="616"/>
      <c r="V16" s="616"/>
      <c r="W16" s="616"/>
      <c r="X16" s="616"/>
      <c r="Y16" s="616"/>
      <c r="Z16" s="616"/>
      <c r="AA16" s="617"/>
    </row>
    <row r="17" spans="1:27" s="509" customFormat="1">
      <c r="A17" s="517" t="s">
        <v>491</v>
      </c>
      <c r="B17" s="518" t="s">
        <v>492</v>
      </c>
      <c r="C17" s="619">
        <v>15896915907.885899</v>
      </c>
      <c r="D17" s="602">
        <v>14768920467.296598</v>
      </c>
      <c r="E17" s="602">
        <v>94541254.685200006</v>
      </c>
      <c r="F17" s="602">
        <v>2028325.1566000001</v>
      </c>
      <c r="G17" s="602"/>
      <c r="H17" s="602">
        <v>737174034.18789995</v>
      </c>
      <c r="I17" s="602">
        <v>50577541.125699997</v>
      </c>
      <c r="J17" s="602">
        <v>38263013.227500007</v>
      </c>
      <c r="K17" s="602">
        <v>0</v>
      </c>
      <c r="L17" s="602">
        <v>290500746.95359999</v>
      </c>
      <c r="M17" s="602">
        <v>16447101.4542</v>
      </c>
      <c r="N17" s="602">
        <v>17749269.068700004</v>
      </c>
      <c r="O17" s="602">
        <v>24715538.366100002</v>
      </c>
      <c r="P17" s="602">
        <v>39367900.665000007</v>
      </c>
      <c r="Q17" s="602">
        <v>61239159.396999992</v>
      </c>
      <c r="R17" s="602">
        <v>34603568.726899996</v>
      </c>
      <c r="S17" s="620">
        <v>0</v>
      </c>
      <c r="T17" s="621">
        <v>100320659.44780001</v>
      </c>
      <c r="U17" s="602">
        <v>7879295.0480000004</v>
      </c>
      <c r="V17" s="602">
        <v>5416666.1558999997</v>
      </c>
      <c r="W17" s="602">
        <v>2682899.0680999998</v>
      </c>
      <c r="X17" s="602">
        <v>21371763.407000002</v>
      </c>
      <c r="Y17" s="602">
        <v>3719279.2088000001</v>
      </c>
      <c r="Z17" s="602">
        <v>949123.66909999994</v>
      </c>
      <c r="AA17" s="620"/>
    </row>
    <row r="18" spans="1:27" s="509" customFormat="1">
      <c r="A18" s="514" t="s">
        <v>493</v>
      </c>
      <c r="B18" s="515" t="s">
        <v>494</v>
      </c>
      <c r="C18" s="622">
        <v>15300286373.680161</v>
      </c>
      <c r="D18" s="602">
        <v>14223504924.0697</v>
      </c>
      <c r="E18" s="602">
        <v>87169885.729200006</v>
      </c>
      <c r="F18" s="602">
        <v>2028325.1566000001</v>
      </c>
      <c r="G18" s="602"/>
      <c r="H18" s="602">
        <v>699016051.64836001</v>
      </c>
      <c r="I18" s="602">
        <v>49785468.773800001</v>
      </c>
      <c r="J18" s="602">
        <v>36895077.902400002</v>
      </c>
      <c r="K18" s="602">
        <v>0</v>
      </c>
      <c r="L18" s="602">
        <v>277626336.13959998</v>
      </c>
      <c r="M18" s="602">
        <v>16026816.6316</v>
      </c>
      <c r="N18" s="602">
        <v>17260480.4254</v>
      </c>
      <c r="O18" s="602">
        <v>24492611.139800001</v>
      </c>
      <c r="P18" s="602">
        <v>37831469.114700004</v>
      </c>
      <c r="Q18" s="602">
        <v>55246608.382099994</v>
      </c>
      <c r="R18" s="602">
        <v>33954641.325800002</v>
      </c>
      <c r="S18" s="620">
        <v>0</v>
      </c>
      <c r="T18" s="621">
        <v>100139061.82250001</v>
      </c>
      <c r="U18" s="602">
        <v>7879295.0480000004</v>
      </c>
      <c r="V18" s="602">
        <v>5416666.1558999997</v>
      </c>
      <c r="W18" s="602">
        <v>2682899.0680999998</v>
      </c>
      <c r="X18" s="602">
        <v>21371763.407000002</v>
      </c>
      <c r="Y18" s="602">
        <v>3719279.2079000003</v>
      </c>
      <c r="Z18" s="602">
        <v>949123.66909999994</v>
      </c>
      <c r="AA18" s="620"/>
    </row>
    <row r="19" spans="1:27" s="509" customFormat="1">
      <c r="A19" s="517" t="s">
        <v>495</v>
      </c>
      <c r="B19" s="516" t="s">
        <v>496</v>
      </c>
      <c r="C19" s="623">
        <v>20096717778.441998</v>
      </c>
      <c r="D19" s="602">
        <v>19092836074.729797</v>
      </c>
      <c r="E19" s="602">
        <v>84914979.555400014</v>
      </c>
      <c r="F19" s="602">
        <v>1625282.3233999999</v>
      </c>
      <c r="G19" s="602"/>
      <c r="H19" s="602">
        <v>649918865.80289996</v>
      </c>
      <c r="I19" s="602">
        <v>40119591.672499999</v>
      </c>
      <c r="J19" s="602">
        <v>96617014.365800008</v>
      </c>
      <c r="K19" s="602">
        <v>0</v>
      </c>
      <c r="L19" s="602">
        <v>281817960.60940003</v>
      </c>
      <c r="M19" s="602">
        <v>26756590.103799999</v>
      </c>
      <c r="N19" s="602">
        <v>17818056.337099999</v>
      </c>
      <c r="O19" s="602">
        <v>18806233.825600002</v>
      </c>
      <c r="P19" s="602">
        <v>27920961.765400004</v>
      </c>
      <c r="Q19" s="602">
        <v>57402129.1435</v>
      </c>
      <c r="R19" s="602">
        <v>22040431.322800003</v>
      </c>
      <c r="S19" s="620">
        <v>0</v>
      </c>
      <c r="T19" s="621">
        <v>72144877.299899995</v>
      </c>
      <c r="U19" s="602">
        <v>5892052.1972000003</v>
      </c>
      <c r="V19" s="602">
        <v>3655498.2511</v>
      </c>
      <c r="W19" s="602">
        <v>1597240.6688999999</v>
      </c>
      <c r="X19" s="602">
        <v>5053456.5462999996</v>
      </c>
      <c r="Y19" s="602">
        <v>647672.51740000001</v>
      </c>
      <c r="Z19" s="602">
        <v>735555.92090000003</v>
      </c>
      <c r="AA19" s="620"/>
    </row>
    <row r="20" spans="1:27" s="509" customFormat="1">
      <c r="A20" s="514" t="s">
        <v>497</v>
      </c>
      <c r="B20" s="515" t="s">
        <v>494</v>
      </c>
      <c r="C20" s="622">
        <v>18541596626.853962</v>
      </c>
      <c r="D20" s="602">
        <v>17614177262.672264</v>
      </c>
      <c r="E20" s="602">
        <v>82751280.250799999</v>
      </c>
      <c r="F20" s="602">
        <v>1625282.3233999999</v>
      </c>
      <c r="G20" s="602"/>
      <c r="H20" s="602">
        <v>621375533.2737999</v>
      </c>
      <c r="I20" s="602">
        <v>39222594.156199999</v>
      </c>
      <c r="J20" s="602">
        <v>95340455.947599992</v>
      </c>
      <c r="K20" s="602">
        <v>0</v>
      </c>
      <c r="L20" s="602">
        <v>234083938.83039999</v>
      </c>
      <c r="M20" s="602">
        <v>23634962.488400001</v>
      </c>
      <c r="N20" s="602">
        <v>15876037.964600001</v>
      </c>
      <c r="O20" s="602">
        <v>18098843.2502</v>
      </c>
      <c r="P20" s="602">
        <v>27288035.245299999</v>
      </c>
      <c r="Q20" s="602">
        <v>39220377.927900001</v>
      </c>
      <c r="R20" s="602">
        <v>21621345.5942</v>
      </c>
      <c r="S20" s="620">
        <v>0</v>
      </c>
      <c r="T20" s="621">
        <v>71959892.077500001</v>
      </c>
      <c r="U20" s="602">
        <v>5892052.1919999998</v>
      </c>
      <c r="V20" s="602">
        <v>3655498.2440999998</v>
      </c>
      <c r="W20" s="602">
        <v>1597240.6618999999</v>
      </c>
      <c r="X20" s="602">
        <v>5053456.5529999994</v>
      </c>
      <c r="Y20" s="602">
        <v>647672.52209999994</v>
      </c>
      <c r="Z20" s="602">
        <v>735555.92090000003</v>
      </c>
      <c r="AA20" s="620"/>
    </row>
    <row r="21" spans="1:27" s="509" customFormat="1" ht="13.8">
      <c r="A21" s="513">
        <v>1.4</v>
      </c>
      <c r="B21" s="512" t="s">
        <v>498</v>
      </c>
      <c r="C21" s="703">
        <v>100338073.73349999</v>
      </c>
      <c r="D21" s="704">
        <v>94728161.699999988</v>
      </c>
      <c r="E21" s="704">
        <v>417444.80000000005</v>
      </c>
      <c r="F21" s="704">
        <v>0</v>
      </c>
      <c r="G21" s="704"/>
      <c r="H21" s="704">
        <v>1922100.2</v>
      </c>
      <c r="I21" s="704">
        <v>133235</v>
      </c>
      <c r="J21" s="704">
        <v>922162.12</v>
      </c>
      <c r="K21" s="704">
        <v>0</v>
      </c>
      <c r="L21" s="704">
        <v>3687811.8334999997</v>
      </c>
      <c r="M21" s="704">
        <v>25572.71</v>
      </c>
      <c r="N21" s="704">
        <v>94210.83</v>
      </c>
      <c r="O21" s="704">
        <v>34066.42</v>
      </c>
      <c r="P21" s="704">
        <v>895573.57</v>
      </c>
      <c r="Q21" s="704">
        <v>95246.99</v>
      </c>
      <c r="R21" s="704">
        <v>0</v>
      </c>
      <c r="S21" s="704">
        <v>0</v>
      </c>
      <c r="T21" s="704">
        <v>0</v>
      </c>
      <c r="U21" s="704">
        <v>0</v>
      </c>
      <c r="V21" s="704">
        <v>0</v>
      </c>
      <c r="W21" s="704">
        <v>0</v>
      </c>
      <c r="X21" s="704">
        <v>0</v>
      </c>
      <c r="Y21" s="704">
        <v>0</v>
      </c>
      <c r="Z21" s="704">
        <v>0</v>
      </c>
      <c r="AA21" s="704"/>
    </row>
    <row r="22" spans="1:27" s="509" customFormat="1" ht="14.4" thickBot="1">
      <c r="A22" s="511">
        <v>1.5</v>
      </c>
      <c r="B22" s="510" t="s">
        <v>499</v>
      </c>
      <c r="C22" s="703">
        <v>70486253.238199994</v>
      </c>
      <c r="D22" s="704">
        <v>62795242.700000003</v>
      </c>
      <c r="E22" s="704">
        <v>0</v>
      </c>
      <c r="F22" s="704">
        <v>0</v>
      </c>
      <c r="G22" s="704"/>
      <c r="H22" s="704">
        <v>6176614.2672999995</v>
      </c>
      <c r="I22" s="704">
        <v>3745637.03</v>
      </c>
      <c r="J22" s="704">
        <v>0</v>
      </c>
      <c r="K22" s="704">
        <v>0</v>
      </c>
      <c r="L22" s="704">
        <v>1514396.2709000001</v>
      </c>
      <c r="M22" s="704">
        <v>0</v>
      </c>
      <c r="N22" s="704">
        <v>0</v>
      </c>
      <c r="O22" s="704">
        <v>0</v>
      </c>
      <c r="P22" s="704">
        <v>0</v>
      </c>
      <c r="Q22" s="704">
        <v>0</v>
      </c>
      <c r="R22" s="704">
        <v>0</v>
      </c>
      <c r="S22" s="704">
        <v>0</v>
      </c>
      <c r="T22" s="704">
        <v>0</v>
      </c>
      <c r="U22" s="704">
        <v>0</v>
      </c>
      <c r="V22" s="704">
        <v>0</v>
      </c>
      <c r="W22" s="704">
        <v>0</v>
      </c>
      <c r="X22" s="704">
        <v>0</v>
      </c>
      <c r="Y22" s="704">
        <v>0</v>
      </c>
      <c r="Z22" s="704">
        <v>0</v>
      </c>
      <c r="AA22" s="704"/>
    </row>
    <row r="23" spans="1:27">
      <c r="A23" s="49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heetViews>
  <sheetFormatPr defaultColWidth="9.109375" defaultRowHeight="12"/>
  <cols>
    <col min="1" max="1" width="11.88671875" style="477" bestFit="1" customWidth="1"/>
    <col min="2" max="2" width="93.44140625" style="477" customWidth="1"/>
    <col min="3" max="3" width="14.5546875" style="477" customWidth="1"/>
    <col min="4" max="5" width="16.109375" style="477" customWidth="1"/>
    <col min="6" max="6" width="16.109375" style="534" customWidth="1"/>
    <col min="7" max="7" width="25.33203125" style="534" customWidth="1"/>
    <col min="8" max="8" width="16.109375" style="477" customWidth="1"/>
    <col min="9" max="11" width="16.109375" style="534" customWidth="1"/>
    <col min="12" max="12" width="26.33203125" style="534" customWidth="1"/>
    <col min="13" max="16384" width="9.109375" style="477"/>
  </cols>
  <sheetData>
    <row r="1" spans="1:12" ht="13.8">
      <c r="A1" s="382" t="s">
        <v>30</v>
      </c>
      <c r="B1" s="463" t="str">
        <f>'Info '!C2</f>
        <v xml:space="preserve">JSC "Bank of Georgia" </v>
      </c>
      <c r="F1" s="477"/>
      <c r="G1" s="477"/>
      <c r="I1" s="477"/>
      <c r="J1" s="477"/>
      <c r="K1" s="477"/>
      <c r="L1" s="477"/>
    </row>
    <row r="2" spans="1:12">
      <c r="A2" s="383" t="s">
        <v>31</v>
      </c>
      <c r="B2" s="462">
        <f>'1. key ratios '!B2</f>
        <v>45382</v>
      </c>
      <c r="F2" s="477"/>
      <c r="G2" s="477"/>
      <c r="I2" s="477"/>
      <c r="J2" s="477"/>
      <c r="K2" s="477"/>
      <c r="L2" s="477"/>
    </row>
    <row r="3" spans="1:12">
      <c r="A3" s="384" t="s">
        <v>500</v>
      </c>
      <c r="F3" s="477"/>
      <c r="G3" s="477"/>
      <c r="I3" s="477"/>
      <c r="J3" s="477"/>
      <c r="K3" s="477"/>
      <c r="L3" s="477"/>
    </row>
    <row r="4" spans="1:12">
      <c r="F4" s="477"/>
      <c r="G4" s="477"/>
      <c r="I4" s="477"/>
      <c r="J4" s="477"/>
      <c r="K4" s="477"/>
      <c r="L4" s="477"/>
    </row>
    <row r="5" spans="1:12" ht="37.5" customHeight="1">
      <c r="A5" s="772" t="s">
        <v>517</v>
      </c>
      <c r="B5" s="773"/>
      <c r="C5" s="818" t="s">
        <v>501</v>
      </c>
      <c r="D5" s="819"/>
      <c r="E5" s="819"/>
      <c r="F5" s="819"/>
      <c r="G5" s="819"/>
      <c r="H5" s="820" t="s">
        <v>661</v>
      </c>
      <c r="I5" s="821"/>
      <c r="J5" s="821"/>
      <c r="K5" s="821"/>
      <c r="L5" s="822"/>
    </row>
    <row r="6" spans="1:12" ht="39.6" customHeight="1">
      <c r="A6" s="776"/>
      <c r="B6" s="777"/>
      <c r="C6" s="386"/>
      <c r="D6" s="475" t="s">
        <v>682</v>
      </c>
      <c r="E6" s="475" t="s">
        <v>681</v>
      </c>
      <c r="F6" s="475" t="s">
        <v>680</v>
      </c>
      <c r="G6" s="475" t="s">
        <v>679</v>
      </c>
      <c r="H6" s="537"/>
      <c r="I6" s="475" t="s">
        <v>682</v>
      </c>
      <c r="J6" s="475" t="s">
        <v>681</v>
      </c>
      <c r="K6" s="475" t="s">
        <v>680</v>
      </c>
      <c r="L6" s="475" t="s">
        <v>679</v>
      </c>
    </row>
    <row r="7" spans="1:12">
      <c r="A7" s="466">
        <v>1</v>
      </c>
      <c r="B7" s="483" t="s">
        <v>520</v>
      </c>
      <c r="C7" s="624">
        <v>617542922.01810002</v>
      </c>
      <c r="D7" s="601">
        <v>591639775.41220009</v>
      </c>
      <c r="E7" s="601">
        <v>17705949.804400008</v>
      </c>
      <c r="F7" s="625">
        <v>4914744.4073999999</v>
      </c>
      <c r="G7" s="625">
        <v>3282452.3941000002</v>
      </c>
      <c r="H7" s="601">
        <v>6008493.4379009996</v>
      </c>
      <c r="I7" s="625">
        <v>2336168.65</v>
      </c>
      <c r="J7" s="625">
        <v>794242.59000000008</v>
      </c>
      <c r="K7" s="625">
        <v>2515131.6331419991</v>
      </c>
      <c r="L7" s="625">
        <v>362950.56475899997</v>
      </c>
    </row>
    <row r="8" spans="1:12">
      <c r="A8" s="466">
        <v>2</v>
      </c>
      <c r="B8" s="483" t="s">
        <v>433</v>
      </c>
      <c r="C8" s="624">
        <v>766795625.3269999</v>
      </c>
      <c r="D8" s="601">
        <v>744449458.80419993</v>
      </c>
      <c r="E8" s="601">
        <v>14671184.712300001</v>
      </c>
      <c r="F8" s="625">
        <v>4911810.5322000002</v>
      </c>
      <c r="G8" s="625">
        <v>2763171.2783000004</v>
      </c>
      <c r="H8" s="601">
        <v>4727720.6484580003</v>
      </c>
      <c r="I8" s="625">
        <v>2206249.52</v>
      </c>
      <c r="J8" s="625">
        <v>446787.16000000003</v>
      </c>
      <c r="K8" s="625">
        <v>1700808.2816650001</v>
      </c>
      <c r="L8" s="625">
        <v>373875.68679299997</v>
      </c>
    </row>
    <row r="9" spans="1:12">
      <c r="A9" s="466">
        <v>3</v>
      </c>
      <c r="B9" s="483" t="s">
        <v>434</v>
      </c>
      <c r="C9" s="624">
        <v>11819744.960000001</v>
      </c>
      <c r="D9" s="601">
        <v>11710950.210000001</v>
      </c>
      <c r="E9" s="601">
        <v>0</v>
      </c>
      <c r="F9" s="626">
        <v>108794.75</v>
      </c>
      <c r="G9" s="626">
        <v>0</v>
      </c>
      <c r="H9" s="601">
        <v>0</v>
      </c>
      <c r="I9" s="626">
        <v>0</v>
      </c>
      <c r="J9" s="626">
        <v>0</v>
      </c>
      <c r="K9" s="626">
        <v>0</v>
      </c>
      <c r="L9" s="626">
        <v>0</v>
      </c>
    </row>
    <row r="10" spans="1:12">
      <c r="A10" s="466">
        <v>4</v>
      </c>
      <c r="B10" s="483" t="s">
        <v>521</v>
      </c>
      <c r="C10" s="624">
        <v>1079695454.6387</v>
      </c>
      <c r="D10" s="601">
        <v>1000088496.2385</v>
      </c>
      <c r="E10" s="601">
        <v>50336096.168299995</v>
      </c>
      <c r="F10" s="626">
        <v>11924655.9816</v>
      </c>
      <c r="G10" s="626">
        <v>17346206.250300001</v>
      </c>
      <c r="H10" s="601">
        <v>8848596.9283259995</v>
      </c>
      <c r="I10" s="626">
        <v>609344.96000000008</v>
      </c>
      <c r="J10" s="626">
        <v>52251.479999999996</v>
      </c>
      <c r="K10" s="626">
        <v>887498.30781700008</v>
      </c>
      <c r="L10" s="626">
        <v>7299502.1805090001</v>
      </c>
    </row>
    <row r="11" spans="1:12">
      <c r="A11" s="466">
        <v>5</v>
      </c>
      <c r="B11" s="483" t="s">
        <v>435</v>
      </c>
      <c r="C11" s="624">
        <v>1166902443.3142002</v>
      </c>
      <c r="D11" s="601">
        <v>1101400035.3737001</v>
      </c>
      <c r="E11" s="601">
        <v>42584130.841500007</v>
      </c>
      <c r="F11" s="626">
        <v>21043326.721600004</v>
      </c>
      <c r="G11" s="626">
        <v>1874950.3774000001</v>
      </c>
      <c r="H11" s="601">
        <v>8355286.0028219968</v>
      </c>
      <c r="I11" s="626">
        <v>1850317.7499999998</v>
      </c>
      <c r="J11" s="626">
        <v>694997.17999999993</v>
      </c>
      <c r="K11" s="626">
        <v>5762575.7228219975</v>
      </c>
      <c r="L11" s="626">
        <v>47395.349999999991</v>
      </c>
    </row>
    <row r="12" spans="1:12">
      <c r="A12" s="466">
        <v>6</v>
      </c>
      <c r="B12" s="483" t="s">
        <v>436</v>
      </c>
      <c r="C12" s="624">
        <v>784635724.94680011</v>
      </c>
      <c r="D12" s="601">
        <v>697640769.34450006</v>
      </c>
      <c r="E12" s="601">
        <v>64289522.503099985</v>
      </c>
      <c r="F12" s="626">
        <v>19490016.301000003</v>
      </c>
      <c r="G12" s="626">
        <v>3215416.7981999996</v>
      </c>
      <c r="H12" s="601">
        <v>13583890.128027001</v>
      </c>
      <c r="I12" s="626">
        <v>3480545.5999999996</v>
      </c>
      <c r="J12" s="626">
        <v>1883760.3200000003</v>
      </c>
      <c r="K12" s="626">
        <v>7698231.7380269999</v>
      </c>
      <c r="L12" s="626">
        <v>521352.47000000003</v>
      </c>
    </row>
    <row r="13" spans="1:12">
      <c r="A13" s="466">
        <v>7</v>
      </c>
      <c r="B13" s="483" t="s">
        <v>437</v>
      </c>
      <c r="C13" s="624">
        <v>1035736675.4174</v>
      </c>
      <c r="D13" s="601">
        <v>1001257554.8070999</v>
      </c>
      <c r="E13" s="601">
        <v>9749744.5533999968</v>
      </c>
      <c r="F13" s="626">
        <v>23817755.009500001</v>
      </c>
      <c r="G13" s="626">
        <v>911621.04740000004</v>
      </c>
      <c r="H13" s="601">
        <v>14499893.971616</v>
      </c>
      <c r="I13" s="626">
        <v>2128605.81</v>
      </c>
      <c r="J13" s="626">
        <v>373826.88</v>
      </c>
      <c r="K13" s="626">
        <v>11819879.548002001</v>
      </c>
      <c r="L13" s="626">
        <v>177581.733614</v>
      </c>
    </row>
    <row r="14" spans="1:12">
      <c r="A14" s="466">
        <v>8</v>
      </c>
      <c r="B14" s="483" t="s">
        <v>438</v>
      </c>
      <c r="C14" s="624">
        <v>894887597.51419997</v>
      </c>
      <c r="D14" s="601">
        <v>858932656.35949993</v>
      </c>
      <c r="E14" s="601">
        <v>19874721.6052</v>
      </c>
      <c r="F14" s="626">
        <v>13850544.960599996</v>
      </c>
      <c r="G14" s="626">
        <v>2229674.5889000003</v>
      </c>
      <c r="H14" s="601">
        <v>9966862.8932210002</v>
      </c>
      <c r="I14" s="626">
        <v>3746729.1900000004</v>
      </c>
      <c r="J14" s="626">
        <v>1106889.8500000001</v>
      </c>
      <c r="K14" s="626">
        <v>4390577.7778090006</v>
      </c>
      <c r="L14" s="626">
        <v>722666.07541200006</v>
      </c>
    </row>
    <row r="15" spans="1:12">
      <c r="A15" s="466">
        <v>9</v>
      </c>
      <c r="B15" s="483" t="s">
        <v>439</v>
      </c>
      <c r="C15" s="624">
        <v>934721921.57459998</v>
      </c>
      <c r="D15" s="601">
        <v>724043113.91479993</v>
      </c>
      <c r="E15" s="601">
        <v>187630056.4321</v>
      </c>
      <c r="F15" s="626">
        <v>22150498.889199998</v>
      </c>
      <c r="G15" s="626">
        <v>898252.33849999995</v>
      </c>
      <c r="H15" s="601">
        <v>37335839.464151002</v>
      </c>
      <c r="I15" s="626">
        <v>3531567.9999999995</v>
      </c>
      <c r="J15" s="626">
        <v>23270090.359999999</v>
      </c>
      <c r="K15" s="626">
        <v>10317968.474151</v>
      </c>
      <c r="L15" s="626">
        <v>216212.63</v>
      </c>
    </row>
    <row r="16" spans="1:12">
      <c r="A16" s="466">
        <v>10</v>
      </c>
      <c r="B16" s="483" t="s">
        <v>440</v>
      </c>
      <c r="C16" s="624">
        <v>352702768.40740001</v>
      </c>
      <c r="D16" s="601">
        <v>336588775.01719999</v>
      </c>
      <c r="E16" s="601">
        <v>10007816.771500001</v>
      </c>
      <c r="F16" s="626">
        <v>5954688.1230000006</v>
      </c>
      <c r="G16" s="626">
        <v>151488.4957</v>
      </c>
      <c r="H16" s="601">
        <v>4175535.8095690003</v>
      </c>
      <c r="I16" s="626">
        <v>1305765.1700000002</v>
      </c>
      <c r="J16" s="626">
        <v>534204.15999999992</v>
      </c>
      <c r="K16" s="626">
        <v>2267311.489569</v>
      </c>
      <c r="L16" s="626">
        <v>68254.990000000005</v>
      </c>
    </row>
    <row r="17" spans="1:12">
      <c r="A17" s="466">
        <v>11</v>
      </c>
      <c r="B17" s="483" t="s">
        <v>441</v>
      </c>
      <c r="C17" s="624">
        <v>389097941.84290004</v>
      </c>
      <c r="D17" s="601">
        <v>380760731.65900004</v>
      </c>
      <c r="E17" s="601">
        <v>5137719.0252999999</v>
      </c>
      <c r="F17" s="626">
        <v>2938148.7629</v>
      </c>
      <c r="G17" s="626">
        <v>261342.39569999999</v>
      </c>
      <c r="H17" s="601">
        <v>3173715.0588369998</v>
      </c>
      <c r="I17" s="626">
        <v>1375257.82</v>
      </c>
      <c r="J17" s="626">
        <v>356589.19</v>
      </c>
      <c r="K17" s="626">
        <v>1352244.9488369999</v>
      </c>
      <c r="L17" s="626">
        <v>89623.099999999991</v>
      </c>
    </row>
    <row r="18" spans="1:12">
      <c r="A18" s="466">
        <v>12</v>
      </c>
      <c r="B18" s="483" t="s">
        <v>442</v>
      </c>
      <c r="C18" s="624">
        <v>824423592.61189997</v>
      </c>
      <c r="D18" s="601">
        <v>781343231.41119993</v>
      </c>
      <c r="E18" s="601">
        <v>23091412.175699994</v>
      </c>
      <c r="F18" s="626">
        <v>18875640.7029</v>
      </c>
      <c r="G18" s="626">
        <v>1113308.3221000002</v>
      </c>
      <c r="H18" s="601">
        <v>8639852.6144110002</v>
      </c>
      <c r="I18" s="626">
        <v>2783634.48</v>
      </c>
      <c r="J18" s="626">
        <v>845852.91</v>
      </c>
      <c r="K18" s="626">
        <v>4863292.6944110002</v>
      </c>
      <c r="L18" s="626">
        <v>147072.53</v>
      </c>
    </row>
    <row r="19" spans="1:12">
      <c r="A19" s="466">
        <v>13</v>
      </c>
      <c r="B19" s="483" t="s">
        <v>443</v>
      </c>
      <c r="C19" s="624">
        <v>216777994.25579998</v>
      </c>
      <c r="D19" s="601">
        <v>176462051.99989995</v>
      </c>
      <c r="E19" s="601">
        <v>38364394.273599997</v>
      </c>
      <c r="F19" s="626">
        <v>1667442.7969</v>
      </c>
      <c r="G19" s="626">
        <v>284105.18540000002</v>
      </c>
      <c r="H19" s="601">
        <v>3977712.5924780001</v>
      </c>
      <c r="I19" s="626">
        <v>1006191.04</v>
      </c>
      <c r="J19" s="626">
        <v>2306340.5100000002</v>
      </c>
      <c r="K19" s="626">
        <v>612222.66247800004</v>
      </c>
      <c r="L19" s="626">
        <v>52958.38</v>
      </c>
    </row>
    <row r="20" spans="1:12">
      <c r="A20" s="466">
        <v>14</v>
      </c>
      <c r="B20" s="483" t="s">
        <v>444</v>
      </c>
      <c r="C20" s="624">
        <v>1298867215.1022999</v>
      </c>
      <c r="D20" s="601">
        <v>1174614921.9038</v>
      </c>
      <c r="E20" s="601">
        <v>93046593.079500005</v>
      </c>
      <c r="F20" s="626">
        <v>30490258.464400005</v>
      </c>
      <c r="G20" s="626">
        <v>715441.65460000001</v>
      </c>
      <c r="H20" s="601">
        <v>14151034.108851999</v>
      </c>
      <c r="I20" s="626">
        <v>2294152.77</v>
      </c>
      <c r="J20" s="626">
        <v>757385.65999999992</v>
      </c>
      <c r="K20" s="626">
        <v>11042443.068852</v>
      </c>
      <c r="L20" s="626">
        <v>57052.61</v>
      </c>
    </row>
    <row r="21" spans="1:12">
      <c r="A21" s="466">
        <v>15</v>
      </c>
      <c r="B21" s="483" t="s">
        <v>445</v>
      </c>
      <c r="C21" s="624">
        <v>328761643.84499997</v>
      </c>
      <c r="D21" s="601">
        <v>307870485.99169999</v>
      </c>
      <c r="E21" s="601">
        <v>12967864.1033</v>
      </c>
      <c r="F21" s="626">
        <v>6446218.5133999996</v>
      </c>
      <c r="G21" s="626">
        <v>1477075.2365999999</v>
      </c>
      <c r="H21" s="601">
        <v>3980242.316071</v>
      </c>
      <c r="I21" s="626">
        <v>1799752.3800000001</v>
      </c>
      <c r="J21" s="626">
        <v>336800.87000000005</v>
      </c>
      <c r="K21" s="626">
        <v>1699714.6233810002</v>
      </c>
      <c r="L21" s="626">
        <v>143974.44269</v>
      </c>
    </row>
    <row r="22" spans="1:12">
      <c r="A22" s="466">
        <v>16</v>
      </c>
      <c r="B22" s="483" t="s">
        <v>446</v>
      </c>
      <c r="C22" s="624">
        <v>574799312.27869999</v>
      </c>
      <c r="D22" s="601">
        <v>470525158.11980003</v>
      </c>
      <c r="E22" s="601">
        <v>86625106.645699993</v>
      </c>
      <c r="F22" s="626">
        <v>17049110.3167</v>
      </c>
      <c r="G22" s="626">
        <v>599937.19649999996</v>
      </c>
      <c r="H22" s="601">
        <v>14298321.286311999</v>
      </c>
      <c r="I22" s="626">
        <v>988367.12000000011</v>
      </c>
      <c r="J22" s="626">
        <v>5464835.0200000005</v>
      </c>
      <c r="K22" s="626">
        <v>7734607.3563119993</v>
      </c>
      <c r="L22" s="626">
        <v>110511.79000000001</v>
      </c>
    </row>
    <row r="23" spans="1:12">
      <c r="A23" s="466">
        <v>17</v>
      </c>
      <c r="B23" s="483" t="s">
        <v>524</v>
      </c>
      <c r="C23" s="624">
        <v>128178109.1021</v>
      </c>
      <c r="D23" s="601">
        <v>116755527.81280001</v>
      </c>
      <c r="E23" s="601">
        <v>3963892.2461999999</v>
      </c>
      <c r="F23" s="626">
        <v>7097526.5947000002</v>
      </c>
      <c r="G23" s="626">
        <v>361162.44839999999</v>
      </c>
      <c r="H23" s="601">
        <v>4121987.0365380002</v>
      </c>
      <c r="I23" s="626">
        <v>274078.84000000003</v>
      </c>
      <c r="J23" s="626">
        <v>181443.15</v>
      </c>
      <c r="K23" s="626">
        <v>3647771.6765380003</v>
      </c>
      <c r="L23" s="626">
        <v>18693.370000000003</v>
      </c>
    </row>
    <row r="24" spans="1:12">
      <c r="A24" s="466">
        <v>18</v>
      </c>
      <c r="B24" s="483" t="s">
        <v>447</v>
      </c>
      <c r="C24" s="624">
        <v>905727411.04489994</v>
      </c>
      <c r="D24" s="601">
        <v>897210768.28929996</v>
      </c>
      <c r="E24" s="601">
        <v>6807755.6088999994</v>
      </c>
      <c r="F24" s="626">
        <v>1069571.2297</v>
      </c>
      <c r="G24" s="626">
        <v>639315.91700000002</v>
      </c>
      <c r="H24" s="601">
        <v>3107623.28</v>
      </c>
      <c r="I24" s="626">
        <v>2169800.44</v>
      </c>
      <c r="J24" s="626">
        <v>169965.71000000002</v>
      </c>
      <c r="K24" s="626">
        <v>607932.46000000008</v>
      </c>
      <c r="L24" s="626">
        <v>159924.67000000001</v>
      </c>
    </row>
    <row r="25" spans="1:12">
      <c r="A25" s="466">
        <v>19</v>
      </c>
      <c r="B25" s="483" t="s">
        <v>448</v>
      </c>
      <c r="C25" s="624">
        <v>131526554.90750001</v>
      </c>
      <c r="D25" s="601">
        <v>128071326.0502</v>
      </c>
      <c r="E25" s="601">
        <v>1676841.5362999998</v>
      </c>
      <c r="F25" s="626">
        <v>1632090.8021999998</v>
      </c>
      <c r="G25" s="626">
        <v>146296.51879999999</v>
      </c>
      <c r="H25" s="601">
        <v>883498.64</v>
      </c>
      <c r="I25" s="626">
        <v>262750.20999999996</v>
      </c>
      <c r="J25" s="626">
        <v>79978.609999999986</v>
      </c>
      <c r="K25" s="626">
        <v>475281.96000000008</v>
      </c>
      <c r="L25" s="626">
        <v>65487.86</v>
      </c>
    </row>
    <row r="26" spans="1:12">
      <c r="A26" s="466">
        <v>20</v>
      </c>
      <c r="B26" s="483" t="s">
        <v>523</v>
      </c>
      <c r="C26" s="624">
        <v>621153397.77189982</v>
      </c>
      <c r="D26" s="601">
        <v>585887570.93909991</v>
      </c>
      <c r="E26" s="601">
        <v>18105484.812899996</v>
      </c>
      <c r="F26" s="626">
        <v>15219668.191499999</v>
      </c>
      <c r="G26" s="626">
        <v>1940673.8284000002</v>
      </c>
      <c r="H26" s="601">
        <v>12395687.451355001</v>
      </c>
      <c r="I26" s="626">
        <v>2071167.8699999999</v>
      </c>
      <c r="J26" s="626">
        <v>794833.04000000027</v>
      </c>
      <c r="K26" s="626">
        <v>9198202.5587870013</v>
      </c>
      <c r="L26" s="626">
        <v>331483.98256800004</v>
      </c>
    </row>
    <row r="27" spans="1:12">
      <c r="A27" s="466">
        <v>21</v>
      </c>
      <c r="B27" s="483" t="s">
        <v>449</v>
      </c>
      <c r="C27" s="624">
        <v>114300842.08900002</v>
      </c>
      <c r="D27" s="601">
        <v>110202119.2613</v>
      </c>
      <c r="E27" s="601">
        <v>3419570.0664000004</v>
      </c>
      <c r="F27" s="626">
        <v>452899.00569999998</v>
      </c>
      <c r="G27" s="626">
        <v>226253.7556</v>
      </c>
      <c r="H27" s="601">
        <v>1060487.847569</v>
      </c>
      <c r="I27" s="626">
        <v>559506.01</v>
      </c>
      <c r="J27" s="626">
        <v>171873.96999999997</v>
      </c>
      <c r="K27" s="626">
        <v>276334.00756900001</v>
      </c>
      <c r="L27" s="626">
        <v>52773.86</v>
      </c>
    </row>
    <row r="28" spans="1:12">
      <c r="A28" s="466">
        <v>22</v>
      </c>
      <c r="B28" s="483" t="s">
        <v>450</v>
      </c>
      <c r="C28" s="624">
        <v>293635327.59670001</v>
      </c>
      <c r="D28" s="601">
        <v>282182499.51920003</v>
      </c>
      <c r="E28" s="601">
        <v>7419790.8328999998</v>
      </c>
      <c r="F28" s="626">
        <v>2989391.8629999999</v>
      </c>
      <c r="G28" s="626">
        <v>1043645.3816</v>
      </c>
      <c r="H28" s="601">
        <v>2236140.6736699999</v>
      </c>
      <c r="I28" s="626">
        <v>839247.26</v>
      </c>
      <c r="J28" s="626">
        <v>275289.57</v>
      </c>
      <c r="K28" s="626">
        <v>1040868.6336699998</v>
      </c>
      <c r="L28" s="626">
        <v>80735.210000000006</v>
      </c>
    </row>
    <row r="29" spans="1:12">
      <c r="A29" s="466">
        <v>23</v>
      </c>
      <c r="B29" s="483" t="s">
        <v>451</v>
      </c>
      <c r="C29" s="624">
        <v>3373901429.3118</v>
      </c>
      <c r="D29" s="601">
        <v>3211243433.8523002</v>
      </c>
      <c r="E29" s="601">
        <v>100862334.294</v>
      </c>
      <c r="F29" s="626">
        <v>42213140.212700017</v>
      </c>
      <c r="G29" s="626">
        <v>19582520.952800002</v>
      </c>
      <c r="H29" s="601">
        <v>40318526.555131994</v>
      </c>
      <c r="I29" s="626">
        <v>13822404.17</v>
      </c>
      <c r="J29" s="626">
        <v>4874897.1100000003</v>
      </c>
      <c r="K29" s="626">
        <v>17036867.138828997</v>
      </c>
      <c r="L29" s="626">
        <v>4584358.1363030002</v>
      </c>
    </row>
    <row r="30" spans="1:12">
      <c r="A30" s="466">
        <v>24</v>
      </c>
      <c r="B30" s="483" t="s">
        <v>522</v>
      </c>
      <c r="C30" s="624">
        <v>1097539517.5832999</v>
      </c>
      <c r="D30" s="601">
        <v>1010122439.4512</v>
      </c>
      <c r="E30" s="601">
        <v>33959437.071400002</v>
      </c>
      <c r="F30" s="626">
        <v>53012132.256499991</v>
      </c>
      <c r="G30" s="626">
        <v>445508.80420000001</v>
      </c>
      <c r="H30" s="601">
        <v>25964049.102853004</v>
      </c>
      <c r="I30" s="626">
        <v>4127239.36</v>
      </c>
      <c r="J30" s="626">
        <v>1567119.6199999999</v>
      </c>
      <c r="K30" s="626">
        <v>20059878.272853002</v>
      </c>
      <c r="L30" s="626">
        <v>209811.85</v>
      </c>
    </row>
    <row r="31" spans="1:12">
      <c r="A31" s="466">
        <v>25</v>
      </c>
      <c r="B31" s="483" t="s">
        <v>452</v>
      </c>
      <c r="C31" s="624">
        <v>2456058725.0562</v>
      </c>
      <c r="D31" s="601">
        <v>2250380128.7168002</v>
      </c>
      <c r="E31" s="601">
        <v>105173523.32009999</v>
      </c>
      <c r="F31" s="626">
        <v>54645956.163099997</v>
      </c>
      <c r="G31" s="626">
        <v>45859116.856200002</v>
      </c>
      <c r="H31" s="601">
        <v>55835909.680346005</v>
      </c>
      <c r="I31" s="626">
        <v>13437618.819999998</v>
      </c>
      <c r="J31" s="626">
        <v>6853932.2799999993</v>
      </c>
      <c r="K31" s="626">
        <v>26010121.814534001</v>
      </c>
      <c r="L31" s="626">
        <v>9534236.7658120003</v>
      </c>
    </row>
    <row r="32" spans="1:12">
      <c r="A32" s="466">
        <v>26</v>
      </c>
      <c r="B32" s="483" t="s">
        <v>519</v>
      </c>
      <c r="C32" s="624">
        <v>49804358.054299995</v>
      </c>
      <c r="D32" s="601">
        <v>40932510.2051</v>
      </c>
      <c r="E32" s="601">
        <v>3762682.9021999999</v>
      </c>
      <c r="F32" s="626">
        <v>4629140.5973000005</v>
      </c>
      <c r="G32" s="626">
        <v>480024.34969999996</v>
      </c>
      <c r="H32" s="601">
        <v>5357349.4651855864</v>
      </c>
      <c r="I32" s="626">
        <v>291958.61</v>
      </c>
      <c r="J32" s="626">
        <v>358586.38000000012</v>
      </c>
      <c r="K32" s="626">
        <v>4516239.8919675862</v>
      </c>
      <c r="L32" s="626">
        <v>190564.58321800001</v>
      </c>
    </row>
    <row r="33" spans="1:12">
      <c r="A33" s="466">
        <v>27</v>
      </c>
      <c r="B33" s="536" t="s">
        <v>64</v>
      </c>
      <c r="C33" s="627">
        <v>20449994250.572701</v>
      </c>
      <c r="D33" s="601">
        <v>18992316490.664402</v>
      </c>
      <c r="E33" s="601">
        <v>961233625.38619983</v>
      </c>
      <c r="F33" s="626">
        <v>388595172.14969999</v>
      </c>
      <c r="G33" s="626">
        <v>107848962.37240002</v>
      </c>
      <c r="H33" s="602">
        <v>307004256.99370056</v>
      </c>
      <c r="I33" s="626">
        <v>69298421.849999994</v>
      </c>
      <c r="J33" s="626">
        <v>54552773.580000006</v>
      </c>
      <c r="K33" s="626">
        <v>157534006.7420226</v>
      </c>
      <c r="L33" s="626">
        <v>25619054.821677998</v>
      </c>
    </row>
    <row r="34" spans="1:12">
      <c r="A34" s="497"/>
      <c r="B34" s="497"/>
      <c r="C34" s="497"/>
      <c r="D34" s="497"/>
      <c r="E34" s="497"/>
      <c r="H34" s="497"/>
    </row>
    <row r="35" spans="1:12">
      <c r="A35" s="497"/>
      <c r="B35" s="535"/>
      <c r="C35" s="535"/>
      <c r="D35" s="497"/>
      <c r="E35" s="497"/>
      <c r="H35" s="497"/>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showGridLines="0" zoomScaleNormal="100" workbookViewId="0"/>
  </sheetViews>
  <sheetFormatPr defaultColWidth="8.6640625" defaultRowHeight="12"/>
  <cols>
    <col min="1" max="1" width="11.88671875" style="538" bestFit="1" customWidth="1"/>
    <col min="2" max="2" width="68.6640625" style="538" customWidth="1"/>
    <col min="3" max="11" width="28.33203125" style="538" customWidth="1"/>
    <col min="12" max="16384" width="8.6640625" style="538"/>
  </cols>
  <sheetData>
    <row r="1" spans="1:11" s="477" customFormat="1" ht="13.8">
      <c r="A1" s="382" t="s">
        <v>30</v>
      </c>
      <c r="B1" s="463" t="str">
        <f>'Info '!C2</f>
        <v xml:space="preserve">JSC "Bank of Georgia" </v>
      </c>
    </row>
    <row r="2" spans="1:11" s="477" customFormat="1">
      <c r="A2" s="383" t="s">
        <v>31</v>
      </c>
      <c r="B2" s="462">
        <f>'1. key ratios '!B2</f>
        <v>45382</v>
      </c>
    </row>
    <row r="3" spans="1:11" s="477" customFormat="1">
      <c r="A3" s="384" t="s">
        <v>502</v>
      </c>
    </row>
    <row r="4" spans="1:11">
      <c r="C4" s="542" t="s">
        <v>696</v>
      </c>
      <c r="D4" s="542" t="s">
        <v>695</v>
      </c>
      <c r="E4" s="542" t="s">
        <v>694</v>
      </c>
      <c r="F4" s="542" t="s">
        <v>693</v>
      </c>
      <c r="G4" s="542" t="s">
        <v>692</v>
      </c>
      <c r="H4" s="542" t="s">
        <v>691</v>
      </c>
      <c r="I4" s="542" t="s">
        <v>690</v>
      </c>
      <c r="J4" s="542" t="s">
        <v>689</v>
      </c>
      <c r="K4" s="542" t="s">
        <v>688</v>
      </c>
    </row>
    <row r="5" spans="1:11" ht="104.1" customHeight="1">
      <c r="A5" s="823" t="s">
        <v>687</v>
      </c>
      <c r="B5" s="824"/>
      <c r="C5" s="541" t="s">
        <v>503</v>
      </c>
      <c r="D5" s="541" t="s">
        <v>504</v>
      </c>
      <c r="E5" s="541" t="s">
        <v>505</v>
      </c>
      <c r="F5" s="541" t="s">
        <v>506</v>
      </c>
      <c r="G5" s="541" t="s">
        <v>507</v>
      </c>
      <c r="H5" s="541" t="s">
        <v>508</v>
      </c>
      <c r="I5" s="541" t="s">
        <v>509</v>
      </c>
      <c r="J5" s="541" t="s">
        <v>510</v>
      </c>
      <c r="K5" s="541" t="s">
        <v>511</v>
      </c>
    </row>
    <row r="6" spans="1:11">
      <c r="A6" s="465">
        <v>1</v>
      </c>
      <c r="B6" s="465" t="s">
        <v>471</v>
      </c>
      <c r="C6" s="601">
        <v>312976413.54000002</v>
      </c>
      <c r="D6" s="601">
        <v>100214727.72</v>
      </c>
      <c r="E6" s="601">
        <v>70488410.604699999</v>
      </c>
      <c r="F6" s="601">
        <v>147424862.17409998</v>
      </c>
      <c r="G6" s="601">
        <v>15184766681.27125</v>
      </c>
      <c r="H6" s="601">
        <v>498940705.65000004</v>
      </c>
      <c r="I6" s="601">
        <v>564735039.81069994</v>
      </c>
      <c r="J6" s="601">
        <v>682014761.68000007</v>
      </c>
      <c r="K6" s="601">
        <v>2888432644.3032002</v>
      </c>
    </row>
    <row r="7" spans="1:11">
      <c r="A7" s="465">
        <v>2</v>
      </c>
      <c r="B7" s="466" t="s">
        <v>512</v>
      </c>
      <c r="C7" s="601">
        <v>0</v>
      </c>
      <c r="D7" s="601">
        <v>0</v>
      </c>
      <c r="E7" s="601">
        <v>0</v>
      </c>
      <c r="F7" s="601">
        <v>0</v>
      </c>
      <c r="G7" s="601">
        <v>0</v>
      </c>
      <c r="H7" s="601">
        <v>0</v>
      </c>
      <c r="I7" s="601">
        <v>0</v>
      </c>
      <c r="J7" s="601">
        <v>0</v>
      </c>
      <c r="K7" s="601">
        <v>130686425.44569999</v>
      </c>
    </row>
    <row r="8" spans="1:11">
      <c r="A8" s="465">
        <v>3</v>
      </c>
      <c r="B8" s="466" t="s">
        <v>479</v>
      </c>
      <c r="C8" s="601">
        <v>367729150.49780399</v>
      </c>
      <c r="D8" s="601">
        <v>0</v>
      </c>
      <c r="E8" s="601">
        <v>669833166.80753005</v>
      </c>
      <c r="F8" s="601">
        <v>0</v>
      </c>
      <c r="G8" s="601">
        <v>442405616.40921897</v>
      </c>
      <c r="H8" s="601">
        <v>158515226.37595701</v>
      </c>
      <c r="I8" s="601">
        <v>32361995.316487998</v>
      </c>
      <c r="J8" s="601">
        <v>102217873.722019</v>
      </c>
      <c r="K8" s="601">
        <v>1121945034.8305833</v>
      </c>
    </row>
    <row r="9" spans="1:11">
      <c r="A9" s="465">
        <v>4</v>
      </c>
      <c r="B9" s="498" t="s">
        <v>513</v>
      </c>
      <c r="C9" s="628">
        <v>3041745.2000606698</v>
      </c>
      <c r="D9" s="628">
        <v>4802998.6085009901</v>
      </c>
      <c r="E9" s="628">
        <v>1597264.8309403299</v>
      </c>
      <c r="F9" s="628">
        <v>3950617.4874082101</v>
      </c>
      <c r="G9" s="628">
        <v>404562004.55482399</v>
      </c>
      <c r="H9" s="628">
        <v>0</v>
      </c>
      <c r="I9" s="628">
        <v>13815453.767356353</v>
      </c>
      <c r="J9" s="628">
        <v>9675301.1565384101</v>
      </c>
      <c r="K9" s="628">
        <v>54998748.916471004</v>
      </c>
    </row>
    <row r="10" spans="1:11">
      <c r="A10" s="465">
        <v>5</v>
      </c>
      <c r="B10" s="487" t="s">
        <v>514</v>
      </c>
      <c r="C10" s="628">
        <v>0</v>
      </c>
      <c r="D10" s="628">
        <v>0</v>
      </c>
      <c r="E10" s="628">
        <v>0</v>
      </c>
      <c r="F10" s="628">
        <v>0</v>
      </c>
      <c r="G10" s="628">
        <v>0</v>
      </c>
      <c r="H10" s="628">
        <v>0</v>
      </c>
      <c r="I10" s="628">
        <v>0</v>
      </c>
      <c r="J10" s="628">
        <v>0</v>
      </c>
      <c r="K10" s="628">
        <v>0</v>
      </c>
    </row>
    <row r="11" spans="1:11">
      <c r="A11" s="465">
        <v>6</v>
      </c>
      <c r="B11" s="487" t="s">
        <v>515</v>
      </c>
      <c r="C11" s="628">
        <v>0</v>
      </c>
      <c r="D11" s="628">
        <v>0</v>
      </c>
      <c r="E11" s="628">
        <v>0</v>
      </c>
      <c r="F11" s="628">
        <v>0</v>
      </c>
      <c r="G11" s="628">
        <v>0</v>
      </c>
      <c r="H11" s="628">
        <v>0</v>
      </c>
      <c r="I11" s="628">
        <v>0</v>
      </c>
      <c r="J11" s="628">
        <v>0</v>
      </c>
      <c r="K11" s="628">
        <v>0</v>
      </c>
    </row>
    <row r="13" spans="1:11" ht="13.8">
      <c r="B13" s="539"/>
      <c r="C13" s="708"/>
    </row>
    <row r="14" spans="1:11">
      <c r="C14" s="708"/>
      <c r="D14" s="708"/>
      <c r="E14" s="708"/>
      <c r="F14" s="708"/>
      <c r="G14" s="708"/>
      <c r="H14" s="708"/>
      <c r="I14" s="708"/>
      <c r="J14" s="708"/>
      <c r="K14" s="708"/>
    </row>
    <row r="15" spans="1:11">
      <c r="C15" s="708"/>
      <c r="D15" s="708"/>
      <c r="E15" s="708"/>
      <c r="F15" s="708"/>
      <c r="G15" s="708"/>
      <c r="H15" s="708"/>
      <c r="I15" s="708"/>
      <c r="J15" s="708"/>
      <c r="K15" s="708"/>
    </row>
    <row r="16" spans="1:11">
      <c r="C16" s="708"/>
      <c r="D16" s="708"/>
      <c r="E16" s="708"/>
      <c r="F16" s="708"/>
      <c r="G16" s="708"/>
      <c r="H16" s="708"/>
      <c r="I16" s="708"/>
      <c r="J16" s="708"/>
      <c r="K16" s="708"/>
    </row>
    <row r="17" spans="3:11">
      <c r="C17" s="708"/>
      <c r="D17" s="708"/>
      <c r="E17" s="708"/>
      <c r="F17" s="708"/>
      <c r="G17" s="708"/>
      <c r="H17" s="708"/>
      <c r="I17" s="708"/>
      <c r="J17" s="708"/>
      <c r="K17" s="708"/>
    </row>
    <row r="18" spans="3:11">
      <c r="C18" s="708"/>
      <c r="D18" s="708"/>
      <c r="E18" s="708"/>
      <c r="F18" s="708"/>
      <c r="G18" s="708"/>
      <c r="H18" s="708"/>
      <c r="I18" s="708"/>
      <c r="J18" s="708"/>
      <c r="K18" s="708"/>
    </row>
    <row r="19" spans="3:11">
      <c r="C19" s="708"/>
      <c r="D19" s="708"/>
      <c r="E19" s="708"/>
      <c r="F19" s="708"/>
      <c r="G19" s="708"/>
      <c r="H19" s="708"/>
      <c r="I19" s="708"/>
      <c r="J19" s="708"/>
      <c r="K19" s="70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38"/>
  <sheetViews>
    <sheetView showGridLines="0" zoomScaleNormal="100" workbookViewId="0"/>
  </sheetViews>
  <sheetFormatPr defaultColWidth="8.6640625" defaultRowHeight="14.4"/>
  <cols>
    <col min="1" max="1" width="10" style="543" bestFit="1" customWidth="1"/>
    <col min="2" max="2" width="71.6640625" style="543" customWidth="1"/>
    <col min="3" max="3" width="14.33203125" style="543" bestFit="1" customWidth="1"/>
    <col min="4" max="7" width="15.5546875" style="543" customWidth="1"/>
    <col min="8" max="8" width="14.33203125" style="543" bestFit="1" customWidth="1"/>
    <col min="9" max="12" width="17.33203125" style="543" customWidth="1"/>
    <col min="13" max="13" width="12.88671875" style="543" bestFit="1" customWidth="1"/>
    <col min="14" max="17" width="16.109375" style="543" customWidth="1"/>
    <col min="18" max="18" width="12.44140625" style="543" bestFit="1" customWidth="1"/>
    <col min="19" max="19" width="46.88671875" style="543" bestFit="1" customWidth="1"/>
    <col min="20" max="20" width="43.44140625" style="543" bestFit="1" customWidth="1"/>
    <col min="21" max="21" width="45.88671875" style="543" bestFit="1" customWidth="1"/>
    <col min="22" max="22" width="43.44140625" style="543" bestFit="1" customWidth="1"/>
    <col min="23" max="16384" width="8.6640625" style="543"/>
  </cols>
  <sheetData>
    <row r="1" spans="1:22">
      <c r="A1" s="382" t="s">
        <v>30</v>
      </c>
      <c r="B1" s="463" t="str">
        <f>'Info '!C2</f>
        <v xml:space="preserve">JSC "Bank of Georgia" </v>
      </c>
    </row>
    <row r="2" spans="1:22">
      <c r="A2" s="383" t="s">
        <v>31</v>
      </c>
      <c r="B2" s="462">
        <f>'1. key ratios '!B2</f>
        <v>45382</v>
      </c>
    </row>
    <row r="3" spans="1:22">
      <c r="A3" s="384" t="s">
        <v>530</v>
      </c>
      <c r="B3" s="477"/>
    </row>
    <row r="4" spans="1:22">
      <c r="A4" s="384"/>
      <c r="B4" s="477"/>
    </row>
    <row r="5" spans="1:22" ht="24" customHeight="1">
      <c r="A5" s="825" t="s">
        <v>531</v>
      </c>
      <c r="B5" s="826"/>
      <c r="C5" s="830" t="s">
        <v>697</v>
      </c>
      <c r="D5" s="830"/>
      <c r="E5" s="830"/>
      <c r="F5" s="830"/>
      <c r="G5" s="830"/>
      <c r="H5" s="830" t="s">
        <v>549</v>
      </c>
      <c r="I5" s="830"/>
      <c r="J5" s="830"/>
      <c r="K5" s="830"/>
      <c r="L5" s="830"/>
      <c r="M5" s="830" t="s">
        <v>661</v>
      </c>
      <c r="N5" s="830"/>
      <c r="O5" s="830"/>
      <c r="P5" s="830"/>
      <c r="Q5" s="830"/>
      <c r="R5" s="829" t="s">
        <v>532</v>
      </c>
      <c r="S5" s="829" t="s">
        <v>546</v>
      </c>
      <c r="T5" s="829" t="s">
        <v>547</v>
      </c>
      <c r="U5" s="829" t="s">
        <v>706</v>
      </c>
      <c r="V5" s="829" t="s">
        <v>707</v>
      </c>
    </row>
    <row r="6" spans="1:22" ht="36" customHeight="1">
      <c r="A6" s="827"/>
      <c r="B6" s="828"/>
      <c r="C6" s="553"/>
      <c r="D6" s="475" t="s">
        <v>682</v>
      </c>
      <c r="E6" s="475" t="s">
        <v>681</v>
      </c>
      <c r="F6" s="475" t="s">
        <v>680</v>
      </c>
      <c r="G6" s="475" t="s">
        <v>679</v>
      </c>
      <c r="H6" s="553"/>
      <c r="I6" s="475" t="s">
        <v>682</v>
      </c>
      <c r="J6" s="475" t="s">
        <v>681</v>
      </c>
      <c r="K6" s="475" t="s">
        <v>680</v>
      </c>
      <c r="L6" s="475" t="s">
        <v>679</v>
      </c>
      <c r="M6" s="553"/>
      <c r="N6" s="475" t="s">
        <v>682</v>
      </c>
      <c r="O6" s="475" t="s">
        <v>681</v>
      </c>
      <c r="P6" s="475" t="s">
        <v>680</v>
      </c>
      <c r="Q6" s="475" t="s">
        <v>679</v>
      </c>
      <c r="R6" s="829"/>
      <c r="S6" s="829"/>
      <c r="T6" s="829"/>
      <c r="U6" s="829"/>
      <c r="V6" s="829"/>
    </row>
    <row r="7" spans="1:22">
      <c r="A7" s="551">
        <v>1</v>
      </c>
      <c r="B7" s="552" t="s">
        <v>540</v>
      </c>
      <c r="C7" s="628">
        <v>85901330.510000005</v>
      </c>
      <c r="D7" s="628">
        <v>80307581.430000007</v>
      </c>
      <c r="E7" s="628">
        <v>4656382.3099999996</v>
      </c>
      <c r="F7" s="628">
        <v>839166.77</v>
      </c>
      <c r="G7" s="628">
        <v>98200</v>
      </c>
      <c r="H7" s="628">
        <v>87247340.096799999</v>
      </c>
      <c r="I7" s="628">
        <v>81513099.466000006</v>
      </c>
      <c r="J7" s="628">
        <v>4763447.2572999997</v>
      </c>
      <c r="K7" s="628">
        <v>872062.73349999997</v>
      </c>
      <c r="L7" s="628">
        <v>98730.64</v>
      </c>
      <c r="M7" s="628">
        <v>2280926.7150079999</v>
      </c>
      <c r="N7" s="628">
        <v>982869.16</v>
      </c>
      <c r="O7" s="628">
        <v>509302.33</v>
      </c>
      <c r="P7" s="628">
        <v>745196.95500800002</v>
      </c>
      <c r="Q7" s="628">
        <v>43558.27</v>
      </c>
      <c r="R7" s="628">
        <v>985</v>
      </c>
      <c r="S7" s="630">
        <v>0.11271561206610008</v>
      </c>
      <c r="T7" s="630">
        <v>0.12858532250624058</v>
      </c>
      <c r="U7" s="630">
        <v>0.1176</v>
      </c>
      <c r="V7" s="630">
        <v>43.66</v>
      </c>
    </row>
    <row r="8" spans="1:22">
      <c r="A8" s="551">
        <v>2</v>
      </c>
      <c r="B8" s="550" t="s">
        <v>539</v>
      </c>
      <c r="C8" s="628">
        <v>4403728089.7400007</v>
      </c>
      <c r="D8" s="628">
        <v>4100833873.52</v>
      </c>
      <c r="E8" s="628">
        <v>188439737.84999999</v>
      </c>
      <c r="F8" s="628">
        <v>86991332.099999994</v>
      </c>
      <c r="G8" s="628">
        <v>27463146.27</v>
      </c>
      <c r="H8" s="628">
        <v>4419422178.7425995</v>
      </c>
      <c r="I8" s="628">
        <v>4111008515.8025999</v>
      </c>
      <c r="J8" s="628">
        <v>191178681.09220001</v>
      </c>
      <c r="K8" s="628">
        <v>88752587.332699999</v>
      </c>
      <c r="L8" s="628">
        <v>28482394.515099999</v>
      </c>
      <c r="M8" s="628">
        <v>111743044.87209399</v>
      </c>
      <c r="N8" s="628">
        <v>40297128.799999997</v>
      </c>
      <c r="O8" s="628">
        <v>16672970.6</v>
      </c>
      <c r="P8" s="628">
        <v>47726207.231737003</v>
      </c>
      <c r="Q8" s="628">
        <v>7046738.2403570004</v>
      </c>
      <c r="R8" s="628">
        <v>518703</v>
      </c>
      <c r="S8" s="630">
        <v>0.15055770929915935</v>
      </c>
      <c r="T8" s="630">
        <v>0.19655735952761855</v>
      </c>
      <c r="U8" s="630">
        <v>0.14330000000000001</v>
      </c>
      <c r="V8" s="630">
        <v>58.06</v>
      </c>
    </row>
    <row r="9" spans="1:22">
      <c r="A9" s="551">
        <v>3</v>
      </c>
      <c r="B9" s="550" t="s">
        <v>538</v>
      </c>
      <c r="C9" s="628">
        <v>538596.15</v>
      </c>
      <c r="D9" s="628">
        <v>184425.74</v>
      </c>
      <c r="E9" s="628">
        <v>146082.22</v>
      </c>
      <c r="F9" s="628">
        <v>201319.02</v>
      </c>
      <c r="G9" s="628">
        <v>6769.17</v>
      </c>
      <c r="H9" s="628">
        <v>605573.53280000004</v>
      </c>
      <c r="I9" s="628">
        <v>192398.55590000001</v>
      </c>
      <c r="J9" s="628">
        <v>182193.4417</v>
      </c>
      <c r="K9" s="628">
        <v>223948.80729999999</v>
      </c>
      <c r="L9" s="628">
        <v>7032.7278999999999</v>
      </c>
      <c r="M9" s="628">
        <v>216211.07</v>
      </c>
      <c r="N9" s="628">
        <v>15246.72</v>
      </c>
      <c r="O9" s="628">
        <v>19558.849999999999</v>
      </c>
      <c r="P9" s="628">
        <v>179272.31</v>
      </c>
      <c r="Q9" s="628">
        <v>2133.19</v>
      </c>
      <c r="R9" s="628">
        <v>1266</v>
      </c>
      <c r="S9" s="630">
        <v>0.32451429333625093</v>
      </c>
      <c r="T9" s="630">
        <v>0.46159061268921986</v>
      </c>
      <c r="U9" s="630">
        <v>0.26150000000000001</v>
      </c>
      <c r="V9" s="630">
        <v>20.170000000000002</v>
      </c>
    </row>
    <row r="10" spans="1:22">
      <c r="A10" s="551">
        <v>4</v>
      </c>
      <c r="B10" s="550" t="s">
        <v>537</v>
      </c>
      <c r="C10" s="628">
        <v>118706651.56999999</v>
      </c>
      <c r="D10" s="628">
        <v>116162434.77</v>
      </c>
      <c r="E10" s="628">
        <v>1871457.2</v>
      </c>
      <c r="F10" s="628">
        <v>672759.6</v>
      </c>
      <c r="G10" s="628">
        <v>0</v>
      </c>
      <c r="H10" s="628">
        <v>117786721.03300001</v>
      </c>
      <c r="I10" s="628">
        <v>115181263.02150001</v>
      </c>
      <c r="J10" s="628">
        <v>1892857.0390999999</v>
      </c>
      <c r="K10" s="628">
        <v>712600.97239999997</v>
      </c>
      <c r="L10" s="628">
        <v>0</v>
      </c>
      <c r="M10" s="628">
        <v>2480120.63</v>
      </c>
      <c r="N10" s="628">
        <v>1694769.7</v>
      </c>
      <c r="O10" s="628">
        <v>301842.88</v>
      </c>
      <c r="P10" s="628">
        <v>483508.05</v>
      </c>
      <c r="Q10" s="628">
        <v>0</v>
      </c>
      <c r="R10" s="628">
        <v>158959</v>
      </c>
      <c r="S10" s="630">
        <v>0.16427016267618255</v>
      </c>
      <c r="T10" s="630">
        <v>0.28901691056932932</v>
      </c>
      <c r="U10" s="630">
        <v>0.19989999999999999</v>
      </c>
      <c r="V10" s="630">
        <v>12.38</v>
      </c>
    </row>
    <row r="11" spans="1:22">
      <c r="A11" s="551">
        <v>5</v>
      </c>
      <c r="B11" s="550" t="s">
        <v>536</v>
      </c>
      <c r="C11" s="628">
        <v>12077188.26</v>
      </c>
      <c r="D11" s="628">
        <v>9113408.3900000006</v>
      </c>
      <c r="E11" s="628">
        <v>864576.11</v>
      </c>
      <c r="F11" s="628">
        <v>2099203.7599999998</v>
      </c>
      <c r="G11" s="628">
        <v>0</v>
      </c>
      <c r="H11" s="628">
        <v>14500066.4988</v>
      </c>
      <c r="I11" s="628">
        <v>9416025.5405999999</v>
      </c>
      <c r="J11" s="628">
        <v>1166859.3256000001</v>
      </c>
      <c r="K11" s="628">
        <v>3917181.6326000001</v>
      </c>
      <c r="L11" s="628">
        <v>0</v>
      </c>
      <c r="M11" s="628">
        <v>4215095.7865399998</v>
      </c>
      <c r="N11" s="628">
        <v>301199.27</v>
      </c>
      <c r="O11" s="628">
        <v>185148.09</v>
      </c>
      <c r="P11" s="628">
        <v>3728748.4265399999</v>
      </c>
      <c r="Q11" s="628">
        <v>0</v>
      </c>
      <c r="R11" s="628">
        <v>128790</v>
      </c>
      <c r="S11" s="630">
        <v>0.17499297830741598</v>
      </c>
      <c r="T11" s="630">
        <v>0.18233502083860265</v>
      </c>
      <c r="U11" s="630">
        <v>0.17469999999999999</v>
      </c>
      <c r="V11" s="630">
        <v>14.12</v>
      </c>
    </row>
    <row r="12" spans="1:22">
      <c r="A12" s="551">
        <v>6</v>
      </c>
      <c r="B12" s="550" t="s">
        <v>535</v>
      </c>
      <c r="C12" s="628">
        <v>205157395.76999998</v>
      </c>
      <c r="D12" s="628">
        <v>189356278.78999999</v>
      </c>
      <c r="E12" s="628">
        <v>11309215.949999999</v>
      </c>
      <c r="F12" s="628">
        <v>4491901.03</v>
      </c>
      <c r="G12" s="628">
        <v>0</v>
      </c>
      <c r="H12" s="628">
        <v>211627607.59310001</v>
      </c>
      <c r="I12" s="628">
        <v>195216753.4152</v>
      </c>
      <c r="J12" s="628">
        <v>11703128.6807</v>
      </c>
      <c r="K12" s="628">
        <v>4707725.4972000001</v>
      </c>
      <c r="L12" s="628">
        <v>0</v>
      </c>
      <c r="M12" s="628">
        <v>5656549.2782279998</v>
      </c>
      <c r="N12" s="628">
        <v>1040884.46</v>
      </c>
      <c r="O12" s="628">
        <v>574457.25</v>
      </c>
      <c r="P12" s="628">
        <v>4041207.5682279998</v>
      </c>
      <c r="Q12" s="628">
        <v>0</v>
      </c>
      <c r="R12" s="628">
        <v>148973</v>
      </c>
      <c r="S12" s="630">
        <v>0.35999925626513585</v>
      </c>
      <c r="T12" s="630">
        <v>0.36</v>
      </c>
      <c r="U12" s="630">
        <v>0.35899999999999999</v>
      </c>
      <c r="V12" s="630">
        <v>21.03</v>
      </c>
    </row>
    <row r="13" spans="1:22">
      <c r="A13" s="551">
        <v>7</v>
      </c>
      <c r="B13" s="550" t="s">
        <v>534</v>
      </c>
      <c r="C13" s="628">
        <v>4500498358.5630512</v>
      </c>
      <c r="D13" s="628">
        <v>4278262660.9900002</v>
      </c>
      <c r="E13" s="628">
        <v>124136412.48999999</v>
      </c>
      <c r="F13" s="628">
        <v>46892752.159999996</v>
      </c>
      <c r="G13" s="628">
        <v>51206532.923050798</v>
      </c>
      <c r="H13" s="628">
        <v>4566402087.941</v>
      </c>
      <c r="I13" s="628">
        <v>4338610631.5003996</v>
      </c>
      <c r="J13" s="628">
        <v>127422863.0502</v>
      </c>
      <c r="K13" s="628">
        <v>48148267.9595</v>
      </c>
      <c r="L13" s="628">
        <v>52220325.4309</v>
      </c>
      <c r="M13" s="628">
        <v>23612771.470782999</v>
      </c>
      <c r="N13" s="628">
        <v>3359551.96</v>
      </c>
      <c r="O13" s="628">
        <v>1512499.93</v>
      </c>
      <c r="P13" s="628">
        <v>10377618.902992999</v>
      </c>
      <c r="Q13" s="628">
        <v>8363100.6777900001</v>
      </c>
      <c r="R13" s="628">
        <v>72919</v>
      </c>
      <c r="S13" s="630">
        <v>0.1053301776467038</v>
      </c>
      <c r="T13" s="630">
        <v>0.12229661894410021</v>
      </c>
      <c r="U13" s="630">
        <v>0.10440000000000001</v>
      </c>
      <c r="V13" s="630">
        <v>113.5</v>
      </c>
    </row>
    <row r="14" spans="1:22">
      <c r="A14" s="545">
        <v>7.1</v>
      </c>
      <c r="B14" s="544" t="s">
        <v>543</v>
      </c>
      <c r="C14" s="628">
        <v>3508895527.2230511</v>
      </c>
      <c r="D14" s="628">
        <v>3317547666.1700001</v>
      </c>
      <c r="E14" s="628">
        <v>100245290.34</v>
      </c>
      <c r="F14" s="628">
        <v>42278846.649999999</v>
      </c>
      <c r="G14" s="628">
        <v>48823724.063050799</v>
      </c>
      <c r="H14" s="628">
        <v>3561560032.6724</v>
      </c>
      <c r="I14" s="628">
        <v>3365538866.9974999</v>
      </c>
      <c r="J14" s="628">
        <v>102996378.33310001</v>
      </c>
      <c r="K14" s="628">
        <v>43333641.082099997</v>
      </c>
      <c r="L14" s="628">
        <v>49691146.2597</v>
      </c>
      <c r="M14" s="628">
        <v>20914723.009617999</v>
      </c>
      <c r="N14" s="628">
        <v>2310622.8199999998</v>
      </c>
      <c r="O14" s="628">
        <v>1103813.32</v>
      </c>
      <c r="P14" s="628">
        <v>9510650.2818279993</v>
      </c>
      <c r="Q14" s="628">
        <v>7989636.5877900003</v>
      </c>
      <c r="R14" s="628">
        <v>44642</v>
      </c>
      <c r="S14" s="630">
        <v>0.10345542819805996</v>
      </c>
      <c r="T14" s="630">
        <v>0.12042084658156318</v>
      </c>
      <c r="U14" s="630">
        <v>0.10249999999999999</v>
      </c>
      <c r="V14" s="630">
        <v>115.6</v>
      </c>
    </row>
    <row r="15" spans="1:22">
      <c r="A15" s="545">
        <v>7.2</v>
      </c>
      <c r="B15" s="544" t="s">
        <v>545</v>
      </c>
      <c r="C15" s="628">
        <v>724495952</v>
      </c>
      <c r="D15" s="628">
        <v>702305567.76999998</v>
      </c>
      <c r="E15" s="628">
        <v>17379437.66</v>
      </c>
      <c r="F15" s="628">
        <v>2613572.11</v>
      </c>
      <c r="G15" s="628">
        <v>2197374.46</v>
      </c>
      <c r="H15" s="628">
        <v>733750039.78140008</v>
      </c>
      <c r="I15" s="628">
        <v>710910721.06700003</v>
      </c>
      <c r="J15" s="628">
        <v>17730786.317600001</v>
      </c>
      <c r="K15" s="628">
        <v>2777929.3105000001</v>
      </c>
      <c r="L15" s="628">
        <v>2330603.0863000001</v>
      </c>
      <c r="M15" s="628">
        <v>2188037.0011649998</v>
      </c>
      <c r="N15" s="628">
        <v>951317.02</v>
      </c>
      <c r="O15" s="628">
        <v>363021.22</v>
      </c>
      <c r="P15" s="628">
        <v>554998.93116499996</v>
      </c>
      <c r="Q15" s="628">
        <v>318699.83</v>
      </c>
      <c r="R15" s="628">
        <v>8437</v>
      </c>
      <c r="S15" s="630">
        <v>0.10340962577152256</v>
      </c>
      <c r="T15" s="630">
        <v>0.12197507090261228</v>
      </c>
      <c r="U15" s="630">
        <v>0.1086</v>
      </c>
      <c r="V15" s="630">
        <v>114.17</v>
      </c>
    </row>
    <row r="16" spans="1:22">
      <c r="A16" s="545">
        <v>7.3</v>
      </c>
      <c r="B16" s="544" t="s">
        <v>542</v>
      </c>
      <c r="C16" s="628">
        <v>267106879.34000003</v>
      </c>
      <c r="D16" s="628">
        <v>258409427.05000001</v>
      </c>
      <c r="E16" s="628">
        <v>6511684.4900000002</v>
      </c>
      <c r="F16" s="628">
        <v>2000333.4</v>
      </c>
      <c r="G16" s="628">
        <v>185434.4</v>
      </c>
      <c r="H16" s="628">
        <v>271092015.48720002</v>
      </c>
      <c r="I16" s="628">
        <v>262161043.4359</v>
      </c>
      <c r="J16" s="628">
        <v>6695698.3995000003</v>
      </c>
      <c r="K16" s="628">
        <v>2036697.5669</v>
      </c>
      <c r="L16" s="628">
        <v>198576.08489999999</v>
      </c>
      <c r="M16" s="628">
        <v>510011.45999999996</v>
      </c>
      <c r="N16" s="628">
        <v>97612.12</v>
      </c>
      <c r="O16" s="628">
        <v>45665.39</v>
      </c>
      <c r="P16" s="628">
        <v>311969.69</v>
      </c>
      <c r="Q16" s="628">
        <v>54764.26</v>
      </c>
      <c r="R16" s="628">
        <v>19840</v>
      </c>
      <c r="S16" s="630">
        <v>0.12549985046047918</v>
      </c>
      <c r="T16" s="630">
        <v>0.14000134157297528</v>
      </c>
      <c r="U16" s="630">
        <v>0.1191</v>
      </c>
      <c r="V16" s="630">
        <v>84.18</v>
      </c>
    </row>
    <row r="17" spans="1:22">
      <c r="A17" s="551">
        <v>8</v>
      </c>
      <c r="B17" s="550" t="s">
        <v>541</v>
      </c>
      <c r="C17" s="628">
        <v>133039292.88</v>
      </c>
      <c r="D17" s="628">
        <v>123687628.37</v>
      </c>
      <c r="E17" s="628">
        <v>6734290.6600000001</v>
      </c>
      <c r="F17" s="628">
        <v>2617373.85</v>
      </c>
      <c r="G17" s="628">
        <v>0</v>
      </c>
      <c r="H17" s="628">
        <v>135488103.1541</v>
      </c>
      <c r="I17" s="628">
        <v>124912130.704</v>
      </c>
      <c r="J17" s="628">
        <v>6847223.2684000004</v>
      </c>
      <c r="K17" s="628">
        <v>3728749.1817000001</v>
      </c>
      <c r="L17" s="628">
        <v>0</v>
      </c>
      <c r="M17" s="628">
        <v>1391778.49</v>
      </c>
      <c r="N17" s="628">
        <v>33167.17</v>
      </c>
      <c r="O17" s="628">
        <v>17282.330000000002</v>
      </c>
      <c r="P17" s="628">
        <v>1341328.99</v>
      </c>
      <c r="Q17" s="628">
        <v>0</v>
      </c>
      <c r="R17" s="628">
        <v>103348</v>
      </c>
      <c r="S17" s="630">
        <v>0.19560312534081548</v>
      </c>
      <c r="T17" s="630">
        <v>0.19560312534081548</v>
      </c>
      <c r="U17" s="630">
        <v>0.19533907399794001</v>
      </c>
      <c r="V17" s="630">
        <v>0.56909024728170698</v>
      </c>
    </row>
    <row r="18" spans="1:22">
      <c r="A18" s="549">
        <v>9</v>
      </c>
      <c r="B18" s="548" t="s">
        <v>533</v>
      </c>
      <c r="C18" s="629">
        <v>2699.99</v>
      </c>
      <c r="D18" s="629">
        <v>2699.99</v>
      </c>
      <c r="E18" s="629">
        <v>0</v>
      </c>
      <c r="F18" s="629">
        <v>0</v>
      </c>
      <c r="G18" s="629">
        <v>0</v>
      </c>
      <c r="H18" s="629">
        <v>3425.0479999999998</v>
      </c>
      <c r="I18" s="629">
        <v>3425.0479999999998</v>
      </c>
      <c r="J18" s="629">
        <v>0</v>
      </c>
      <c r="K18" s="629">
        <v>0</v>
      </c>
      <c r="L18" s="629">
        <v>0</v>
      </c>
      <c r="M18" s="629">
        <v>5.67</v>
      </c>
      <c r="N18" s="629">
        <v>5.67</v>
      </c>
      <c r="O18" s="629">
        <v>0</v>
      </c>
      <c r="P18" s="629">
        <v>0</v>
      </c>
      <c r="Q18" s="629">
        <v>0</v>
      </c>
      <c r="R18" s="629">
        <v>3</v>
      </c>
      <c r="S18" s="631">
        <v>0</v>
      </c>
      <c r="T18" s="631">
        <v>0</v>
      </c>
      <c r="U18" s="631">
        <v>0.23449999999999999</v>
      </c>
      <c r="V18" s="631">
        <v>2.58</v>
      </c>
    </row>
    <row r="19" spans="1:22">
      <c r="A19" s="547">
        <v>10</v>
      </c>
      <c r="B19" s="546" t="s">
        <v>544</v>
      </c>
      <c r="C19" s="628">
        <v>9459649603.4330502</v>
      </c>
      <c r="D19" s="628">
        <v>8897910991.9900017</v>
      </c>
      <c r="E19" s="628">
        <v>338158154.79000002</v>
      </c>
      <c r="F19" s="628">
        <v>144805808.28999999</v>
      </c>
      <c r="G19" s="628">
        <v>78774648.363050804</v>
      </c>
      <c r="H19" s="628">
        <v>9553083103.6401997</v>
      </c>
      <c r="I19" s="628">
        <v>8976054243.0542011</v>
      </c>
      <c r="J19" s="628">
        <v>345157253.1552</v>
      </c>
      <c r="K19" s="628">
        <v>151063124.11689997</v>
      </c>
      <c r="L19" s="628">
        <v>80808483.313899994</v>
      </c>
      <c r="M19" s="628">
        <v>151596503.98265299</v>
      </c>
      <c r="N19" s="628">
        <v>47724822.910000004</v>
      </c>
      <c r="O19" s="628">
        <v>19793062.259999998</v>
      </c>
      <c r="P19" s="628">
        <v>68623088.434505999</v>
      </c>
      <c r="Q19" s="628">
        <v>15455530.378147</v>
      </c>
      <c r="R19" s="628">
        <v>1133946</v>
      </c>
      <c r="S19" s="630">
        <v>0.16500495105139251</v>
      </c>
      <c r="T19" s="630">
        <v>0.19761846094799917</v>
      </c>
      <c r="U19" s="630">
        <v>0.13070000000000001</v>
      </c>
      <c r="V19" s="630">
        <v>82.13</v>
      </c>
    </row>
    <row r="20" spans="1:22" ht="24">
      <c r="A20" s="545">
        <v>10.1</v>
      </c>
      <c r="B20" s="544" t="s">
        <v>548</v>
      </c>
      <c r="C20" s="540"/>
      <c r="D20" s="540"/>
      <c r="E20" s="540"/>
      <c r="F20" s="540"/>
      <c r="G20" s="540"/>
      <c r="H20" s="540"/>
      <c r="I20" s="540"/>
      <c r="J20" s="540"/>
      <c r="K20" s="540"/>
      <c r="L20" s="540"/>
      <c r="M20" s="540"/>
      <c r="N20" s="540"/>
      <c r="O20" s="540"/>
      <c r="P20" s="540"/>
      <c r="Q20" s="540"/>
      <c r="R20" s="540"/>
      <c r="S20" s="540"/>
      <c r="T20" s="540"/>
      <c r="U20" s="540"/>
      <c r="V20" s="540"/>
    </row>
    <row r="22" spans="1:22">
      <c r="C22" s="709"/>
      <c r="D22" s="709"/>
      <c r="E22" s="709"/>
      <c r="F22" s="709"/>
      <c r="G22" s="709"/>
      <c r="H22" s="709"/>
      <c r="I22" s="709"/>
      <c r="J22" s="709"/>
      <c r="K22" s="709"/>
      <c r="L22" s="709"/>
      <c r="M22" s="709"/>
      <c r="N22" s="709"/>
      <c r="O22" s="709"/>
      <c r="P22" s="709"/>
      <c r="Q22" s="709"/>
      <c r="R22" s="709"/>
      <c r="S22" s="709"/>
      <c r="T22" s="709"/>
      <c r="U22" s="709"/>
      <c r="V22" s="709"/>
    </row>
    <row r="23" spans="1:22">
      <c r="C23" s="709"/>
      <c r="D23" s="709"/>
      <c r="E23" s="709"/>
      <c r="F23" s="709"/>
      <c r="G23" s="709"/>
      <c r="H23" s="709"/>
      <c r="I23" s="709"/>
      <c r="J23" s="709"/>
      <c r="K23" s="709"/>
      <c r="L23" s="709"/>
      <c r="M23" s="709"/>
      <c r="N23" s="709"/>
      <c r="O23" s="709"/>
      <c r="P23" s="709"/>
      <c r="Q23" s="709"/>
      <c r="R23" s="709"/>
      <c r="S23" s="709"/>
      <c r="T23" s="709"/>
      <c r="U23" s="709"/>
      <c r="V23" s="709"/>
    </row>
    <row r="24" spans="1:22">
      <c r="C24" s="709"/>
      <c r="D24" s="709"/>
      <c r="E24" s="709"/>
      <c r="F24" s="709"/>
      <c r="G24" s="709"/>
      <c r="H24" s="709"/>
      <c r="I24" s="709"/>
      <c r="J24" s="709"/>
      <c r="K24" s="709"/>
      <c r="L24" s="709"/>
      <c r="M24" s="709"/>
      <c r="N24" s="709"/>
      <c r="O24" s="709"/>
      <c r="P24" s="709"/>
      <c r="Q24" s="709"/>
      <c r="R24" s="709"/>
      <c r="S24" s="709"/>
      <c r="T24" s="709"/>
      <c r="U24" s="709"/>
      <c r="V24" s="709"/>
    </row>
    <row r="25" spans="1:22">
      <c r="C25" s="709"/>
      <c r="D25" s="709"/>
      <c r="E25" s="709"/>
      <c r="F25" s="709"/>
      <c r="G25" s="709"/>
      <c r="H25" s="709"/>
      <c r="I25" s="709"/>
      <c r="J25" s="709"/>
      <c r="K25" s="709"/>
      <c r="L25" s="709"/>
      <c r="M25" s="709"/>
      <c r="N25" s="709"/>
      <c r="O25" s="709"/>
      <c r="P25" s="709"/>
      <c r="Q25" s="709"/>
      <c r="R25" s="709"/>
      <c r="S25" s="709"/>
      <c r="T25" s="709"/>
      <c r="U25" s="709"/>
      <c r="V25" s="709"/>
    </row>
    <row r="26" spans="1:22">
      <c r="C26" s="709"/>
      <c r="D26" s="709"/>
      <c r="E26" s="709"/>
      <c r="F26" s="709"/>
      <c r="G26" s="709"/>
      <c r="H26" s="709"/>
      <c r="I26" s="709"/>
      <c r="J26" s="709"/>
      <c r="K26" s="709"/>
      <c r="L26" s="709"/>
      <c r="M26" s="709"/>
      <c r="N26" s="709"/>
      <c r="O26" s="709"/>
      <c r="P26" s="709"/>
      <c r="Q26" s="709"/>
      <c r="R26" s="709"/>
      <c r="S26" s="709"/>
      <c r="T26" s="709"/>
      <c r="U26" s="709"/>
      <c r="V26" s="709"/>
    </row>
    <row r="27" spans="1:22">
      <c r="C27" s="709"/>
      <c r="D27" s="709"/>
      <c r="E27" s="709"/>
      <c r="F27" s="709"/>
      <c r="G27" s="709"/>
      <c r="H27" s="709"/>
      <c r="I27" s="709"/>
      <c r="J27" s="709"/>
      <c r="K27" s="709"/>
      <c r="L27" s="709"/>
      <c r="M27" s="709"/>
      <c r="N27" s="709"/>
      <c r="O27" s="709"/>
      <c r="P27" s="709"/>
      <c r="Q27" s="709"/>
      <c r="R27" s="709"/>
      <c r="S27" s="709"/>
      <c r="T27" s="709"/>
      <c r="U27" s="709"/>
      <c r="V27" s="709"/>
    </row>
    <row r="28" spans="1:22">
      <c r="C28" s="709"/>
      <c r="D28" s="709"/>
      <c r="E28" s="709"/>
      <c r="F28" s="709"/>
      <c r="G28" s="709"/>
      <c r="H28" s="709"/>
      <c r="I28" s="709"/>
      <c r="J28" s="709"/>
      <c r="K28" s="709"/>
      <c r="L28" s="709"/>
      <c r="M28" s="709"/>
      <c r="N28" s="709"/>
      <c r="O28" s="709"/>
      <c r="P28" s="709"/>
      <c r="Q28" s="709"/>
      <c r="R28" s="709"/>
      <c r="S28" s="709"/>
      <c r="T28" s="709"/>
      <c r="U28" s="709"/>
      <c r="V28" s="709"/>
    </row>
    <row r="29" spans="1:22">
      <c r="C29" s="709"/>
      <c r="D29" s="709"/>
      <c r="E29" s="709"/>
      <c r="F29" s="709"/>
      <c r="G29" s="709"/>
      <c r="H29" s="709"/>
      <c r="I29" s="709"/>
      <c r="J29" s="709"/>
      <c r="K29" s="709"/>
      <c r="L29" s="709"/>
      <c r="M29" s="709"/>
      <c r="N29" s="709"/>
      <c r="O29" s="709"/>
      <c r="P29" s="709"/>
      <c r="Q29" s="709"/>
      <c r="R29" s="709"/>
      <c r="S29" s="709"/>
      <c r="T29" s="709"/>
      <c r="U29" s="709"/>
      <c r="V29" s="709"/>
    </row>
    <row r="30" spans="1:22">
      <c r="C30" s="709"/>
      <c r="D30" s="709"/>
      <c r="E30" s="709"/>
      <c r="F30" s="709"/>
      <c r="G30" s="709"/>
      <c r="H30" s="709"/>
      <c r="I30" s="709"/>
      <c r="J30" s="709"/>
      <c r="K30" s="709"/>
      <c r="L30" s="709"/>
      <c r="M30" s="709"/>
      <c r="N30" s="709"/>
      <c r="O30" s="709"/>
      <c r="P30" s="709"/>
      <c r="Q30" s="709"/>
      <c r="R30" s="709"/>
      <c r="S30" s="709"/>
      <c r="T30" s="709"/>
      <c r="U30" s="709"/>
      <c r="V30" s="709"/>
    </row>
    <row r="31" spans="1:22">
      <c r="C31" s="709"/>
      <c r="D31" s="709"/>
      <c r="E31" s="709"/>
      <c r="F31" s="709"/>
      <c r="G31" s="709"/>
      <c r="H31" s="709"/>
      <c r="I31" s="709"/>
      <c r="J31" s="709"/>
      <c r="K31" s="709"/>
      <c r="L31" s="709"/>
      <c r="M31" s="709"/>
      <c r="N31" s="709"/>
      <c r="O31" s="709"/>
      <c r="P31" s="709"/>
      <c r="Q31" s="709"/>
      <c r="R31" s="709"/>
      <c r="S31" s="709"/>
      <c r="T31" s="709"/>
      <c r="U31" s="709"/>
      <c r="V31" s="709"/>
    </row>
    <row r="32" spans="1:22">
      <c r="C32" s="709"/>
      <c r="D32" s="709"/>
      <c r="E32" s="709"/>
      <c r="F32" s="709"/>
      <c r="G32" s="709"/>
      <c r="H32" s="709"/>
      <c r="I32" s="709"/>
      <c r="J32" s="709"/>
      <c r="K32" s="709"/>
      <c r="L32" s="709"/>
      <c r="M32" s="709"/>
      <c r="N32" s="709"/>
      <c r="O32" s="709"/>
      <c r="P32" s="709"/>
      <c r="Q32" s="709"/>
      <c r="R32" s="709"/>
      <c r="S32" s="709"/>
      <c r="T32" s="709"/>
      <c r="U32" s="709"/>
      <c r="V32" s="709"/>
    </row>
    <row r="33" spans="3:22">
      <c r="C33" s="709"/>
      <c r="D33" s="709"/>
      <c r="E33" s="709"/>
      <c r="F33" s="709"/>
      <c r="G33" s="709"/>
      <c r="H33" s="709"/>
      <c r="I33" s="709"/>
      <c r="J33" s="709"/>
      <c r="K33" s="709"/>
      <c r="L33" s="709"/>
      <c r="M33" s="709"/>
      <c r="N33" s="709"/>
      <c r="O33" s="709"/>
      <c r="P33" s="709"/>
      <c r="Q33" s="709"/>
      <c r="R33" s="709"/>
      <c r="S33" s="709"/>
      <c r="T33" s="709"/>
      <c r="U33" s="709"/>
      <c r="V33" s="709"/>
    </row>
    <row r="34" spans="3:22">
      <c r="C34" s="709"/>
      <c r="D34" s="709"/>
      <c r="E34" s="709"/>
      <c r="F34" s="709"/>
      <c r="G34" s="709"/>
      <c r="H34" s="709"/>
      <c r="I34" s="709"/>
      <c r="J34" s="709"/>
      <c r="K34" s="709"/>
      <c r="L34" s="709"/>
      <c r="M34" s="709"/>
      <c r="N34" s="709"/>
      <c r="O34" s="709"/>
      <c r="P34" s="709"/>
      <c r="Q34" s="709"/>
      <c r="R34" s="709"/>
      <c r="S34" s="709"/>
      <c r="T34" s="709"/>
      <c r="U34" s="709"/>
      <c r="V34" s="709"/>
    </row>
    <row r="35" spans="3:22">
      <c r="C35" s="709"/>
      <c r="D35" s="709"/>
      <c r="E35" s="709"/>
      <c r="F35" s="709"/>
      <c r="G35" s="709"/>
      <c r="H35" s="709"/>
      <c r="I35" s="709"/>
      <c r="J35" s="709"/>
      <c r="K35" s="709"/>
      <c r="L35" s="709"/>
      <c r="M35" s="709"/>
      <c r="N35" s="709"/>
      <c r="O35" s="709"/>
      <c r="P35" s="709"/>
      <c r="Q35" s="709"/>
      <c r="R35" s="709"/>
      <c r="S35" s="709"/>
      <c r="T35" s="709"/>
      <c r="U35" s="709"/>
      <c r="V35" s="709"/>
    </row>
    <row r="36" spans="3:22">
      <c r="C36" s="709"/>
      <c r="D36" s="709"/>
      <c r="E36" s="709"/>
      <c r="F36" s="709"/>
      <c r="G36" s="709"/>
      <c r="H36" s="709"/>
      <c r="I36" s="709"/>
      <c r="J36" s="709"/>
      <c r="K36" s="709"/>
      <c r="L36" s="709"/>
      <c r="M36" s="709"/>
      <c r="N36" s="709"/>
      <c r="O36" s="709"/>
      <c r="P36" s="709"/>
      <c r="Q36" s="709"/>
      <c r="R36" s="709"/>
      <c r="S36" s="709"/>
      <c r="T36" s="709"/>
      <c r="U36" s="709"/>
      <c r="V36" s="709"/>
    </row>
    <row r="37" spans="3:22">
      <c r="C37" s="709"/>
      <c r="D37" s="709"/>
      <c r="E37" s="709"/>
      <c r="F37" s="709"/>
      <c r="G37" s="709"/>
      <c r="H37" s="709"/>
      <c r="I37" s="709"/>
      <c r="J37" s="709"/>
      <c r="K37" s="709"/>
      <c r="L37" s="709"/>
      <c r="M37" s="709"/>
      <c r="N37" s="709"/>
      <c r="O37" s="709"/>
      <c r="P37" s="709"/>
      <c r="Q37" s="709"/>
      <c r="R37" s="709"/>
      <c r="S37" s="709"/>
      <c r="T37" s="709"/>
      <c r="U37" s="709"/>
      <c r="V37" s="709"/>
    </row>
    <row r="38" spans="3:22">
      <c r="C38" s="709"/>
      <c r="D38" s="709"/>
      <c r="E38" s="709"/>
      <c r="F38" s="709"/>
      <c r="G38" s="709"/>
      <c r="H38" s="709"/>
      <c r="I38" s="709"/>
      <c r="J38" s="709"/>
      <c r="K38" s="709"/>
      <c r="L38" s="709"/>
      <c r="M38" s="709"/>
      <c r="N38" s="709"/>
      <c r="O38" s="709"/>
      <c r="P38" s="709"/>
      <c r="Q38" s="709"/>
      <c r="R38" s="709"/>
      <c r="S38" s="709"/>
      <c r="T38" s="709"/>
      <c r="U38" s="709"/>
      <c r="V38" s="70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1"/>
  <sheetViews>
    <sheetView zoomScaleNormal="100" workbookViewId="0"/>
  </sheetViews>
  <sheetFormatPr defaultRowHeight="14.4"/>
  <cols>
    <col min="1" max="1" width="8.6640625" style="420"/>
    <col min="2" max="2" width="69.33203125" style="421" customWidth="1"/>
    <col min="3" max="4" width="17.44140625" bestFit="1" customWidth="1"/>
    <col min="5" max="5" width="19.109375" style="559" bestFit="1" customWidth="1"/>
    <col min="6" max="6" width="17.44140625" bestFit="1" customWidth="1"/>
    <col min="7" max="7" width="18.6640625" bestFit="1" customWidth="1"/>
    <col min="8" max="8" width="17.5546875" customWidth="1"/>
  </cols>
  <sheetData>
    <row r="1" spans="1:24" s="5" customFormat="1" ht="13.8">
      <c r="A1" s="2" t="s">
        <v>30</v>
      </c>
      <c r="B1" s="3" t="str">
        <f>'Info '!C2</f>
        <v xml:space="preserve">JSC "Bank of Georgia" </v>
      </c>
      <c r="C1" s="3"/>
      <c r="D1" s="4"/>
      <c r="E1" s="556"/>
      <c r="F1" s="4"/>
      <c r="G1" s="4"/>
    </row>
    <row r="2" spans="1:24" s="5" customFormat="1" ht="13.8">
      <c r="A2" s="2" t="s">
        <v>31</v>
      </c>
      <c r="B2" s="349">
        <f>'1. key ratios '!B2</f>
        <v>45382</v>
      </c>
      <c r="C2" s="6"/>
      <c r="D2" s="7"/>
      <c r="E2" s="557"/>
      <c r="F2" s="7"/>
      <c r="G2" s="7"/>
      <c r="H2" s="8"/>
    </row>
    <row r="3" spans="1:24" s="5" customFormat="1" ht="13.8">
      <c r="A3" s="2"/>
      <c r="B3" s="6"/>
      <c r="C3" s="6"/>
      <c r="D3" s="7"/>
      <c r="E3" s="557"/>
      <c r="F3" s="7"/>
      <c r="G3" s="7"/>
      <c r="H3" s="8"/>
    </row>
    <row r="4" spans="1:24" ht="21" customHeight="1">
      <c r="A4" s="717" t="s">
        <v>6</v>
      </c>
      <c r="B4" s="718" t="s">
        <v>555</v>
      </c>
      <c r="C4" s="720" t="s">
        <v>556</v>
      </c>
      <c r="D4" s="720"/>
      <c r="E4" s="720"/>
      <c r="F4" s="720" t="s">
        <v>557</v>
      </c>
      <c r="G4" s="720"/>
      <c r="H4" s="721"/>
    </row>
    <row r="5" spans="1:24" ht="21" customHeight="1">
      <c r="A5" s="717"/>
      <c r="B5" s="719"/>
      <c r="C5" s="390" t="s">
        <v>32</v>
      </c>
      <c r="D5" s="390" t="s">
        <v>33</v>
      </c>
      <c r="E5" s="558" t="s">
        <v>34</v>
      </c>
      <c r="F5" s="390" t="s">
        <v>32</v>
      </c>
      <c r="G5" s="390" t="s">
        <v>33</v>
      </c>
      <c r="H5" s="390" t="s">
        <v>34</v>
      </c>
    </row>
    <row r="6" spans="1:24" ht="26.4" customHeight="1">
      <c r="A6" s="717"/>
      <c r="B6" s="391" t="s">
        <v>558</v>
      </c>
      <c r="C6" s="722"/>
      <c r="D6" s="723"/>
      <c r="E6" s="723"/>
      <c r="F6" s="723"/>
      <c r="G6" s="723"/>
      <c r="H6" s="724"/>
    </row>
    <row r="7" spans="1:24" ht="23.1" customHeight="1">
      <c r="A7" s="392">
        <v>1</v>
      </c>
      <c r="B7" s="393" t="s">
        <v>559</v>
      </c>
      <c r="C7" s="665">
        <f>SUM(C8:C10)</f>
        <v>257015725.15599999</v>
      </c>
      <c r="D7" s="665">
        <f>SUM(D8:D10)</f>
        <v>3131939625.3213997</v>
      </c>
      <c r="E7" s="562">
        <f>C7+D7</f>
        <v>3388955350.4773998</v>
      </c>
      <c r="F7" s="561">
        <v>655164429.69599998</v>
      </c>
      <c r="G7" s="561">
        <v>3518878570.0320001</v>
      </c>
      <c r="H7" s="562">
        <f>F7+G7</f>
        <v>4174042999.7280002</v>
      </c>
      <c r="S7" s="670"/>
      <c r="T7" s="670"/>
      <c r="U7" s="670"/>
      <c r="V7" s="670"/>
      <c r="W7" s="670"/>
      <c r="X7" s="670"/>
    </row>
    <row r="8" spans="1:24">
      <c r="A8" s="392">
        <v>1.1000000000000001</v>
      </c>
      <c r="B8" s="394" t="s">
        <v>560</v>
      </c>
      <c r="C8" s="665">
        <v>231675039.046</v>
      </c>
      <c r="D8" s="665">
        <v>413245050.05599999</v>
      </c>
      <c r="E8" s="562">
        <f t="shared" ref="E8:E35" si="0">C8+D8</f>
        <v>644920089.102</v>
      </c>
      <c r="F8" s="561">
        <v>259622999.02599999</v>
      </c>
      <c r="G8" s="561">
        <v>481284087.66199994</v>
      </c>
      <c r="H8" s="562">
        <f t="shared" ref="H8:H36" si="1">F8+G8</f>
        <v>740907086.68799996</v>
      </c>
      <c r="S8" s="670"/>
      <c r="T8" s="670"/>
      <c r="U8" s="670"/>
      <c r="V8" s="670"/>
      <c r="W8" s="670"/>
      <c r="X8" s="670"/>
    </row>
    <row r="9" spans="1:24">
      <c r="A9" s="392">
        <v>1.2</v>
      </c>
      <c r="B9" s="394" t="s">
        <v>561</v>
      </c>
      <c r="C9" s="665">
        <v>23967257.449999992</v>
      </c>
      <c r="D9" s="665">
        <v>1618910473.8802001</v>
      </c>
      <c r="E9" s="562">
        <f t="shared" si="0"/>
        <v>1642877731.3302002</v>
      </c>
      <c r="F9" s="561">
        <v>346717869.80999994</v>
      </c>
      <c r="G9" s="561">
        <v>2096172208.3899999</v>
      </c>
      <c r="H9" s="562">
        <f t="shared" si="1"/>
        <v>2442890078.1999998</v>
      </c>
      <c r="S9" s="670"/>
      <c r="T9" s="670"/>
      <c r="U9" s="670"/>
      <c r="V9" s="670"/>
      <c r="W9" s="670"/>
      <c r="X9" s="670"/>
    </row>
    <row r="10" spans="1:24">
      <c r="A10" s="392">
        <v>1.3</v>
      </c>
      <c r="B10" s="394" t="s">
        <v>562</v>
      </c>
      <c r="C10" s="665">
        <v>1373428.66</v>
      </c>
      <c r="D10" s="665">
        <v>1099784101.3851998</v>
      </c>
      <c r="E10" s="562">
        <f t="shared" si="0"/>
        <v>1101157530.0451999</v>
      </c>
      <c r="F10" s="561">
        <v>48823560.859999999</v>
      </c>
      <c r="G10" s="561">
        <v>941422273.98000014</v>
      </c>
      <c r="H10" s="562">
        <f t="shared" si="1"/>
        <v>990245834.84000015</v>
      </c>
      <c r="S10" s="670"/>
      <c r="T10" s="670"/>
      <c r="U10" s="670"/>
      <c r="V10" s="670"/>
      <c r="W10" s="670"/>
      <c r="X10" s="670"/>
    </row>
    <row r="11" spans="1:24">
      <c r="A11" s="392">
        <v>2</v>
      </c>
      <c r="B11" s="395" t="s">
        <v>563</v>
      </c>
      <c r="C11" s="665">
        <f>C12</f>
        <v>16656678.710000001</v>
      </c>
      <c r="D11" s="665">
        <f>D12</f>
        <v>9995.5999999996275</v>
      </c>
      <c r="E11" s="562">
        <f t="shared" si="0"/>
        <v>16666674.310000001</v>
      </c>
      <c r="F11" s="561">
        <v>19264077.770000003</v>
      </c>
      <c r="G11" s="561"/>
      <c r="H11" s="562">
        <f t="shared" si="1"/>
        <v>19264077.770000003</v>
      </c>
      <c r="S11" s="670"/>
      <c r="T11" s="670"/>
      <c r="U11" s="670"/>
      <c r="V11" s="670"/>
      <c r="W11" s="670"/>
      <c r="X11" s="670"/>
    </row>
    <row r="12" spans="1:24">
      <c r="A12" s="392">
        <v>2.1</v>
      </c>
      <c r="B12" s="396" t="s">
        <v>564</v>
      </c>
      <c r="C12" s="665">
        <v>16656678.710000001</v>
      </c>
      <c r="D12" s="665">
        <v>9995.5999999996275</v>
      </c>
      <c r="E12" s="562">
        <f t="shared" si="0"/>
        <v>16666674.310000001</v>
      </c>
      <c r="F12" s="561">
        <v>19264077.770000003</v>
      </c>
      <c r="G12" s="561">
        <v>0</v>
      </c>
      <c r="H12" s="562">
        <f t="shared" si="1"/>
        <v>19264077.770000003</v>
      </c>
      <c r="S12" s="670"/>
      <c r="T12" s="670"/>
      <c r="U12" s="670"/>
      <c r="V12" s="670"/>
      <c r="W12" s="670"/>
      <c r="X12" s="670"/>
    </row>
    <row r="13" spans="1:24" ht="26.4" customHeight="1">
      <c r="A13" s="392">
        <v>3</v>
      </c>
      <c r="B13" s="397" t="s">
        <v>565</v>
      </c>
      <c r="C13" s="665"/>
      <c r="D13" s="665"/>
      <c r="E13" s="562">
        <f t="shared" si="0"/>
        <v>0</v>
      </c>
      <c r="F13" s="561"/>
      <c r="G13" s="561"/>
      <c r="H13" s="562">
        <f t="shared" si="1"/>
        <v>0</v>
      </c>
      <c r="S13" s="670"/>
      <c r="T13" s="670"/>
      <c r="U13" s="670"/>
      <c r="V13" s="670"/>
      <c r="W13" s="670"/>
      <c r="X13" s="670"/>
    </row>
    <row r="14" spans="1:24" ht="26.4" customHeight="1">
      <c r="A14" s="392">
        <v>4</v>
      </c>
      <c r="B14" s="398" t="s">
        <v>566</v>
      </c>
      <c r="C14" s="665"/>
      <c r="D14" s="665"/>
      <c r="E14" s="562">
        <f t="shared" si="0"/>
        <v>0</v>
      </c>
      <c r="F14" s="561"/>
      <c r="G14" s="561"/>
      <c r="H14" s="562">
        <f t="shared" si="1"/>
        <v>0</v>
      </c>
      <c r="S14" s="670"/>
      <c r="T14" s="670"/>
      <c r="U14" s="670"/>
      <c r="V14" s="670"/>
      <c r="W14" s="670"/>
      <c r="X14" s="670"/>
    </row>
    <row r="15" spans="1:24" ht="24.6" customHeight="1">
      <c r="A15" s="392">
        <v>5</v>
      </c>
      <c r="B15" s="399" t="s">
        <v>567</v>
      </c>
      <c r="C15" s="666">
        <f>SUM(C16:C18)</f>
        <v>3020041235.2663999</v>
      </c>
      <c r="D15" s="666">
        <f>SUM(D16:D18)</f>
        <v>2327346355.8284016</v>
      </c>
      <c r="E15" s="566">
        <f t="shared" si="0"/>
        <v>5347387591.0948009</v>
      </c>
      <c r="F15" s="565">
        <v>2344975507.6199999</v>
      </c>
      <c r="G15" s="565">
        <v>1510866831.6387994</v>
      </c>
      <c r="H15" s="566">
        <f t="shared" si="1"/>
        <v>3855842339.2587996</v>
      </c>
      <c r="S15" s="670"/>
      <c r="T15" s="670"/>
      <c r="U15" s="670"/>
      <c r="V15" s="670"/>
      <c r="W15" s="670"/>
      <c r="X15" s="670"/>
    </row>
    <row r="16" spans="1:24">
      <c r="A16" s="392">
        <v>5.0999999999999996</v>
      </c>
      <c r="B16" s="400" t="s">
        <v>568</v>
      </c>
      <c r="C16" s="665">
        <v>108303.24</v>
      </c>
      <c r="D16" s="665">
        <v>8733709.9737999998</v>
      </c>
      <c r="E16" s="562">
        <f t="shared" si="0"/>
        <v>8842013.2138</v>
      </c>
      <c r="F16" s="561">
        <v>108303.24</v>
      </c>
      <c r="G16" s="561">
        <v>4912453.0163000003</v>
      </c>
      <c r="H16" s="562">
        <f t="shared" si="1"/>
        <v>5020756.2563000005</v>
      </c>
      <c r="S16" s="670"/>
      <c r="T16" s="670"/>
      <c r="U16" s="670"/>
      <c r="V16" s="670"/>
      <c r="W16" s="670"/>
      <c r="X16" s="670"/>
    </row>
    <row r="17" spans="1:24">
      <c r="A17" s="392">
        <v>5.2</v>
      </c>
      <c r="B17" s="400" t="s">
        <v>569</v>
      </c>
      <c r="C17" s="665">
        <v>3019932932.0264001</v>
      </c>
      <c r="D17" s="665">
        <v>2318612645.8546014</v>
      </c>
      <c r="E17" s="562">
        <f t="shared" si="0"/>
        <v>5338545577.8810015</v>
      </c>
      <c r="F17" s="561">
        <v>2344867204.3800001</v>
      </c>
      <c r="G17" s="561">
        <v>1505954378.6224995</v>
      </c>
      <c r="H17" s="562">
        <f t="shared" si="1"/>
        <v>3850821583.0024996</v>
      </c>
      <c r="S17" s="670"/>
      <c r="T17" s="670"/>
      <c r="U17" s="670"/>
      <c r="V17" s="670"/>
      <c r="W17" s="670"/>
      <c r="X17" s="670"/>
    </row>
    <row r="18" spans="1:24">
      <c r="A18" s="392">
        <v>5.3</v>
      </c>
      <c r="B18" s="401" t="s">
        <v>570</v>
      </c>
      <c r="C18" s="665"/>
      <c r="D18" s="665"/>
      <c r="E18" s="562">
        <f t="shared" si="0"/>
        <v>0</v>
      </c>
      <c r="F18" s="561"/>
      <c r="G18" s="561"/>
      <c r="H18" s="562">
        <f t="shared" si="1"/>
        <v>0</v>
      </c>
      <c r="S18" s="670"/>
      <c r="T18" s="670"/>
      <c r="U18" s="670"/>
      <c r="V18" s="670"/>
      <c r="W18" s="670"/>
      <c r="X18" s="670"/>
    </row>
    <row r="19" spans="1:24">
      <c r="A19" s="392">
        <v>6</v>
      </c>
      <c r="B19" s="397" t="s">
        <v>571</v>
      </c>
      <c r="C19" s="665">
        <f>SUM(C20:C21)</f>
        <v>11727339138.152548</v>
      </c>
      <c r="D19" s="665">
        <f>SUM(D20:D21)</f>
        <v>8955326425.1267014</v>
      </c>
      <c r="E19" s="562">
        <f t="shared" si="0"/>
        <v>20682665563.279251</v>
      </c>
      <c r="F19" s="561">
        <v>9264813230.7822056</v>
      </c>
      <c r="G19" s="561">
        <v>7567006057.9360008</v>
      </c>
      <c r="H19" s="562">
        <f t="shared" si="1"/>
        <v>16831819288.718206</v>
      </c>
      <c r="S19" s="670"/>
      <c r="T19" s="670"/>
      <c r="U19" s="670"/>
      <c r="V19" s="670"/>
      <c r="W19" s="670"/>
      <c r="X19" s="670"/>
    </row>
    <row r="20" spans="1:24">
      <c r="A20" s="392">
        <v>6.1</v>
      </c>
      <c r="B20" s="400" t="s">
        <v>569</v>
      </c>
      <c r="C20" s="665">
        <v>491005727.06999999</v>
      </c>
      <c r="D20" s="665">
        <v>48669846.448999941</v>
      </c>
      <c r="E20" s="562">
        <f t="shared" si="0"/>
        <v>539675573.51899993</v>
      </c>
      <c r="F20" s="561">
        <v>182897433.63999999</v>
      </c>
      <c r="G20" s="561">
        <v>240999736.23070002</v>
      </c>
      <c r="H20" s="562">
        <f t="shared" si="1"/>
        <v>423897169.8707</v>
      </c>
      <c r="S20" s="670"/>
      <c r="T20" s="670"/>
      <c r="U20" s="670"/>
      <c r="V20" s="670"/>
      <c r="W20" s="670"/>
      <c r="X20" s="670"/>
    </row>
    <row r="21" spans="1:24">
      <c r="A21" s="392">
        <v>6.2</v>
      </c>
      <c r="B21" s="401" t="s">
        <v>570</v>
      </c>
      <c r="C21" s="665">
        <v>11236333411.082548</v>
      </c>
      <c r="D21" s="665">
        <v>8906656578.677702</v>
      </c>
      <c r="E21" s="562">
        <f t="shared" si="0"/>
        <v>20142989989.76025</v>
      </c>
      <c r="F21" s="561">
        <v>9081915797.1422062</v>
      </c>
      <c r="G21" s="561">
        <v>7326006321.7053013</v>
      </c>
      <c r="H21" s="562">
        <f t="shared" si="1"/>
        <v>16407922118.847507</v>
      </c>
      <c r="S21" s="670"/>
      <c r="T21" s="670"/>
      <c r="U21" s="670"/>
      <c r="V21" s="670"/>
      <c r="W21" s="670"/>
      <c r="X21" s="670"/>
    </row>
    <row r="22" spans="1:24">
      <c r="A22" s="392">
        <v>7</v>
      </c>
      <c r="B22" s="395" t="s">
        <v>572</v>
      </c>
      <c r="C22" s="665">
        <v>401135617.27999997</v>
      </c>
      <c r="D22" s="665">
        <v>0</v>
      </c>
      <c r="E22" s="562">
        <f t="shared" si="0"/>
        <v>401135617.27999997</v>
      </c>
      <c r="F22" s="561">
        <v>157546642.32999998</v>
      </c>
      <c r="G22" s="561">
        <v>0</v>
      </c>
      <c r="H22" s="562">
        <f t="shared" si="1"/>
        <v>157546642.32999998</v>
      </c>
      <c r="S22" s="670"/>
      <c r="T22" s="670"/>
      <c r="U22" s="670"/>
      <c r="V22" s="670"/>
      <c r="W22" s="670"/>
      <c r="X22" s="670"/>
    </row>
    <row r="23" spans="1:24">
      <c r="A23" s="392">
        <v>8</v>
      </c>
      <c r="B23" s="402" t="s">
        <v>573</v>
      </c>
      <c r="C23" s="665">
        <v>19498295.280000001</v>
      </c>
      <c r="D23" s="665">
        <v>0</v>
      </c>
      <c r="E23" s="562">
        <f t="shared" si="0"/>
        <v>19498295.280000001</v>
      </c>
      <c r="F23" s="561">
        <v>30451310.469999995</v>
      </c>
      <c r="G23" s="561">
        <v>0</v>
      </c>
      <c r="H23" s="562">
        <f t="shared" si="1"/>
        <v>30451310.469999995</v>
      </c>
      <c r="S23" s="670"/>
      <c r="T23" s="670"/>
      <c r="U23" s="670"/>
      <c r="V23" s="670"/>
      <c r="W23" s="670"/>
      <c r="X23" s="670"/>
    </row>
    <row r="24" spans="1:24">
      <c r="A24" s="392">
        <v>9</v>
      </c>
      <c r="B24" s="398" t="s">
        <v>574</v>
      </c>
      <c r="C24" s="665">
        <f>SUM(C25:C26)</f>
        <v>645319746.38</v>
      </c>
      <c r="D24" s="665">
        <f>SUM(D25:D26)</f>
        <v>0</v>
      </c>
      <c r="E24" s="562">
        <f t="shared" si="0"/>
        <v>645319746.38</v>
      </c>
      <c r="F24" s="561">
        <v>604632715.68999994</v>
      </c>
      <c r="G24" s="561">
        <v>0</v>
      </c>
      <c r="H24" s="562">
        <f t="shared" si="1"/>
        <v>604632715.68999994</v>
      </c>
      <c r="S24" s="670"/>
      <c r="T24" s="670"/>
      <c r="U24" s="670"/>
      <c r="V24" s="670"/>
      <c r="W24" s="670"/>
      <c r="X24" s="670"/>
    </row>
    <row r="25" spans="1:24">
      <c r="A25" s="392">
        <v>9.1</v>
      </c>
      <c r="B25" s="400" t="s">
        <v>575</v>
      </c>
      <c r="C25" s="665">
        <v>526984305.75</v>
      </c>
      <c r="D25" s="665">
        <v>0</v>
      </c>
      <c r="E25" s="562">
        <f t="shared" si="0"/>
        <v>526984305.75</v>
      </c>
      <c r="F25" s="561">
        <v>452259138.08999997</v>
      </c>
      <c r="G25" s="561">
        <v>0</v>
      </c>
      <c r="H25" s="562">
        <f t="shared" si="1"/>
        <v>452259138.08999997</v>
      </c>
      <c r="S25" s="670"/>
      <c r="T25" s="670"/>
      <c r="U25" s="670"/>
      <c r="V25" s="670"/>
      <c r="W25" s="670"/>
      <c r="X25" s="670"/>
    </row>
    <row r="26" spans="1:24">
      <c r="A26" s="392">
        <v>9.1999999999999993</v>
      </c>
      <c r="B26" s="400" t="s">
        <v>576</v>
      </c>
      <c r="C26" s="665">
        <v>118335440.63</v>
      </c>
      <c r="D26" s="665">
        <v>0</v>
      </c>
      <c r="E26" s="562">
        <f t="shared" si="0"/>
        <v>118335440.63</v>
      </c>
      <c r="F26" s="561">
        <v>152373577.59999999</v>
      </c>
      <c r="G26" s="561">
        <v>0</v>
      </c>
      <c r="H26" s="562">
        <f t="shared" si="1"/>
        <v>152373577.59999999</v>
      </c>
      <c r="S26" s="670"/>
      <c r="T26" s="670"/>
      <c r="U26" s="670"/>
      <c r="V26" s="670"/>
      <c r="W26" s="670"/>
      <c r="X26" s="670"/>
    </row>
    <row r="27" spans="1:24">
      <c r="A27" s="392">
        <v>10</v>
      </c>
      <c r="B27" s="398" t="s">
        <v>577</v>
      </c>
      <c r="C27" s="665">
        <f>SUM(C28:C29)</f>
        <v>170199166.21000001</v>
      </c>
      <c r="D27" s="665">
        <f>SUM(D28:D29)</f>
        <v>0</v>
      </c>
      <c r="E27" s="562">
        <f t="shared" si="0"/>
        <v>170199166.21000001</v>
      </c>
      <c r="F27" s="561">
        <v>159471238.15000001</v>
      </c>
      <c r="G27" s="561">
        <v>0</v>
      </c>
      <c r="H27" s="562">
        <f t="shared" si="1"/>
        <v>159471238.15000001</v>
      </c>
      <c r="S27" s="670"/>
      <c r="T27" s="670"/>
      <c r="U27" s="670"/>
      <c r="V27" s="670"/>
      <c r="W27" s="670"/>
      <c r="X27" s="670"/>
    </row>
    <row r="28" spans="1:24">
      <c r="A28" s="392">
        <v>10.1</v>
      </c>
      <c r="B28" s="400" t="s">
        <v>578</v>
      </c>
      <c r="C28" s="665">
        <v>33331342.84</v>
      </c>
      <c r="D28" s="665">
        <v>0</v>
      </c>
      <c r="E28" s="562">
        <f t="shared" si="0"/>
        <v>33331342.84</v>
      </c>
      <c r="F28" s="561">
        <v>33331342.84</v>
      </c>
      <c r="G28" s="561">
        <v>0</v>
      </c>
      <c r="H28" s="562">
        <f t="shared" si="1"/>
        <v>33331342.84</v>
      </c>
      <c r="S28" s="670"/>
      <c r="T28" s="670"/>
      <c r="U28" s="670"/>
      <c r="V28" s="670"/>
      <c r="W28" s="670"/>
      <c r="X28" s="670"/>
    </row>
    <row r="29" spans="1:24">
      <c r="A29" s="392">
        <v>10.199999999999999</v>
      </c>
      <c r="B29" s="400" t="s">
        <v>579</v>
      </c>
      <c r="C29" s="665">
        <v>136867823.37</v>
      </c>
      <c r="D29" s="665">
        <v>0</v>
      </c>
      <c r="E29" s="562">
        <f t="shared" si="0"/>
        <v>136867823.37</v>
      </c>
      <c r="F29" s="561">
        <v>126139895.31</v>
      </c>
      <c r="G29" s="561">
        <v>0</v>
      </c>
      <c r="H29" s="562">
        <f t="shared" si="1"/>
        <v>126139895.31</v>
      </c>
      <c r="S29" s="670"/>
      <c r="T29" s="670"/>
      <c r="U29" s="670"/>
      <c r="V29" s="670"/>
      <c r="W29" s="670"/>
      <c r="X29" s="670"/>
    </row>
    <row r="30" spans="1:24">
      <c r="A30" s="392">
        <v>11</v>
      </c>
      <c r="B30" s="398" t="s">
        <v>580</v>
      </c>
      <c r="C30" s="665">
        <f>SUM(C31:C32)</f>
        <v>0</v>
      </c>
      <c r="D30" s="665">
        <f>SUM(D31:D32)</f>
        <v>0</v>
      </c>
      <c r="E30" s="562">
        <f t="shared" si="0"/>
        <v>0</v>
      </c>
      <c r="F30" s="561"/>
      <c r="G30" s="561">
        <v>0</v>
      </c>
      <c r="H30" s="562">
        <f t="shared" si="1"/>
        <v>0</v>
      </c>
      <c r="S30" s="670"/>
      <c r="T30" s="670"/>
      <c r="U30" s="670"/>
      <c r="V30" s="670"/>
      <c r="W30" s="670"/>
      <c r="X30" s="670"/>
    </row>
    <row r="31" spans="1:24">
      <c r="A31" s="392">
        <v>11.1</v>
      </c>
      <c r="B31" s="400" t="s">
        <v>581</v>
      </c>
      <c r="C31" s="665">
        <v>0</v>
      </c>
      <c r="D31" s="665">
        <v>0</v>
      </c>
      <c r="E31" s="562">
        <f t="shared" si="0"/>
        <v>0</v>
      </c>
      <c r="F31" s="561"/>
      <c r="G31" s="561">
        <v>0</v>
      </c>
      <c r="H31" s="562">
        <f t="shared" si="1"/>
        <v>0</v>
      </c>
      <c r="S31" s="670"/>
      <c r="T31" s="670"/>
      <c r="U31" s="670"/>
      <c r="V31" s="670"/>
      <c r="W31" s="670"/>
      <c r="X31" s="670"/>
    </row>
    <row r="32" spans="1:24">
      <c r="A32" s="392">
        <v>11.2</v>
      </c>
      <c r="B32" s="400" t="s">
        <v>582</v>
      </c>
      <c r="C32" s="665">
        <v>0</v>
      </c>
      <c r="D32" s="665">
        <v>0</v>
      </c>
      <c r="E32" s="562">
        <f t="shared" si="0"/>
        <v>0</v>
      </c>
      <c r="F32" s="561"/>
      <c r="G32" s="561">
        <v>0</v>
      </c>
      <c r="H32" s="562">
        <f t="shared" si="1"/>
        <v>0</v>
      </c>
      <c r="S32" s="670"/>
      <c r="T32" s="670"/>
      <c r="U32" s="670"/>
      <c r="V32" s="670"/>
      <c r="W32" s="670"/>
      <c r="X32" s="670"/>
    </row>
    <row r="33" spans="1:24">
      <c r="A33" s="392">
        <v>13</v>
      </c>
      <c r="B33" s="398" t="s">
        <v>583</v>
      </c>
      <c r="C33" s="665">
        <v>507802407.493599</v>
      </c>
      <c r="D33" s="665">
        <v>130196171.72001106</v>
      </c>
      <c r="E33" s="562">
        <f t="shared" si="0"/>
        <v>637998579.21361005</v>
      </c>
      <c r="F33" s="561">
        <v>273513729.27759165</v>
      </c>
      <c r="G33" s="561">
        <v>97524597.31159997</v>
      </c>
      <c r="H33" s="562">
        <f t="shared" si="1"/>
        <v>371038326.58919162</v>
      </c>
      <c r="S33" s="670"/>
      <c r="T33" s="670"/>
      <c r="U33" s="670"/>
      <c r="V33" s="670"/>
      <c r="W33" s="670"/>
      <c r="X33" s="670"/>
    </row>
    <row r="34" spans="1:24">
      <c r="A34" s="392">
        <v>13.1</v>
      </c>
      <c r="B34" s="403" t="s">
        <v>584</v>
      </c>
      <c r="C34" s="665">
        <v>295066319.23000002</v>
      </c>
      <c r="D34" s="665">
        <v>0</v>
      </c>
      <c r="E34" s="562">
        <f t="shared" si="0"/>
        <v>295066319.23000002</v>
      </c>
      <c r="F34" s="561">
        <v>146073969.61999995</v>
      </c>
      <c r="G34" s="561">
        <v>0</v>
      </c>
      <c r="H34" s="562">
        <f t="shared" si="1"/>
        <v>146073969.61999995</v>
      </c>
      <c r="S34" s="670"/>
      <c r="T34" s="670"/>
      <c r="U34" s="670"/>
      <c r="V34" s="670"/>
      <c r="W34" s="670"/>
      <c r="X34" s="670"/>
    </row>
    <row r="35" spans="1:24">
      <c r="A35" s="392">
        <v>13.2</v>
      </c>
      <c r="B35" s="403" t="s">
        <v>585</v>
      </c>
      <c r="C35" s="665">
        <v>0</v>
      </c>
      <c r="D35" s="665">
        <v>0</v>
      </c>
      <c r="E35" s="562">
        <f t="shared" si="0"/>
        <v>0</v>
      </c>
      <c r="F35" s="561">
        <v>0</v>
      </c>
      <c r="G35" s="561">
        <v>0</v>
      </c>
      <c r="H35" s="562">
        <f t="shared" si="1"/>
        <v>0</v>
      </c>
      <c r="S35" s="670"/>
      <c r="T35" s="670"/>
      <c r="U35" s="670"/>
      <c r="V35" s="670"/>
      <c r="W35" s="670"/>
      <c r="X35" s="670"/>
    </row>
    <row r="36" spans="1:24">
      <c r="A36" s="392">
        <v>14</v>
      </c>
      <c r="B36" s="404" t="s">
        <v>586</v>
      </c>
      <c r="C36" s="665">
        <f>SUM(C7,C11,C13,C14,C15,C19,C22,C23,C24,C27,C30,C33)</f>
        <v>16765008009.928547</v>
      </c>
      <c r="D36" s="665">
        <f>SUM(D7,D11,D13,D14,D15,D19,D22,D23,D24,D27,D30,D33)</f>
        <v>14544818573.596514</v>
      </c>
      <c r="E36" s="562">
        <f>C36+D36</f>
        <v>31309826583.525063</v>
      </c>
      <c r="F36" s="561">
        <v>13509832881.785797</v>
      </c>
      <c r="G36" s="561">
        <v>12694276056.9184</v>
      </c>
      <c r="H36" s="562">
        <f t="shared" si="1"/>
        <v>26204108938.704197</v>
      </c>
      <c r="S36" s="670"/>
      <c r="T36" s="670"/>
      <c r="U36" s="670"/>
      <c r="V36" s="670"/>
      <c r="W36" s="670"/>
      <c r="X36" s="670"/>
    </row>
    <row r="37" spans="1:24" ht="22.5" customHeight="1">
      <c r="A37" s="392"/>
      <c r="B37" s="405" t="s">
        <v>587</v>
      </c>
      <c r="C37" s="715"/>
      <c r="D37" s="715"/>
      <c r="E37" s="715"/>
      <c r="F37" s="715"/>
      <c r="G37" s="715"/>
      <c r="H37" s="716"/>
      <c r="S37" s="670"/>
      <c r="T37" s="670"/>
      <c r="U37" s="670"/>
      <c r="V37" s="670"/>
      <c r="W37" s="670"/>
      <c r="X37" s="670"/>
    </row>
    <row r="38" spans="1:24">
      <c r="A38" s="392">
        <v>15</v>
      </c>
      <c r="B38" s="406" t="s">
        <v>588</v>
      </c>
      <c r="C38" s="665">
        <f>C39</f>
        <v>6832797.1500000004</v>
      </c>
      <c r="D38" s="665">
        <f>D39</f>
        <v>0</v>
      </c>
      <c r="E38" s="562">
        <f>C38+D38</f>
        <v>6832797.1500000004</v>
      </c>
      <c r="F38" s="561">
        <v>28061320.780000001</v>
      </c>
      <c r="G38" s="561">
        <v>0</v>
      </c>
      <c r="H38" s="562">
        <f>F38+G38</f>
        <v>28061320.780000001</v>
      </c>
      <c r="S38" s="670"/>
      <c r="T38" s="670"/>
      <c r="U38" s="670"/>
      <c r="V38" s="670"/>
      <c r="W38" s="670"/>
      <c r="X38" s="670"/>
    </row>
    <row r="39" spans="1:24">
      <c r="A39" s="407">
        <v>15.1</v>
      </c>
      <c r="B39" s="408" t="s">
        <v>564</v>
      </c>
      <c r="C39" s="665">
        <v>6832797.1500000004</v>
      </c>
      <c r="D39" s="665">
        <v>0</v>
      </c>
      <c r="E39" s="562">
        <f t="shared" ref="E39:E52" si="2">C39+D39</f>
        <v>6832797.1500000004</v>
      </c>
      <c r="F39" s="561">
        <v>28061320.780000001</v>
      </c>
      <c r="G39" s="561">
        <v>0</v>
      </c>
      <c r="H39" s="562">
        <f t="shared" ref="H39:H52" si="3">F39+G39</f>
        <v>28061320.780000001</v>
      </c>
      <c r="S39" s="670"/>
      <c r="T39" s="670"/>
      <c r="U39" s="670"/>
      <c r="V39" s="670"/>
      <c r="W39" s="670"/>
      <c r="X39" s="670"/>
    </row>
    <row r="40" spans="1:24" ht="24" customHeight="1">
      <c r="A40" s="407">
        <v>16</v>
      </c>
      <c r="B40" s="395" t="s">
        <v>589</v>
      </c>
      <c r="C40" s="665"/>
      <c r="D40" s="665"/>
      <c r="E40" s="562">
        <f t="shared" si="2"/>
        <v>0</v>
      </c>
      <c r="F40" s="561"/>
      <c r="G40" s="561"/>
      <c r="H40" s="562">
        <f t="shared" si="3"/>
        <v>0</v>
      </c>
      <c r="S40" s="670"/>
      <c r="T40" s="670"/>
      <c r="U40" s="670"/>
      <c r="V40" s="670"/>
      <c r="W40" s="670"/>
      <c r="X40" s="670"/>
    </row>
    <row r="41" spans="1:24">
      <c r="A41" s="407">
        <v>17</v>
      </c>
      <c r="B41" s="395" t="s">
        <v>590</v>
      </c>
      <c r="C41" s="665">
        <f>SUM(C42:C45)</f>
        <v>12142371447.026501</v>
      </c>
      <c r="D41" s="665">
        <f>SUM(D42:D45)</f>
        <v>13076722529.5812</v>
      </c>
      <c r="E41" s="562">
        <f t="shared" si="2"/>
        <v>25219093976.6077</v>
      </c>
      <c r="F41" s="561">
        <v>9664242622.9524994</v>
      </c>
      <c r="G41" s="561">
        <v>11367736073.442003</v>
      </c>
      <c r="H41" s="562">
        <f t="shared" si="3"/>
        <v>21031978696.394501</v>
      </c>
      <c r="S41" s="670"/>
      <c r="T41" s="670"/>
      <c r="U41" s="670"/>
      <c r="V41" s="670"/>
      <c r="W41" s="670"/>
      <c r="X41" s="670"/>
    </row>
    <row r="42" spans="1:24">
      <c r="A42" s="407">
        <v>17.100000000000001</v>
      </c>
      <c r="B42" s="409" t="s">
        <v>591</v>
      </c>
      <c r="C42" s="667">
        <v>9967018956.1665001</v>
      </c>
      <c r="D42" s="667">
        <v>11867022177.061199</v>
      </c>
      <c r="E42" s="562">
        <f t="shared" si="2"/>
        <v>21834041133.227699</v>
      </c>
      <c r="F42" s="561">
        <v>7616869979.9364986</v>
      </c>
      <c r="G42" s="561">
        <v>10481779932.972002</v>
      </c>
      <c r="H42" s="562">
        <f t="shared" si="3"/>
        <v>18098649912.908501</v>
      </c>
      <c r="S42" s="670"/>
      <c r="T42" s="670"/>
      <c r="U42" s="670"/>
      <c r="V42" s="670"/>
      <c r="W42" s="670"/>
      <c r="X42" s="670"/>
    </row>
    <row r="43" spans="1:24">
      <c r="A43" s="407">
        <v>17.2</v>
      </c>
      <c r="B43" s="410" t="s">
        <v>592</v>
      </c>
      <c r="C43" s="667">
        <v>2172146282.4300003</v>
      </c>
      <c r="D43" s="667">
        <v>1007542384.02</v>
      </c>
      <c r="E43" s="562">
        <f t="shared" si="2"/>
        <v>3179688666.4500003</v>
      </c>
      <c r="F43" s="561">
        <v>2043127421.7260001</v>
      </c>
      <c r="G43" s="561">
        <v>494482746.9400003</v>
      </c>
      <c r="H43" s="562">
        <f t="shared" si="3"/>
        <v>2537610168.6660004</v>
      </c>
      <c r="S43" s="670"/>
      <c r="T43" s="670"/>
      <c r="U43" s="670"/>
      <c r="V43" s="670"/>
      <c r="W43" s="670"/>
      <c r="X43" s="670"/>
    </row>
    <row r="44" spans="1:24">
      <c r="A44" s="407">
        <v>17.3</v>
      </c>
      <c r="B44" s="409" t="s">
        <v>593</v>
      </c>
      <c r="C44" s="667">
        <v>0</v>
      </c>
      <c r="D44" s="667">
        <v>64984324.959999993</v>
      </c>
      <c r="E44" s="562">
        <f t="shared" si="2"/>
        <v>64984324.959999993</v>
      </c>
      <c r="F44" s="561">
        <v>0</v>
      </c>
      <c r="G44" s="561">
        <v>301639997.35000002</v>
      </c>
      <c r="H44" s="562">
        <f t="shared" si="3"/>
        <v>301639997.35000002</v>
      </c>
      <c r="S44" s="670"/>
      <c r="T44" s="670"/>
      <c r="U44" s="670"/>
      <c r="V44" s="670"/>
      <c r="W44" s="670"/>
      <c r="X44" s="670"/>
    </row>
    <row r="45" spans="1:24">
      <c r="A45" s="407">
        <v>17.399999999999999</v>
      </c>
      <c r="B45" s="409" t="s">
        <v>594</v>
      </c>
      <c r="C45" s="667">
        <v>3206208.43</v>
      </c>
      <c r="D45" s="667">
        <v>137173643.53999999</v>
      </c>
      <c r="E45" s="562">
        <f t="shared" si="2"/>
        <v>140379851.97</v>
      </c>
      <c r="F45" s="561">
        <v>4245221.29</v>
      </c>
      <c r="G45" s="561">
        <v>89833396.179999992</v>
      </c>
      <c r="H45" s="562">
        <f t="shared" si="3"/>
        <v>94078617.469999999</v>
      </c>
      <c r="S45" s="670"/>
      <c r="T45" s="670"/>
      <c r="U45" s="670"/>
      <c r="V45" s="670"/>
      <c r="W45" s="670"/>
      <c r="X45" s="670"/>
    </row>
    <row r="46" spans="1:24">
      <c r="A46" s="407">
        <v>18</v>
      </c>
      <c r="B46" s="411" t="s">
        <v>595</v>
      </c>
      <c r="C46" s="665">
        <v>1881990.27</v>
      </c>
      <c r="D46" s="665">
        <v>1563231.8195999996</v>
      </c>
      <c r="E46" s="562">
        <f t="shared" si="2"/>
        <v>3445222.0895999996</v>
      </c>
      <c r="F46" s="561">
        <v>997772.08</v>
      </c>
      <c r="G46" s="561">
        <v>2640699.8477000003</v>
      </c>
      <c r="H46" s="562">
        <f t="shared" si="3"/>
        <v>3638471.9277000003</v>
      </c>
      <c r="S46" s="670"/>
      <c r="T46" s="670"/>
      <c r="U46" s="670"/>
      <c r="V46" s="670"/>
      <c r="W46" s="670"/>
      <c r="X46" s="670"/>
    </row>
    <row r="47" spans="1:24">
      <c r="A47" s="407">
        <v>19</v>
      </c>
      <c r="B47" s="411" t="s">
        <v>596</v>
      </c>
      <c r="C47" s="665">
        <f>SUM(C48:C49)</f>
        <v>69737918.489999995</v>
      </c>
      <c r="D47" s="665">
        <f>SUM(D48:D49)</f>
        <v>0</v>
      </c>
      <c r="E47" s="562">
        <f t="shared" si="2"/>
        <v>69737918.489999995</v>
      </c>
      <c r="F47" s="567">
        <v>121173352.10241669</v>
      </c>
      <c r="G47" s="561">
        <v>0</v>
      </c>
      <c r="H47" s="562">
        <f t="shared" si="3"/>
        <v>121173352.10241669</v>
      </c>
      <c r="S47" s="670"/>
      <c r="T47" s="670"/>
      <c r="U47" s="670"/>
      <c r="V47" s="670"/>
      <c r="W47" s="670"/>
      <c r="X47" s="670"/>
    </row>
    <row r="48" spans="1:24">
      <c r="A48" s="407">
        <v>19.100000000000001</v>
      </c>
      <c r="B48" s="412" t="s">
        <v>597</v>
      </c>
      <c r="C48" s="665">
        <v>48220924.149999999</v>
      </c>
      <c r="D48" s="665">
        <v>0</v>
      </c>
      <c r="E48" s="562">
        <f t="shared" si="2"/>
        <v>48220924.149999999</v>
      </c>
      <c r="F48" s="561">
        <v>98824776.113609806</v>
      </c>
      <c r="G48" s="561">
        <v>0</v>
      </c>
      <c r="H48" s="562">
        <f t="shared" si="3"/>
        <v>98824776.113609806</v>
      </c>
      <c r="S48" s="670"/>
      <c r="T48" s="670"/>
      <c r="U48" s="670"/>
      <c r="V48" s="670"/>
      <c r="W48" s="670"/>
      <c r="X48" s="670"/>
    </row>
    <row r="49" spans="1:24">
      <c r="A49" s="407">
        <v>19.2</v>
      </c>
      <c r="B49" s="413" t="s">
        <v>598</v>
      </c>
      <c r="C49" s="665">
        <v>21516994.34</v>
      </c>
      <c r="D49" s="665">
        <v>0</v>
      </c>
      <c r="E49" s="562">
        <f t="shared" si="2"/>
        <v>21516994.34</v>
      </c>
      <c r="F49" s="561">
        <v>22348575.988806896</v>
      </c>
      <c r="G49" s="561">
        <v>0</v>
      </c>
      <c r="H49" s="562">
        <f t="shared" si="3"/>
        <v>22348575.988806896</v>
      </c>
      <c r="S49" s="670"/>
      <c r="T49" s="670"/>
      <c r="U49" s="670"/>
      <c r="V49" s="670"/>
      <c r="W49" s="670"/>
      <c r="X49" s="670"/>
    </row>
    <row r="50" spans="1:24">
      <c r="A50" s="407">
        <v>20</v>
      </c>
      <c r="B50" s="414" t="s">
        <v>599</v>
      </c>
      <c r="C50" s="665">
        <v>0</v>
      </c>
      <c r="D50" s="665">
        <v>1088963501.04</v>
      </c>
      <c r="E50" s="562">
        <f t="shared" si="2"/>
        <v>1088963501.04</v>
      </c>
      <c r="F50" s="561">
        <v>0</v>
      </c>
      <c r="G50" s="561">
        <v>784304769</v>
      </c>
      <c r="H50" s="562">
        <f t="shared" si="3"/>
        <v>784304769</v>
      </c>
      <c r="S50" s="670"/>
      <c r="T50" s="670"/>
      <c r="U50" s="670"/>
      <c r="V50" s="670"/>
      <c r="W50" s="670"/>
      <c r="X50" s="670"/>
    </row>
    <row r="51" spans="1:24">
      <c r="A51" s="407">
        <v>21</v>
      </c>
      <c r="B51" s="402" t="s">
        <v>600</v>
      </c>
      <c r="C51" s="665">
        <v>452657094.296</v>
      </c>
      <c r="D51" s="665">
        <v>154639519.20739996</v>
      </c>
      <c r="E51" s="562">
        <f t="shared" si="2"/>
        <v>607296613.50339997</v>
      </c>
      <c r="F51" s="561">
        <v>159958129.92952144</v>
      </c>
      <c r="G51" s="561">
        <v>41842822.421299994</v>
      </c>
      <c r="H51" s="562">
        <f t="shared" si="3"/>
        <v>201800952.35082144</v>
      </c>
      <c r="S51" s="670"/>
      <c r="T51" s="670"/>
      <c r="U51" s="670"/>
      <c r="V51" s="670"/>
      <c r="W51" s="670"/>
      <c r="X51" s="670"/>
    </row>
    <row r="52" spans="1:24">
      <c r="A52" s="407">
        <v>21.1</v>
      </c>
      <c r="B52" s="410" t="s">
        <v>601</v>
      </c>
      <c r="C52" s="665">
        <v>276233652.41000003</v>
      </c>
      <c r="D52" s="665">
        <v>0</v>
      </c>
      <c r="E52" s="562">
        <f t="shared" si="2"/>
        <v>276233652.41000003</v>
      </c>
      <c r="F52" s="561">
        <v>2327414.75</v>
      </c>
      <c r="G52" s="561"/>
      <c r="H52" s="562">
        <f t="shared" si="3"/>
        <v>2327414.75</v>
      </c>
      <c r="S52" s="670"/>
      <c r="T52" s="670"/>
      <c r="U52" s="670"/>
      <c r="V52" s="670"/>
      <c r="W52" s="670"/>
      <c r="X52" s="670"/>
    </row>
    <row r="53" spans="1:24">
      <c r="A53" s="407">
        <v>22</v>
      </c>
      <c r="B53" s="415" t="s">
        <v>602</v>
      </c>
      <c r="C53" s="665">
        <f>SUM(C38,C40,C41,C46,C47,C50,C51)</f>
        <v>12673481247.2325</v>
      </c>
      <c r="D53" s="665">
        <f>SUM(D38,D40,D41,D46,D47,D50,D51)</f>
        <v>14321888781.648199</v>
      </c>
      <c r="E53" s="562">
        <f>C53+D53</f>
        <v>26995370028.880699</v>
      </c>
      <c r="F53" s="561">
        <v>9974433197.8444386</v>
      </c>
      <c r="G53" s="561">
        <v>12196524364.711004</v>
      </c>
      <c r="H53" s="562">
        <f>F53+G53</f>
        <v>22170957562.555443</v>
      </c>
      <c r="S53" s="670"/>
      <c r="T53" s="670"/>
      <c r="U53" s="670"/>
      <c r="V53" s="670"/>
      <c r="W53" s="670"/>
      <c r="X53" s="670"/>
    </row>
    <row r="54" spans="1:24" ht="24" customHeight="1">
      <c r="A54" s="407"/>
      <c r="B54" s="416" t="s">
        <v>603</v>
      </c>
      <c r="C54" s="715"/>
      <c r="D54" s="715"/>
      <c r="E54" s="715"/>
      <c r="F54" s="715"/>
      <c r="G54" s="715"/>
      <c r="H54" s="716"/>
      <c r="S54" s="670"/>
      <c r="T54" s="670"/>
      <c r="U54" s="670"/>
      <c r="V54" s="670"/>
      <c r="W54" s="670"/>
      <c r="X54" s="670"/>
    </row>
    <row r="55" spans="1:24">
      <c r="A55" s="407">
        <v>23</v>
      </c>
      <c r="B55" s="414" t="s">
        <v>604</v>
      </c>
      <c r="C55" s="665">
        <v>27993660.18</v>
      </c>
      <c r="D55" s="665"/>
      <c r="E55" s="562">
        <f>C55+D55</f>
        <v>27993660.18</v>
      </c>
      <c r="F55" s="561">
        <v>27993660.18</v>
      </c>
      <c r="G55" s="561"/>
      <c r="H55" s="562">
        <f>F55+G55</f>
        <v>27993660.18</v>
      </c>
      <c r="S55" s="670"/>
      <c r="T55" s="670"/>
      <c r="U55" s="670"/>
      <c r="V55" s="670"/>
      <c r="W55" s="670"/>
      <c r="X55" s="670"/>
    </row>
    <row r="56" spans="1:24">
      <c r="A56" s="407">
        <v>24</v>
      </c>
      <c r="B56" s="414" t="s">
        <v>605</v>
      </c>
      <c r="C56" s="665"/>
      <c r="D56" s="665"/>
      <c r="E56" s="562">
        <f t="shared" ref="E56:E69" si="4">C56+D56</f>
        <v>0</v>
      </c>
      <c r="F56" s="561"/>
      <c r="G56" s="561"/>
      <c r="H56" s="562">
        <f t="shared" ref="H56:H69" si="5">F56+G56</f>
        <v>0</v>
      </c>
      <c r="S56" s="670"/>
      <c r="T56" s="670"/>
      <c r="U56" s="670"/>
      <c r="V56" s="670"/>
      <c r="W56" s="670"/>
      <c r="X56" s="670"/>
    </row>
    <row r="57" spans="1:24">
      <c r="A57" s="407">
        <v>25</v>
      </c>
      <c r="B57" s="411" t="s">
        <v>606</v>
      </c>
      <c r="C57" s="665">
        <v>252311118.03999999</v>
      </c>
      <c r="D57" s="665"/>
      <c r="E57" s="562">
        <f t="shared" si="4"/>
        <v>252311118.03999999</v>
      </c>
      <c r="F57" s="668">
        <v>252311118.03999999</v>
      </c>
      <c r="G57" s="561"/>
      <c r="H57" s="562">
        <f t="shared" si="5"/>
        <v>252311118.03999999</v>
      </c>
      <c r="S57" s="670"/>
      <c r="T57" s="670"/>
      <c r="U57" s="670"/>
      <c r="V57" s="670"/>
      <c r="W57" s="670"/>
      <c r="X57" s="670"/>
    </row>
    <row r="58" spans="1:24">
      <c r="A58" s="407">
        <v>26</v>
      </c>
      <c r="B58" s="411" t="s">
        <v>607</v>
      </c>
      <c r="C58" s="665">
        <v>-11366</v>
      </c>
      <c r="D58" s="665"/>
      <c r="E58" s="562">
        <f t="shared" si="4"/>
        <v>-11366</v>
      </c>
      <c r="F58" s="561">
        <v>-10173</v>
      </c>
      <c r="G58" s="561"/>
      <c r="H58" s="562">
        <f t="shared" si="5"/>
        <v>-10173</v>
      </c>
      <c r="S58" s="670"/>
      <c r="T58" s="670"/>
      <c r="U58" s="670"/>
      <c r="V58" s="670"/>
      <c r="W58" s="670"/>
      <c r="X58" s="670"/>
    </row>
    <row r="59" spans="1:24">
      <c r="A59" s="407">
        <v>27</v>
      </c>
      <c r="B59" s="411" t="s">
        <v>608</v>
      </c>
      <c r="C59" s="665">
        <f>SUM(C60:C61)</f>
        <v>0</v>
      </c>
      <c r="D59" s="665">
        <f>SUM(D60:D61)</f>
        <v>0</v>
      </c>
      <c r="E59" s="562">
        <f t="shared" si="4"/>
        <v>0</v>
      </c>
      <c r="F59" s="561">
        <v>0</v>
      </c>
      <c r="G59" s="561">
        <v>0</v>
      </c>
      <c r="H59" s="562">
        <f t="shared" si="5"/>
        <v>0</v>
      </c>
      <c r="S59" s="670"/>
      <c r="T59" s="670"/>
      <c r="U59" s="670"/>
      <c r="V59" s="670"/>
      <c r="W59" s="670"/>
      <c r="X59" s="670"/>
    </row>
    <row r="60" spans="1:24">
      <c r="A60" s="407">
        <v>27.1</v>
      </c>
      <c r="B60" s="409" t="s">
        <v>609</v>
      </c>
      <c r="C60" s="665"/>
      <c r="D60" s="665"/>
      <c r="E60" s="562">
        <f t="shared" si="4"/>
        <v>0</v>
      </c>
      <c r="F60" s="561"/>
      <c r="G60" s="561"/>
      <c r="H60" s="562">
        <f t="shared" si="5"/>
        <v>0</v>
      </c>
      <c r="S60" s="670"/>
      <c r="T60" s="670"/>
      <c r="U60" s="670"/>
      <c r="V60" s="670"/>
      <c r="W60" s="670"/>
      <c r="X60" s="670"/>
    </row>
    <row r="61" spans="1:24">
      <c r="A61" s="407">
        <v>27.2</v>
      </c>
      <c r="B61" s="409" t="s">
        <v>610</v>
      </c>
      <c r="C61" s="665"/>
      <c r="D61" s="665"/>
      <c r="E61" s="562">
        <f t="shared" si="4"/>
        <v>0</v>
      </c>
      <c r="F61" s="561"/>
      <c r="G61" s="561"/>
      <c r="H61" s="562">
        <f t="shared" si="5"/>
        <v>0</v>
      </c>
      <c r="S61" s="670"/>
      <c r="T61" s="670"/>
      <c r="U61" s="670"/>
      <c r="V61" s="670"/>
      <c r="W61" s="670"/>
      <c r="X61" s="670"/>
    </row>
    <row r="62" spans="1:24">
      <c r="A62" s="407">
        <v>28</v>
      </c>
      <c r="B62" s="417" t="s">
        <v>611</v>
      </c>
      <c r="C62" s="665">
        <v>-131973769.54000001</v>
      </c>
      <c r="D62" s="665"/>
      <c r="E62" s="562">
        <f t="shared" si="4"/>
        <v>-131973769.54000001</v>
      </c>
      <c r="F62" s="561">
        <f>182642927.076277-F57</f>
        <v>-69668190.963723004</v>
      </c>
      <c r="G62" s="561"/>
      <c r="H62" s="562">
        <f t="shared" si="5"/>
        <v>-69668190.963723004</v>
      </c>
      <c r="S62" s="670"/>
      <c r="T62" s="670"/>
      <c r="U62" s="670"/>
      <c r="V62" s="670"/>
      <c r="W62" s="670"/>
      <c r="X62" s="670"/>
    </row>
    <row r="63" spans="1:24">
      <c r="A63" s="407">
        <v>29</v>
      </c>
      <c r="B63" s="411" t="s">
        <v>612</v>
      </c>
      <c r="C63" s="665">
        <f>SUM(C64:C66)</f>
        <v>59339990.400000013</v>
      </c>
      <c r="D63" s="665">
        <f>SUM(D64:D66)</f>
        <v>0</v>
      </c>
      <c r="E63" s="562">
        <f t="shared" si="4"/>
        <v>59339990.400000013</v>
      </c>
      <c r="F63" s="561">
        <v>32124322.266700003</v>
      </c>
      <c r="G63" s="561">
        <v>0</v>
      </c>
      <c r="H63" s="562">
        <f t="shared" si="5"/>
        <v>32124322.266700003</v>
      </c>
      <c r="S63" s="670"/>
      <c r="T63" s="670"/>
      <c r="U63" s="670"/>
      <c r="V63" s="670"/>
      <c r="W63" s="670"/>
      <c r="X63" s="670"/>
    </row>
    <row r="64" spans="1:24">
      <c r="A64" s="407">
        <v>29.1</v>
      </c>
      <c r="B64" s="401" t="s">
        <v>613</v>
      </c>
      <c r="C64" s="665">
        <v>2358668.17</v>
      </c>
      <c r="D64" s="665"/>
      <c r="E64" s="562">
        <f t="shared" si="4"/>
        <v>2358668.17</v>
      </c>
      <c r="F64" s="561">
        <v>2358668.17</v>
      </c>
      <c r="G64" s="561"/>
      <c r="H64" s="562">
        <f t="shared" si="5"/>
        <v>2358668.17</v>
      </c>
      <c r="S64" s="670"/>
      <c r="T64" s="670"/>
      <c r="U64" s="670"/>
      <c r="V64" s="670"/>
      <c r="W64" s="670"/>
      <c r="X64" s="670"/>
    </row>
    <row r="65" spans="1:24" ht="24.9" customHeight="1">
      <c r="A65" s="407">
        <v>29.2</v>
      </c>
      <c r="B65" s="424" t="s">
        <v>614</v>
      </c>
      <c r="C65" s="665">
        <v>52701540.99000001</v>
      </c>
      <c r="D65" s="665"/>
      <c r="E65" s="562">
        <f t="shared" si="4"/>
        <v>52701540.99000001</v>
      </c>
      <c r="F65" s="561">
        <v>858680.64</v>
      </c>
      <c r="G65" s="561"/>
      <c r="H65" s="562">
        <f t="shared" si="5"/>
        <v>858680.64</v>
      </c>
      <c r="S65" s="670"/>
      <c r="T65" s="670"/>
      <c r="U65" s="670"/>
      <c r="V65" s="670"/>
      <c r="W65" s="670"/>
      <c r="X65" s="670"/>
    </row>
    <row r="66" spans="1:24" ht="22.5" customHeight="1">
      <c r="A66" s="407">
        <v>29.3</v>
      </c>
      <c r="B66" s="424" t="s">
        <v>615</v>
      </c>
      <c r="C66" s="665">
        <v>4279781.24</v>
      </c>
      <c r="D66" s="665"/>
      <c r="E66" s="562">
        <f t="shared" si="4"/>
        <v>4279781.24</v>
      </c>
      <c r="F66" s="561">
        <v>28906973.456700005</v>
      </c>
      <c r="G66" s="561"/>
      <c r="H66" s="562">
        <f t="shared" si="5"/>
        <v>28906973.456700005</v>
      </c>
      <c r="S66" s="670"/>
      <c r="T66" s="670"/>
      <c r="U66" s="670"/>
      <c r="V66" s="670"/>
      <c r="W66" s="670"/>
      <c r="X66" s="670"/>
    </row>
    <row r="67" spans="1:24">
      <c r="A67" s="407">
        <v>30</v>
      </c>
      <c r="B67" s="398" t="s">
        <v>616</v>
      </c>
      <c r="C67" s="665">
        <v>4106796921.5652857</v>
      </c>
      <c r="D67" s="665"/>
      <c r="E67" s="562">
        <f t="shared" si="4"/>
        <v>4106796921.5652857</v>
      </c>
      <c r="F67" s="561">
        <v>3790400640.1257858</v>
      </c>
      <c r="G67" s="561"/>
      <c r="H67" s="562">
        <f t="shared" si="5"/>
        <v>3790400640.1257858</v>
      </c>
      <c r="S67" s="670"/>
      <c r="T67" s="670"/>
      <c r="U67" s="670"/>
      <c r="V67" s="670"/>
      <c r="W67" s="670"/>
      <c r="X67" s="670"/>
    </row>
    <row r="68" spans="1:24">
      <c r="A68" s="407">
        <v>31</v>
      </c>
      <c r="B68" s="418" t="s">
        <v>617</v>
      </c>
      <c r="C68" s="665">
        <f>SUM(C55,C56,C57,C58,C59,C62,C63,C67)</f>
        <v>4314456554.6452856</v>
      </c>
      <c r="D68" s="665">
        <f>SUM(D55,D56,D57,D58,D59,D62,D63,D67)</f>
        <v>0</v>
      </c>
      <c r="E68" s="562">
        <f t="shared" si="4"/>
        <v>4314456554.6452856</v>
      </c>
      <c r="F68" s="561">
        <v>4033151376.6487627</v>
      </c>
      <c r="G68" s="561">
        <v>0</v>
      </c>
      <c r="H68" s="562">
        <f t="shared" si="5"/>
        <v>4033151376.6487627</v>
      </c>
      <c r="S68" s="670"/>
      <c r="T68" s="670"/>
      <c r="U68" s="670"/>
      <c r="V68" s="670"/>
      <c r="W68" s="670"/>
      <c r="X68" s="670"/>
    </row>
    <row r="69" spans="1:24" ht="15" thickBot="1">
      <c r="A69" s="407">
        <v>32</v>
      </c>
      <c r="B69" s="419" t="s">
        <v>618</v>
      </c>
      <c r="C69" s="669">
        <f>SUM(C53,C68)</f>
        <v>16987937801.877785</v>
      </c>
      <c r="D69" s="669">
        <f>SUM(D53,D68)</f>
        <v>14321888781.648199</v>
      </c>
      <c r="E69" s="560">
        <f t="shared" si="4"/>
        <v>31309826583.525986</v>
      </c>
      <c r="F69" s="568">
        <v>14007584574.493202</v>
      </c>
      <c r="G69" s="568">
        <v>12196524364.711004</v>
      </c>
      <c r="H69" s="560">
        <f t="shared" si="5"/>
        <v>26204108939.204208</v>
      </c>
      <c r="S69" s="670"/>
      <c r="T69" s="670"/>
      <c r="U69" s="670"/>
      <c r="V69" s="670"/>
      <c r="W69" s="670"/>
      <c r="X69" s="670"/>
    </row>
    <row r="70" spans="1:24">
      <c r="S70" s="670"/>
      <c r="T70" s="670"/>
      <c r="U70" s="670"/>
      <c r="V70" s="670"/>
      <c r="W70" s="670"/>
      <c r="X70" s="670"/>
    </row>
    <row r="71" spans="1:24">
      <c r="S71" s="670"/>
      <c r="T71" s="670"/>
      <c r="U71" s="670"/>
      <c r="V71" s="670"/>
      <c r="W71" s="670"/>
      <c r="X71" s="670"/>
    </row>
  </sheetData>
  <protectedRanges>
    <protectedRange sqref="F57" name="unlocked_Sheet6_Table0_1"/>
  </protectedRanges>
  <mergeCells count="7">
    <mergeCell ref="C54:H54"/>
    <mergeCell ref="A4:A6"/>
    <mergeCell ref="B4:B5"/>
    <mergeCell ref="C4:E4"/>
    <mergeCell ref="F4:H4"/>
    <mergeCell ref="C6:H6"/>
    <mergeCell ref="C37:H37"/>
  </mergeCells>
  <dataValidations count="1">
    <dataValidation type="decimal" operator="notEqual" allowBlank="1" showErrorMessage="1" errorTitle="Invalid Value" error="This cell must contain a number." sqref="F57" xr:uid="{00000000-0002-0000-0200-000000000000}">
      <formula1>FALSE</formula1>
      <formula2>FALSE</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Normal="100" workbookViewId="0"/>
  </sheetViews>
  <sheetFormatPr defaultRowHeight="14.4"/>
  <cols>
    <col min="2" max="2" width="66.5546875" customWidth="1"/>
    <col min="3" max="8" width="17.88671875" customWidth="1"/>
  </cols>
  <sheetData>
    <row r="1" spans="1:8" s="5" customFormat="1" ht="13.8">
      <c r="A1" s="2" t="s">
        <v>30</v>
      </c>
      <c r="B1" s="3" t="str">
        <f>'Info '!C2</f>
        <v xml:space="preserve">JSC "Bank of Georgia" </v>
      </c>
      <c r="C1" s="3"/>
      <c r="D1" s="4"/>
      <c r="E1" s="4"/>
      <c r="F1" s="4"/>
      <c r="G1" s="4"/>
    </row>
    <row r="2" spans="1:8" s="5" customFormat="1" ht="13.8">
      <c r="A2" s="2" t="s">
        <v>31</v>
      </c>
      <c r="B2" s="349">
        <f>'1. key ratios '!B2</f>
        <v>45382</v>
      </c>
      <c r="C2" s="6"/>
      <c r="D2" s="7"/>
      <c r="E2" s="7"/>
      <c r="F2" s="7"/>
      <c r="G2" s="7"/>
      <c r="H2" s="8"/>
    </row>
    <row r="4" spans="1:8">
      <c r="A4" s="725" t="s">
        <v>6</v>
      </c>
      <c r="B4" s="727" t="s">
        <v>619</v>
      </c>
      <c r="C4" s="720" t="s">
        <v>556</v>
      </c>
      <c r="D4" s="720"/>
      <c r="E4" s="720"/>
      <c r="F4" s="720" t="s">
        <v>557</v>
      </c>
      <c r="G4" s="720"/>
      <c r="H4" s="721"/>
    </row>
    <row r="5" spans="1:8" ht="15.6" customHeight="1">
      <c r="A5" s="726"/>
      <c r="B5" s="728"/>
      <c r="C5" s="422" t="s">
        <v>32</v>
      </c>
      <c r="D5" s="422" t="s">
        <v>33</v>
      </c>
      <c r="E5" s="422" t="s">
        <v>34</v>
      </c>
      <c r="F5" s="422" t="s">
        <v>32</v>
      </c>
      <c r="G5" s="422" t="s">
        <v>33</v>
      </c>
      <c r="H5" s="422" t="s">
        <v>34</v>
      </c>
    </row>
    <row r="6" spans="1:8">
      <c r="A6" s="423">
        <v>1</v>
      </c>
      <c r="B6" s="569" t="s">
        <v>620</v>
      </c>
      <c r="C6" s="561">
        <f>SUM(C7:C12)</f>
        <v>501045590.14334917</v>
      </c>
      <c r="D6" s="561">
        <f>SUM(D7:D12)</f>
        <v>241603659.10165408</v>
      </c>
      <c r="E6" s="671">
        <f>C6+D6</f>
        <v>742649249.24500322</v>
      </c>
      <c r="F6" s="561">
        <f>SUM(F7:F12)</f>
        <v>432260227.82020676</v>
      </c>
      <c r="G6" s="561">
        <f>SUM(G7:G12)</f>
        <v>184851959.44489998</v>
      </c>
      <c r="H6" s="563">
        <f>F6+G6</f>
        <v>617112187.26510668</v>
      </c>
    </row>
    <row r="7" spans="1:8">
      <c r="A7" s="423">
        <v>1.1000000000000001</v>
      </c>
      <c r="B7" s="452" t="s">
        <v>563</v>
      </c>
      <c r="C7" s="561"/>
      <c r="D7" s="561"/>
      <c r="E7" s="671">
        <f t="shared" ref="E7:E45" si="0">C7+D7</f>
        <v>0</v>
      </c>
      <c r="F7" s="561"/>
      <c r="G7" s="561"/>
      <c r="H7" s="563">
        <f t="shared" ref="H7:H45" si="1">F7+G7</f>
        <v>0</v>
      </c>
    </row>
    <row r="8" spans="1:8">
      <c r="A8" s="423">
        <v>1.2</v>
      </c>
      <c r="B8" s="452" t="s">
        <v>565</v>
      </c>
      <c r="C8" s="561"/>
      <c r="D8" s="561"/>
      <c r="E8" s="671">
        <f t="shared" si="0"/>
        <v>0</v>
      </c>
      <c r="F8" s="561"/>
      <c r="G8" s="561"/>
      <c r="H8" s="563">
        <f t="shared" si="1"/>
        <v>0</v>
      </c>
    </row>
    <row r="9" spans="1:8" ht="21.6" customHeight="1">
      <c r="A9" s="423">
        <v>1.3</v>
      </c>
      <c r="B9" s="452" t="s">
        <v>621</v>
      </c>
      <c r="C9" s="561"/>
      <c r="D9" s="561"/>
      <c r="E9" s="671">
        <f t="shared" si="0"/>
        <v>0</v>
      </c>
      <c r="F9" s="561"/>
      <c r="G9" s="561"/>
      <c r="H9" s="563">
        <f t="shared" si="1"/>
        <v>0</v>
      </c>
    </row>
    <row r="10" spans="1:8">
      <c r="A10" s="423">
        <v>1.4</v>
      </c>
      <c r="B10" s="452" t="s">
        <v>567</v>
      </c>
      <c r="C10" s="561">
        <v>59991337.562999994</v>
      </c>
      <c r="D10" s="561">
        <v>27266606.627000004</v>
      </c>
      <c r="E10" s="671">
        <f t="shared" si="0"/>
        <v>87257944.189999998</v>
      </c>
      <c r="F10" s="561">
        <v>49336168.969999999</v>
      </c>
      <c r="G10" s="561">
        <v>23422147.170000006</v>
      </c>
      <c r="H10" s="563">
        <f t="shared" si="1"/>
        <v>72758316.140000001</v>
      </c>
    </row>
    <row r="11" spans="1:8">
      <c r="A11" s="423">
        <v>1.5</v>
      </c>
      <c r="B11" s="452" t="s">
        <v>571</v>
      </c>
      <c r="C11" s="564">
        <v>441054252.58034921</v>
      </c>
      <c r="D11" s="561">
        <v>214337052.47465408</v>
      </c>
      <c r="E11" s="671">
        <f t="shared" si="0"/>
        <v>655391305.05500329</v>
      </c>
      <c r="F11" s="564">
        <f>382022058.5282+902000.32200678</f>
        <v>382924058.85020673</v>
      </c>
      <c r="G11" s="561">
        <v>161429812.27489996</v>
      </c>
      <c r="H11" s="563">
        <f t="shared" si="1"/>
        <v>544353871.12510669</v>
      </c>
    </row>
    <row r="12" spans="1:8">
      <c r="A12" s="423">
        <v>1.6</v>
      </c>
      <c r="B12" s="452" t="s">
        <v>453</v>
      </c>
      <c r="C12" s="561">
        <v>0</v>
      </c>
      <c r="D12" s="561">
        <v>0</v>
      </c>
      <c r="E12" s="671">
        <f t="shared" si="0"/>
        <v>0</v>
      </c>
      <c r="F12" s="561">
        <v>0</v>
      </c>
      <c r="G12" s="561"/>
      <c r="H12" s="563">
        <f t="shared" si="1"/>
        <v>0</v>
      </c>
    </row>
    <row r="13" spans="1:8">
      <c r="A13" s="423">
        <v>2</v>
      </c>
      <c r="B13" s="569" t="s">
        <v>622</v>
      </c>
      <c r="C13" s="561">
        <f>SUM(C14:C17)</f>
        <v>-255535382.12</v>
      </c>
      <c r="D13" s="561">
        <f>SUM(D14:D17)</f>
        <v>-69828863.780099988</v>
      </c>
      <c r="E13" s="671">
        <f t="shared" si="0"/>
        <v>-325364245.90009999</v>
      </c>
      <c r="F13" s="561">
        <f>SUM(F14:F17)</f>
        <v>-214781680.02999997</v>
      </c>
      <c r="G13" s="561">
        <f>SUM(G14:G17)</f>
        <v>-39098947.530099973</v>
      </c>
      <c r="H13" s="563">
        <f t="shared" si="1"/>
        <v>-253880627.56009996</v>
      </c>
    </row>
    <row r="14" spans="1:8">
      <c r="A14" s="423">
        <v>2.1</v>
      </c>
      <c r="B14" s="452" t="s">
        <v>623</v>
      </c>
      <c r="C14" s="561"/>
      <c r="D14" s="561"/>
      <c r="E14" s="671">
        <f t="shared" si="0"/>
        <v>0</v>
      </c>
      <c r="F14" s="561"/>
      <c r="G14" s="561"/>
      <c r="H14" s="563">
        <f t="shared" si="1"/>
        <v>0</v>
      </c>
    </row>
    <row r="15" spans="1:8" ht="24.6" customHeight="1">
      <c r="A15" s="423">
        <v>2.2000000000000002</v>
      </c>
      <c r="B15" s="452" t="s">
        <v>624</v>
      </c>
      <c r="C15" s="561"/>
      <c r="D15" s="561"/>
      <c r="E15" s="671">
        <f t="shared" si="0"/>
        <v>0</v>
      </c>
      <c r="F15" s="561"/>
      <c r="G15" s="561"/>
      <c r="H15" s="563">
        <f t="shared" si="1"/>
        <v>0</v>
      </c>
    </row>
    <row r="16" spans="1:8" ht="20.399999999999999" customHeight="1">
      <c r="A16" s="423">
        <v>2.2999999999999998</v>
      </c>
      <c r="B16" s="452" t="s">
        <v>625</v>
      </c>
      <c r="C16" s="561">
        <v>-255438526.03</v>
      </c>
      <c r="D16" s="561">
        <v>-72226609.730099991</v>
      </c>
      <c r="E16" s="671">
        <f t="shared" si="0"/>
        <v>-327665135.76010001</v>
      </c>
      <c r="F16" s="561">
        <v>-213604016.93999997</v>
      </c>
      <c r="G16" s="561">
        <v>-47131797.890099972</v>
      </c>
      <c r="H16" s="563">
        <f t="shared" si="1"/>
        <v>-260735814.83009994</v>
      </c>
    </row>
    <row r="17" spans="1:8">
      <c r="A17" s="423">
        <v>2.4</v>
      </c>
      <c r="B17" s="452" t="s">
        <v>626</v>
      </c>
      <c r="C17" s="561">
        <v>-96856.09</v>
      </c>
      <c r="D17" s="561">
        <v>2397745.9499999997</v>
      </c>
      <c r="E17" s="671">
        <f t="shared" si="0"/>
        <v>2300889.86</v>
      </c>
      <c r="F17" s="561">
        <v>-1177663.0900000001</v>
      </c>
      <c r="G17" s="561">
        <v>8032850.3600000003</v>
      </c>
      <c r="H17" s="563">
        <f t="shared" si="1"/>
        <v>6855187.2700000005</v>
      </c>
    </row>
    <row r="18" spans="1:8">
      <c r="A18" s="423">
        <v>3</v>
      </c>
      <c r="B18" s="569" t="s">
        <v>627</v>
      </c>
      <c r="C18" s="561"/>
      <c r="D18" s="561"/>
      <c r="E18" s="671">
        <f t="shared" si="0"/>
        <v>0</v>
      </c>
      <c r="F18" s="561"/>
      <c r="G18" s="561"/>
      <c r="H18" s="563">
        <f t="shared" si="1"/>
        <v>0</v>
      </c>
    </row>
    <row r="19" spans="1:8">
      <c r="A19" s="423">
        <v>4</v>
      </c>
      <c r="B19" s="569" t="s">
        <v>628</v>
      </c>
      <c r="C19" s="561">
        <v>120935130.75</v>
      </c>
      <c r="D19" s="561">
        <v>44932614.696999997</v>
      </c>
      <c r="E19" s="671">
        <f t="shared" si="0"/>
        <v>165867745.447</v>
      </c>
      <c r="F19" s="561">
        <v>96943702.290000007</v>
      </c>
      <c r="G19" s="561">
        <v>49331297.709999993</v>
      </c>
      <c r="H19" s="563">
        <f t="shared" si="1"/>
        <v>146275000</v>
      </c>
    </row>
    <row r="20" spans="1:8">
      <c r="A20" s="423">
        <v>5</v>
      </c>
      <c r="B20" s="569" t="s">
        <v>629</v>
      </c>
      <c r="C20" s="561">
        <v>-33437248.030000005</v>
      </c>
      <c r="D20" s="561">
        <v>-45408379.010000005</v>
      </c>
      <c r="E20" s="671">
        <f t="shared" si="0"/>
        <v>-78845627.040000007</v>
      </c>
      <c r="F20" s="561">
        <v>-33811209.759999998</v>
      </c>
      <c r="G20" s="561">
        <v>-43763804.190000005</v>
      </c>
      <c r="H20" s="563">
        <f t="shared" si="1"/>
        <v>-77575013.950000003</v>
      </c>
    </row>
    <row r="21" spans="1:8" ht="24" customHeight="1">
      <c r="A21" s="423">
        <v>6</v>
      </c>
      <c r="B21" s="569" t="s">
        <v>630</v>
      </c>
      <c r="C21" s="561">
        <v>0</v>
      </c>
      <c r="D21" s="561">
        <v>0</v>
      </c>
      <c r="E21" s="671">
        <f t="shared" si="0"/>
        <v>0</v>
      </c>
      <c r="F21" s="561">
        <v>0</v>
      </c>
      <c r="G21" s="561"/>
      <c r="H21" s="563">
        <f t="shared" si="1"/>
        <v>0</v>
      </c>
    </row>
    <row r="22" spans="1:8" ht="18.600000000000001" customHeight="1">
      <c r="A22" s="423">
        <v>7</v>
      </c>
      <c r="B22" s="569" t="s">
        <v>631</v>
      </c>
      <c r="C22" s="561"/>
      <c r="D22" s="561"/>
      <c r="E22" s="671">
        <f t="shared" si="0"/>
        <v>0</v>
      </c>
      <c r="F22" s="561"/>
      <c r="G22" s="561"/>
      <c r="H22" s="563">
        <f t="shared" si="1"/>
        <v>0</v>
      </c>
    </row>
    <row r="23" spans="1:8" ht="25.5" customHeight="1">
      <c r="A23" s="423">
        <v>8</v>
      </c>
      <c r="B23" s="570" t="s">
        <v>632</v>
      </c>
      <c r="C23" s="561">
        <v>256516.78</v>
      </c>
      <c r="D23" s="561">
        <v>0</v>
      </c>
      <c r="E23" s="671">
        <f t="shared" si="0"/>
        <v>256516.78</v>
      </c>
      <c r="F23" s="561">
        <v>5151000</v>
      </c>
      <c r="G23" s="561"/>
      <c r="H23" s="563">
        <f t="shared" si="1"/>
        <v>5151000</v>
      </c>
    </row>
    <row r="24" spans="1:8" ht="34.5" customHeight="1">
      <c r="A24" s="423">
        <v>9</v>
      </c>
      <c r="B24" s="570" t="s">
        <v>633</v>
      </c>
      <c r="C24" s="561">
        <v>0</v>
      </c>
      <c r="D24" s="561"/>
      <c r="E24" s="671">
        <f t="shared" si="0"/>
        <v>0</v>
      </c>
      <c r="F24" s="561">
        <v>0</v>
      </c>
      <c r="G24" s="561"/>
      <c r="H24" s="563">
        <f t="shared" si="1"/>
        <v>0</v>
      </c>
    </row>
    <row r="25" spans="1:8">
      <c r="A25" s="423">
        <v>10</v>
      </c>
      <c r="B25" s="569" t="s">
        <v>634</v>
      </c>
      <c r="C25" s="561">
        <v>81591239.786000013</v>
      </c>
      <c r="D25" s="561">
        <v>0</v>
      </c>
      <c r="E25" s="671">
        <f t="shared" si="0"/>
        <v>81591239.786000013</v>
      </c>
      <c r="F25" s="561">
        <f>61518090.5+13243909.5</f>
        <v>74762000</v>
      </c>
      <c r="G25" s="561">
        <v>0</v>
      </c>
      <c r="H25" s="563">
        <f t="shared" si="1"/>
        <v>74762000</v>
      </c>
    </row>
    <row r="26" spans="1:8">
      <c r="A26" s="423">
        <v>11</v>
      </c>
      <c r="B26" s="571" t="s">
        <v>635</v>
      </c>
      <c r="C26" s="561">
        <v>1878279.9900000002</v>
      </c>
      <c r="D26" s="561">
        <v>0</v>
      </c>
      <c r="E26" s="671">
        <f t="shared" si="0"/>
        <v>1878279.9900000002</v>
      </c>
      <c r="F26" s="561">
        <v>509667.7300000001</v>
      </c>
      <c r="G26" s="561"/>
      <c r="H26" s="563">
        <f t="shared" si="1"/>
        <v>509667.7300000001</v>
      </c>
    </row>
    <row r="27" spans="1:8">
      <c r="A27" s="423">
        <v>12</v>
      </c>
      <c r="B27" s="569" t="s">
        <v>636</v>
      </c>
      <c r="C27" s="561">
        <v>3937997.1901001548</v>
      </c>
      <c r="D27" s="561">
        <v>0</v>
      </c>
      <c r="E27" s="671">
        <f t="shared" si="0"/>
        <v>3937997.1901001548</v>
      </c>
      <c r="F27" s="561">
        <v>1842000</v>
      </c>
      <c r="G27" s="561"/>
      <c r="H27" s="563">
        <f t="shared" si="1"/>
        <v>1842000</v>
      </c>
    </row>
    <row r="28" spans="1:8">
      <c r="A28" s="423">
        <v>13</v>
      </c>
      <c r="B28" s="569" t="s">
        <v>637</v>
      </c>
      <c r="C28" s="561">
        <v>-1344469.86</v>
      </c>
      <c r="D28" s="561">
        <v>0</v>
      </c>
      <c r="E28" s="671">
        <f t="shared" si="0"/>
        <v>-1344469.86</v>
      </c>
      <c r="F28" s="561">
        <v>526612.14769765129</v>
      </c>
      <c r="G28" s="561"/>
      <c r="H28" s="563">
        <f t="shared" si="1"/>
        <v>526612.14769765129</v>
      </c>
    </row>
    <row r="29" spans="1:8">
      <c r="A29" s="423">
        <v>14</v>
      </c>
      <c r="B29" s="569" t="s">
        <v>638</v>
      </c>
      <c r="C29" s="561">
        <f>SUM(C30:C31)</f>
        <v>-125512075.39</v>
      </c>
      <c r="D29" s="561">
        <f>SUM(D30:D31)</f>
        <v>0</v>
      </c>
      <c r="E29" s="671">
        <f t="shared" si="0"/>
        <v>-125512075.39</v>
      </c>
      <c r="F29" s="561">
        <f>SUM(F30:F31)</f>
        <v>-108365891.36000001</v>
      </c>
      <c r="G29" s="561">
        <f>SUM(G30:G31)</f>
        <v>0</v>
      </c>
      <c r="H29" s="563">
        <f t="shared" si="1"/>
        <v>-108365891.36000001</v>
      </c>
    </row>
    <row r="30" spans="1:8">
      <c r="A30" s="423">
        <v>14.1</v>
      </c>
      <c r="B30" s="572" t="s">
        <v>639</v>
      </c>
      <c r="C30" s="561">
        <v>-87284000</v>
      </c>
      <c r="D30" s="561">
        <v>0</v>
      </c>
      <c r="E30" s="671">
        <f t="shared" si="0"/>
        <v>-87284000</v>
      </c>
      <c r="F30" s="561">
        <v>-78701267.370000005</v>
      </c>
      <c r="G30" s="561"/>
      <c r="H30" s="563">
        <f t="shared" si="1"/>
        <v>-78701267.370000005</v>
      </c>
    </row>
    <row r="31" spans="1:8">
      <c r="A31" s="423">
        <v>14.2</v>
      </c>
      <c r="B31" s="572" t="s">
        <v>640</v>
      </c>
      <c r="C31" s="561">
        <v>-38228075.390000001</v>
      </c>
      <c r="D31" s="561">
        <v>0</v>
      </c>
      <c r="E31" s="671">
        <f t="shared" si="0"/>
        <v>-38228075.390000001</v>
      </c>
      <c r="F31" s="561">
        <v>-29664623.990000002</v>
      </c>
      <c r="G31" s="561"/>
      <c r="H31" s="563">
        <f t="shared" si="1"/>
        <v>-29664623.990000002</v>
      </c>
    </row>
    <row r="32" spans="1:8">
      <c r="A32" s="423">
        <v>15</v>
      </c>
      <c r="B32" s="569" t="s">
        <v>641</v>
      </c>
      <c r="C32" s="561">
        <v>-25630000</v>
      </c>
      <c r="D32" s="561">
        <v>0</v>
      </c>
      <c r="E32" s="671">
        <f t="shared" si="0"/>
        <v>-25630000</v>
      </c>
      <c r="F32" s="561">
        <v>-22881585.84</v>
      </c>
      <c r="G32" s="561"/>
      <c r="H32" s="563">
        <f t="shared" si="1"/>
        <v>-22881585.84</v>
      </c>
    </row>
    <row r="33" spans="1:8" ht="22.5" customHeight="1">
      <c r="A33" s="423">
        <v>16</v>
      </c>
      <c r="B33" s="419" t="s">
        <v>642</v>
      </c>
      <c r="C33" s="561">
        <v>-1730853.4</v>
      </c>
      <c r="D33" s="561">
        <v>-804372.85999999987</v>
      </c>
      <c r="E33" s="671">
        <f t="shared" si="0"/>
        <v>-2535226.2599999998</v>
      </c>
      <c r="F33" s="561">
        <v>-7291067.2199999988</v>
      </c>
      <c r="G33" s="561">
        <v>141289.85999999999</v>
      </c>
      <c r="H33" s="563">
        <f t="shared" si="1"/>
        <v>-7149777.3599999985</v>
      </c>
    </row>
    <row r="34" spans="1:8">
      <c r="A34" s="423">
        <v>17</v>
      </c>
      <c r="B34" s="569" t="s">
        <v>643</v>
      </c>
      <c r="C34" s="561">
        <f>SUM(C35:C36)</f>
        <v>-97899.510000000009</v>
      </c>
      <c r="D34" s="561">
        <f>SUM(D35:D36)</f>
        <v>-159225.71400000001</v>
      </c>
      <c r="E34" s="671">
        <f>C34+D34</f>
        <v>-257125.22400000002</v>
      </c>
      <c r="F34" s="561">
        <f>F35+F36</f>
        <v>-137595.64990000005</v>
      </c>
      <c r="G34" s="561">
        <f>SUM(G35:G36)</f>
        <v>0</v>
      </c>
      <c r="H34" s="563">
        <f t="shared" si="1"/>
        <v>-137595.64990000005</v>
      </c>
    </row>
    <row r="35" spans="1:8">
      <c r="A35" s="423">
        <v>17.100000000000001</v>
      </c>
      <c r="B35" s="572" t="s">
        <v>644</v>
      </c>
      <c r="C35" s="561">
        <v>92981.62</v>
      </c>
      <c r="D35" s="561">
        <v>-159225.71400000001</v>
      </c>
      <c r="E35" s="671">
        <f t="shared" si="0"/>
        <v>-66244.094000000012</v>
      </c>
      <c r="F35" s="561">
        <v>53733.500099999947</v>
      </c>
      <c r="G35" s="561"/>
      <c r="H35" s="563">
        <f t="shared" si="1"/>
        <v>53733.500099999947</v>
      </c>
    </row>
    <row r="36" spans="1:8">
      <c r="A36" s="423">
        <v>17.2</v>
      </c>
      <c r="B36" s="572" t="s">
        <v>645</v>
      </c>
      <c r="C36" s="561">
        <v>-190881.13</v>
      </c>
      <c r="D36" s="561">
        <v>0</v>
      </c>
      <c r="E36" s="671">
        <f t="shared" si="0"/>
        <v>-190881.13</v>
      </c>
      <c r="F36" s="561">
        <v>-191329.15</v>
      </c>
      <c r="G36" s="561"/>
      <c r="H36" s="563">
        <f t="shared" si="1"/>
        <v>-191329.15</v>
      </c>
    </row>
    <row r="37" spans="1:8" ht="41.4" customHeight="1">
      <c r="A37" s="423">
        <v>18</v>
      </c>
      <c r="B37" s="573" t="s">
        <v>646</v>
      </c>
      <c r="C37" s="561">
        <f>SUM(C38:C39)</f>
        <v>-18174260.264886577</v>
      </c>
      <c r="D37" s="561">
        <f>SUM(D38:D39)</f>
        <v>373817.41646857921</v>
      </c>
      <c r="E37" s="671">
        <f t="shared" si="0"/>
        <v>-17800442.848417997</v>
      </c>
      <c r="F37" s="561">
        <f>SUM(F38:F39)</f>
        <v>-43343686.955465898</v>
      </c>
      <c r="G37" s="561">
        <f>SUM(G38:G39)</f>
        <v>0</v>
      </c>
      <c r="H37" s="563">
        <f t="shared" si="1"/>
        <v>-43343686.955465898</v>
      </c>
    </row>
    <row r="38" spans="1:8">
      <c r="A38" s="423">
        <v>18.100000000000001</v>
      </c>
      <c r="B38" s="574" t="s">
        <v>647</v>
      </c>
      <c r="C38" s="561">
        <v>-771146.85810000007</v>
      </c>
      <c r="D38" s="561">
        <v>1449.6600000000326</v>
      </c>
      <c r="E38" s="671">
        <f t="shared" si="0"/>
        <v>-769697.19810000004</v>
      </c>
      <c r="F38" s="561">
        <v>-2025930.4400000002</v>
      </c>
      <c r="G38" s="561"/>
      <c r="H38" s="563">
        <f t="shared" si="1"/>
        <v>-2025930.4400000002</v>
      </c>
    </row>
    <row r="39" spans="1:8">
      <c r="A39" s="423">
        <v>18.2</v>
      </c>
      <c r="B39" s="574" t="s">
        <v>648</v>
      </c>
      <c r="C39" s="561">
        <v>-17403113.406786576</v>
      </c>
      <c r="D39" s="561">
        <v>372367.75646857917</v>
      </c>
      <c r="E39" s="671">
        <f t="shared" si="0"/>
        <v>-17030745.650317997</v>
      </c>
      <c r="F39" s="561">
        <f>-41828989.5054659+511232.990000004</f>
        <v>-41317756.5154659</v>
      </c>
      <c r="G39" s="561"/>
      <c r="H39" s="563">
        <f t="shared" si="1"/>
        <v>-41317756.5154659</v>
      </c>
    </row>
    <row r="40" spans="1:8" ht="24.6" customHeight="1">
      <c r="A40" s="423">
        <v>19</v>
      </c>
      <c r="B40" s="573" t="s">
        <v>649</v>
      </c>
      <c r="C40" s="561">
        <v>-375000</v>
      </c>
      <c r="D40" s="561">
        <v>0</v>
      </c>
      <c r="E40" s="671">
        <f t="shared" si="0"/>
        <v>-375000</v>
      </c>
      <c r="F40" s="561"/>
      <c r="G40" s="561"/>
      <c r="H40" s="563">
        <f t="shared" si="1"/>
        <v>0</v>
      </c>
    </row>
    <row r="41" spans="1:8" ht="17.399999999999999" customHeight="1">
      <c r="A41" s="423">
        <v>20</v>
      </c>
      <c r="B41" s="573" t="s">
        <v>650</v>
      </c>
      <c r="C41" s="561">
        <v>-1772204.4839590001</v>
      </c>
      <c r="D41" s="561">
        <v>0</v>
      </c>
      <c r="E41" s="671">
        <f t="shared" si="0"/>
        <v>-1772204.4839590001</v>
      </c>
      <c r="F41" s="561">
        <v>-2141754.5249000001</v>
      </c>
      <c r="G41" s="561"/>
      <c r="H41" s="563">
        <f t="shared" si="1"/>
        <v>-2141754.5249000001</v>
      </c>
    </row>
    <row r="42" spans="1:8" ht="26.4" customHeight="1">
      <c r="A42" s="423">
        <v>21</v>
      </c>
      <c r="B42" s="573" t="s">
        <v>651</v>
      </c>
      <c r="C42" s="561">
        <v>0</v>
      </c>
      <c r="D42" s="561"/>
      <c r="E42" s="671">
        <f t="shared" si="0"/>
        <v>0</v>
      </c>
      <c r="F42" s="561"/>
      <c r="G42" s="561"/>
      <c r="H42" s="563">
        <f t="shared" si="1"/>
        <v>0</v>
      </c>
    </row>
    <row r="43" spans="1:8">
      <c r="A43" s="423">
        <v>22</v>
      </c>
      <c r="B43" s="415" t="s">
        <v>652</v>
      </c>
      <c r="C43" s="561">
        <f>SUM(C6,C13,C18,C19,C20,C21,C22,C23,C24,C25,C26,C27,C28,C29,C32,C33,C34,C37,C40,C41,C42)</f>
        <v>246035361.58060369</v>
      </c>
      <c r="D43" s="561">
        <f>SUM(D6,D13,D18,D19,D20,D21,D22,D23,D24,D25,D26,D27,D28,D29,D32,D33,D34,D37,D40,D41,D42)</f>
        <v>170709249.85102269</v>
      </c>
      <c r="E43" s="671">
        <f>C43+D43</f>
        <v>416744611.43162638</v>
      </c>
      <c r="F43" s="561">
        <f>SUM(F6,F13,F18,F19,F20,F21,F22,F23,F24,F25,F26,F27,F28,F29,F32,F33,F34,F37,F40,F41,F42)</f>
        <v>179240738.64763859</v>
      </c>
      <c r="G43" s="561">
        <f>SUM(G6,G13,G18,G19,G20,G21,G22,G23,G24,G25,G26,G27,G28,G29,G32,G33,G34,G37,G40,G41,G42)</f>
        <v>151461795.29479998</v>
      </c>
      <c r="H43" s="563">
        <f t="shared" si="1"/>
        <v>330702533.9424386</v>
      </c>
    </row>
    <row r="44" spans="1:8">
      <c r="A44" s="423">
        <v>23</v>
      </c>
      <c r="B44" s="415" t="s">
        <v>653</v>
      </c>
      <c r="C44" s="561">
        <v>61654967.620000005</v>
      </c>
      <c r="D44" s="561"/>
      <c r="E44" s="671">
        <f t="shared" si="0"/>
        <v>61654967.620000005</v>
      </c>
      <c r="F44" s="561">
        <v>48695325.907845698</v>
      </c>
      <c r="G44" s="561"/>
      <c r="H44" s="563">
        <f t="shared" si="1"/>
        <v>48695325.907845698</v>
      </c>
    </row>
    <row r="45" spans="1:8" ht="15" thickBot="1">
      <c r="A45" s="423">
        <v>24</v>
      </c>
      <c r="B45" s="575" t="s">
        <v>654</v>
      </c>
      <c r="C45" s="568">
        <f>C43-C44</f>
        <v>184380393.96060368</v>
      </c>
      <c r="D45" s="568">
        <f>D43-D44</f>
        <v>170709249.85102269</v>
      </c>
      <c r="E45" s="672">
        <f t="shared" si="0"/>
        <v>355089643.81162637</v>
      </c>
      <c r="F45" s="568">
        <f>F43-F44</f>
        <v>130545412.73979288</v>
      </c>
      <c r="G45" s="568">
        <f>G43-G44</f>
        <v>151461795.29479998</v>
      </c>
      <c r="H45" s="673">
        <f t="shared" si="1"/>
        <v>282007208.03459287</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Normal="100" workbookViewId="0"/>
  </sheetViews>
  <sheetFormatPr defaultRowHeight="14.4"/>
  <cols>
    <col min="1" max="1" width="8.6640625" style="420"/>
    <col min="2" max="2" width="87.5546875" bestFit="1" customWidth="1"/>
    <col min="3" max="8" width="15.44140625" customWidth="1"/>
  </cols>
  <sheetData>
    <row r="1" spans="1:8" s="5" customFormat="1" ht="13.8">
      <c r="A1" s="2" t="s">
        <v>30</v>
      </c>
      <c r="B1" s="3" t="str">
        <f>'Info '!C2</f>
        <v xml:space="preserve">JSC "Bank of Georgia" </v>
      </c>
      <c r="C1" s="3"/>
      <c r="D1" s="4"/>
      <c r="E1" s="4"/>
      <c r="F1" s="4"/>
      <c r="G1" s="4"/>
    </row>
    <row r="2" spans="1:8" s="5" customFormat="1" ht="13.8">
      <c r="A2" s="2" t="s">
        <v>31</v>
      </c>
      <c r="B2" s="349">
        <f>'1. key ratios '!B2</f>
        <v>45382</v>
      </c>
      <c r="C2" s="6"/>
      <c r="D2" s="7"/>
      <c r="E2" s="7"/>
      <c r="F2" s="7"/>
      <c r="G2" s="7"/>
      <c r="H2" s="8"/>
    </row>
    <row r="3" spans="1:8" ht="15" thickBot="1">
      <c r="A3"/>
    </row>
    <row r="4" spans="1:8">
      <c r="A4" s="729" t="s">
        <v>6</v>
      </c>
      <c r="B4" s="730" t="s">
        <v>94</v>
      </c>
      <c r="C4" s="720" t="s">
        <v>556</v>
      </c>
      <c r="D4" s="720"/>
      <c r="E4" s="720"/>
      <c r="F4" s="720" t="s">
        <v>557</v>
      </c>
      <c r="G4" s="720"/>
      <c r="H4" s="721"/>
    </row>
    <row r="5" spans="1:8">
      <c r="A5" s="729"/>
      <c r="B5" s="730"/>
      <c r="C5" s="422" t="s">
        <v>32</v>
      </c>
      <c r="D5" s="422" t="s">
        <v>33</v>
      </c>
      <c r="E5" s="422" t="s">
        <v>34</v>
      </c>
      <c r="F5" s="422" t="s">
        <v>32</v>
      </c>
      <c r="G5" s="422" t="s">
        <v>33</v>
      </c>
      <c r="H5" s="422" t="s">
        <v>34</v>
      </c>
    </row>
    <row r="6" spans="1:8">
      <c r="A6" s="407">
        <v>1</v>
      </c>
      <c r="B6" s="425" t="s">
        <v>655</v>
      </c>
      <c r="C6" s="426"/>
      <c r="D6" s="426"/>
      <c r="E6" s="427">
        <f t="shared" ref="E6:E43" si="0">C6+D6</f>
        <v>0</v>
      </c>
      <c r="F6" s="426"/>
      <c r="G6" s="426"/>
      <c r="H6" s="427">
        <f t="shared" ref="H6:H43" si="1">F6+G6</f>
        <v>0</v>
      </c>
    </row>
    <row r="7" spans="1:8">
      <c r="A7" s="407">
        <v>2</v>
      </c>
      <c r="B7" s="425" t="s">
        <v>196</v>
      </c>
      <c r="C7" s="426"/>
      <c r="D7" s="426"/>
      <c r="E7" s="427">
        <f t="shared" si="0"/>
        <v>0</v>
      </c>
      <c r="F7" s="426"/>
      <c r="G7" s="426"/>
      <c r="H7" s="427">
        <f t="shared" si="1"/>
        <v>0</v>
      </c>
    </row>
    <row r="8" spans="1:8">
      <c r="A8" s="407">
        <v>3</v>
      </c>
      <c r="B8" s="425" t="s">
        <v>206</v>
      </c>
      <c r="C8" s="426">
        <f>C9+C10</f>
        <v>771917512.18000007</v>
      </c>
      <c r="D8" s="426">
        <f>D9+D10</f>
        <v>557208477.69829988</v>
      </c>
      <c r="E8" s="427">
        <f t="shared" si="0"/>
        <v>1329125989.8783</v>
      </c>
      <c r="F8" s="426">
        <f>F9+F10</f>
        <v>857041735.28999996</v>
      </c>
      <c r="G8" s="426">
        <f>G9+G10</f>
        <v>569100248.80909991</v>
      </c>
      <c r="H8" s="427">
        <f t="shared" si="1"/>
        <v>1426141984.0990999</v>
      </c>
    </row>
    <row r="9" spans="1:8">
      <c r="A9" s="407">
        <v>3.1</v>
      </c>
      <c r="B9" s="428" t="s">
        <v>197</v>
      </c>
      <c r="C9" s="426">
        <v>393731655.75999999</v>
      </c>
      <c r="D9" s="426">
        <v>270338845.02999997</v>
      </c>
      <c r="E9" s="427">
        <f t="shared" si="0"/>
        <v>664070500.78999996</v>
      </c>
      <c r="F9" s="426">
        <v>332382426.29000002</v>
      </c>
      <c r="G9" s="426">
        <v>235153313.69</v>
      </c>
      <c r="H9" s="427">
        <f t="shared" si="1"/>
        <v>567535739.98000002</v>
      </c>
    </row>
    <row r="10" spans="1:8">
      <c r="A10" s="407">
        <v>3.2</v>
      </c>
      <c r="B10" s="428" t="s">
        <v>193</v>
      </c>
      <c r="C10" s="426">
        <v>378185856.42000002</v>
      </c>
      <c r="D10" s="426">
        <v>286869632.66829997</v>
      </c>
      <c r="E10" s="427">
        <f t="shared" si="0"/>
        <v>665055489.08829999</v>
      </c>
      <c r="F10" s="426">
        <v>524659309</v>
      </c>
      <c r="G10" s="426">
        <v>333946935.11909997</v>
      </c>
      <c r="H10" s="427">
        <f t="shared" si="1"/>
        <v>858606244.11909997</v>
      </c>
    </row>
    <row r="11" spans="1:8">
      <c r="A11" s="407">
        <v>4</v>
      </c>
      <c r="B11" s="429" t="s">
        <v>195</v>
      </c>
      <c r="C11" s="426">
        <f>C12+C13</f>
        <v>1991683000</v>
      </c>
      <c r="D11" s="426">
        <f>D12+D13</f>
        <v>0</v>
      </c>
      <c r="E11" s="427">
        <f t="shared" si="0"/>
        <v>1991683000</v>
      </c>
      <c r="F11" s="426">
        <f>F12+F13</f>
        <v>1996554000</v>
      </c>
      <c r="G11" s="426">
        <f>G12+G13</f>
        <v>0</v>
      </c>
      <c r="H11" s="427">
        <f t="shared" si="1"/>
        <v>1996554000</v>
      </c>
    </row>
    <row r="12" spans="1:8">
      <c r="A12" s="407">
        <v>4.0999999999999996</v>
      </c>
      <c r="B12" s="428" t="s">
        <v>179</v>
      </c>
      <c r="C12" s="426">
        <v>1991683000</v>
      </c>
      <c r="D12" s="426"/>
      <c r="E12" s="427">
        <f t="shared" si="0"/>
        <v>1991683000</v>
      </c>
      <c r="F12" s="426">
        <v>1996554000</v>
      </c>
      <c r="G12" s="426"/>
      <c r="H12" s="427">
        <f t="shared" si="1"/>
        <v>1996554000</v>
      </c>
    </row>
    <row r="13" spans="1:8">
      <c r="A13" s="407">
        <v>4.2</v>
      </c>
      <c r="B13" s="428" t="s">
        <v>180</v>
      </c>
      <c r="C13" s="426"/>
      <c r="D13" s="426"/>
      <c r="E13" s="427">
        <f t="shared" si="0"/>
        <v>0</v>
      </c>
      <c r="F13" s="426"/>
      <c r="G13" s="426"/>
      <c r="H13" s="427">
        <f t="shared" si="1"/>
        <v>0</v>
      </c>
    </row>
    <row r="14" spans="1:8">
      <c r="A14" s="407">
        <v>5</v>
      </c>
      <c r="B14" s="429" t="s">
        <v>205</v>
      </c>
      <c r="C14" s="426">
        <f>C15+C16+C17+C23+C24+C25+C26</f>
        <v>20539312103.379997</v>
      </c>
      <c r="D14" s="426">
        <f>D15+D16+D17+D23+D24+D25+D26</f>
        <v>22416143418.650002</v>
      </c>
      <c r="E14" s="427">
        <f t="shared" si="0"/>
        <v>42955455522.029999</v>
      </c>
      <c r="F14" s="426">
        <f>F15+F16+F17+F23+F24+F25+F26</f>
        <v>17965376891.949997</v>
      </c>
      <c r="G14" s="426">
        <f>G15+G16+G17+G23+G24+G25+G26</f>
        <v>22813542004.119999</v>
      </c>
      <c r="H14" s="427">
        <f t="shared" si="1"/>
        <v>40778918896.069992</v>
      </c>
    </row>
    <row r="15" spans="1:8">
      <c r="A15" s="407">
        <v>5.0999999999999996</v>
      </c>
      <c r="B15" s="430" t="s">
        <v>183</v>
      </c>
      <c r="C15" s="426">
        <v>503393440.68000001</v>
      </c>
      <c r="D15" s="426">
        <v>226971847.77000001</v>
      </c>
      <c r="E15" s="427">
        <f t="shared" si="0"/>
        <v>730365288.45000005</v>
      </c>
      <c r="F15" s="426">
        <v>328832059.66000003</v>
      </c>
      <c r="G15" s="426">
        <v>224065529.47999999</v>
      </c>
      <c r="H15" s="427">
        <f t="shared" si="1"/>
        <v>552897589.13999999</v>
      </c>
    </row>
    <row r="16" spans="1:8">
      <c r="A16" s="407">
        <v>5.2</v>
      </c>
      <c r="B16" s="430" t="s">
        <v>182</v>
      </c>
      <c r="C16" s="426">
        <v>160990103.97999999</v>
      </c>
      <c r="D16" s="426">
        <v>132939.04</v>
      </c>
      <c r="E16" s="427">
        <f t="shared" si="0"/>
        <v>161123043.01999998</v>
      </c>
      <c r="F16" s="426">
        <v>181407561.22999999</v>
      </c>
      <c r="G16" s="426">
        <v>174413.78</v>
      </c>
      <c r="H16" s="427">
        <f t="shared" si="1"/>
        <v>181581975.00999999</v>
      </c>
    </row>
    <row r="17" spans="1:8">
      <c r="A17" s="407">
        <v>5.3</v>
      </c>
      <c r="B17" s="430" t="s">
        <v>181</v>
      </c>
      <c r="C17" s="426">
        <f>SUM(C18:C22)</f>
        <v>17415576233.57</v>
      </c>
      <c r="D17" s="426">
        <f>SUM(D18:D22)</f>
        <v>17868911675.34</v>
      </c>
      <c r="E17" s="427">
        <f>C17+D17</f>
        <v>35284487908.910004</v>
      </c>
      <c r="F17" s="426">
        <f>SUM(F18:F26)</f>
        <v>14865908677.709999</v>
      </c>
      <c r="G17" s="426">
        <f>SUM(G18:G26)</f>
        <v>17906555012.130001</v>
      </c>
      <c r="H17" s="427">
        <f>F17+G17</f>
        <v>32772463689.84</v>
      </c>
    </row>
    <row r="18" spans="1:8">
      <c r="A18" s="407" t="s">
        <v>15</v>
      </c>
      <c r="B18" s="431" t="s">
        <v>36</v>
      </c>
      <c r="C18" s="426">
        <v>12332559036.049999</v>
      </c>
      <c r="D18" s="426">
        <v>5820557968.5900002</v>
      </c>
      <c r="E18" s="427">
        <f t="shared" si="0"/>
        <v>18153117004.639999</v>
      </c>
      <c r="F18" s="426">
        <v>8607109985.8099995</v>
      </c>
      <c r="G18" s="426">
        <v>5192087251.4499998</v>
      </c>
      <c r="H18" s="427">
        <f t="shared" si="1"/>
        <v>13799197237.259998</v>
      </c>
    </row>
    <row r="19" spans="1:8">
      <c r="A19" s="407" t="s">
        <v>16</v>
      </c>
      <c r="B19" s="431" t="s">
        <v>37</v>
      </c>
      <c r="C19" s="426">
        <v>3600194461.4499998</v>
      </c>
      <c r="D19" s="426">
        <v>10072223364.57</v>
      </c>
      <c r="E19" s="427">
        <f t="shared" si="0"/>
        <v>13672417826.02</v>
      </c>
      <c r="F19" s="426">
        <v>2410144929.5300002</v>
      </c>
      <c r="G19" s="426">
        <v>6592073407.5200005</v>
      </c>
      <c r="H19" s="427">
        <f t="shared" si="1"/>
        <v>9002218337.0500011</v>
      </c>
    </row>
    <row r="20" spans="1:8">
      <c r="A20" s="407" t="s">
        <v>17</v>
      </c>
      <c r="B20" s="431" t="s">
        <v>38</v>
      </c>
      <c r="C20" s="426">
        <v>0</v>
      </c>
      <c r="D20" s="426">
        <v>0</v>
      </c>
      <c r="E20" s="427">
        <f t="shared" si="0"/>
        <v>0</v>
      </c>
      <c r="F20" s="426">
        <v>0</v>
      </c>
      <c r="G20" s="426">
        <v>0</v>
      </c>
      <c r="H20" s="427">
        <f t="shared" si="1"/>
        <v>0</v>
      </c>
    </row>
    <row r="21" spans="1:8">
      <c r="A21" s="407" t="s">
        <v>18</v>
      </c>
      <c r="B21" s="431" t="s">
        <v>39</v>
      </c>
      <c r="C21" s="426">
        <v>1482822736.0699999</v>
      </c>
      <c r="D21" s="426">
        <v>1976130342.1800001</v>
      </c>
      <c r="E21" s="427">
        <f t="shared" si="0"/>
        <v>3458953078.25</v>
      </c>
      <c r="F21" s="426">
        <v>1259425169.02</v>
      </c>
      <c r="G21" s="426">
        <v>1439647304.4300001</v>
      </c>
      <c r="H21" s="427">
        <f t="shared" si="1"/>
        <v>2699072473.4499998</v>
      </c>
    </row>
    <row r="22" spans="1:8">
      <c r="A22" s="407" t="s">
        <v>19</v>
      </c>
      <c r="B22" s="431" t="s">
        <v>40</v>
      </c>
      <c r="C22" s="426">
        <v>0</v>
      </c>
      <c r="D22" s="426">
        <v>0</v>
      </c>
      <c r="E22" s="427">
        <f t="shared" si="0"/>
        <v>0</v>
      </c>
      <c r="F22" s="426">
        <v>0</v>
      </c>
      <c r="G22" s="426">
        <v>0</v>
      </c>
      <c r="H22" s="427">
        <f t="shared" si="1"/>
        <v>0</v>
      </c>
    </row>
    <row r="23" spans="1:8">
      <c r="A23" s="407">
        <v>5.4</v>
      </c>
      <c r="B23" s="430" t="s">
        <v>184</v>
      </c>
      <c r="C23" s="426">
        <v>210283453.34999999</v>
      </c>
      <c r="D23" s="426">
        <v>194982383.62</v>
      </c>
      <c r="E23" s="427">
        <f t="shared" si="0"/>
        <v>405265836.97000003</v>
      </c>
      <c r="F23" s="426">
        <v>169626106.06</v>
      </c>
      <c r="G23" s="426">
        <v>210246587.83000001</v>
      </c>
      <c r="H23" s="427">
        <f t="shared" si="1"/>
        <v>379872693.88999999</v>
      </c>
    </row>
    <row r="24" spans="1:8">
      <c r="A24" s="407">
        <v>5.5</v>
      </c>
      <c r="B24" s="430" t="s">
        <v>185</v>
      </c>
      <c r="C24" s="426">
        <v>0</v>
      </c>
      <c r="D24" s="426">
        <v>0</v>
      </c>
      <c r="E24" s="427">
        <f t="shared" si="0"/>
        <v>0</v>
      </c>
      <c r="F24" s="426">
        <v>0</v>
      </c>
      <c r="G24" s="426">
        <v>0</v>
      </c>
      <c r="H24" s="427">
        <f t="shared" si="1"/>
        <v>0</v>
      </c>
    </row>
    <row r="25" spans="1:8">
      <c r="A25" s="407">
        <v>5.6</v>
      </c>
      <c r="B25" s="430" t="s">
        <v>186</v>
      </c>
      <c r="C25" s="426">
        <v>221807677.91</v>
      </c>
      <c r="D25" s="426">
        <v>1151719654.3699999</v>
      </c>
      <c r="E25" s="427">
        <f t="shared" si="0"/>
        <v>1373527332.28</v>
      </c>
      <c r="F25" s="426">
        <v>243510208.31</v>
      </c>
      <c r="G25" s="426">
        <v>1252925953.46</v>
      </c>
      <c r="H25" s="427">
        <f t="shared" si="1"/>
        <v>1496436161.77</v>
      </c>
    </row>
    <row r="26" spans="1:8">
      <c r="A26" s="407">
        <v>5.7</v>
      </c>
      <c r="B26" s="430" t="s">
        <v>40</v>
      </c>
      <c r="C26" s="426">
        <v>2027261193.8900001</v>
      </c>
      <c r="D26" s="426">
        <v>2973424918.5100002</v>
      </c>
      <c r="E26" s="427">
        <f t="shared" si="0"/>
        <v>5000686112.4000006</v>
      </c>
      <c r="F26" s="426">
        <v>2176092278.98</v>
      </c>
      <c r="G26" s="426">
        <v>3219574507.4400001</v>
      </c>
      <c r="H26" s="427">
        <f t="shared" si="1"/>
        <v>5395666786.4200001</v>
      </c>
    </row>
    <row r="27" spans="1:8">
      <c r="A27" s="407">
        <v>6</v>
      </c>
      <c r="B27" s="432" t="s">
        <v>656</v>
      </c>
      <c r="C27" s="426">
        <v>525695165.91000003</v>
      </c>
      <c r="D27" s="426">
        <v>393198603.69640005</v>
      </c>
      <c r="E27" s="427">
        <f t="shared" si="0"/>
        <v>918893769.60640001</v>
      </c>
      <c r="F27" s="426">
        <v>460147489.87989998</v>
      </c>
      <c r="G27" s="426">
        <v>267542576.20740005</v>
      </c>
      <c r="H27" s="427">
        <f t="shared" si="1"/>
        <v>727690066.08730006</v>
      </c>
    </row>
    <row r="28" spans="1:8">
      <c r="A28" s="407">
        <v>7</v>
      </c>
      <c r="B28" s="432" t="s">
        <v>657</v>
      </c>
      <c r="C28" s="426">
        <v>1246217697.53</v>
      </c>
      <c r="D28" s="426">
        <v>652356343.23629999</v>
      </c>
      <c r="E28" s="427">
        <f t="shared" si="0"/>
        <v>1898574040.7663</v>
      </c>
      <c r="F28" s="426">
        <v>1082973826.1500001</v>
      </c>
      <c r="G28" s="426">
        <v>597141382.06060004</v>
      </c>
      <c r="H28" s="427">
        <f t="shared" si="1"/>
        <v>1680115208.2106001</v>
      </c>
    </row>
    <row r="29" spans="1:8">
      <c r="A29" s="407">
        <v>8</v>
      </c>
      <c r="B29" s="432" t="s">
        <v>194</v>
      </c>
      <c r="C29" s="426">
        <v>0</v>
      </c>
      <c r="D29" s="426">
        <v>123889082.2225</v>
      </c>
      <c r="E29" s="427">
        <f t="shared" si="0"/>
        <v>123889082.2225</v>
      </c>
      <c r="F29" s="426">
        <v>0</v>
      </c>
      <c r="G29" s="674">
        <v>85993922.141299993</v>
      </c>
      <c r="H29" s="427">
        <f t="shared" si="1"/>
        <v>85993922.141299993</v>
      </c>
    </row>
    <row r="30" spans="1:8">
      <c r="A30" s="407">
        <v>9</v>
      </c>
      <c r="B30" s="433" t="s">
        <v>211</v>
      </c>
      <c r="C30" s="426">
        <f>C31+C32+C33+C34+C35+C36+C37</f>
        <v>516157916.26000011</v>
      </c>
      <c r="D30" s="426">
        <f>D31+D32+D33+D34+D35+D36+D37</f>
        <v>4917886504.513298</v>
      </c>
      <c r="E30" s="427">
        <f t="shared" si="0"/>
        <v>5434044420.7732983</v>
      </c>
      <c r="F30" s="426">
        <f>F31+F32+F33+F34+F35+F36+F37</f>
        <v>467682784.74000001</v>
      </c>
      <c r="G30" s="426">
        <f>G31+G32+G33+G34+G35+G36+G37</f>
        <v>4406648724.2577238</v>
      </c>
      <c r="H30" s="427">
        <f t="shared" si="1"/>
        <v>4874331508.9977236</v>
      </c>
    </row>
    <row r="31" spans="1:8">
      <c r="A31" s="407">
        <v>9.1</v>
      </c>
      <c r="B31" s="434" t="s">
        <v>201</v>
      </c>
      <c r="C31" s="426">
        <v>383953152.0800001</v>
      </c>
      <c r="D31" s="426">
        <v>2339912262.9325924</v>
      </c>
      <c r="E31" s="427">
        <f t="shared" si="0"/>
        <v>2723865415.0125923</v>
      </c>
      <c r="F31" s="426">
        <v>465678827.74000001</v>
      </c>
      <c r="G31" s="426">
        <v>1971751748.9359396</v>
      </c>
      <c r="H31" s="427">
        <f t="shared" si="1"/>
        <v>2437430576.6759396</v>
      </c>
    </row>
    <row r="32" spans="1:8">
      <c r="A32" s="407">
        <v>9.1999999999999993</v>
      </c>
      <c r="B32" s="434" t="s">
        <v>202</v>
      </c>
      <c r="C32" s="426">
        <v>132204764.17999999</v>
      </c>
      <c r="D32" s="426">
        <v>2577974241.5807061</v>
      </c>
      <c r="E32" s="427">
        <f t="shared" si="0"/>
        <v>2710179005.7607059</v>
      </c>
      <c r="F32" s="426">
        <v>2003957</v>
      </c>
      <c r="G32" s="426">
        <v>2434896975.3217845</v>
      </c>
      <c r="H32" s="427">
        <f t="shared" si="1"/>
        <v>2436900932.3217845</v>
      </c>
    </row>
    <row r="33" spans="1:8">
      <c r="A33" s="407">
        <v>9.3000000000000007</v>
      </c>
      <c r="B33" s="434" t="s">
        <v>198</v>
      </c>
      <c r="C33" s="426"/>
      <c r="D33" s="426"/>
      <c r="E33" s="427">
        <f t="shared" si="0"/>
        <v>0</v>
      </c>
      <c r="F33" s="426"/>
      <c r="G33" s="426"/>
      <c r="H33" s="427">
        <f t="shared" si="1"/>
        <v>0</v>
      </c>
    </row>
    <row r="34" spans="1:8">
      <c r="A34" s="407">
        <v>9.4</v>
      </c>
      <c r="B34" s="434" t="s">
        <v>199</v>
      </c>
      <c r="C34" s="426"/>
      <c r="D34" s="426"/>
      <c r="E34" s="427">
        <f t="shared" si="0"/>
        <v>0</v>
      </c>
      <c r="F34" s="426"/>
      <c r="G34" s="426"/>
      <c r="H34" s="427">
        <f t="shared" si="1"/>
        <v>0</v>
      </c>
    </row>
    <row r="35" spans="1:8">
      <c r="A35" s="407">
        <v>9.5</v>
      </c>
      <c r="B35" s="434" t="s">
        <v>200</v>
      </c>
      <c r="C35" s="426"/>
      <c r="D35" s="426"/>
      <c r="E35" s="427">
        <f t="shared" si="0"/>
        <v>0</v>
      </c>
      <c r="F35" s="426"/>
      <c r="G35" s="426"/>
      <c r="H35" s="427">
        <f t="shared" si="1"/>
        <v>0</v>
      </c>
    </row>
    <row r="36" spans="1:8">
      <c r="A36" s="407">
        <v>9.6</v>
      </c>
      <c r="B36" s="434" t="s">
        <v>203</v>
      </c>
      <c r="C36" s="426"/>
      <c r="D36" s="426"/>
      <c r="E36" s="427">
        <f t="shared" si="0"/>
        <v>0</v>
      </c>
      <c r="F36" s="426"/>
      <c r="G36" s="426"/>
      <c r="H36" s="427">
        <f t="shared" si="1"/>
        <v>0</v>
      </c>
    </row>
    <row r="37" spans="1:8">
      <c r="A37" s="407">
        <v>9.6999999999999993</v>
      </c>
      <c r="B37" s="434" t="s">
        <v>204</v>
      </c>
      <c r="C37" s="426"/>
      <c r="D37" s="426"/>
      <c r="E37" s="427">
        <f t="shared" si="0"/>
        <v>0</v>
      </c>
      <c r="F37" s="426"/>
      <c r="G37" s="426"/>
      <c r="H37" s="427">
        <f t="shared" si="1"/>
        <v>0</v>
      </c>
    </row>
    <row r="38" spans="1:8">
      <c r="A38" s="407">
        <v>10</v>
      </c>
      <c r="B38" s="429" t="s">
        <v>207</v>
      </c>
      <c r="C38" s="426">
        <f>C39+C40+C41+C42</f>
        <v>371278911.25</v>
      </c>
      <c r="D38" s="426">
        <f>D39+D40+D41+D42</f>
        <v>85110475.346464992</v>
      </c>
      <c r="E38" s="427">
        <f t="shared" si="0"/>
        <v>456389386.59646499</v>
      </c>
      <c r="F38" s="426">
        <f>F39+F40+F41+F42</f>
        <v>354552208.85000002</v>
      </c>
      <c r="G38" s="426">
        <f>G39+G40+G41+G42</f>
        <v>86422900.936867997</v>
      </c>
      <c r="H38" s="427">
        <f t="shared" si="1"/>
        <v>440975109.78686804</v>
      </c>
    </row>
    <row r="39" spans="1:8">
      <c r="A39" s="407">
        <v>10.1</v>
      </c>
      <c r="B39" s="435" t="s">
        <v>208</v>
      </c>
      <c r="C39" s="426">
        <v>21489321.969999999</v>
      </c>
      <c r="D39" s="426">
        <v>3151444.39</v>
      </c>
      <c r="E39" s="427">
        <f t="shared" si="0"/>
        <v>24640766.359999999</v>
      </c>
      <c r="F39" s="426">
        <v>45457235.409999996</v>
      </c>
      <c r="G39" s="426">
        <v>5047045.57</v>
      </c>
      <c r="H39" s="427">
        <f t="shared" si="1"/>
        <v>50504280.979999997</v>
      </c>
    </row>
    <row r="40" spans="1:8">
      <c r="A40" s="407">
        <v>10.199999999999999</v>
      </c>
      <c r="B40" s="435" t="s">
        <v>209</v>
      </c>
      <c r="C40" s="426">
        <v>5873677.0300000003</v>
      </c>
      <c r="D40" s="426">
        <v>877178.49298700003</v>
      </c>
      <c r="E40" s="427">
        <f t="shared" si="0"/>
        <v>6750855.5229870006</v>
      </c>
      <c r="F40" s="426">
        <v>7438966.04</v>
      </c>
      <c r="G40" s="426">
        <v>907554.36557999998</v>
      </c>
      <c r="H40" s="427">
        <f t="shared" si="1"/>
        <v>8346520.40558</v>
      </c>
    </row>
    <row r="41" spans="1:8">
      <c r="A41" s="407">
        <v>10.3</v>
      </c>
      <c r="B41" s="435" t="s">
        <v>212</v>
      </c>
      <c r="C41" s="426">
        <v>270498016.87</v>
      </c>
      <c r="D41" s="426">
        <v>62068824.18</v>
      </c>
      <c r="E41" s="427">
        <f t="shared" si="0"/>
        <v>332566841.05000001</v>
      </c>
      <c r="F41" s="426">
        <v>240481571.09</v>
      </c>
      <c r="G41" s="426">
        <v>61466495.859999999</v>
      </c>
      <c r="H41" s="427">
        <f t="shared" si="1"/>
        <v>301948066.94999999</v>
      </c>
    </row>
    <row r="42" spans="1:8" ht="26.4">
      <c r="A42" s="407">
        <v>10.4</v>
      </c>
      <c r="B42" s="435" t="s">
        <v>213</v>
      </c>
      <c r="C42" s="426">
        <v>73417895.379999995</v>
      </c>
      <c r="D42" s="426">
        <v>19013028.283477999</v>
      </c>
      <c r="E42" s="427">
        <f t="shared" si="0"/>
        <v>92430923.663477987</v>
      </c>
      <c r="F42" s="426">
        <v>61174436.310000002</v>
      </c>
      <c r="G42" s="426">
        <v>19001805.141287997</v>
      </c>
      <c r="H42" s="427">
        <f t="shared" si="1"/>
        <v>80176241.451288</v>
      </c>
    </row>
    <row r="43" spans="1:8" ht="15" thickBot="1">
      <c r="A43" s="407">
        <v>11</v>
      </c>
      <c r="B43" s="152" t="s">
        <v>210</v>
      </c>
      <c r="C43" s="426"/>
      <c r="D43" s="426"/>
      <c r="E43" s="427">
        <f t="shared" si="0"/>
        <v>0</v>
      </c>
      <c r="F43" s="426"/>
      <c r="G43" s="426"/>
      <c r="H43" s="427">
        <f t="shared" si="1"/>
        <v>0</v>
      </c>
    </row>
    <row r="44" spans="1:8">
      <c r="C44" s="436"/>
      <c r="D44" s="436"/>
      <c r="E44" s="436"/>
      <c r="F44" s="436"/>
      <c r="G44" s="436"/>
      <c r="H44" s="436"/>
    </row>
    <row r="45" spans="1:8">
      <c r="C45" s="436"/>
      <c r="D45" s="436"/>
      <c r="E45" s="436"/>
      <c r="F45" s="436"/>
      <c r="G45" s="436"/>
      <c r="H45" s="436"/>
    </row>
    <row r="46" spans="1:8">
      <c r="C46" s="436"/>
      <c r="D46" s="436"/>
      <c r="E46" s="436"/>
      <c r="F46" s="436"/>
      <c r="G46" s="436"/>
      <c r="H46" s="436"/>
    </row>
    <row r="47" spans="1:8">
      <c r="C47" s="436"/>
      <c r="D47" s="436"/>
      <c r="E47" s="436"/>
      <c r="F47" s="436"/>
      <c r="G47" s="436"/>
      <c r="H47" s="43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2"/>
  <cols>
    <col min="1" max="1" width="9.5546875" style="4" bestFit="1" customWidth="1"/>
    <col min="2" max="2" width="93.5546875" style="4" customWidth="1"/>
    <col min="3" max="4" width="11.6640625" style="4" bestFit="1" customWidth="1"/>
    <col min="5" max="7" width="11.6640625" style="17" bestFit="1" customWidth="1"/>
    <col min="8" max="11" width="9.6640625" style="17" customWidth="1"/>
    <col min="12" max="16384" width="9.109375" style="17"/>
  </cols>
  <sheetData>
    <row r="1" spans="1:8">
      <c r="A1" s="2" t="s">
        <v>30</v>
      </c>
      <c r="B1" s="3" t="str">
        <f>'Info '!C2</f>
        <v xml:space="preserve">JSC "Bank of Georgia" </v>
      </c>
      <c r="C1" s="3"/>
    </row>
    <row r="2" spans="1:8">
      <c r="A2" s="2" t="s">
        <v>31</v>
      </c>
      <c r="B2" s="349">
        <f>'1. key ratios '!B2</f>
        <v>45382</v>
      </c>
      <c r="C2" s="6"/>
      <c r="D2" s="7"/>
      <c r="E2" s="20"/>
      <c r="F2" s="20"/>
      <c r="G2" s="20"/>
      <c r="H2" s="20"/>
    </row>
    <row r="3" spans="1:8">
      <c r="A3" s="2"/>
      <c r="B3" s="3"/>
      <c r="C3" s="6"/>
      <c r="D3" s="7"/>
      <c r="E3" s="20"/>
      <c r="F3" s="20"/>
      <c r="G3" s="20"/>
      <c r="H3" s="20"/>
    </row>
    <row r="4" spans="1:8" ht="15" customHeight="1" thickBot="1">
      <c r="A4" s="7" t="s">
        <v>96</v>
      </c>
      <c r="B4" s="98" t="s">
        <v>187</v>
      </c>
      <c r="C4" s="21" t="s">
        <v>35</v>
      </c>
    </row>
    <row r="5" spans="1:8" ht="15" customHeight="1">
      <c r="A5" s="177" t="s">
        <v>6</v>
      </c>
      <c r="B5" s="178"/>
      <c r="C5" s="347" t="s">
        <v>750</v>
      </c>
      <c r="D5" s="347" t="s">
        <v>751</v>
      </c>
      <c r="E5" s="347" t="s">
        <v>752</v>
      </c>
      <c r="F5" s="347" t="s">
        <v>753</v>
      </c>
      <c r="G5" s="348" t="s">
        <v>709</v>
      </c>
    </row>
    <row r="6" spans="1:8" ht="15" customHeight="1">
      <c r="A6" s="22">
        <v>1</v>
      </c>
      <c r="B6" s="268" t="s">
        <v>191</v>
      </c>
      <c r="C6" s="337">
        <v>20736060089.658375</v>
      </c>
      <c r="D6" s="340">
        <v>19603125122.894077</v>
      </c>
      <c r="E6" s="270">
        <v>18320269657.364441</v>
      </c>
      <c r="F6" s="337">
        <v>17506854489.639347</v>
      </c>
      <c r="G6" s="343">
        <v>17087179299.749371</v>
      </c>
    </row>
    <row r="7" spans="1:8" ht="15" customHeight="1">
      <c r="A7" s="22">
        <v>1.1000000000000001</v>
      </c>
      <c r="B7" s="268" t="s">
        <v>355</v>
      </c>
      <c r="C7" s="338">
        <v>19703346867.90773</v>
      </c>
      <c r="D7" s="341">
        <v>18593535254.453899</v>
      </c>
      <c r="E7" s="338">
        <v>17378289499.983711</v>
      </c>
      <c r="F7" s="338">
        <v>16612623304.026764</v>
      </c>
      <c r="G7" s="344">
        <v>16253110501.412691</v>
      </c>
    </row>
    <row r="8" spans="1:8">
      <c r="A8" s="22" t="s">
        <v>14</v>
      </c>
      <c r="B8" s="268" t="s">
        <v>95</v>
      </c>
      <c r="C8" s="338">
        <v>369204714.21898854</v>
      </c>
      <c r="D8" s="341">
        <v>147144734.51999998</v>
      </c>
      <c r="E8" s="338">
        <v>148740748.83999997</v>
      </c>
      <c r="F8" s="338">
        <v>148568390.82529998</v>
      </c>
      <c r="G8" s="344">
        <v>148555914.72509998</v>
      </c>
    </row>
    <row r="9" spans="1:8" ht="15" customHeight="1">
      <c r="A9" s="22">
        <v>1.2</v>
      </c>
      <c r="B9" s="269" t="s">
        <v>94</v>
      </c>
      <c r="C9" s="338">
        <v>1022918577.3551935</v>
      </c>
      <c r="D9" s="341">
        <v>996979915.79111564</v>
      </c>
      <c r="E9" s="338">
        <v>931327317.65896559</v>
      </c>
      <c r="F9" s="338">
        <v>885032059.15962493</v>
      </c>
      <c r="G9" s="344">
        <v>824012837.25019991</v>
      </c>
    </row>
    <row r="10" spans="1:8" ht="15" customHeight="1">
      <c r="A10" s="22">
        <v>1.3</v>
      </c>
      <c r="B10" s="268" t="s">
        <v>28</v>
      </c>
      <c r="C10" s="339">
        <v>9794644.3954492006</v>
      </c>
      <c r="D10" s="341">
        <v>12609952.649062399</v>
      </c>
      <c r="E10" s="339">
        <v>10652839.721764</v>
      </c>
      <c r="F10" s="338">
        <v>9199126.4529559985</v>
      </c>
      <c r="G10" s="345">
        <v>10055961.086479401</v>
      </c>
    </row>
    <row r="11" spans="1:8" ht="15" customHeight="1">
      <c r="A11" s="22">
        <v>2</v>
      </c>
      <c r="B11" s="268" t="s">
        <v>188</v>
      </c>
      <c r="C11" s="338">
        <v>19330755.854135245</v>
      </c>
      <c r="D11" s="341">
        <v>123503666.79659675</v>
      </c>
      <c r="E11" s="338">
        <v>54126010.892461874</v>
      </c>
      <c r="F11" s="338">
        <v>90265974.725985453</v>
      </c>
      <c r="G11" s="344">
        <v>35275073.636974022</v>
      </c>
    </row>
    <row r="12" spans="1:8" ht="15" customHeight="1">
      <c r="A12" s="22">
        <v>3</v>
      </c>
      <c r="B12" s="268" t="s">
        <v>189</v>
      </c>
      <c r="C12" s="339">
        <v>3335276249.9999995</v>
      </c>
      <c r="D12" s="341">
        <v>3335276249.9999995</v>
      </c>
      <c r="E12" s="339">
        <v>2507003750</v>
      </c>
      <c r="F12" s="338">
        <v>2507003750</v>
      </c>
      <c r="G12" s="345">
        <v>2507003750</v>
      </c>
    </row>
    <row r="13" spans="1:8" ht="15" customHeight="1" thickBot="1">
      <c r="A13" s="24">
        <v>4</v>
      </c>
      <c r="B13" s="25" t="s">
        <v>190</v>
      </c>
      <c r="C13" s="271">
        <v>24090667095.512508</v>
      </c>
      <c r="D13" s="342">
        <v>23061905039.690674</v>
      </c>
      <c r="E13" s="272">
        <v>20881399418.256905</v>
      </c>
      <c r="F13" s="271">
        <v>20104124214.365334</v>
      </c>
      <c r="G13" s="346">
        <v>19629458123.386345</v>
      </c>
    </row>
    <row r="14" spans="1:8">
      <c r="B14" s="28"/>
    </row>
    <row r="15" spans="1:8" ht="26.4">
      <c r="B15" s="29" t="s">
        <v>356</v>
      </c>
    </row>
    <row r="16" spans="1:8">
      <c r="B16" s="29"/>
    </row>
    <row r="17" s="17" customFormat="1" ht="10.199999999999999"/>
    <row r="18" s="17" customFormat="1" ht="10.199999999999999"/>
    <row r="19" s="17" customFormat="1" ht="10.199999999999999"/>
    <row r="20" s="17" customFormat="1" ht="10.199999999999999"/>
    <row r="21" s="17" customFormat="1" ht="10.199999999999999"/>
    <row r="22" s="17" customFormat="1" ht="10.199999999999999"/>
    <row r="23" s="17" customFormat="1" ht="10.199999999999999"/>
    <row r="24" s="17" customFormat="1" ht="10.199999999999999"/>
    <row r="25" s="17" customFormat="1" ht="10.199999999999999"/>
    <row r="26" s="17" customFormat="1" ht="10.199999999999999"/>
    <row r="27" s="17" customFormat="1" ht="10.199999999999999"/>
    <row r="28" s="17" customFormat="1" ht="10.199999999999999"/>
    <row r="29" s="17"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pane="topRight"/>
      <selection pane="bottomLeft"/>
      <selection pane="bottomRight"/>
    </sheetView>
  </sheetViews>
  <sheetFormatPr defaultColWidth="9.109375" defaultRowHeight="13.8"/>
  <cols>
    <col min="1" max="1" width="9.5546875" style="4" bestFit="1" customWidth="1"/>
    <col min="2" max="2" width="65.5546875" style="4" customWidth="1"/>
    <col min="3" max="3" width="82.44140625" style="4" customWidth="1"/>
    <col min="4" max="16384" width="9.109375" style="5"/>
  </cols>
  <sheetData>
    <row r="1" spans="1:8">
      <c r="A1" s="2" t="s">
        <v>30</v>
      </c>
      <c r="B1" s="3" t="str">
        <f>'Info '!C2</f>
        <v xml:space="preserve">JSC "Bank of Georgia" </v>
      </c>
    </row>
    <row r="2" spans="1:8">
      <c r="A2" s="2" t="s">
        <v>31</v>
      </c>
      <c r="B2" s="349">
        <f>'1. key ratios '!B2</f>
        <v>45382</v>
      </c>
    </row>
    <row r="4" spans="1:8" ht="27.9" customHeight="1" thickBot="1">
      <c r="A4" s="30" t="s">
        <v>41</v>
      </c>
      <c r="B4" s="31" t="s">
        <v>163</v>
      </c>
      <c r="C4" s="32"/>
    </row>
    <row r="5" spans="1:8">
      <c r="A5" s="33"/>
      <c r="B5" s="331" t="s">
        <v>42</v>
      </c>
      <c r="C5" s="332" t="s">
        <v>369</v>
      </c>
    </row>
    <row r="6" spans="1:8">
      <c r="A6" s="34">
        <v>1</v>
      </c>
      <c r="B6" s="35" t="s">
        <v>714</v>
      </c>
      <c r="C6" s="36" t="s">
        <v>717</v>
      </c>
    </row>
    <row r="7" spans="1:8">
      <c r="A7" s="34">
        <v>2</v>
      </c>
      <c r="B7" s="35" t="s">
        <v>718</v>
      </c>
      <c r="C7" s="36" t="s">
        <v>719</v>
      </c>
    </row>
    <row r="8" spans="1:8">
      <c r="A8" s="34">
        <v>3</v>
      </c>
      <c r="B8" s="35" t="s">
        <v>720</v>
      </c>
      <c r="C8" s="36" t="s">
        <v>719</v>
      </c>
    </row>
    <row r="9" spans="1:8">
      <c r="A9" s="34">
        <v>4</v>
      </c>
      <c r="B9" s="35" t="s">
        <v>721</v>
      </c>
      <c r="C9" s="36" t="s">
        <v>722</v>
      </c>
    </row>
    <row r="10" spans="1:8">
      <c r="A10" s="34">
        <v>5</v>
      </c>
      <c r="B10" s="35" t="s">
        <v>723</v>
      </c>
      <c r="C10" s="36" t="s">
        <v>722</v>
      </c>
    </row>
    <row r="11" spans="1:8">
      <c r="A11" s="34">
        <v>6</v>
      </c>
      <c r="B11" s="35" t="s">
        <v>724</v>
      </c>
      <c r="C11" s="36" t="s">
        <v>722</v>
      </c>
    </row>
    <row r="12" spans="1:8">
      <c r="A12" s="34">
        <v>7</v>
      </c>
      <c r="B12" s="35" t="s">
        <v>725</v>
      </c>
      <c r="C12" s="36" t="s">
        <v>722</v>
      </c>
      <c r="H12" s="37"/>
    </row>
    <row r="13" spans="1:8">
      <c r="A13" s="34"/>
      <c r="B13" s="35"/>
      <c r="C13" s="36"/>
    </row>
    <row r="14" spans="1:8">
      <c r="A14" s="34"/>
      <c r="B14" s="35"/>
      <c r="C14" s="36"/>
    </row>
    <row r="15" spans="1:8">
      <c r="A15" s="34"/>
      <c r="B15" s="35"/>
      <c r="C15" s="36"/>
    </row>
    <row r="16" spans="1:8">
      <c r="A16" s="34"/>
      <c r="B16" s="333"/>
      <c r="C16" s="334"/>
    </row>
    <row r="17" spans="1:3">
      <c r="A17" s="34"/>
      <c r="B17" s="335" t="s">
        <v>43</v>
      </c>
      <c r="C17" s="336" t="s">
        <v>370</v>
      </c>
    </row>
    <row r="18" spans="1:3">
      <c r="A18" s="34">
        <v>1</v>
      </c>
      <c r="B18" s="35" t="s">
        <v>715</v>
      </c>
      <c r="C18" s="38" t="s">
        <v>726</v>
      </c>
    </row>
    <row r="19" spans="1:3">
      <c r="A19" s="34">
        <v>2</v>
      </c>
      <c r="B19" s="35" t="s">
        <v>727</v>
      </c>
      <c r="C19" s="38" t="s">
        <v>728</v>
      </c>
    </row>
    <row r="20" spans="1:3">
      <c r="A20" s="34">
        <v>3</v>
      </c>
      <c r="B20" s="35" t="s">
        <v>729</v>
      </c>
      <c r="C20" s="38" t="s">
        <v>728</v>
      </c>
    </row>
    <row r="21" spans="1:3">
      <c r="A21" s="34">
        <v>4</v>
      </c>
      <c r="B21" s="35" t="s">
        <v>730</v>
      </c>
      <c r="C21" s="38" t="s">
        <v>731</v>
      </c>
    </row>
    <row r="22" spans="1:3">
      <c r="A22" s="34">
        <v>5</v>
      </c>
      <c r="B22" s="35" t="s">
        <v>732</v>
      </c>
      <c r="C22" s="38" t="s">
        <v>733</v>
      </c>
    </row>
    <row r="23" spans="1:3">
      <c r="A23" s="34">
        <v>6</v>
      </c>
      <c r="B23" s="35" t="s">
        <v>734</v>
      </c>
      <c r="C23" s="38" t="s">
        <v>735</v>
      </c>
    </row>
    <row r="24" spans="1:3">
      <c r="A24" s="34">
        <v>7</v>
      </c>
      <c r="B24" s="35" t="s">
        <v>736</v>
      </c>
      <c r="C24" s="38" t="s">
        <v>728</v>
      </c>
    </row>
    <row r="25" spans="1:3">
      <c r="A25" s="34">
        <v>8</v>
      </c>
      <c r="B25" s="35" t="s">
        <v>754</v>
      </c>
      <c r="C25" s="38" t="s">
        <v>755</v>
      </c>
    </row>
    <row r="26" spans="1:3">
      <c r="A26" s="34"/>
      <c r="B26" s="35"/>
      <c r="C26" s="38"/>
    </row>
    <row r="27" spans="1:3" ht="15.75" customHeight="1">
      <c r="A27" s="34"/>
      <c r="B27" s="35"/>
      <c r="C27" s="39"/>
    </row>
    <row r="28" spans="1:3" ht="15.75" customHeight="1">
      <c r="A28" s="34"/>
      <c r="B28" s="35"/>
      <c r="C28" s="39"/>
    </row>
    <row r="29" spans="1:3" ht="30" customHeight="1">
      <c r="A29" s="34"/>
      <c r="B29" s="731" t="s">
        <v>44</v>
      </c>
      <c r="C29" s="732"/>
    </row>
    <row r="30" spans="1:3">
      <c r="A30" s="34">
        <v>1</v>
      </c>
      <c r="B30" s="35" t="s">
        <v>737</v>
      </c>
      <c r="C30" s="639">
        <v>0.99517562190867503</v>
      </c>
    </row>
    <row r="31" spans="1:3" ht="15.75" customHeight="1">
      <c r="A31" s="34"/>
      <c r="B31" s="35"/>
      <c r="C31" s="639"/>
    </row>
    <row r="32" spans="1:3" ht="29.25" customHeight="1">
      <c r="A32" s="34"/>
      <c r="B32" s="731" t="s">
        <v>45</v>
      </c>
      <c r="C32" s="732"/>
    </row>
    <row r="33" spans="1:3">
      <c r="A33" s="34">
        <v>1</v>
      </c>
      <c r="B33" s="35" t="s">
        <v>738</v>
      </c>
      <c r="C33" s="638">
        <v>0.19700146694403237</v>
      </c>
    </row>
    <row r="34" spans="1:3" ht="14.4" thickBot="1">
      <c r="A34" s="40"/>
      <c r="B34" s="41"/>
      <c r="C34" s="42"/>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Normal="100" workbookViewId="0">
      <pane xSplit="1" ySplit="5" topLeftCell="B6" activePane="bottomRight" state="frozen"/>
      <selection pane="topRight"/>
      <selection pane="bottomLeft"/>
      <selection pane="bottomRight" activeCell="B6" sqref="B6:B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19" t="s">
        <v>30</v>
      </c>
      <c r="B1" s="3" t="str">
        <f>'Info '!C2</f>
        <v xml:space="preserve">JSC "Bank of Georgia" </v>
      </c>
      <c r="C1" s="54"/>
      <c r="D1" s="54"/>
      <c r="E1" s="54"/>
      <c r="F1" s="15"/>
    </row>
    <row r="2" spans="1:7" s="43" customFormat="1" ht="15.75" customHeight="1">
      <c r="A2" s="219" t="s">
        <v>31</v>
      </c>
      <c r="B2" s="349">
        <f>'1. key ratios '!B2</f>
        <v>45382</v>
      </c>
    </row>
    <row r="3" spans="1:7" s="43" customFormat="1" ht="15.75" customHeight="1">
      <c r="A3" s="219"/>
    </row>
    <row r="4" spans="1:7" s="43" customFormat="1" ht="15.75" customHeight="1" thickBot="1">
      <c r="A4" s="220" t="s">
        <v>99</v>
      </c>
      <c r="B4" s="737" t="s">
        <v>225</v>
      </c>
      <c r="C4" s="738"/>
      <c r="D4" s="738"/>
      <c r="E4" s="738"/>
    </row>
    <row r="5" spans="1:7" s="47" customFormat="1" ht="17.399999999999999" customHeight="1">
      <c r="A5" s="161"/>
      <c r="B5" s="162"/>
      <c r="C5" s="45" t="s">
        <v>0</v>
      </c>
      <c r="D5" s="45" t="s">
        <v>1</v>
      </c>
      <c r="E5" s="46" t="s">
        <v>2</v>
      </c>
    </row>
    <row r="6" spans="1:7" s="15" customFormat="1" ht="14.4" customHeight="1">
      <c r="A6" s="221"/>
      <c r="B6" s="733" t="s">
        <v>232</v>
      </c>
      <c r="C6" s="733" t="s">
        <v>658</v>
      </c>
      <c r="D6" s="735" t="s">
        <v>98</v>
      </c>
      <c r="E6" s="736"/>
      <c r="G6" s="5"/>
    </row>
    <row r="7" spans="1:7" s="15" customFormat="1" ht="99.6" customHeight="1">
      <c r="A7" s="221"/>
      <c r="B7" s="734"/>
      <c r="C7" s="733"/>
      <c r="D7" s="252" t="s">
        <v>97</v>
      </c>
      <c r="E7" s="253" t="s">
        <v>233</v>
      </c>
      <c r="G7" s="5"/>
    </row>
    <row r="8" spans="1:7" ht="20.399999999999999">
      <c r="A8" s="392">
        <v>1</v>
      </c>
      <c r="B8" s="393" t="s">
        <v>559</v>
      </c>
      <c r="C8" s="576">
        <v>3388955350.4774003</v>
      </c>
      <c r="D8" s="576">
        <v>0</v>
      </c>
      <c r="E8" s="577">
        <v>3388955350.4774003</v>
      </c>
      <c r="F8" s="15"/>
    </row>
    <row r="9" spans="1:7" ht="14.4">
      <c r="A9" s="392">
        <v>1.1000000000000001</v>
      </c>
      <c r="B9" s="394" t="s">
        <v>560</v>
      </c>
      <c r="C9" s="576">
        <v>644920089.102</v>
      </c>
      <c r="D9" s="576"/>
      <c r="E9" s="578">
        <v>644920089.102</v>
      </c>
      <c r="F9" s="15"/>
    </row>
    <row r="10" spans="1:7" ht="14.4">
      <c r="A10" s="392">
        <v>1.2</v>
      </c>
      <c r="B10" s="394" t="s">
        <v>561</v>
      </c>
      <c r="C10" s="576">
        <v>1642877731.3302002</v>
      </c>
      <c r="D10" s="576"/>
      <c r="E10" s="578">
        <v>1642877731.3302002</v>
      </c>
      <c r="F10" s="15"/>
    </row>
    <row r="11" spans="1:7" ht="14.4">
      <c r="A11" s="392">
        <v>1.3</v>
      </c>
      <c r="B11" s="394" t="s">
        <v>562</v>
      </c>
      <c r="C11" s="576">
        <v>1101157530.0451999</v>
      </c>
      <c r="D11" s="576"/>
      <c r="E11" s="578">
        <v>1101157530.0451999</v>
      </c>
      <c r="F11" s="15"/>
    </row>
    <row r="12" spans="1:7" ht="14.4">
      <c r="A12" s="392">
        <v>2</v>
      </c>
      <c r="B12" s="395" t="s">
        <v>563</v>
      </c>
      <c r="C12" s="576">
        <v>16666674.310000001</v>
      </c>
      <c r="D12" s="576"/>
      <c r="E12" s="578">
        <v>16666674.310000001</v>
      </c>
      <c r="F12" s="15"/>
    </row>
    <row r="13" spans="1:7" ht="14.4">
      <c r="A13" s="392">
        <v>2.1</v>
      </c>
      <c r="B13" s="396" t="s">
        <v>564</v>
      </c>
      <c r="C13" s="576">
        <v>16666674.310000001</v>
      </c>
      <c r="D13" s="576"/>
      <c r="E13" s="578">
        <v>16666674.310000001</v>
      </c>
      <c r="F13" s="15"/>
    </row>
    <row r="14" spans="1:7" ht="20.399999999999999">
      <c r="A14" s="392">
        <v>3</v>
      </c>
      <c r="B14" s="397" t="s">
        <v>565</v>
      </c>
      <c r="C14" s="576">
        <v>0</v>
      </c>
      <c r="D14" s="576"/>
      <c r="E14" s="578">
        <v>0</v>
      </c>
      <c r="F14" s="15"/>
    </row>
    <row r="15" spans="1:7" ht="14.4">
      <c r="A15" s="392">
        <v>4</v>
      </c>
      <c r="B15" s="398" t="s">
        <v>566</v>
      </c>
      <c r="C15" s="576">
        <v>0</v>
      </c>
      <c r="D15" s="576"/>
      <c r="E15" s="578">
        <v>0</v>
      </c>
      <c r="F15" s="15"/>
    </row>
    <row r="16" spans="1:7" ht="20.399999999999999">
      <c r="A16" s="392">
        <v>5</v>
      </c>
      <c r="B16" s="399" t="s">
        <v>567</v>
      </c>
      <c r="C16" s="576">
        <v>5347387591.0948019</v>
      </c>
      <c r="D16" s="576">
        <v>8057123.3337999992</v>
      </c>
      <c r="E16" s="577">
        <v>5339330467.7610016</v>
      </c>
      <c r="F16" s="15"/>
    </row>
    <row r="17" spans="1:6" ht="14.4">
      <c r="A17" s="392">
        <v>5.0999999999999996</v>
      </c>
      <c r="B17" s="400" t="s">
        <v>568</v>
      </c>
      <c r="C17" s="576">
        <v>8842013.2138</v>
      </c>
      <c r="D17" s="576">
        <v>8057123.3337999992</v>
      </c>
      <c r="E17" s="578">
        <v>784889.88000000082</v>
      </c>
      <c r="F17" s="15"/>
    </row>
    <row r="18" spans="1:6" ht="14.4">
      <c r="A18" s="392">
        <v>5.2</v>
      </c>
      <c r="B18" s="400" t="s">
        <v>569</v>
      </c>
      <c r="C18" s="576">
        <v>5338545577.8810015</v>
      </c>
      <c r="D18" s="576"/>
      <c r="E18" s="578">
        <v>5338545577.8810015</v>
      </c>
      <c r="F18" s="15"/>
    </row>
    <row r="19" spans="1:6" ht="14.4">
      <c r="A19" s="392">
        <v>5.3</v>
      </c>
      <c r="B19" s="401" t="s">
        <v>570</v>
      </c>
      <c r="C19" s="576">
        <v>0</v>
      </c>
      <c r="D19" s="576"/>
      <c r="E19" s="578">
        <v>0</v>
      </c>
      <c r="F19" s="15"/>
    </row>
    <row r="20" spans="1:6" ht="14.4">
      <c r="A20" s="392">
        <v>6</v>
      </c>
      <c r="B20" s="397" t="s">
        <v>571</v>
      </c>
      <c r="C20" s="576">
        <v>20682665563.279251</v>
      </c>
      <c r="D20" s="576">
        <v>0</v>
      </c>
      <c r="E20" s="577">
        <v>20682665563.279251</v>
      </c>
      <c r="F20" s="15"/>
    </row>
    <row r="21" spans="1:6" ht="14.4">
      <c r="A21" s="392">
        <v>6.1</v>
      </c>
      <c r="B21" s="400" t="s">
        <v>569</v>
      </c>
      <c r="C21" s="576">
        <v>539675573.51899993</v>
      </c>
      <c r="D21" s="579"/>
      <c r="E21" s="578">
        <v>539675573.51899993</v>
      </c>
      <c r="F21" s="15"/>
    </row>
    <row r="22" spans="1:6" ht="14.4">
      <c r="A22" s="392">
        <v>6.2</v>
      </c>
      <c r="B22" s="401" t="s">
        <v>570</v>
      </c>
      <c r="C22" s="576">
        <v>20142989989.76025</v>
      </c>
      <c r="D22" s="579"/>
      <c r="E22" s="578">
        <v>20142989989.76025</v>
      </c>
      <c r="F22" s="15"/>
    </row>
    <row r="23" spans="1:6" ht="14.4">
      <c r="A23" s="392">
        <v>7</v>
      </c>
      <c r="B23" s="395" t="s">
        <v>572</v>
      </c>
      <c r="C23" s="576">
        <v>401135617.27999997</v>
      </c>
      <c r="D23" s="580">
        <v>32715792.941011429</v>
      </c>
      <c r="E23" s="578">
        <v>368419824.33898854</v>
      </c>
      <c r="F23" s="15"/>
    </row>
    <row r="24" spans="1:6" ht="20.399999999999999">
      <c r="A24" s="392">
        <v>8</v>
      </c>
      <c r="B24" s="402" t="s">
        <v>573</v>
      </c>
      <c r="C24" s="576">
        <v>19498295.280000001</v>
      </c>
      <c r="D24" s="580">
        <v>0</v>
      </c>
      <c r="E24" s="578">
        <v>19498295.280000001</v>
      </c>
      <c r="F24" s="15"/>
    </row>
    <row r="25" spans="1:6" ht="14.4">
      <c r="A25" s="392">
        <v>9</v>
      </c>
      <c r="B25" s="398" t="s">
        <v>574</v>
      </c>
      <c r="C25" s="579">
        <v>645319746.38</v>
      </c>
      <c r="D25" s="579">
        <v>2358668.17</v>
      </c>
      <c r="E25" s="581">
        <v>642961078.21000004</v>
      </c>
      <c r="F25" s="15"/>
    </row>
    <row r="26" spans="1:6" ht="14.4">
      <c r="A26" s="392">
        <v>9.1</v>
      </c>
      <c r="B26" s="400" t="s">
        <v>575</v>
      </c>
      <c r="C26" s="576">
        <v>526984305.75</v>
      </c>
      <c r="D26" s="579">
        <v>2358668.17</v>
      </c>
      <c r="E26" s="578">
        <v>524625637.57999998</v>
      </c>
      <c r="F26" s="15"/>
    </row>
    <row r="27" spans="1:6" ht="14.4">
      <c r="A27" s="392">
        <v>9.1999999999999993</v>
      </c>
      <c r="B27" s="400" t="s">
        <v>576</v>
      </c>
      <c r="C27" s="576">
        <v>118335440.63</v>
      </c>
      <c r="D27" s="579"/>
      <c r="E27" s="578">
        <v>118335440.63</v>
      </c>
      <c r="F27" s="15"/>
    </row>
    <row r="28" spans="1:6" ht="14.4">
      <c r="A28" s="392">
        <v>10</v>
      </c>
      <c r="B28" s="398" t="s">
        <v>577</v>
      </c>
      <c r="C28" s="579">
        <v>170199166.21000001</v>
      </c>
      <c r="D28" s="579">
        <v>170199166.21000001</v>
      </c>
      <c r="E28" s="581">
        <v>0</v>
      </c>
      <c r="F28" s="15"/>
    </row>
    <row r="29" spans="1:6" ht="14.4">
      <c r="A29" s="392">
        <v>10.1</v>
      </c>
      <c r="B29" s="400" t="s">
        <v>578</v>
      </c>
      <c r="C29" s="576">
        <v>33331342.84</v>
      </c>
      <c r="D29" s="579">
        <v>33331342.84</v>
      </c>
      <c r="E29" s="578">
        <v>0</v>
      </c>
      <c r="F29" s="15"/>
    </row>
    <row r="30" spans="1:6" ht="14.4">
      <c r="A30" s="392">
        <v>10.199999999999999</v>
      </c>
      <c r="B30" s="400" t="s">
        <v>579</v>
      </c>
      <c r="C30" s="576">
        <v>136867823.37</v>
      </c>
      <c r="D30" s="579">
        <v>136867823.37</v>
      </c>
      <c r="E30" s="578">
        <v>0</v>
      </c>
      <c r="F30" s="15"/>
    </row>
    <row r="31" spans="1:6" ht="14.4">
      <c r="A31" s="392">
        <v>11</v>
      </c>
      <c r="B31" s="398" t="s">
        <v>580</v>
      </c>
      <c r="C31" s="579">
        <v>0</v>
      </c>
      <c r="D31" s="579">
        <v>0</v>
      </c>
      <c r="E31" s="581">
        <v>0</v>
      </c>
      <c r="F31" s="15"/>
    </row>
    <row r="32" spans="1:6" ht="14.4">
      <c r="A32" s="392">
        <v>11.1</v>
      </c>
      <c r="B32" s="400" t="s">
        <v>581</v>
      </c>
      <c r="C32" s="576">
        <v>0</v>
      </c>
      <c r="D32" s="579"/>
      <c r="E32" s="578">
        <v>0</v>
      </c>
      <c r="F32" s="15"/>
    </row>
    <row r="33" spans="1:7" ht="14.4">
      <c r="A33" s="392">
        <v>11.2</v>
      </c>
      <c r="B33" s="400" t="s">
        <v>582</v>
      </c>
      <c r="C33" s="576">
        <v>0</v>
      </c>
      <c r="D33" s="579"/>
      <c r="E33" s="578">
        <v>0</v>
      </c>
      <c r="F33" s="15"/>
    </row>
    <row r="34" spans="1:7" ht="14.4">
      <c r="A34" s="392">
        <v>13</v>
      </c>
      <c r="B34" s="398" t="s">
        <v>583</v>
      </c>
      <c r="C34" s="576">
        <v>637998579.21361005</v>
      </c>
      <c r="D34" s="579"/>
      <c r="E34" s="578">
        <v>637998579.21361005</v>
      </c>
      <c r="F34" s="15"/>
    </row>
    <row r="35" spans="1:7" ht="14.4">
      <c r="A35" s="392">
        <v>13.1</v>
      </c>
      <c r="B35" s="403" t="s">
        <v>584</v>
      </c>
      <c r="C35" s="576">
        <v>295066319.23000002</v>
      </c>
      <c r="D35" s="579"/>
      <c r="E35" s="578">
        <v>295066319.23000002</v>
      </c>
      <c r="F35" s="15"/>
    </row>
    <row r="36" spans="1:7" ht="14.4">
      <c r="A36" s="392">
        <v>13.2</v>
      </c>
      <c r="B36" s="403" t="s">
        <v>585</v>
      </c>
      <c r="C36" s="576">
        <v>0</v>
      </c>
      <c r="D36" s="579"/>
      <c r="E36" s="578">
        <v>0</v>
      </c>
      <c r="F36" s="15"/>
    </row>
    <row r="37" spans="1:7" ht="27" thickBot="1">
      <c r="A37" s="119"/>
      <c r="B37" s="222" t="s">
        <v>234</v>
      </c>
      <c r="C37" s="582">
        <v>31309826583.525063</v>
      </c>
      <c r="D37" s="582">
        <v>213330750.65481144</v>
      </c>
      <c r="E37" s="583">
        <v>31096495832.870251</v>
      </c>
    </row>
    <row r="38" spans="1:7">
      <c r="A38" s="5"/>
      <c r="B38" s="5"/>
      <c r="C38" s="5"/>
      <c r="D38" s="5"/>
      <c r="E38" s="5"/>
    </row>
    <row r="39" spans="1:7">
      <c r="A39" s="5"/>
      <c r="B39" s="5"/>
      <c r="C39" s="5"/>
      <c r="D39" s="5"/>
      <c r="E39" s="5"/>
    </row>
    <row r="41" spans="1:7" s="4" customFormat="1">
      <c r="B41" s="49"/>
      <c r="F41" s="5"/>
      <c r="G41" s="5"/>
    </row>
    <row r="42" spans="1:7" s="4" customFormat="1">
      <c r="B42" s="49"/>
      <c r="F42" s="5"/>
      <c r="G42" s="5"/>
    </row>
    <row r="43" spans="1:7" s="4" customFormat="1">
      <c r="B43" s="49"/>
      <c r="F43" s="5"/>
      <c r="G43" s="5"/>
    </row>
    <row r="44" spans="1:7" s="4" customFormat="1">
      <c r="B44" s="49"/>
      <c r="F44" s="5"/>
      <c r="G44" s="5"/>
    </row>
    <row r="45" spans="1:7" s="4" customFormat="1">
      <c r="B45" s="49"/>
      <c r="F45" s="5"/>
      <c r="G45" s="5"/>
    </row>
    <row r="46" spans="1:7" s="4" customFormat="1">
      <c r="B46" s="49"/>
      <c r="F46" s="5"/>
      <c r="G46" s="5"/>
    </row>
    <row r="47" spans="1:7" s="4" customFormat="1">
      <c r="B47" s="49"/>
      <c r="F47" s="5"/>
      <c r="G47" s="5"/>
    </row>
    <row r="48" spans="1:7" s="4" customFormat="1">
      <c r="B48" s="49"/>
      <c r="F48" s="5"/>
      <c r="G48" s="5"/>
    </row>
    <row r="49" spans="2:7" s="4" customFormat="1">
      <c r="B49" s="49"/>
      <c r="F49" s="5"/>
      <c r="G49" s="5"/>
    </row>
    <row r="50" spans="2:7" s="4" customFormat="1">
      <c r="B50" s="49"/>
      <c r="F50" s="5"/>
      <c r="G50" s="5"/>
    </row>
    <row r="51" spans="2:7" s="4" customFormat="1">
      <c r="B51" s="49"/>
      <c r="F51" s="5"/>
      <c r="G51" s="5"/>
    </row>
    <row r="52" spans="2:7" s="4" customFormat="1">
      <c r="B52" s="49"/>
      <c r="F52" s="5"/>
      <c r="G52" s="5"/>
    </row>
    <row r="53" spans="2:7" s="4" customFormat="1">
      <c r="B53" s="49"/>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 xml:space="preserve">JSC "Bank of Georgia" </v>
      </c>
    </row>
    <row r="2" spans="1:6" s="43" customFormat="1" ht="15.75" customHeight="1">
      <c r="A2" s="2" t="s">
        <v>31</v>
      </c>
      <c r="B2" s="349">
        <f>'1. key ratios '!B2</f>
        <v>45382</v>
      </c>
      <c r="C2" s="4"/>
      <c r="D2" s="4"/>
      <c r="E2" s="4"/>
      <c r="F2" s="4"/>
    </row>
    <row r="3" spans="1:6" s="43" customFormat="1" ht="15.75" customHeight="1">
      <c r="C3" s="4"/>
      <c r="D3" s="4"/>
      <c r="E3" s="4"/>
      <c r="F3" s="4"/>
    </row>
    <row r="4" spans="1:6" s="43" customFormat="1" ht="13.8" thickBot="1">
      <c r="A4" s="43" t="s">
        <v>46</v>
      </c>
      <c r="B4" s="223" t="s">
        <v>552</v>
      </c>
      <c r="C4" s="44" t="s">
        <v>35</v>
      </c>
      <c r="D4" s="4"/>
      <c r="E4" s="4"/>
      <c r="F4" s="4"/>
    </row>
    <row r="5" spans="1:6">
      <c r="A5" s="167">
        <v>1</v>
      </c>
      <c r="B5" s="224" t="s">
        <v>554</v>
      </c>
      <c r="C5" s="168">
        <v>31096495832.870251</v>
      </c>
    </row>
    <row r="6" spans="1:6" s="169" customFormat="1">
      <c r="A6" s="50">
        <v>2.1</v>
      </c>
      <c r="B6" s="164" t="s">
        <v>214</v>
      </c>
      <c r="C6" s="107">
        <v>2893889953.6800003</v>
      </c>
    </row>
    <row r="7" spans="1:6" s="28" customFormat="1" outlineLevel="1">
      <c r="A7" s="22">
        <v>2.2000000000000002</v>
      </c>
      <c r="B7" s="23" t="s">
        <v>215</v>
      </c>
      <c r="C7" s="170">
        <v>1190801947.0080001</v>
      </c>
    </row>
    <row r="8" spans="1:6" s="28" customFormat="1">
      <c r="A8" s="22">
        <v>3</v>
      </c>
      <c r="B8" s="165" t="s">
        <v>553</v>
      </c>
      <c r="C8" s="171">
        <v>35181187733.55825</v>
      </c>
    </row>
    <row r="9" spans="1:6" s="169" customFormat="1">
      <c r="A9" s="50">
        <v>4</v>
      </c>
      <c r="B9" s="52" t="s">
        <v>48</v>
      </c>
      <c r="C9" s="107">
        <v>0</v>
      </c>
    </row>
    <row r="10" spans="1:6" s="28" customFormat="1" outlineLevel="1">
      <c r="A10" s="22">
        <v>5.0999999999999996</v>
      </c>
      <c r="B10" s="23" t="s">
        <v>216</v>
      </c>
      <c r="C10" s="170">
        <v>-1658222978.5607193</v>
      </c>
    </row>
    <row r="11" spans="1:6" s="28" customFormat="1" outlineLevel="1">
      <c r="A11" s="22">
        <v>5.2</v>
      </c>
      <c r="B11" s="23" t="s">
        <v>217</v>
      </c>
      <c r="C11" s="170">
        <v>-1166098796.954622</v>
      </c>
    </row>
    <row r="12" spans="1:6" s="28" customFormat="1">
      <c r="A12" s="22">
        <v>6</v>
      </c>
      <c r="B12" s="163" t="s">
        <v>357</v>
      </c>
      <c r="C12" s="170"/>
    </row>
    <row r="13" spans="1:6" s="28" customFormat="1" ht="13.8" thickBot="1">
      <c r="A13" s="24">
        <v>7</v>
      </c>
      <c r="B13" s="166" t="s">
        <v>177</v>
      </c>
      <c r="C13" s="172">
        <v>32356865958.042912</v>
      </c>
    </row>
    <row r="15" spans="1:6" ht="26.4">
      <c r="A15" s="184"/>
      <c r="B15" s="29" t="s">
        <v>358</v>
      </c>
    </row>
    <row r="16" spans="1:6">
      <c r="A16" s="184"/>
      <c r="B16" s="184"/>
    </row>
    <row r="17" spans="1:5" ht="13.8">
      <c r="A17" s="179"/>
      <c r="B17" s="180"/>
      <c r="C17" s="184"/>
      <c r="D17" s="184"/>
      <c r="E17" s="184"/>
    </row>
    <row r="18" spans="1:5" ht="14.4">
      <c r="A18" s="185"/>
      <c r="B18" s="186"/>
      <c r="C18" s="184"/>
      <c r="D18" s="184"/>
      <c r="E18" s="184"/>
    </row>
    <row r="19" spans="1:5" ht="13.8">
      <c r="A19" s="187"/>
      <c r="B19" s="181"/>
      <c r="C19" s="184"/>
      <c r="D19" s="184"/>
      <c r="E19" s="184"/>
    </row>
    <row r="20" spans="1:5" ht="13.8">
      <c r="A20" s="188"/>
      <c r="B20" s="182"/>
      <c r="C20" s="184"/>
      <c r="D20" s="184"/>
      <c r="E20" s="184"/>
    </row>
    <row r="21" spans="1:5" ht="13.8">
      <c r="A21" s="188"/>
      <c r="B21" s="186"/>
      <c r="C21" s="184"/>
      <c r="D21" s="184"/>
      <c r="E21" s="184"/>
    </row>
    <row r="22" spans="1:5" ht="13.8">
      <c r="A22" s="187"/>
      <c r="B22" s="183"/>
      <c r="C22" s="184"/>
      <c r="D22" s="184"/>
      <c r="E22" s="184"/>
    </row>
    <row r="23" spans="1:5" ht="13.8">
      <c r="A23" s="188"/>
      <c r="B23" s="182"/>
      <c r="C23" s="184"/>
      <c r="D23" s="184"/>
      <c r="E23" s="184"/>
    </row>
    <row r="24" spans="1:5" ht="13.8">
      <c r="A24" s="188"/>
      <c r="B24" s="182"/>
      <c r="C24" s="184"/>
      <c r="D24" s="184"/>
      <c r="E24" s="184"/>
    </row>
    <row r="25" spans="1:5" ht="13.8">
      <c r="A25" s="188"/>
      <c r="B25" s="189"/>
      <c r="C25" s="184"/>
      <c r="D25" s="184"/>
      <c r="E25" s="184"/>
    </row>
    <row r="26" spans="1:5" ht="13.8">
      <c r="A26" s="188"/>
      <c r="B26" s="186"/>
      <c r="C26" s="184"/>
      <c r="D26" s="184"/>
      <c r="E26" s="184"/>
    </row>
    <row r="27" spans="1:5">
      <c r="A27" s="184"/>
      <c r="B27" s="190"/>
      <c r="C27" s="184"/>
      <c r="D27" s="184"/>
      <c r="E27" s="184"/>
    </row>
    <row r="28" spans="1:5">
      <c r="A28" s="184"/>
      <c r="B28" s="190"/>
      <c r="C28" s="184"/>
      <c r="D28" s="184"/>
      <c r="E28" s="184"/>
    </row>
    <row r="29" spans="1:5">
      <c r="A29" s="184"/>
      <c r="B29" s="190"/>
      <c r="C29" s="184"/>
      <c r="D29" s="184"/>
      <c r="E29" s="184"/>
    </row>
    <row r="30" spans="1:5">
      <c r="A30" s="184"/>
      <c r="B30" s="190"/>
      <c r="C30" s="184"/>
      <c r="D30" s="184"/>
      <c r="E30" s="184"/>
    </row>
    <row r="31" spans="1:5">
      <c r="A31" s="184"/>
      <c r="B31" s="190"/>
      <c r="C31" s="184"/>
      <c r="D31" s="184"/>
      <c r="E31" s="184"/>
    </row>
    <row r="32" spans="1:5">
      <c r="A32" s="184"/>
      <c r="B32" s="190"/>
      <c r="C32" s="184"/>
      <c r="D32" s="184"/>
      <c r="E32" s="184"/>
    </row>
    <row r="33" spans="1:5">
      <c r="A33" s="184"/>
      <c r="B33" s="190"/>
      <c r="C33" s="184"/>
      <c r="D33" s="184"/>
      <c r="E33" s="18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y4V+z57Fc57vFi4KlnYsGP2OJMjmaR00mI6p61RXjvo=</DigestValue>
    </Reference>
    <Reference Type="http://www.w3.org/2000/09/xmldsig#Object" URI="#idOfficeObject">
      <DigestMethod Algorithm="http://www.w3.org/2001/04/xmlenc#sha256"/>
      <DigestValue>ZuNyOGm9WNLQsIvOMUpf3ohFJaUSwFDcJB0YvnxfI44=</DigestValue>
    </Reference>
    <Reference Type="http://uri.etsi.org/01903#SignedProperties" URI="#idSignedProperties">
      <Transforms>
        <Transform Algorithm="http://www.w3.org/TR/2001/REC-xml-c14n-20010315"/>
      </Transforms>
      <DigestMethod Algorithm="http://www.w3.org/2001/04/xmlenc#sha256"/>
      <DigestValue>KbosmcG+b70mv8dewNwzDCNtv9JhTBW6WjkbfYWTojk=</DigestValue>
    </Reference>
  </SignedInfo>
  <SignatureValue>Cv2avNy4alMJfZ2CY0k97uHCJs2b5DV7IKLcthtMIoF79m+9QGG6dYsEuk/uHD/7E72D3VDb7tXa
HXsbz9JNou4wl9SnYNXFU+I49ujmfEx1sDzeVY0GA7WLxs98DxmHwTj1ObrWxmEecfdJVB/Dq2yT
ZnlIkFOTu0o+chVqXxzV4HfOlm14EM590ToDINGUWjUMAwCJYutAdc9ckhY65wjJdePKGTBe8Tqp
Qp9u9lyan4WgQgbp9WivTF5fPSZGZqopaWP9XNKmjGwoYOKgGGV4SgwmNJfnETsor1IPI3AdSYtT
RNQNR8JXC70WwplIl6RBSZOw6qcrwFYD+a+X7Q==</SignatureValue>
  <KeyInfo>
    <X509Data>
      <X509Certificate>MIIGQDCCBSigAwIBAgIKQu3eDgADAAIxjjANBgkqhkiG9w0BAQsFADBKMRIwEAYKCZImiZPyLGQBGRYCZ2UxEzARBgoJkiaJk/IsZAEZFgNuYmcxHzAdBgNVBAMTFk5CRyBDbGFzcyAyIElOVCBTdWIgQ0EwHhcNMjMwNDA3MDkwNzQwWhcNMjUwNDA2MDkwNzQwWjA+MRwwGgYDVQQKExNKU0MgQmFuayBPZiBHZW9yZ2lhMR4wHAYDVQQDExVCQkcgLSBUYXRvIFRvbWFzaHZpbGkwggEiMA0GCSqGSIb3DQEBAQUAA4IBDwAwggEKAoIBAQDk/shvUyXYeyBzYX2whv7iEnO8Ige/2BZwBJWguMwHNmaVyPo/6v+rgzjXRGzimhRHevcQky30kEVX8VwprAl2/HduVMOORfDkJygiwzGnYU8klpgVqgAEiuhLb0x5o0JkfS2L5oF4JWcGKmFhzOvlkF/JIBCKW6r+vhEyLnW42WtppArkyZEAGV1ZFhnfJsP9mlouM0usyXCN7DtKTkXvj49LvXdqYrEQGy7rnpJQyevEEv9wLvtumDDlZNu4/51X2BWFyOSJEVb8nrjlOBAYxSR1FJ4YcvaGzGwqtDzA20zbNe++GLtaH+UWx6Vs1a4Bcut4yIfnbEzya3T9jeaDAgMBAAGjggMyMIIDLjA8BgkrBgEEAYI3FQcELzAtBiUrBgEEAYI3FQjmsmCDjfVEhoGZCYO4oUqDvoRxBIPEkTOEg4hdAgFkAgEjMB0GA1UdJQQWMBQGCCsGAQUFBwMCBggrBgEFBQcDBDALBgNVHQ8EBAMCB4AwJwYJKwYBBAGCNxUKBBowGDAKBggrBgEFBQcDAjAKBggrBgEFBQcDBDAdBgNVHQ4EFgQU03pqTy/GK0gtD4mRyTwm+q5Uta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EfKkO2VTMvAB7i3P8V6Omw2/cEBU2y82asTwrlA/T8zz8+Ao8VIl+r4IP2GQRHwj/hKvQz/5nh+xMVgQjCENtA8wDVMKesdW9Ng7/+TAM4ysZBJjSYiZ3qXRYEOW2kKhazQ1MdOxhMOIPjDBVUobO2jHFBttO9jJsICOMYQAaO3cCGoqXhkrMbL+95+Y6RSCV91Ln9NHaUgJoagrpYHxz3kxh1a44vTJoobYWGibfDxfIMEBixwczHV8InoePsClBo2t1RLFogrQi1gbhOE1XujrsHlusZd/GJm5uOpFoUZwgcQtPJPHbiUqjQBIIBIkOWMRYEY6hk3oHPDSUZ6X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UwCzznPXbTXIvNXzR6A9lyWKtqB16L5jXb6SvWh4Lgc=</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CHhJWW1DWp9M7ZJaPTbsUwKPWUaMGuolH+VMePU5wSI=</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XocBVzO6OSqVB8buYu+C41VSA4p8UwVSfaDlL04QW2Y=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uU88Xb8H52+zoIqxS5vO/I1x2eOfnDiUW8vvtTUj+gU=</DigestValue>
      </Reference>
      <Reference URI="/xl/sharedStrings.xml?ContentType=application/vnd.openxmlformats-officedocument.spreadsheetml.sharedStrings+xml">
        <DigestMethod Algorithm="http://www.w3.org/2001/04/xmlenc#sha256"/>
        <DigestValue>Ll5+UePU2KKxbMyYMElJ3drptG2+ZTMfbzfn6SU4OSs=</DigestValue>
      </Reference>
      <Reference URI="/xl/styles.xml?ContentType=application/vnd.openxmlformats-officedocument.spreadsheetml.styles+xml">
        <DigestMethod Algorithm="http://www.w3.org/2001/04/xmlenc#sha256"/>
        <DigestValue>+K34jH5uZYLD0OnmfKuJS0bIN1+A+pdw161LXhhbn1g=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XTGdAlxDV8+Oz3J2o33OC9EgrlmNGbDBB7/WZyRr9Xk=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Gn+6QDbDbi3Ju+AxM94fjBmOVBfUM1Ph0SZG0I6iFjg=</DigestValue>
      </Reference>
      <Reference URI="/xl/worksheets/sheet10.xml?ContentType=application/vnd.openxmlformats-officedocument.spreadsheetml.worksheet+xml">
        <DigestMethod Algorithm="http://www.w3.org/2001/04/xmlenc#sha256"/>
        <DigestValue>DzIbWLtuczsc9yo1T8cB3hW3S5HWHIptstX8hqVq1ek=</DigestValue>
      </Reference>
      <Reference URI="/xl/worksheets/sheet11.xml?ContentType=application/vnd.openxmlformats-officedocument.spreadsheetml.worksheet+xml">
        <DigestMethod Algorithm="http://www.w3.org/2001/04/xmlenc#sha256"/>
        <DigestValue>SSicbBmxdMLspc8P55ziEoXaChtn46wjPtc2PVOdJVw=</DigestValue>
      </Reference>
      <Reference URI="/xl/worksheets/sheet12.xml?ContentType=application/vnd.openxmlformats-officedocument.spreadsheetml.worksheet+xml">
        <DigestMethod Algorithm="http://www.w3.org/2001/04/xmlenc#sha256"/>
        <DigestValue>Zo0Qb+ArRXlapr4MOGad/w6JtS74JHMXyErPOtjddXg=</DigestValue>
      </Reference>
      <Reference URI="/xl/worksheets/sheet13.xml?ContentType=application/vnd.openxmlformats-officedocument.spreadsheetml.worksheet+xml">
        <DigestMethod Algorithm="http://www.w3.org/2001/04/xmlenc#sha256"/>
        <DigestValue>kwmDy4hZlT6ikztv4FC1ehn8VDvFw2Lcmzrv+zY4w7Q=</DigestValue>
      </Reference>
      <Reference URI="/xl/worksheets/sheet14.xml?ContentType=application/vnd.openxmlformats-officedocument.spreadsheetml.worksheet+xml">
        <DigestMethod Algorithm="http://www.w3.org/2001/04/xmlenc#sha256"/>
        <DigestValue>J+QRPfDc7nYZfVUUorotvdux/xQTB5pspJ5SUfR53w0=</DigestValue>
      </Reference>
      <Reference URI="/xl/worksheets/sheet15.xml?ContentType=application/vnd.openxmlformats-officedocument.spreadsheetml.worksheet+xml">
        <DigestMethod Algorithm="http://www.w3.org/2001/04/xmlenc#sha256"/>
        <DigestValue>EkpKPXzry4HqZyre7TypB4hhxuQdjoqmEsoIl/1SLsw=</DigestValue>
      </Reference>
      <Reference URI="/xl/worksheets/sheet16.xml?ContentType=application/vnd.openxmlformats-officedocument.spreadsheetml.worksheet+xml">
        <DigestMethod Algorithm="http://www.w3.org/2001/04/xmlenc#sha256"/>
        <DigestValue>9ye/V8y78zm2jhaIF/18pt+82JNkt11+axGIu9n4ASk=</DigestValue>
      </Reference>
      <Reference URI="/xl/worksheets/sheet17.xml?ContentType=application/vnd.openxmlformats-officedocument.spreadsheetml.worksheet+xml">
        <DigestMethod Algorithm="http://www.w3.org/2001/04/xmlenc#sha256"/>
        <DigestValue>Id1ISElGIEQ/T1JGWwmAb635u7lLwZry1YJ4trN5qqU=</DigestValue>
      </Reference>
      <Reference URI="/xl/worksheets/sheet18.xml?ContentType=application/vnd.openxmlformats-officedocument.spreadsheetml.worksheet+xml">
        <DigestMethod Algorithm="http://www.w3.org/2001/04/xmlenc#sha256"/>
        <DigestValue>ijbJOV7oqIE1XAa6t5fMcf0g7wvrZ6TnXHFtrhCQEYk=</DigestValue>
      </Reference>
      <Reference URI="/xl/worksheets/sheet19.xml?ContentType=application/vnd.openxmlformats-officedocument.spreadsheetml.worksheet+xml">
        <DigestMethod Algorithm="http://www.w3.org/2001/04/xmlenc#sha256"/>
        <DigestValue>66MOjowHXUFnjjU4l1m5sragb/bHOqLHo3hfxkBeG7E=</DigestValue>
      </Reference>
      <Reference URI="/xl/worksheets/sheet2.xml?ContentType=application/vnd.openxmlformats-officedocument.spreadsheetml.worksheet+xml">
        <DigestMethod Algorithm="http://www.w3.org/2001/04/xmlenc#sha256"/>
        <DigestValue>GWo44TBfiyLIbaxInaIMIxYo2+6Hq+8pSXABHzr7j5o=</DigestValue>
      </Reference>
      <Reference URI="/xl/worksheets/sheet20.xml?ContentType=application/vnd.openxmlformats-officedocument.spreadsheetml.worksheet+xml">
        <DigestMethod Algorithm="http://www.w3.org/2001/04/xmlenc#sha256"/>
        <DigestValue>0pzQIYuhgJBTBsIql1ToneXCZj5sRAe7uu0dxf3Pfk8=</DigestValue>
      </Reference>
      <Reference URI="/xl/worksheets/sheet21.xml?ContentType=application/vnd.openxmlformats-officedocument.spreadsheetml.worksheet+xml">
        <DigestMethod Algorithm="http://www.w3.org/2001/04/xmlenc#sha256"/>
        <DigestValue>BIT/8QGeev0N03jLEN/bvrRNhh6sZXBaafGARDk6zRs=</DigestValue>
      </Reference>
      <Reference URI="/xl/worksheets/sheet22.xml?ContentType=application/vnd.openxmlformats-officedocument.spreadsheetml.worksheet+xml">
        <DigestMethod Algorithm="http://www.w3.org/2001/04/xmlenc#sha256"/>
        <DigestValue>r4R0COkh2aP8zbd4zTGMqg6M1q+IklE9pWzwG0L8c5E=</DigestValue>
      </Reference>
      <Reference URI="/xl/worksheets/sheet23.xml?ContentType=application/vnd.openxmlformats-officedocument.spreadsheetml.worksheet+xml">
        <DigestMethod Algorithm="http://www.w3.org/2001/04/xmlenc#sha256"/>
        <DigestValue>CYrsHaOzL3ay3eqr48B5Ofc3Pc+CqhH3qcT9RUc9Ark=</DigestValue>
      </Reference>
      <Reference URI="/xl/worksheets/sheet24.xml?ContentType=application/vnd.openxmlformats-officedocument.spreadsheetml.worksheet+xml">
        <DigestMethod Algorithm="http://www.w3.org/2001/04/xmlenc#sha256"/>
        <DigestValue>saRguORz9exOvkgewkI910h9AatSm9raVW7VMZqqSYA=</DigestValue>
      </Reference>
      <Reference URI="/xl/worksheets/sheet25.xml?ContentType=application/vnd.openxmlformats-officedocument.spreadsheetml.worksheet+xml">
        <DigestMethod Algorithm="http://www.w3.org/2001/04/xmlenc#sha256"/>
        <DigestValue>DMfz+39ZVI4XfN/ez729MXHFQcVdV+ndTn2EWIirjow=</DigestValue>
      </Reference>
      <Reference URI="/xl/worksheets/sheet26.xml?ContentType=application/vnd.openxmlformats-officedocument.spreadsheetml.worksheet+xml">
        <DigestMethod Algorithm="http://www.w3.org/2001/04/xmlenc#sha256"/>
        <DigestValue>o/jPgze3HF5C594qzBisFYrFzo4Fhxr+BZEPHO6wEbk=</DigestValue>
      </Reference>
      <Reference URI="/xl/worksheets/sheet27.xml?ContentType=application/vnd.openxmlformats-officedocument.spreadsheetml.worksheet+xml">
        <DigestMethod Algorithm="http://www.w3.org/2001/04/xmlenc#sha256"/>
        <DigestValue>GAHBHGFPKb3WzKqhiAQhbpD1B9PXAVCGtS6I8RxzHW4=</DigestValue>
      </Reference>
      <Reference URI="/xl/worksheets/sheet28.xml?ContentType=application/vnd.openxmlformats-officedocument.spreadsheetml.worksheet+xml">
        <DigestMethod Algorithm="http://www.w3.org/2001/04/xmlenc#sha256"/>
        <DigestValue>KFC3jW60X+01bTZGNLQprQJrvj/kA4igRmhuBabXFoM=</DigestValue>
      </Reference>
      <Reference URI="/xl/worksheets/sheet29.xml?ContentType=application/vnd.openxmlformats-officedocument.spreadsheetml.worksheet+xml">
        <DigestMethod Algorithm="http://www.w3.org/2001/04/xmlenc#sha256"/>
        <DigestValue>FSd18wkWR8tqd26UXDcTMBmFwwypJtNSE9o05ccl5xs=</DigestValue>
      </Reference>
      <Reference URI="/xl/worksheets/sheet3.xml?ContentType=application/vnd.openxmlformats-officedocument.spreadsheetml.worksheet+xml">
        <DigestMethod Algorithm="http://www.w3.org/2001/04/xmlenc#sha256"/>
        <DigestValue>cQ2Ct14KUU4HExzfuJvtt+7Q99V0VyzljXNnPzufDN0=</DigestValue>
      </Reference>
      <Reference URI="/xl/worksheets/sheet4.xml?ContentType=application/vnd.openxmlformats-officedocument.spreadsheetml.worksheet+xml">
        <DigestMethod Algorithm="http://www.w3.org/2001/04/xmlenc#sha256"/>
        <DigestValue>X64jlVmV0zWigyusLZaZHhWMXqxLtpwi5DW+FAI79vc=</DigestValue>
      </Reference>
      <Reference URI="/xl/worksheets/sheet5.xml?ContentType=application/vnd.openxmlformats-officedocument.spreadsheetml.worksheet+xml">
        <DigestMethod Algorithm="http://www.w3.org/2001/04/xmlenc#sha256"/>
        <DigestValue>dkLz0D7WUIXZOrL5bONva9N8hnRq9VkWEQfg0I2TQhI=</DigestValue>
      </Reference>
      <Reference URI="/xl/worksheets/sheet6.xml?ContentType=application/vnd.openxmlformats-officedocument.spreadsheetml.worksheet+xml">
        <DigestMethod Algorithm="http://www.w3.org/2001/04/xmlenc#sha256"/>
        <DigestValue>KOM5zz0LMYPldxnTbtP6ctd7wxlVFk56HXs9sZQSdmo=</DigestValue>
      </Reference>
      <Reference URI="/xl/worksheets/sheet7.xml?ContentType=application/vnd.openxmlformats-officedocument.spreadsheetml.worksheet+xml">
        <DigestMethod Algorithm="http://www.w3.org/2001/04/xmlenc#sha256"/>
        <DigestValue>JFRNN2MF7TdLP9eag7M7UiA1qKbqDT2sMEA56AOYU0A=</DigestValue>
      </Reference>
      <Reference URI="/xl/worksheets/sheet8.xml?ContentType=application/vnd.openxmlformats-officedocument.spreadsheetml.worksheet+xml">
        <DigestMethod Algorithm="http://www.w3.org/2001/04/xmlenc#sha256"/>
        <DigestValue>HiEanmSXvVwyZdl3cuv1RzktML+XqiPSnvUwleu/j6Y=</DigestValue>
      </Reference>
      <Reference URI="/xl/worksheets/sheet9.xml?ContentType=application/vnd.openxmlformats-officedocument.spreadsheetml.worksheet+xml">
        <DigestMethod Algorithm="http://www.w3.org/2001/04/xmlenc#sha256"/>
        <DigestValue>rly3uK3uib2q/YWt+FUb+Ly7W0mcV0S3A+ZqiXVE6VQ=</DigestValue>
      </Reference>
    </Manifest>
    <SignatureProperties>
      <SignatureProperty Id="idSignatureTime" Target="#idPackageSignature">
        <mdssi:SignatureTime xmlns:mdssi="http://schemas.openxmlformats.org/package/2006/digital-signature">
          <mdssi:Format>YYYY-MM-DDThh:mm:ssTZD</mdssi:Format>
          <mdssi:Value>2024-04-30T15:20:44Z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PE1-BBG-QQ-20240331</SignatureComments>
          <WindowsVersion>10.0</WindowsVersion>
          <OfficeVersion>16.0.14332/22</OfficeVersion>
          <ApplicationVersion>16.0.14332</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2024-04-30T15:20:44Z</xd:SigningTime>
          <xd:SigningCertificate>
            <xd:Cert>
              <xd:CertDigest>
                <DigestMethod Algorithm="http://www.w3.org/2001/04/xmlenc#sha256"/>
                <DigestValue>/UBuN0Mw/1snL83CcPuxpoeKpx0o3Mn7GS88tyFqWdI=</DigestValue>
              </xd:CertDigest>
              <xd:IssuerSerial>
                <X509IssuerName>CN=NBG Class 2 INT Sub CA, DC=nbg, DC=ge</X509IssuerName>
                <X509SerialNumber>316064066941404726833550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PE1-BBG-QQ-20240331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OobGhHpvZnSaTEc863n9HAtLqLKGtOGVCtQ2Y1xFwKk=</DigestValue>
    </Reference>
    <Reference Type="http://www.w3.org/2000/09/xmldsig#Object" URI="#idOfficeObject">
      <DigestMethod Algorithm="http://www.w3.org/2001/04/xmlenc#sha256"/>
      <DigestValue>ZuNyOGm9WNLQsIvOMUpf3ohFJaUSwFDcJB0YvnxfI44=</DigestValue>
    </Reference>
    <Reference Type="http://uri.etsi.org/01903#SignedProperties" URI="#idSignedProperties">
      <Transforms>
        <Transform Algorithm="http://www.w3.org/TR/2001/REC-xml-c14n-20010315"/>
      </Transforms>
      <DigestMethod Algorithm="http://www.w3.org/2001/04/xmlenc#sha256"/>
      <DigestValue>VtGaWlK+OmMQBIg73haE5a1rsAR9tqjOhkYVmgd4QZY=</DigestValue>
    </Reference>
  </SignedInfo>
  <SignatureValue>23XRNnGo4bXnJpjHQ27wamPeh599iHnLunG0smrivfx0tX8/n58wuz2JZdist+3PvAVd9Zvsla47
tvgdIjxJVBCAx8PxgPiIDaiThuZsBtBky19YVYNwUSe+4bKC8JDwNR4m1u/FZNVsOSFR+Yi99WdE
ycloKh/DlTi3Qrx6ExLaVbfuKFyFWBck9NNxsylz4Z3Ik/uon1c/QQNXSjdmSPTwrfEr8X2BckiX
926MrrDeTyZkT9WXWx40ELoj641yWAJmqqK6QpoA4zVPUchbQFMFkdEFuab6MKwu/Zq3ybnWbbvz
TnMeqeuH0b6aufKvsq8mT8nZmuta40ZCpsZcjQ==</SignatureValue>
  <KeyInfo>
    <X509Data>
      <X509Certificate>MIIGPzCCBSegAwIBAgIKOziivgADAAI5bjANBgkqhkiG9w0BAQsFADBKMRIwEAYKCZImiZPyLGQBGRYCZ2UxEzARBgoJkiaJk/IsZAEZFgNuYmcxHzAdBgNVBAMTFk5CRyBDbGFzcyAyIElOVCBTdWIgQ0EwHhcNMjMwNzE0MDcyMzIzWhcNMjUwNzEzMDcyMzIzWjA9MRwwGgYDVQQKExNKU0MgQmFuayBPZiBHZW9yZ2lhMR0wGwYDVQQDExRCQkcgLSBTdWxraGFuIEd2YWxpYTCCASIwDQYJKoZIhvcNAQEBBQADggEPADCCAQoCggEBAOecYlq4VGLo2L9kIl/cra+/Ml0qFGjXClJQ7riAXSzWXXVOf6sFGJ/IP6sAH1+FUjXhPaJ5NtAurKMmK9phRktWey9Jw5taXaoIjdG4PsOsfNqDO6m6BAMVETc0R5zBb9lzIZqbrRuuKaGnGa5NORGqmeDb+lybeKRElhyXAVC1G0FgMNO0Sz/C4V5psFH3m7AmcLA39H/CKrHz7qzMo856K2evQRFiFNZQ23fjqHn3p70wcm8RflqIx1ydbpaLnnKksoSP6BjuyxCpB6UaRwo3ZhvWdA/o9ZZSH88mwsyaHQwyvQA3I4rVPokN+B6W6+UpAxWzKY4ryitRWc0gebECAwEAAaOCAzIwggMuMDwGCSsGAQQBgjcVBwQvMC0GJSsGAQQBgjcVCOayYION9USGgZkJg7ihSoO+hHEEg8SRM4SDiF0CAWQCASMwHQYDVR0lBBYwFAYIKwYBBQUHAwIGCCsGAQUFBwMEMAsGA1UdDwQEAwIHgDAnBgkrBgEEAYI3FQoEGjAYMAoGCCsGAQUFBwMCMAoGCCsGAQUFBwMEMB0GA1UdDgQWBBQ0NcqGvLYQM3nOvhDYcmkvg+O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GlrywaPrzPaOHS/JgXkFkvvIgpA8aS1lVG2hs6kxMye4F5xcYCy0X3VgTQQOElLhrcUJkGue6GNwg/42MCGHVROc7u7z3wxn+UbKxcv4IebJt5Yqllgz8CPLPXuXatOYdx8oQLgo0QDN99n+k6/XwwsDkRiEIbUMi5ons1Ktj/kj3kiYu4M6+h5xm54hXFJzbaFxTQ7lgxoc8D/uVqQMLid/GL72jAj4sBf4ZDugaUm0kb3XNrSj9eLiuNWThVSCPHvddfEmFkD58LAl7fVrizRlf4SbAR1RsDUqVo/jiiuAjTuv41WOyvS7mNrTaFl/CFfFlgJyWEfx7e8Y/L4n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UwCzznPXbTXIvNXzR6A9lyWKtqB16L5jXb6SvWh4Lgc=</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CHhJWW1DWp9M7ZJaPTbsUwKPWUaMGuolH+VMePU5wSI=</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XocBVzO6OSqVB8buYu+C41VSA4p8UwVSfaDlL04QW2Y=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uU88Xb8H52+zoIqxS5vO/I1x2eOfnDiUW8vvtTUj+gU=</DigestValue>
      </Reference>
      <Reference URI="/xl/sharedStrings.xml?ContentType=application/vnd.openxmlformats-officedocument.spreadsheetml.sharedStrings+xml">
        <DigestMethod Algorithm="http://www.w3.org/2001/04/xmlenc#sha256"/>
        <DigestValue>Ll5+UePU2KKxbMyYMElJ3drptG2+ZTMfbzfn6SU4OSs=</DigestValue>
      </Reference>
      <Reference URI="/xl/styles.xml?ContentType=application/vnd.openxmlformats-officedocument.spreadsheetml.styles+xml">
        <DigestMethod Algorithm="http://www.w3.org/2001/04/xmlenc#sha256"/>
        <DigestValue>+K34jH5uZYLD0OnmfKuJS0bIN1+A+pdw161LXhhbn1g=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XTGdAlxDV8+Oz3J2o33OC9EgrlmNGbDBB7/WZyRr9Xk=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Gn+6QDbDbi3Ju+AxM94fjBmOVBfUM1Ph0SZG0I6iFjg=</DigestValue>
      </Reference>
      <Reference URI="/xl/worksheets/sheet10.xml?ContentType=application/vnd.openxmlformats-officedocument.spreadsheetml.worksheet+xml">
        <DigestMethod Algorithm="http://www.w3.org/2001/04/xmlenc#sha256"/>
        <DigestValue>DzIbWLtuczsc9yo1T8cB3hW3S5HWHIptstX8hqVq1ek=</DigestValue>
      </Reference>
      <Reference URI="/xl/worksheets/sheet11.xml?ContentType=application/vnd.openxmlformats-officedocument.spreadsheetml.worksheet+xml">
        <DigestMethod Algorithm="http://www.w3.org/2001/04/xmlenc#sha256"/>
        <DigestValue>SSicbBmxdMLspc8P55ziEoXaChtn46wjPtc2PVOdJVw=</DigestValue>
      </Reference>
      <Reference URI="/xl/worksheets/sheet12.xml?ContentType=application/vnd.openxmlformats-officedocument.spreadsheetml.worksheet+xml">
        <DigestMethod Algorithm="http://www.w3.org/2001/04/xmlenc#sha256"/>
        <DigestValue>Zo0Qb+ArRXlapr4MOGad/w6JtS74JHMXyErPOtjddXg=</DigestValue>
      </Reference>
      <Reference URI="/xl/worksheets/sheet13.xml?ContentType=application/vnd.openxmlformats-officedocument.spreadsheetml.worksheet+xml">
        <DigestMethod Algorithm="http://www.w3.org/2001/04/xmlenc#sha256"/>
        <DigestValue>kwmDy4hZlT6ikztv4FC1ehn8VDvFw2Lcmzrv+zY4w7Q=</DigestValue>
      </Reference>
      <Reference URI="/xl/worksheets/sheet14.xml?ContentType=application/vnd.openxmlformats-officedocument.spreadsheetml.worksheet+xml">
        <DigestMethod Algorithm="http://www.w3.org/2001/04/xmlenc#sha256"/>
        <DigestValue>J+QRPfDc7nYZfVUUorotvdux/xQTB5pspJ5SUfR53w0=</DigestValue>
      </Reference>
      <Reference URI="/xl/worksheets/sheet15.xml?ContentType=application/vnd.openxmlformats-officedocument.spreadsheetml.worksheet+xml">
        <DigestMethod Algorithm="http://www.w3.org/2001/04/xmlenc#sha256"/>
        <DigestValue>EkpKPXzry4HqZyre7TypB4hhxuQdjoqmEsoIl/1SLsw=</DigestValue>
      </Reference>
      <Reference URI="/xl/worksheets/sheet16.xml?ContentType=application/vnd.openxmlformats-officedocument.spreadsheetml.worksheet+xml">
        <DigestMethod Algorithm="http://www.w3.org/2001/04/xmlenc#sha256"/>
        <DigestValue>9ye/V8y78zm2jhaIF/18pt+82JNkt11+axGIu9n4ASk=</DigestValue>
      </Reference>
      <Reference URI="/xl/worksheets/sheet17.xml?ContentType=application/vnd.openxmlformats-officedocument.spreadsheetml.worksheet+xml">
        <DigestMethod Algorithm="http://www.w3.org/2001/04/xmlenc#sha256"/>
        <DigestValue>Id1ISElGIEQ/T1JGWwmAb635u7lLwZry1YJ4trN5qqU=</DigestValue>
      </Reference>
      <Reference URI="/xl/worksheets/sheet18.xml?ContentType=application/vnd.openxmlformats-officedocument.spreadsheetml.worksheet+xml">
        <DigestMethod Algorithm="http://www.w3.org/2001/04/xmlenc#sha256"/>
        <DigestValue>ijbJOV7oqIE1XAa6t5fMcf0g7wvrZ6TnXHFtrhCQEYk=</DigestValue>
      </Reference>
      <Reference URI="/xl/worksheets/sheet19.xml?ContentType=application/vnd.openxmlformats-officedocument.spreadsheetml.worksheet+xml">
        <DigestMethod Algorithm="http://www.w3.org/2001/04/xmlenc#sha256"/>
        <DigestValue>66MOjowHXUFnjjU4l1m5sragb/bHOqLHo3hfxkBeG7E=</DigestValue>
      </Reference>
      <Reference URI="/xl/worksheets/sheet2.xml?ContentType=application/vnd.openxmlformats-officedocument.spreadsheetml.worksheet+xml">
        <DigestMethod Algorithm="http://www.w3.org/2001/04/xmlenc#sha256"/>
        <DigestValue>GWo44TBfiyLIbaxInaIMIxYo2+6Hq+8pSXABHzr7j5o=</DigestValue>
      </Reference>
      <Reference URI="/xl/worksheets/sheet20.xml?ContentType=application/vnd.openxmlformats-officedocument.spreadsheetml.worksheet+xml">
        <DigestMethod Algorithm="http://www.w3.org/2001/04/xmlenc#sha256"/>
        <DigestValue>0pzQIYuhgJBTBsIql1ToneXCZj5sRAe7uu0dxf3Pfk8=</DigestValue>
      </Reference>
      <Reference URI="/xl/worksheets/sheet21.xml?ContentType=application/vnd.openxmlformats-officedocument.spreadsheetml.worksheet+xml">
        <DigestMethod Algorithm="http://www.w3.org/2001/04/xmlenc#sha256"/>
        <DigestValue>BIT/8QGeev0N03jLEN/bvrRNhh6sZXBaafGARDk6zRs=</DigestValue>
      </Reference>
      <Reference URI="/xl/worksheets/sheet22.xml?ContentType=application/vnd.openxmlformats-officedocument.spreadsheetml.worksheet+xml">
        <DigestMethod Algorithm="http://www.w3.org/2001/04/xmlenc#sha256"/>
        <DigestValue>r4R0COkh2aP8zbd4zTGMqg6M1q+IklE9pWzwG0L8c5E=</DigestValue>
      </Reference>
      <Reference URI="/xl/worksheets/sheet23.xml?ContentType=application/vnd.openxmlformats-officedocument.spreadsheetml.worksheet+xml">
        <DigestMethod Algorithm="http://www.w3.org/2001/04/xmlenc#sha256"/>
        <DigestValue>CYrsHaOzL3ay3eqr48B5Ofc3Pc+CqhH3qcT9RUc9Ark=</DigestValue>
      </Reference>
      <Reference URI="/xl/worksheets/sheet24.xml?ContentType=application/vnd.openxmlformats-officedocument.spreadsheetml.worksheet+xml">
        <DigestMethod Algorithm="http://www.w3.org/2001/04/xmlenc#sha256"/>
        <DigestValue>saRguORz9exOvkgewkI910h9AatSm9raVW7VMZqqSYA=</DigestValue>
      </Reference>
      <Reference URI="/xl/worksheets/sheet25.xml?ContentType=application/vnd.openxmlformats-officedocument.spreadsheetml.worksheet+xml">
        <DigestMethod Algorithm="http://www.w3.org/2001/04/xmlenc#sha256"/>
        <DigestValue>DMfz+39ZVI4XfN/ez729MXHFQcVdV+ndTn2EWIirjow=</DigestValue>
      </Reference>
      <Reference URI="/xl/worksheets/sheet26.xml?ContentType=application/vnd.openxmlformats-officedocument.spreadsheetml.worksheet+xml">
        <DigestMethod Algorithm="http://www.w3.org/2001/04/xmlenc#sha256"/>
        <DigestValue>o/jPgze3HF5C594qzBisFYrFzo4Fhxr+BZEPHO6wEbk=</DigestValue>
      </Reference>
      <Reference URI="/xl/worksheets/sheet27.xml?ContentType=application/vnd.openxmlformats-officedocument.spreadsheetml.worksheet+xml">
        <DigestMethod Algorithm="http://www.w3.org/2001/04/xmlenc#sha256"/>
        <DigestValue>GAHBHGFPKb3WzKqhiAQhbpD1B9PXAVCGtS6I8RxzHW4=</DigestValue>
      </Reference>
      <Reference URI="/xl/worksheets/sheet28.xml?ContentType=application/vnd.openxmlformats-officedocument.spreadsheetml.worksheet+xml">
        <DigestMethod Algorithm="http://www.w3.org/2001/04/xmlenc#sha256"/>
        <DigestValue>KFC3jW60X+01bTZGNLQprQJrvj/kA4igRmhuBabXFoM=</DigestValue>
      </Reference>
      <Reference URI="/xl/worksheets/sheet29.xml?ContentType=application/vnd.openxmlformats-officedocument.spreadsheetml.worksheet+xml">
        <DigestMethod Algorithm="http://www.w3.org/2001/04/xmlenc#sha256"/>
        <DigestValue>FSd18wkWR8tqd26UXDcTMBmFwwypJtNSE9o05ccl5xs=</DigestValue>
      </Reference>
      <Reference URI="/xl/worksheets/sheet3.xml?ContentType=application/vnd.openxmlformats-officedocument.spreadsheetml.worksheet+xml">
        <DigestMethod Algorithm="http://www.w3.org/2001/04/xmlenc#sha256"/>
        <DigestValue>cQ2Ct14KUU4HExzfuJvtt+7Q99V0VyzljXNnPzufDN0=</DigestValue>
      </Reference>
      <Reference URI="/xl/worksheets/sheet4.xml?ContentType=application/vnd.openxmlformats-officedocument.spreadsheetml.worksheet+xml">
        <DigestMethod Algorithm="http://www.w3.org/2001/04/xmlenc#sha256"/>
        <DigestValue>X64jlVmV0zWigyusLZaZHhWMXqxLtpwi5DW+FAI79vc=</DigestValue>
      </Reference>
      <Reference URI="/xl/worksheets/sheet5.xml?ContentType=application/vnd.openxmlformats-officedocument.spreadsheetml.worksheet+xml">
        <DigestMethod Algorithm="http://www.w3.org/2001/04/xmlenc#sha256"/>
        <DigestValue>dkLz0D7WUIXZOrL5bONva9N8hnRq9VkWEQfg0I2TQhI=</DigestValue>
      </Reference>
      <Reference URI="/xl/worksheets/sheet6.xml?ContentType=application/vnd.openxmlformats-officedocument.spreadsheetml.worksheet+xml">
        <DigestMethod Algorithm="http://www.w3.org/2001/04/xmlenc#sha256"/>
        <DigestValue>KOM5zz0LMYPldxnTbtP6ctd7wxlVFk56HXs9sZQSdmo=</DigestValue>
      </Reference>
      <Reference URI="/xl/worksheets/sheet7.xml?ContentType=application/vnd.openxmlformats-officedocument.spreadsheetml.worksheet+xml">
        <DigestMethod Algorithm="http://www.w3.org/2001/04/xmlenc#sha256"/>
        <DigestValue>JFRNN2MF7TdLP9eag7M7UiA1qKbqDT2sMEA56AOYU0A=</DigestValue>
      </Reference>
      <Reference URI="/xl/worksheets/sheet8.xml?ContentType=application/vnd.openxmlformats-officedocument.spreadsheetml.worksheet+xml">
        <DigestMethod Algorithm="http://www.w3.org/2001/04/xmlenc#sha256"/>
        <DigestValue>HiEanmSXvVwyZdl3cuv1RzktML+XqiPSnvUwleu/j6Y=</DigestValue>
      </Reference>
      <Reference URI="/xl/worksheets/sheet9.xml?ContentType=application/vnd.openxmlformats-officedocument.spreadsheetml.worksheet+xml">
        <DigestMethod Algorithm="http://www.w3.org/2001/04/xmlenc#sha256"/>
        <DigestValue>rly3uK3uib2q/YWt+FUb+Ly7W0mcV0S3A+ZqiXVE6VQ=</DigestValue>
      </Reference>
    </Manifest>
    <SignatureProperties>
      <SignatureProperty Id="idSignatureTime" Target="#idPackageSignature">
        <mdssi:SignatureTime xmlns:mdssi="http://schemas.openxmlformats.org/package/2006/digital-signature">
          <mdssi:Format>YYYY-MM-DDThh:mm:ssTZD</mdssi:Format>
          <mdssi:Value>2024-04-30T15:22:11Z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PE1-BBG-QQ-20240331</SignatureComments>
          <WindowsVersion>10.0</WindowsVersion>
          <OfficeVersion>16.0.14332/22</OfficeVersion>
          <ApplicationVersion>16.0.14332</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2024-04-30T15:22:11Z</xd:SigningTime>
          <xd:SigningCertificate>
            <xd:Cert>
              <xd:CertDigest>
                <DigestMethod Algorithm="http://www.w3.org/2001/04/xmlenc#sha256"/>
                <DigestValue>oJZe85lCy/tbf0H+aABU7S3vpCf46Hgov08pL/5tEpQ=</DigestValue>
              </xd:CertDigest>
              <xd:IssuerSerial>
                <X509IssuerName>CN=NBG Class 2 INT Sub CA, DC=nbg, DC=ge</X509IssuerName>
                <X509SerialNumber>279664366967929406896494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PE1-BBG-QQ-20240331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2024-04-30T15:20:30Z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{1A067545-A4E2-4FA1-8094-0D7902669705}</vt:lpwstr>
  </property>
  <property fmtid="{D5CDD505-2E9C-101B-9397-08002B2CF9AE}" pid="8" name="DLPManualFileClassificationLastModifiedBy">
    <vt:lpwstr>BOG0\nchurgulashvili</vt:lpwstr>
  </property>
  <property fmtid="{D5CDD505-2E9C-101B-9397-08002B2CF9AE}" pid="9" name="DLPManualFileClassificationLastModificationDate">
    <vt:lpwstr>1684143528</vt:lpwstr>
  </property>
  <property fmtid="{D5CDD505-2E9C-101B-9397-08002B2CF9AE}" pid="10" name="DLPManualFileClassificationVersion">
    <vt:lpwstr>11.6.600.21</vt:lpwstr>
  </property>
</Properties>
</file>