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firstSheet="19" activeTab="24"/>
  </bookViews>
  <sheets>
    <sheet name="Info " sheetId="82" r:id="rId1"/>
    <sheet name="1. key ratios " sheetId="84" r:id="rId2"/>
    <sheet name="2.SOFP" sheetId="108" r:id="rId3"/>
    <sheet name="3.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G22" i="112" l="1"/>
  <c r="C67" i="69" l="1"/>
  <c r="C72" i="69" s="1"/>
  <c r="C49" i="69"/>
  <c r="C43" i="69"/>
  <c r="C57" i="69"/>
  <c r="C32" i="69"/>
  <c r="C29" i="69"/>
  <c r="C26" i="69"/>
  <c r="C19" i="69"/>
  <c r="C14" i="69"/>
  <c r="C6" i="69"/>
  <c r="C73" i="69" l="1"/>
  <c r="C38" i="69"/>
  <c r="H67" i="108"/>
  <c r="E67" i="108"/>
  <c r="H66" i="108"/>
  <c r="E66" i="108"/>
  <c r="F63" i="108"/>
  <c r="E65" i="108"/>
  <c r="H64" i="108"/>
  <c r="E64" i="108"/>
  <c r="G63" i="108"/>
  <c r="D63" i="108"/>
  <c r="C63" i="108"/>
  <c r="H62" i="108"/>
  <c r="E62" i="108"/>
  <c r="H61" i="108"/>
  <c r="E61" i="108"/>
  <c r="H60" i="108"/>
  <c r="E60" i="108"/>
  <c r="G59" i="108"/>
  <c r="F59" i="108"/>
  <c r="H59" i="108" s="1"/>
  <c r="D59" i="108"/>
  <c r="C59" i="108"/>
  <c r="H58" i="108"/>
  <c r="E58" i="108"/>
  <c r="H57" i="108"/>
  <c r="E57" i="108"/>
  <c r="H56" i="108"/>
  <c r="E56" i="108"/>
  <c r="H55" i="108"/>
  <c r="F68" i="108"/>
  <c r="E55" i="108"/>
  <c r="H52" i="108"/>
  <c r="E52" i="108"/>
  <c r="H51" i="108"/>
  <c r="E50" i="108"/>
  <c r="H49" i="108"/>
  <c r="F47" i="108"/>
  <c r="E48" i="108"/>
  <c r="C47" i="108"/>
  <c r="E46" i="108"/>
  <c r="H45" i="108"/>
  <c r="E44" i="108"/>
  <c r="H43" i="108"/>
  <c r="F41" i="108"/>
  <c r="C41" i="108"/>
  <c r="H40" i="108"/>
  <c r="E40" i="108"/>
  <c r="G38" i="108"/>
  <c r="C38" i="108"/>
  <c r="H35" i="108"/>
  <c r="E35" i="108"/>
  <c r="H34" i="108"/>
  <c r="E34" i="108"/>
  <c r="H33" i="108"/>
  <c r="E33" i="108"/>
  <c r="H32" i="108"/>
  <c r="E32" i="108"/>
  <c r="F30" i="108"/>
  <c r="E31" i="108"/>
  <c r="D30" i="108"/>
  <c r="E30" i="108" s="1"/>
  <c r="D27" i="108"/>
  <c r="H28" i="108"/>
  <c r="E28" i="108"/>
  <c r="H26" i="108"/>
  <c r="E26" i="108"/>
  <c r="C24" i="108"/>
  <c r="F24" i="108"/>
  <c r="H22" i="108"/>
  <c r="F19" i="108"/>
  <c r="H18" i="108"/>
  <c r="E18" i="108"/>
  <c r="H17" i="108"/>
  <c r="E17" i="108"/>
  <c r="H16" i="108"/>
  <c r="C15" i="108"/>
  <c r="F15" i="108"/>
  <c r="H14" i="108"/>
  <c r="E14" i="108"/>
  <c r="H13" i="108"/>
  <c r="E13" i="108"/>
  <c r="F11" i="108"/>
  <c r="H11" i="108" s="1"/>
  <c r="D11" i="108"/>
  <c r="C11" i="108"/>
  <c r="E11" i="108" s="1"/>
  <c r="F7" i="108"/>
  <c r="E63" i="108" l="1"/>
  <c r="C68" i="108"/>
  <c r="H63" i="108"/>
  <c r="E59" i="108"/>
  <c r="G68" i="108"/>
  <c r="H68" i="108" s="1"/>
  <c r="D68" i="108"/>
  <c r="D19" i="108"/>
  <c r="E20" i="108"/>
  <c r="D38" i="108"/>
  <c r="E39" i="108"/>
  <c r="H44" i="108"/>
  <c r="E43" i="108"/>
  <c r="E23" i="108"/>
  <c r="H23" i="108"/>
  <c r="H29" i="108"/>
  <c r="G15" i="108"/>
  <c r="H15" i="108" s="1"/>
  <c r="E8" i="108"/>
  <c r="E42" i="108"/>
  <c r="C27" i="108"/>
  <c r="E27" i="108" s="1"/>
  <c r="E29" i="108"/>
  <c r="H39" i="108"/>
  <c r="H65" i="108"/>
  <c r="E10" i="108"/>
  <c r="H12" i="108"/>
  <c r="H10" i="108"/>
  <c r="D24" i="108"/>
  <c r="E24" i="108" s="1"/>
  <c r="G41" i="108"/>
  <c r="H46" i="108"/>
  <c r="G47" i="108"/>
  <c r="H47" i="108" s="1"/>
  <c r="H50" i="108"/>
  <c r="C53" i="108"/>
  <c r="H20" i="108"/>
  <c r="D15" i="108"/>
  <c r="E15" i="108" s="1"/>
  <c r="H8" i="108"/>
  <c r="E16" i="108"/>
  <c r="E21" i="108"/>
  <c r="G27" i="108"/>
  <c r="H42" i="108"/>
  <c r="E12" i="108"/>
  <c r="G30" i="108"/>
  <c r="H30" i="108" s="1"/>
  <c r="C7" i="108"/>
  <c r="F27" i="108"/>
  <c r="H27" i="108" s="1"/>
  <c r="E9" i="108"/>
  <c r="G19" i="108"/>
  <c r="H19" i="108" s="1"/>
  <c r="G24" i="108"/>
  <c r="H24" i="108" s="1"/>
  <c r="F38" i="108"/>
  <c r="D41" i="108"/>
  <c r="E41" i="108" s="1"/>
  <c r="E45" i="108"/>
  <c r="E49" i="108"/>
  <c r="E51" i="108"/>
  <c r="C19" i="108"/>
  <c r="H9" i="108"/>
  <c r="E22" i="108"/>
  <c r="G53" i="108" l="1"/>
  <c r="G69" i="108" s="1"/>
  <c r="E19" i="108"/>
  <c r="H41" i="108"/>
  <c r="E68" i="108"/>
  <c r="C69" i="108"/>
  <c r="D7" i="108"/>
  <c r="D36" i="108" s="1"/>
  <c r="D47" i="108"/>
  <c r="E47" i="108" s="1"/>
  <c r="E38" i="108"/>
  <c r="H48" i="108"/>
  <c r="G7" i="108"/>
  <c r="H31" i="108"/>
  <c r="H38" i="108"/>
  <c r="F53" i="108"/>
  <c r="F36" i="108"/>
  <c r="C36" i="108"/>
  <c r="E25" i="108"/>
  <c r="H21" i="108"/>
  <c r="H25" i="108"/>
  <c r="F69" i="108" l="1"/>
  <c r="H69" i="108" s="1"/>
  <c r="H53" i="108"/>
  <c r="E7" i="108"/>
  <c r="G36" i="108"/>
  <c r="H36" i="108" s="1"/>
  <c r="H7" i="108"/>
  <c r="E36" i="108"/>
  <c r="D53" i="108"/>
  <c r="D69" i="108" l="1"/>
  <c r="E69" i="108" s="1"/>
  <c r="E71" i="108" s="1"/>
  <c r="E53" i="108"/>
  <c r="B2" i="97" l="1"/>
  <c r="B2" i="95"/>
  <c r="B2" i="92"/>
  <c r="B2" i="93"/>
  <c r="B2" i="91"/>
  <c r="B2" i="64"/>
  <c r="B2" i="90"/>
  <c r="B2" i="69"/>
  <c r="B2" i="94"/>
  <c r="B2" i="89"/>
  <c r="B2" i="73"/>
  <c r="B2" i="88"/>
  <c r="B2" i="52"/>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34" i="113" l="1"/>
  <c r="D34" i="113"/>
  <c r="E34" i="113"/>
  <c r="F34" i="113"/>
  <c r="G34" i="113"/>
  <c r="H34" i="113" l="1"/>
  <c r="E37" i="88"/>
  <c r="D37" i="88"/>
  <c r="C37" i="88"/>
  <c r="E43" i="110" l="1"/>
  <c r="E42" i="110"/>
  <c r="E41" i="110"/>
  <c r="E40" i="110"/>
  <c r="E39" i="110"/>
  <c r="E38" i="110"/>
  <c r="E37" i="110"/>
  <c r="E36" i="110"/>
  <c r="E35" i="110"/>
  <c r="E34" i="110"/>
  <c r="E33" i="110"/>
  <c r="E32" i="110"/>
  <c r="E31" i="110"/>
  <c r="E30" i="110"/>
  <c r="E29" i="110"/>
  <c r="E28" i="110"/>
  <c r="E27" i="110"/>
  <c r="E26" i="110"/>
  <c r="E25" i="110"/>
  <c r="E24" i="110"/>
  <c r="E23" i="110"/>
  <c r="E22" i="110"/>
  <c r="E21" i="110"/>
  <c r="E20" i="110"/>
  <c r="E19" i="110"/>
  <c r="E18" i="110"/>
  <c r="E14" i="110"/>
  <c r="E16" i="110"/>
  <c r="E15" i="110"/>
  <c r="E13" i="110"/>
  <c r="E12" i="110"/>
  <c r="E11" i="110"/>
  <c r="E10" i="110"/>
  <c r="E9" i="110"/>
  <c r="E8" i="110"/>
  <c r="H7" i="110"/>
  <c r="E7" i="110"/>
  <c r="H6" i="110"/>
  <c r="E6" i="110"/>
  <c r="E17" i="110" l="1"/>
  <c r="B1" i="97" l="1"/>
  <c r="G39" i="97" l="1"/>
  <c r="B1" i="95"/>
  <c r="B1" i="92"/>
  <c r="B1" i="93"/>
  <c r="B1" i="64"/>
  <c r="B1" i="90"/>
  <c r="B1" i="69"/>
  <c r="B1" i="94"/>
  <c r="B1" i="89"/>
  <c r="B1" i="73"/>
  <c r="B1" i="88"/>
  <c r="B1" i="52"/>
  <c r="B1" i="86"/>
  <c r="L5" i="84"/>
  <c r="E6" i="86" l="1"/>
  <c r="E13" i="86" s="1"/>
  <c r="F6" i="86"/>
  <c r="F13" i="86" s="1"/>
  <c r="G6" i="86"/>
  <c r="G13" i="86" s="1"/>
  <c r="B1" i="91" l="1"/>
  <c r="B1" i="84"/>
  <c r="D6" i="86" l="1"/>
  <c r="D13" i="86"/>
  <c r="C6" i="86" l="1"/>
  <c r="C13" i="86" s="1"/>
  <c r="E19" i="92" l="1"/>
  <c r="E18" i="92"/>
  <c r="E17" i="92"/>
  <c r="E16" i="92"/>
  <c r="E15" i="92"/>
  <c r="E14" i="92" s="1"/>
  <c r="C14" i="92"/>
  <c r="E12" i="92"/>
  <c r="E11" i="92"/>
  <c r="E10" i="92"/>
  <c r="E9" i="92"/>
  <c r="E8" i="92"/>
  <c r="E7" i="92" s="1"/>
  <c r="C7" i="92"/>
  <c r="C21" i="92" l="1"/>
  <c r="E21" i="92"/>
  <c r="T21" i="64"/>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22" i="90" l="1"/>
  <c r="C12" i="89"/>
  <c r="C6" i="89"/>
  <c r="D22" i="90" l="1"/>
  <c r="E22" i="90"/>
  <c r="F22" i="90"/>
  <c r="G22" i="90"/>
  <c r="H22" i="90"/>
  <c r="I22" i="90"/>
  <c r="J22" i="90"/>
  <c r="C29" i="89"/>
  <c r="C31" i="89"/>
  <c r="C42" i="89" l="1"/>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<sst xmlns="http://schemas.openxmlformats.org/spreadsheetml/2006/main" count="1231" uniqueCount="762">
  <si>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</si>
  <si>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</si>
  <si>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</si>
  <si>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</si>
  <si>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</si>
  <si>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</si>
  <si>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</si>
  <si>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</si>
  <si>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</si>
  <si>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</si>
  <si>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</si>
  <si>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</si>
  <si>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</si>
  <si>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</si>
  <si>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</si>
  <si>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</si>
  <si>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</si>
  <si>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</si>
  <si>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</si>
  <si>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</si>
  <si>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</si>
  <si>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</si>
  <si>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</si>
  <si>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</si>
  <si>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</si>
  <si>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</si>
  <si>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</si>
  <si>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</si>
  <si>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</si>
  <si>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</si>
  <si>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</si>
  <si>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</si>
  <si>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</si>
  <si>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</si>
  <si>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</si>
  <si>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</si>
  <si>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</si>
  <si>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</si>
  <si>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</si>
  <si>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</si>
  <si>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</si>
  <si>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</si>
  <si>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</si>
  <si>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</si>
  <si>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</si>
  <si>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</si>
  <si>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</si>
  <si>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</si>
  <si>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</si>
  <si>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</si>
  <si>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</si>
  <si>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</si>
  <si>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</si>
  <si>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</si>
  <si>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</si>
  <si>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</si>
  <si>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</si>
  <si>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</si>
  <si>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</si>
  <si>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</si>
  <si>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</si>
  <si>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</si>
  <si>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</si>
  <si>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</si>
  <si>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</si>
  <si>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</si>
  <si>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</si>
  <si>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</si>
  <si>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</si>
  <si>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</si>
  <si>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</si>
  <si>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</si>
  <si>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</si>
  <si>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</si>
  <si>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</si>
  <si>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</si>
  <si>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</si>
  <si>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</si>
  <si>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</si>
  <si>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</si>
  <si>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</si>
  <si>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</si>
  <si>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</si>
  <si>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</si>
  <si>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</si>
  <si>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</si>
  <si>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</si>
  <si>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</si>
  <si>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</si>
  <si>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</si>
  <si>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</si>
  <si>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</si>
  <si>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</si>
  <si>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</si>
  <si>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</si>
  <si>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</si>
  <si>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</si>
  <si>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</si>
  <si>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</si>
  <si>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</si>
  <si>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</si>
  <si>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</si>
  <si>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</si>
  <si>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</si>
  <si>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</si>
  <si>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</si>
  <si>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</si>
  <si>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</si>
  <si>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</si>
  <si>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</si>
  <si>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</si>
  <si>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</si>
  <si>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</si>
  <si>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</si>
  <si>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</si>
  <si>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</si>
  <si>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</si>
  <si>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</si>
  <si>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</si>
  <si>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</si>
  <si>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</si>
  <si>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</si>
  <si>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</si>
  <si>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</si>
  <si>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</si>
  <si>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</si>
  <si>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</si>
  <si>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</si>
  <si>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</si>
  <si>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</si>
  <si>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</si>
  <si>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</si>
  <si>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</si>
  <si>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</si>
  <si>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</si>
  <si>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</si>
  <si>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</si>
  <si>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</si>
  <si>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</si>
  <si>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</si>
  <si>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</si>
  <si>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</si>
  <si>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</si>
  <si>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</si>
  <si>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</si>
  <si>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</si>
  <si>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</si>
  <si>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</si>
  <si>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</si>
  <si>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</si>
  <si>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</si>
  <si>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</si>
  <si>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</si>
  <si>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</si>
  <si>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</si>
  <si>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</si>
  <si>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</si>
  <si>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</si>
  <si>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</si>
  <si>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</si>
  <si>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</si>
  <si>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</si>
  <si>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</si>
  <si>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</si>
  <si>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</si>
  <si>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</si>
  <si>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</si>
  <si>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</si>
  <si>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</si>
  <si>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</si>
  <si>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</si>
  <si>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</si>
  <si>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</si>
  <si>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</si>
  <si>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</si>
  <si>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</si>
  <si>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</si>
  <si>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</si>
  <si>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</si>
  <si>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</si>
  <si>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</si>
  <si>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</si>
  <si>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</si>
  <si>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</si>
  <si>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</si>
  <si>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</si>
  <si>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</si>
  <si>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</si>
  <si>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</si>
  <si>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</si>
  <si>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</si>
  <si>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</si>
  <si>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</si>
  <si>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</si>
  <si>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</si>
  <si>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</si>
  <si>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</si>
  <si>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</si>
  <si>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</si>
  <si>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</si>
  <si>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</si>
  <si>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</si>
  <si>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</si>
  <si>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</si>
  <si>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</si>
  <si>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</si>
  <si>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</si>
  <si>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</si>
  <si>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</si>
  <si>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</si>
  <si>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</si>
  <si>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</si>
  <si>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</si>
  <si>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</si>
  <si>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</si>
  <si>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</si>
  <si>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</si>
  <si>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</si>
  <si>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</si>
  <si>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</si>
  <si>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</si>
  <si>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</si>
  <si>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</si>
  <si>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</si>
  <si>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</si>
  <si>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</si>
  <si>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</si>
  <si>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</si>
  <si>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</si>
  <si>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</si>
  <si>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</si>
  <si>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</si>
  <si>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</si>
  <si>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</si>
  <si>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</si>
  <si>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</si>
  <si>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</si>
  <si>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</si>
  <si>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</si>
  <si>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</si>
  <si>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</si>
  <si>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</si>
  <si>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</si>
  <si>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</si>
  <si>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</si>
  <si>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</si>
  <si>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</si>
  <si>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</si>
  <si>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</si>
  <si>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</si>
  <si>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</si>
  <si>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</si>
  <si>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</si>
  <si>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</si>
  <si>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</si>
  <si>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</si>
  <si>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</si>
  <si>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</si>
  <si>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</si>
  <si>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</si>
  <si>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</si>
  <si>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</si>
  <si>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</si>
  <si>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</si>
  <si>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</si>
  <si>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</si>
  <si>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</si>
  <si>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</si>
  <si>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</si>
  <si>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</si>
  <si>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</si>
  <si>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</si>
  <si>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</si>
  <si>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</si>
  <si>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</si>
  <si>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</si>
  <si>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</si>
  <si>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</si>
  <si>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</si>
  <si>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</si>
  <si>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</si>
  <si>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</si>
  <si>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</si>
  <si>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</si>
  <si>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</si>
  <si>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</si>
  <si>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</si>
  <si>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</si>
  <si>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</si>
  <si>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</si>
  <si>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</si>
  <si>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</si>
  <si>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</si>
  <si>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</si>
  <si>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</si>
  <si>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</si>
  <si>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</si>
  <si>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</si>
  <si>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</si>
  <si>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</si>
  <si>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</si>
  <si>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</si>
  <si>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</si>
  <si>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</si>
  <si>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</si>
  <si>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</si>
  <si>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</si>
  <si>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</si>
  <si>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</si>
  <si>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</si>
  <si>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</si>
  <si>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</si>
  <si>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</si>
  <si>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</si>
  <si>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</si>
  <si>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</si>
  <si>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</si>
  <si>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</si>
  <si>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</si>
  <si>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</si>
  <si>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</si>
  <si>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</si>
  <si>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</si>
  <si>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</si>
  <si>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</si>
  <si>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</si>
  <si>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</si>
  <si>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</si>
  <si>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</si>
  <si>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</si>
  <si>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</si>
  <si>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</si>
  <si>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</si>
  <si>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</si>
  <si>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</si>
  <si>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</si>
  <si>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</si>
  <si>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</si>
  <si>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</si>
  <si>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</si>
  <si>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</si>
  <si>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</si>
  <si>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</si>
  <si>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</si>
  <si>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</si>
  <si>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</si>
  <si>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</si>
  <si>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</si>
  <si>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</si>
  <si>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</si>
  <si>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</si>
  <si>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</si>
  <si>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</si>
  <si>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</si>
  <si>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</si>
  <si>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</si>
  <si>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</si>
  <si>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</si>
  <si>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</si>
  <si>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</si>
  <si>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</si>
  <si>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</si>
  <si>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</si>
  <si>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</si>
  <si>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</si>
  <si>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</si>
  <si>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</si>
  <si>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</si>
  <si>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</si>
  <si>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</si>
  <si>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</si>
  <si>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</si>
  <si>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</si>
  <si>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</si>
  <si>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</si>
  <si>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</si>
  <si>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</si>
  <si>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</si>
  <si>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</si>
  <si>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</si>
  <si>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</si>
  <si>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</si>
  <si>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</si>
  <si>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</si>
  <si>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</si>
  <si>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</si>
  <si>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</si>
  <si>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</si>
  <si>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</si>
  <si>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</si>
  <si>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</si>
  <si>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</si>
  <si>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</si>
  <si>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</si>
  <si>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</si>
  <si>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</si>
  <si>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</si>
  <si>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</si>
  <si>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</si>
  <si>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</si>
  <si>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</si>
  <si>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</si>
  <si>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</si>
  <si>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</si>
  <si>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</si>
  <si>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</si>
  <si>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</si>
  <si>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</si>
  <si>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</si>
  <si>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</si>
  <si>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</si>
  <si>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</si>
  <si>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</si>
  <si>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</si>
  <si>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</si>
  <si>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</si>
  <si>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</si>
  <si>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</si>
  <si>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</si>
  <si>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</si>
  <si>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</si>
  <si>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</si>
  <si>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</si>
  <si>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</si>
  <si>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</si>
  <si>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</si>
  <si>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</si>
  <si>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</si>
  <si>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</si>
  <si>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</si>
  <si>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</si>
  <si>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</si>
  <si>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</si>
  <si>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</si>
  <si>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</si>
  <si>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</si>
  <si>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</si>
  <si>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</si>
  <si>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</si>
  <si>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</si>
  <si>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</si>
  <si>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</si>
  <si>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</si>
  <si>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</si>
  <si>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</si>
  <si>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</si>
  <si>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</si>
  <si>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</si>
  <si>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</si>
  <si>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</si>
  <si>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</si>
  <si>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</si>
  <si>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</si>
  <si>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</si>
  <si>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</si>
  <si>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</si>
  <si>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</si>
  <si>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</si>
  <si>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</si>
  <si>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</si>
  <si>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</si>
  <si>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</si>
  <si>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</si>
  <si>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</si>
  <si>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</si>
  <si>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</si>
  <si>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</si>
  <si>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</si>
  <si>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</si>
  <si>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</si>
  <si>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</si>
  <si>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</si>
  <si>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</si>
  <si>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</si>
  <si>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</si>
  <si>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</si>
  <si>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</si>
  <si>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</si>
  <si>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</si>
  <si>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</si>
  <si>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</si>
  <si>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</si>
  <si>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</si>
  <si>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</si>
  <si>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</si>
  <si>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</si>
  <si>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</si>
  <si>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</si>
  <si>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</si>
  <si>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</si>
  <si>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</si>
  <si>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</si>
  <si>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</si>
  <si>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</si>
  <si>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</si>
  <si>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</si>
  <si>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</si>
  <si>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</si>
  <si>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</si>
  <si>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</si>
  <si>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</si>
  <si>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</si>
  <si>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</si>
  <si>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</si>
  <si>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</si>
  <si>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</si>
  <si>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</si>
  <si>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</si>
  <si>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</si>
  <si>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</si>
  <si>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</si>
  <si>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</si>
  <si>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</si>
  <si>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</si>
  <si>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</si>
  <si>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</si>
  <si>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</si>
  <si>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</si>
  <si>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</si>
  <si>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</si>
  <si>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</si>
  <si>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</si>
  <si>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</si>
  <si>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</si>
  <si>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</si>
  <si>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</si>
  <si>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</si>
  <si>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</si>
  <si>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</si>
  <si>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</si>
  <si>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</si>
  <si>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</si>
  <si>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</si>
  <si>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</si>
  <si>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</si>
  <si>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</si>
  <si>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</si>
  <si>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</si>
  <si>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</si>
  <si>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</si>
  <si>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</si>
  <si>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</si>
  <si>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</si>
  <si>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</si>
  <si>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</si>
  <si>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</si>
  <si>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</si>
  <si>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</si>
  <si>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</si>
  <si>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</si>
  <si>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</si>
  <si>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</si>
  <si>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</si>
  <si>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</si>
  <si>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</si>
  <si>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</si>
  <si>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</si>
  <si>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</si>
  <si>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</si>
  <si>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</si>
  <si>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</si>
  <si>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</si>
  <si>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</si>
  <si>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</si>
  <si>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</si>
  <si>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</si>
  <si>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</si>
  <si>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</si>
  <si>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</si>
  <si>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</si>
  <si>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</si>
  <si>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</si>
  <si>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</si>
  <si>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</si>
  <si>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</si>
  <si>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</si>
  <si>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</si>
  <si>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</si>
  <si>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</si>
  <si>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</si>
  <si>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</si>
  <si>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</si>
  <si>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</si>
  <si>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</si>
  <si>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</si>
  <si>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</si>
  <si>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</si>
  <si>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</si>
  <si>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</si>
  <si>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</si>
  <si>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</si>
  <si>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</si>
  <si>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</si>
  <si>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</si>
  <si>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</si>
  <si>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</si>
  <si>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</si>
  <si>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</si>
  <si>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</si>
  <si>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</si>
  <si>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</si>
  <si>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</si>
  <si>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</si>
  <si>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</si>
  <si>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</si>
  <si>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</si>
  <si>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</si>
  <si>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</si>
  <si>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</si>
  <si>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</si>
  <si>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</si>
  <si>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</si>
  <si>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</si>
  <si>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</si>
  <si>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</si>
  <si>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</si>
  <si>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</si>
  <si>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</si>
  <si>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</si>
  <si>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</si>
  <si>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</si>
  <si>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</si>
  <si>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</si>
  <si>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</si>
  <si>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</si>
  <si>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</si>
  <si>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</si>
  <si>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</si>
  <si>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</si>
  <si>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</si>
  <si>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</si>
  <si>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</si>
  <si>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</si>
  <si>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</si>
  <si>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</si>
  <si>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</si>
  <si>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</si>
  <si>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</si>
  <si>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</si>
  <si>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</si>
  <si>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</si>
  <si>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</si>
  <si>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</si>
  <si>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</si>
  <si>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</si>
  <si>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</si>
  <si>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</si>
  <si>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</si>
  <si>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</si>
  <si>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</si>
  <si>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</si>
  <si>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</si>
  <si>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</si>
  <si>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</si>
  <si>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</si>
  <si>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</si>
  <si>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</si>
  <si>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</si>
  <si>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</si>
  <si>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</si>
  <si>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</si>
  <si>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</si>
  <si>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</si>
  <si>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</si>
  <si>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</si>
  <si>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</si>
  <si>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</si>
  <si>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</si>
  <si>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</si>
  <si>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</si>
  <si>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</si>
  <si>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</si>
  <si>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</si>
  <si>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</si>
  <si>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</si>
  <si>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</si>
  <si>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</si>
  <si>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</si>
  <si>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</si>
  <si>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</si>
  <si>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</si>
  <si>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</si>
  <si>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</si>
  <si>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</si>
  <si>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</si>
  <si>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</si>
  <si>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</si>
  <si>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</si>
  <si>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</si>
  <si>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</si>
  <si>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</si>
  <si>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</si>
  <si>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</si>
  <si>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</si>
  <si>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</si>
  <si>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</si>
  <si>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</si>
  <si>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</si>
  <si>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</si>
  <si>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</si>
  <si>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</si>
  <si>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</si>
  <si>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</si>
  <si>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</si>
  <si>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</si>
  <si>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</si>
  <si>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</si>
  <si>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</si>
  <si>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</si>
  <si>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</si>
  <si>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</si>
  <si>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</si>
  <si>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2Q-2023</t>
  </si>
  <si>
    <t>1Q-2023</t>
  </si>
  <si>
    <t>4Q-2022</t>
  </si>
  <si>
    <t>3Q-2022</t>
  </si>
  <si>
    <t>2Q-2022</t>
  </si>
  <si>
    <t>კოეფიციენტი</t>
  </si>
  <si>
    <t>თანხა (ლარი)</t>
  </si>
  <si>
    <t>Additional funds on instruments that meet additional Tier 1 capital criteria</t>
  </si>
  <si>
    <t xml:space="preserve">of which:  Mutual ownership in capital of Commercial Banks, insurance companies and other  financial institutions
 </t>
  </si>
  <si>
    <t>including holding shares and otherwise holding more than 10% of the share capital of commercial institutions</t>
  </si>
  <si>
    <t>Instruments that meet the criteria for secondary capital</t>
  </si>
  <si>
    <t>Table 9 (Capital),13</t>
  </si>
  <si>
    <t>Table 9 (Capital), N17</t>
  </si>
  <si>
    <t>Table 9 (Capital),10</t>
  </si>
  <si>
    <t>Table 9 (Capital),29</t>
  </si>
  <si>
    <t>Table 9 (Capital),38</t>
  </si>
  <si>
    <t>Table 9 (Capital), 2</t>
  </si>
  <si>
    <t>Table 9 (Capital), 3</t>
  </si>
  <si>
    <t>Table 9 (Capital), 12</t>
  </si>
  <si>
    <t>Table 9 (Capital), 4,8</t>
  </si>
  <si>
    <t>Table 9 (Capital), 6</t>
  </si>
  <si>
    <t xml:space="preserve">JSC "Bank of Georgia" </t>
  </si>
  <si>
    <t>Mel Gerard Carvill</t>
  </si>
  <si>
    <t>Archil Gachechiladze</t>
  </si>
  <si>
    <t>www.bog.ge</t>
  </si>
  <si>
    <t>Independent chair</t>
  </si>
  <si>
    <t>Tamaz Georgadze</t>
  </si>
  <si>
    <t>Non-independent member</t>
  </si>
  <si>
    <t>Alasdair Breach</t>
  </si>
  <si>
    <t>Hanna Loikkanen</t>
  </si>
  <si>
    <t>Cecil Quillen</t>
  </si>
  <si>
    <t>Independent member</t>
  </si>
  <si>
    <t>Véronique McCarroll</t>
  </si>
  <si>
    <t>Jonathan Muir</t>
  </si>
  <si>
    <t>Mariam Meghvinetukhutsesi</t>
  </si>
  <si>
    <t>General Director</t>
  </si>
  <si>
    <t>Michael Gomarteli</t>
  </si>
  <si>
    <t>Deputy General Director</t>
  </si>
  <si>
    <t>Eter Iremadze</t>
  </si>
  <si>
    <t>Deputy General Director/ SOLO- Premium retail banking, asset management</t>
  </si>
  <si>
    <t>Zurab kokosadze</t>
  </si>
  <si>
    <t>Deputy General Director/ Corporation Banking  services</t>
  </si>
  <si>
    <t>David Davitashvili</t>
  </si>
  <si>
    <t xml:space="preserve">Deputy General Director/ IT Data analysis </t>
  </si>
  <si>
    <t>David Chkonia</t>
  </si>
  <si>
    <t>Sulkhan Gvalia</t>
  </si>
  <si>
    <t>Bank of Georgia Group Plc</t>
  </si>
  <si>
    <t>JSC BGEO Group</t>
  </si>
  <si>
    <t>Georgia Capital JSC</t>
  </si>
  <si>
    <t> 79.75%</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</si>
</sst>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
    <numFmt numFmtId="196" formatCode="0.000%"/>
  </numFmts>
  <fonts count="14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sz val="8"/>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color rgb="FF000000"/>
      <name val="Calibri"/>
      <family val="2"/>
      <scheme val="minor"/>
    </font>
    <font>
      <sz val="10"/>
      <color theme="1"/>
      <name val="Sylfaen"/>
      <family val="1"/>
    </font>
    <font>
      <i/>
      <sz val="10"/>
      <name val="Sylfaen"/>
      <family val="1"/>
    </font>
    <font>
      <sz val="10"/>
      <name val="Times New Roman"/>
      <family val="1"/>
    </font>
    <font>
      <b/>
      <sz val="9"/>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84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9"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4" fillId="65" borderId="36" applyNumberFormat="0" applyAlignment="0" applyProtection="0"/>
    <xf numFmtId="0" fontId="25" fillId="10" borderId="31"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0" fontId="25" fillId="10" borderId="31"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7" applyNumberFormat="0" applyAlignment="0" applyProtection="0">
      <alignment horizontal="left" vertical="center"/>
    </xf>
    <xf numFmtId="0" fontId="37" fillId="0" borderId="27" applyNumberFormat="0" applyAlignment="0" applyProtection="0">
      <alignment horizontal="left" vertical="center"/>
    </xf>
    <xf numFmtId="168" fontId="37" fillId="0" borderId="27"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38" applyNumberFormat="0" applyFill="0" applyAlignment="0" applyProtection="0"/>
    <xf numFmtId="169" fontId="38" fillId="0" borderId="38" applyNumberFormat="0" applyFill="0" applyAlignment="0" applyProtection="0"/>
    <xf numFmtId="0"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169" fontId="39" fillId="0" borderId="39" applyNumberFormat="0" applyFill="0" applyAlignment="0" applyProtection="0"/>
    <xf numFmtId="0"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0" fontId="39" fillId="0" borderId="39" applyNumberFormat="0" applyFill="0" applyAlignment="0" applyProtection="0"/>
    <xf numFmtId="0" fontId="40" fillId="0" borderId="40" applyNumberFormat="0" applyFill="0" applyAlignment="0" applyProtection="0"/>
    <xf numFmtId="169"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9"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0" fontId="49" fillId="43" borderId="35"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1" applyNumberFormat="0" applyFill="0" applyAlignment="0" applyProtection="0"/>
    <xf numFmtId="0" fontId="53" fillId="0" borderId="30"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0" fontId="52" fillId="0" borderId="41"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2" fillId="0" borderId="4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2"/>
    <xf numFmtId="169" fontId="9" fillId="0" borderId="42"/>
    <xf numFmtId="168" fontId="9" fillId="0" borderId="4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9"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168" fontId="2" fillId="0" borderId="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9"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9"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8" fillId="0" borderId="46"/>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2"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2" fillId="74" borderId="131" applyNumberFormat="0" applyFont="0" applyAlignment="0" applyProtection="0"/>
    <xf numFmtId="0" fontId="10"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2"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10" fillId="74" borderId="131" applyNumberFormat="0" applyFon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9"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2" fillId="69" borderId="117" applyNumberFormat="0" applyFont="0" applyBorder="0" applyProtection="0">
      <alignment horizontal="center" vertical="center"/>
    </xf>
    <xf numFmtId="0" fontId="37" fillId="0" borderId="119">
      <alignment horizontal="left" vertical="center"/>
    </xf>
    <xf numFmtId="0" fontId="37" fillId="0" borderId="119">
      <alignment horizontal="left" vertical="center"/>
    </xf>
    <xf numFmtId="168" fontId="37" fillId="0" borderId="119">
      <alignment horizontal="left" vertical="center"/>
    </xf>
    <xf numFmtId="0" fontId="45" fillId="70" borderId="118" applyFont="0" applyBorder="0">
      <alignment horizontal="center" wrapText="1"/>
    </xf>
    <xf numFmtId="3" fontId="2" fillId="71" borderId="117" applyFont="0" applyProtection="0">
      <alignment horizontal="right" vertical="center"/>
    </xf>
    <xf numFmtId="9" fontId="2" fillId="71" borderId="117" applyFont="0" applyProtection="0">
      <alignment horizontal="right" vertical="center"/>
    </xf>
    <xf numFmtId="0" fontId="2" fillId="71" borderId="118" applyNumberFormat="0" applyFont="0" applyBorder="0" applyProtection="0">
      <alignment horizontal="left" vertical="center"/>
    </xf>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9"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0" fontId="49" fillId="43" borderId="125" applyNumberFormat="0" applyAlignment="0" applyProtection="0"/>
    <xf numFmtId="3" fontId="2" fillId="72" borderId="117" applyFont="0">
      <alignment horizontal="right" vertical="center"/>
      <protection locked="0"/>
    </xf>
    <xf numFmtId="0" fontId="82" fillId="0" borderId="0"/>
    <xf numFmtId="0" fontId="49" fillId="43" borderId="130" applyNumberFormat="0" applyAlignment="0" applyProtection="0"/>
    <xf numFmtId="168" fontId="51" fillId="43" borderId="130" applyNumberFormat="0" applyAlignment="0" applyProtection="0"/>
    <xf numFmtId="169" fontId="51" fillId="43" borderId="130" applyNumberFormat="0" applyAlignment="0" applyProtection="0"/>
    <xf numFmtId="168" fontId="51" fillId="43" borderId="130" applyNumberFormat="0" applyAlignment="0" applyProtection="0"/>
    <xf numFmtId="168" fontId="51" fillId="43" borderId="130" applyNumberFormat="0" applyAlignment="0" applyProtection="0"/>
    <xf numFmtId="169" fontId="51" fillId="43" borderId="130" applyNumberFormat="0" applyAlignment="0" applyProtection="0"/>
    <xf numFmtId="168" fontId="51" fillId="43" borderId="130" applyNumberFormat="0" applyAlignment="0" applyProtection="0"/>
    <xf numFmtId="168" fontId="51" fillId="43" borderId="130" applyNumberFormat="0" applyAlignment="0" applyProtection="0"/>
    <xf numFmtId="169" fontId="51" fillId="43" borderId="130" applyNumberFormat="0" applyAlignment="0" applyProtection="0"/>
    <xf numFmtId="168" fontId="51" fillId="43" borderId="130" applyNumberFormat="0" applyAlignment="0" applyProtection="0"/>
    <xf numFmtId="168" fontId="51" fillId="43" borderId="130" applyNumberFormat="0" applyAlignment="0" applyProtection="0"/>
    <xf numFmtId="169" fontId="51" fillId="43" borderId="130" applyNumberFormat="0" applyAlignment="0" applyProtection="0"/>
    <xf numFmtId="168" fontId="51"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169" fontId="51"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168" fontId="51"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168" fontId="51"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0" fontId="49" fillId="43" borderId="130" applyNumberFormat="0" applyAlignment="0" applyProtection="0"/>
    <xf numFmtId="168" fontId="37" fillId="0" borderId="129">
      <alignment horizontal="left" vertical="center"/>
    </xf>
    <xf numFmtId="0" fontId="37" fillId="0" borderId="129">
      <alignment horizontal="left" vertical="center"/>
    </xf>
    <xf numFmtId="0" fontId="37" fillId="0" borderId="129">
      <alignment horizontal="left" vertical="center"/>
    </xf>
    <xf numFmtId="0" fontId="82" fillId="0" borderId="0"/>
    <xf numFmtId="0" fontId="82" fillId="0" borderId="0"/>
    <xf numFmtId="0" fontId="82" fillId="0" borderId="0"/>
    <xf numFmtId="0" fontId="21" fillId="64" borderId="130" applyNumberFormat="0" applyAlignment="0" applyProtection="0"/>
    <xf numFmtId="168" fontId="23" fillId="64" borderId="130" applyNumberFormat="0" applyAlignment="0" applyProtection="0"/>
    <xf numFmtId="169" fontId="23" fillId="64" borderId="130" applyNumberFormat="0" applyAlignment="0" applyProtection="0"/>
    <xf numFmtId="168" fontId="23" fillId="64" borderId="130" applyNumberFormat="0" applyAlignment="0" applyProtection="0"/>
    <xf numFmtId="168" fontId="23" fillId="64" borderId="130" applyNumberFormat="0" applyAlignment="0" applyProtection="0"/>
    <xf numFmtId="169" fontId="23" fillId="64" borderId="130" applyNumberFormat="0" applyAlignment="0" applyProtection="0"/>
    <xf numFmtId="168" fontId="23" fillId="64" borderId="130" applyNumberFormat="0" applyAlignment="0" applyProtection="0"/>
    <xf numFmtId="168" fontId="23" fillId="64" borderId="130" applyNumberFormat="0" applyAlignment="0" applyProtection="0"/>
    <xf numFmtId="169" fontId="23" fillId="64" borderId="130" applyNumberFormat="0" applyAlignment="0" applyProtection="0"/>
    <xf numFmtId="168" fontId="23" fillId="64" borderId="130" applyNumberFormat="0" applyAlignment="0" applyProtection="0"/>
    <xf numFmtId="168" fontId="23" fillId="64" borderId="130" applyNumberFormat="0" applyAlignment="0" applyProtection="0"/>
    <xf numFmtId="169" fontId="23" fillId="64" borderId="130" applyNumberFormat="0" applyAlignment="0" applyProtection="0"/>
    <xf numFmtId="168" fontId="23"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169" fontId="23"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168" fontId="23"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168" fontId="23"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21" fillId="64" borderId="130" applyNumberForma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3" fontId="2" fillId="75" borderId="117" applyFont="0">
      <alignment horizontal="right" vertical="center"/>
      <protection locked="0"/>
    </xf>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9"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0" fontId="66" fillId="64" borderId="127" applyNumberFormat="0" applyAlignment="0" applyProtection="0"/>
    <xf numFmtId="3" fontId="2" fillId="70" borderId="117" applyFont="0">
      <alignment horizontal="right" vertical="center"/>
    </xf>
    <xf numFmtId="188" fontId="2" fillId="70" borderId="117" applyFont="0">
      <alignment horizontal="right" vertical="center"/>
    </xf>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9"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2" fillId="74" borderId="131" applyNumberFormat="0" applyFont="0" applyAlignment="0" applyProtection="0"/>
    <xf numFmtId="0" fontId="2" fillId="0" borderId="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2" fillId="74" borderId="131" applyNumberFormat="0" applyFon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168" fontId="68"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168" fontId="68"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169" fontId="68"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0" fontId="66" fillId="64" borderId="132" applyNumberFormat="0" applyAlignment="0" applyProtection="0"/>
    <xf numFmtId="168" fontId="68" fillId="64" borderId="132" applyNumberFormat="0" applyAlignment="0" applyProtection="0"/>
    <xf numFmtId="169" fontId="68" fillId="64" borderId="132" applyNumberFormat="0" applyAlignment="0" applyProtection="0"/>
    <xf numFmtId="168" fontId="68" fillId="64" borderId="132" applyNumberFormat="0" applyAlignment="0" applyProtection="0"/>
    <xf numFmtId="168" fontId="68" fillId="64" borderId="132" applyNumberFormat="0" applyAlignment="0" applyProtection="0"/>
    <xf numFmtId="169" fontId="68" fillId="64" borderId="132" applyNumberFormat="0" applyAlignment="0" applyProtection="0"/>
    <xf numFmtId="168" fontId="68" fillId="64" borderId="132" applyNumberFormat="0" applyAlignment="0" applyProtection="0"/>
    <xf numFmtId="168" fontId="68" fillId="64" borderId="132" applyNumberFormat="0" applyAlignment="0" applyProtection="0"/>
    <xf numFmtId="169" fontId="68" fillId="64" borderId="132" applyNumberFormat="0" applyAlignment="0" applyProtection="0"/>
    <xf numFmtId="168" fontId="68" fillId="64" borderId="132" applyNumberFormat="0" applyAlignment="0" applyProtection="0"/>
    <xf numFmtId="168" fontId="68" fillId="64" borderId="132" applyNumberFormat="0" applyAlignment="0" applyProtection="0"/>
    <xf numFmtId="169" fontId="68" fillId="64" borderId="132" applyNumberFormat="0" applyAlignment="0" applyProtection="0"/>
    <xf numFmtId="168" fontId="68" fillId="64" borderId="132" applyNumberFormat="0" applyAlignment="0" applyProtection="0"/>
    <xf numFmtId="0" fontId="66" fillId="64" borderId="132" applyNumberFormat="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168" fontId="77"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168" fontId="77"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169" fontId="77"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0" fontId="30" fillId="0" borderId="133" applyNumberFormat="0" applyFill="0" applyAlignment="0" applyProtection="0"/>
    <xf numFmtId="168" fontId="77" fillId="0" borderId="133" applyNumberFormat="0" applyFill="0" applyAlignment="0" applyProtection="0"/>
    <xf numFmtId="169" fontId="77" fillId="0" borderId="133" applyNumberFormat="0" applyFill="0" applyAlignment="0" applyProtection="0"/>
    <xf numFmtId="168" fontId="77" fillId="0" borderId="133" applyNumberFormat="0" applyFill="0" applyAlignment="0" applyProtection="0"/>
    <xf numFmtId="168" fontId="77" fillId="0" borderId="133" applyNumberFormat="0" applyFill="0" applyAlignment="0" applyProtection="0"/>
    <xf numFmtId="169" fontId="77" fillId="0" borderId="133" applyNumberFormat="0" applyFill="0" applyAlignment="0" applyProtection="0"/>
    <xf numFmtId="168" fontId="77" fillId="0" borderId="133" applyNumberFormat="0" applyFill="0" applyAlignment="0" applyProtection="0"/>
    <xf numFmtId="168" fontId="77" fillId="0" borderId="133" applyNumberFormat="0" applyFill="0" applyAlignment="0" applyProtection="0"/>
    <xf numFmtId="169" fontId="77" fillId="0" borderId="133" applyNumberFormat="0" applyFill="0" applyAlignment="0" applyProtection="0"/>
    <xf numFmtId="168" fontId="77" fillId="0" borderId="133" applyNumberFormat="0" applyFill="0" applyAlignment="0" applyProtection="0"/>
    <xf numFmtId="168" fontId="77" fillId="0" borderId="133" applyNumberFormat="0" applyFill="0" applyAlignment="0" applyProtection="0"/>
    <xf numFmtId="169" fontId="77" fillId="0" borderId="133" applyNumberFormat="0" applyFill="0" applyAlignment="0" applyProtection="0"/>
    <xf numFmtId="168" fontId="77" fillId="0" borderId="133" applyNumberFormat="0" applyFill="0" applyAlignment="0" applyProtection="0"/>
    <xf numFmtId="0" fontId="30" fillId="0" borderId="133" applyNumberFormat="0" applyFill="0" applyAlignment="0" applyProtection="0"/>
  </cellStyleXfs>
  <cellXfs count="891">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5" xfId="0" applyFont="1" applyBorder="1" applyAlignment="1">
      <alignment horizontal="right" vertical="center" wrapText="1"/>
    </xf>
    <xf numFmtId="0" fontId="2" fillId="0" borderId="13" xfId="0" applyFont="1" applyBorder="1" applyAlignment="1">
      <alignment vertical="center" wrapText="1"/>
    </xf>
    <xf numFmtId="0" fontId="2" fillId="0" borderId="15"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16"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6" xfId="0" applyNumberFormat="1" applyFont="1" applyFill="1" applyBorder="1" applyAlignment="1" applyProtection="1">
      <alignment vertical="center"/>
      <protection locked="0"/>
    </xf>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5" xfId="0" applyFont="1" applyBorder="1" applyAlignment="1">
      <alignment horizontal="center" vertical="center" wrapText="1"/>
    </xf>
    <xf numFmtId="0" fontId="84" fillId="0" borderId="3" xfId="0" applyFont="1" applyFill="1" applyBorder="1" applyAlignment="1">
      <alignment vertical="center" wrapText="1"/>
    </xf>
    <xf numFmtId="0" fontId="84" fillId="0" borderId="18" xfId="0" applyFont="1" applyBorder="1" applyAlignment="1">
      <alignment horizontal="center" vertical="center" wrapText="1"/>
    </xf>
    <xf numFmtId="0" fontId="86" fillId="0" borderId="19"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2" xfId="0" applyFont="1" applyBorder="1"/>
    <xf numFmtId="0" fontId="2" fillId="0" borderId="15" xfId="0" applyFont="1" applyBorder="1" applyAlignment="1">
      <alignment vertical="center"/>
    </xf>
    <xf numFmtId="0" fontId="2" fillId="0" borderId="8" xfId="0" applyFont="1" applyBorder="1" applyAlignment="1">
      <alignment wrapText="1"/>
    </xf>
    <xf numFmtId="0" fontId="84" fillId="0" borderId="17" xfId="0" applyFont="1" applyBorder="1" applyAlignment="1"/>
    <xf numFmtId="0" fontId="85" fillId="0" borderId="0" xfId="0" applyFont="1" applyAlignment="1">
      <alignment wrapText="1"/>
    </xf>
    <xf numFmtId="0" fontId="2" fillId="0" borderId="17" xfId="0" applyFont="1" applyBorder="1" applyAlignment="1"/>
    <xf numFmtId="0" fontId="2" fillId="0" borderId="17" xfId="0" applyFont="1" applyBorder="1" applyAlignment="1">
      <alignment wrapText="1"/>
    </xf>
    <xf numFmtId="0" fontId="2" fillId="0" borderId="18" xfId="0" applyFont="1" applyBorder="1"/>
    <xf numFmtId="0" fontId="2" fillId="0" borderId="21" xfId="0" applyFont="1" applyBorder="1" applyAlignment="1">
      <alignment wrapText="1"/>
    </xf>
    <xf numFmtId="0" fontId="84" fillId="0" borderId="34"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3" xfId="11" applyFont="1" applyFill="1" applyBorder="1" applyAlignment="1" applyProtection="1">
      <alignment horizontal="center" vertical="center"/>
    </xf>
    <xf numFmtId="0" fontId="45" fillId="0" borderId="14"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0" xfId="0" applyFont="1" applyAlignment="1">
      <alignment vertical="center"/>
    </xf>
    <xf numFmtId="0" fontId="84" fillId="0" borderId="15"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2"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4" xfId="2" applyNumberFormat="1" applyFont="1" applyFill="1" applyBorder="1" applyAlignment="1" applyProtection="1">
      <alignment horizontal="center" vertical="center"/>
      <protection locked="0"/>
    </xf>
    <xf numFmtId="0" fontId="2" fillId="0" borderId="15"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6"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6"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5"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19"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2"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5" fillId="0" borderId="0" xfId="0" applyNumberFormat="1" applyFont="1" applyBorder="1" applyAlignment="1">
      <alignment horizontal="center"/>
    </xf>
    <xf numFmtId="167" fontId="91" fillId="0" borderId="0" xfId="0" applyNumberFormat="1" applyFont="1" applyBorder="1" applyAlignment="1">
      <alignment horizontal="center"/>
    </xf>
    <xf numFmtId="167" fontId="89" fillId="0" borderId="0" xfId="0" applyNumberFormat="1" applyFont="1" applyFill="1" applyBorder="1" applyAlignment="1">
      <alignment horizontal="center"/>
    </xf>
    <xf numFmtId="0" fontId="84" fillId="0" borderId="15"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18" xfId="9" applyFont="1" applyFill="1" applyBorder="1" applyAlignment="1" applyProtection="1">
      <alignment horizontal="left" vertical="center"/>
      <protection locked="0"/>
    </xf>
    <xf numFmtId="0" fontId="45" fillId="3" borderId="19" xfId="16" applyFont="1" applyFill="1" applyBorder="1" applyAlignment="1" applyProtection="1">
      <protection locked="0"/>
    </xf>
    <xf numFmtId="193" fontId="84" fillId="36" borderId="19" xfId="0" applyNumberFormat="1" applyFont="1" applyFill="1" applyBorder="1"/>
    <xf numFmtId="0" fontId="86" fillId="0" borderId="0" xfId="0" applyFont="1" applyAlignment="1">
      <alignment horizontal="center"/>
    </xf>
    <xf numFmtId="0" fontId="84" fillId="0" borderId="12" xfId="0" applyFont="1" applyBorder="1"/>
    <xf numFmtId="0" fontId="84" fillId="0" borderId="14" xfId="0" applyFont="1" applyBorder="1"/>
    <xf numFmtId="0" fontId="84" fillId="0" borderId="16" xfId="0" applyFont="1" applyBorder="1" applyAlignment="1">
      <alignment horizontal="center" vertical="center"/>
    </xf>
    <xf numFmtId="164" fontId="2" fillId="3" borderId="15"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6" xfId="1" applyNumberFormat="1" applyFont="1" applyFill="1" applyBorder="1" applyAlignment="1" applyProtection="1">
      <alignment horizontal="center" vertical="center" wrapText="1"/>
      <protection locked="0"/>
    </xf>
    <xf numFmtId="0" fontId="2" fillId="3" borderId="15" xfId="5" applyFont="1" applyFill="1" applyBorder="1" applyAlignment="1" applyProtection="1">
      <alignment horizontal="right" vertical="center"/>
      <protection locked="0"/>
    </xf>
    <xf numFmtId="193" fontId="84" fillId="0" borderId="15" xfId="0" applyNumberFormat="1" applyFont="1" applyBorder="1" applyAlignment="1"/>
    <xf numFmtId="193" fontId="84" fillId="0" borderId="16" xfId="0" applyNumberFormat="1" applyFont="1" applyBorder="1" applyAlignment="1"/>
    <xf numFmtId="193" fontId="84" fillId="36" borderId="48" xfId="0" applyNumberFormat="1" applyFont="1" applyFill="1" applyBorder="1" applyAlignment="1"/>
    <xf numFmtId="0" fontId="45" fillId="3" borderId="20" xfId="16" applyFont="1" applyFill="1" applyBorder="1" applyAlignment="1" applyProtection="1">
      <protection locked="0"/>
    </xf>
    <xf numFmtId="193" fontId="84" fillId="36" borderId="18" xfId="0" applyNumberFormat="1" applyFont="1" applyFill="1" applyBorder="1"/>
    <xf numFmtId="193" fontId="84" fillId="36" borderId="20" xfId="0" applyNumberFormat="1" applyFont="1" applyFill="1" applyBorder="1"/>
    <xf numFmtId="193" fontId="84" fillId="36" borderId="49" xfId="0" applyNumberFormat="1" applyFont="1" applyFill="1" applyBorder="1"/>
    <xf numFmtId="0" fontId="84" fillId="0" borderId="0" xfId="0" applyFont="1" applyBorder="1" applyAlignment="1">
      <alignment vertical="center"/>
    </xf>
    <xf numFmtId="0" fontId="84" fillId="0" borderId="13" xfId="0" applyFont="1" applyBorder="1"/>
    <xf numFmtId="0" fontId="88" fillId="0" borderId="0" xfId="0" applyFont="1" applyAlignment="1">
      <alignment wrapText="1"/>
    </xf>
    <xf numFmtId="0" fontId="84" fillId="0" borderId="15" xfId="0" applyFont="1" applyBorder="1"/>
    <xf numFmtId="0" fontId="84" fillId="0" borderId="3" xfId="0" applyFont="1" applyBorder="1"/>
    <xf numFmtId="0" fontId="84" fillId="0" borderId="53" xfId="0" applyFont="1" applyBorder="1" applyAlignment="1">
      <alignment wrapText="1"/>
    </xf>
    <xf numFmtId="0" fontId="84" fillId="0" borderId="18" xfId="0" applyFont="1" applyBorder="1"/>
    <xf numFmtId="0" fontId="86" fillId="0" borderId="19" xfId="0" applyFont="1" applyBorder="1"/>
    <xf numFmtId="193" fontId="45" fillId="36" borderId="19" xfId="16" applyNumberFormat="1" applyFont="1" applyFill="1" applyBorder="1" applyAlignment="1" applyProtection="1">
      <protection locked="0"/>
    </xf>
    <xf numFmtId="0" fontId="84" fillId="0" borderId="50" xfId="0" applyFont="1" applyBorder="1" applyAlignment="1">
      <alignment horizontal="center"/>
    </xf>
    <xf numFmtId="0" fontId="84" fillId="0" borderId="51"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8" fillId="0" borderId="0" xfId="0" applyFont="1" applyAlignment="1">
      <alignment horizontal="center"/>
    </xf>
    <xf numFmtId="0" fontId="2" fillId="3" borderId="15"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6"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19" xfId="16" applyNumberFormat="1" applyFont="1" applyFill="1" applyBorder="1" applyAlignment="1" applyProtection="1">
      <protection locked="0"/>
    </xf>
    <xf numFmtId="193" fontId="45" fillId="36" borderId="19" xfId="1" applyNumberFormat="1" applyFont="1" applyFill="1" applyBorder="1" applyAlignment="1" applyProtection="1">
      <protection locked="0"/>
    </xf>
    <xf numFmtId="193" fontId="2" fillId="3" borderId="19" xfId="5" applyNumberFormat="1" applyFont="1" applyFill="1" applyBorder="1" applyProtection="1">
      <protection locked="0"/>
    </xf>
    <xf numFmtId="164" fontId="45" fillId="36" borderId="20" xfId="1" applyNumberFormat="1" applyFont="1" applyFill="1" applyBorder="1" applyAlignment="1" applyProtection="1">
      <protection locked="0"/>
    </xf>
    <xf numFmtId="193" fontId="84" fillId="0" borderId="0" xfId="0" applyNumberFormat="1" applyFont="1"/>
    <xf numFmtId="0" fontId="45" fillId="0" borderId="22"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19" xfId="0" applyFont="1" applyBorder="1" applyAlignment="1">
      <alignment vertical="center" wrapText="1"/>
    </xf>
    <xf numFmtId="0" fontId="2" fillId="0" borderId="12" xfId="11" applyFont="1" applyFill="1" applyBorder="1" applyAlignment="1" applyProtection="1">
      <alignment vertical="center"/>
    </xf>
    <xf numFmtId="0" fontId="2" fillId="0" borderId="13" xfId="11" applyFont="1" applyFill="1" applyBorder="1" applyAlignment="1" applyProtection="1">
      <alignment vertical="center"/>
    </xf>
    <xf numFmtId="193" fontId="86" fillId="36" borderId="19"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19" xfId="0" applyFont="1" applyFill="1" applyBorder="1" applyAlignment="1">
      <alignment wrapText="1"/>
    </xf>
    <xf numFmtId="0" fontId="84" fillId="0" borderId="12" xfId="0" applyFont="1" applyBorder="1" applyAlignment="1">
      <alignment horizontal="center" vertical="center"/>
    </xf>
    <xf numFmtId="193" fontId="84" fillId="36" borderId="14" xfId="0" applyNumberFormat="1" applyFont="1" applyFill="1" applyBorder="1" applyAlignment="1">
      <alignment horizontal="center" vertical="center"/>
    </xf>
    <xf numFmtId="0" fontId="84" fillId="0" borderId="0" xfId="0" applyFont="1" applyAlignment="1"/>
    <xf numFmtId="193" fontId="84" fillId="0" borderId="16" xfId="0" applyNumberFormat="1" applyFont="1" applyBorder="1" applyAlignment="1">
      <alignment wrapText="1"/>
    </xf>
    <xf numFmtId="193" fontId="84" fillId="36" borderId="16" xfId="0" applyNumberFormat="1" applyFont="1" applyFill="1" applyBorder="1" applyAlignment="1">
      <alignment horizontal="center" vertical="center" wrapText="1"/>
    </xf>
    <xf numFmtId="193" fontId="84" fillId="36" borderId="20"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2" xfId="0" applyFont="1" applyBorder="1" applyAlignment="1">
      <alignment horizontal="center" vertical="center" wrapText="1"/>
    </xf>
    <xf numFmtId="0" fontId="84" fillId="0" borderId="13"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6" xfId="1" applyNumberFormat="1" applyFont="1" applyFill="1" applyBorder="1" applyAlignment="1" applyProtection="1">
      <alignment horizontal="center" vertical="center" wrapText="1"/>
      <protection locked="0"/>
    </xf>
    <xf numFmtId="0" fontId="3" fillId="0" borderId="50" xfId="0" applyFont="1" applyBorder="1"/>
    <xf numFmtId="0" fontId="3" fillId="0" borderId="51" xfId="0" applyFont="1" applyBorder="1"/>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97" fillId="0" borderId="0" xfId="0" applyFont="1"/>
    <xf numFmtId="0" fontId="3" fillId="0" borderId="53" xfId="0" applyFont="1" applyBorder="1"/>
    <xf numFmtId="193" fontId="84" fillId="0" borderId="17" xfId="0" applyNumberFormat="1" applyFont="1" applyBorder="1" applyAlignment="1"/>
    <xf numFmtId="0" fontId="3" fillId="0" borderId="0" xfId="0" applyFont="1"/>
    <xf numFmtId="0" fontId="3" fillId="0" borderId="13" xfId="0" applyFont="1" applyBorder="1" applyAlignment="1">
      <alignment wrapText="1"/>
    </xf>
    <xf numFmtId="0" fontId="3" fillId="0" borderId="23" xfId="0" applyFont="1" applyBorder="1" applyAlignment="1">
      <alignment wrapText="1"/>
    </xf>
    <xf numFmtId="0" fontId="3" fillId="0" borderId="14"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19" xfId="0" applyNumberFormat="1" applyFont="1" applyFill="1" applyBorder="1"/>
    <xf numFmtId="9" fontId="3" fillId="0" borderId="16" xfId="20962" applyFont="1" applyBorder="1"/>
    <xf numFmtId="9" fontId="3" fillId="36" borderId="20"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19" xfId="0" applyNumberFormat="1" applyFont="1" applyFill="1" applyBorder="1"/>
    <xf numFmtId="0" fontId="84" fillId="0" borderId="0" xfId="0" applyFont="1" applyFill="1" applyBorder="1" applyAlignment="1">
      <alignment vertical="center" wrapText="1"/>
    </xf>
    <xf numFmtId="0" fontId="84" fillId="0" borderId="58" xfId="0" applyFont="1" applyFill="1" applyBorder="1" applyAlignment="1">
      <alignment vertical="center" wrapText="1"/>
    </xf>
    <xf numFmtId="0" fontId="84" fillId="0" borderId="15" xfId="0" applyFont="1" applyFill="1" applyBorder="1"/>
    <xf numFmtId="193" fontId="86" fillId="36" borderId="19"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66"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68" xfId="0" applyFont="1" applyFill="1" applyBorder="1" applyAlignment="1">
      <alignment horizontal="left"/>
    </xf>
    <xf numFmtId="0" fontId="99" fillId="3" borderId="69" xfId="0" applyFont="1" applyFill="1" applyBorder="1" applyAlignment="1">
      <alignment horizontal="left"/>
    </xf>
    <xf numFmtId="0" fontId="4" fillId="3" borderId="72" xfId="0" applyFont="1" applyFill="1" applyBorder="1" applyAlignment="1">
      <alignment vertical="center"/>
    </xf>
    <xf numFmtId="0" fontId="3" fillId="3" borderId="73" xfId="0" applyFont="1" applyFill="1" applyBorder="1" applyAlignment="1">
      <alignment vertical="center"/>
    </xf>
    <xf numFmtId="0" fontId="3" fillId="0" borderId="57" xfId="0" applyFont="1" applyFill="1" applyBorder="1" applyAlignment="1">
      <alignment horizontal="center" vertical="center"/>
    </xf>
    <xf numFmtId="0" fontId="3" fillId="0" borderId="7" xfId="0" applyFont="1" applyFill="1" applyBorder="1" applyAlignment="1">
      <alignment vertical="center"/>
    </xf>
    <xf numFmtId="0" fontId="3" fillId="0" borderId="15" xfId="0" applyFont="1" applyFill="1" applyBorder="1" applyAlignment="1">
      <alignment horizontal="center" vertical="center"/>
    </xf>
    <xf numFmtId="0" fontId="3" fillId="0" borderId="70" xfId="0" applyFont="1" applyFill="1" applyBorder="1" applyAlignment="1">
      <alignment vertical="center"/>
    </xf>
    <xf numFmtId="0" fontId="4" fillId="0" borderId="70" xfId="0" applyFont="1" applyFill="1" applyBorder="1" applyAlignment="1">
      <alignment vertical="center"/>
    </xf>
    <xf numFmtId="0" fontId="3" fillId="0" borderId="18" xfId="0" applyFont="1" applyFill="1" applyBorder="1" applyAlignment="1">
      <alignment horizontal="center" vertical="center"/>
    </xf>
    <xf numFmtId="0" fontId="4" fillId="0" borderId="19" xfId="0" applyFont="1" applyFill="1" applyBorder="1" applyAlignment="1">
      <alignment vertical="center"/>
    </xf>
    <xf numFmtId="0" fontId="3" fillId="3" borderId="53" xfId="0" applyFont="1" applyFill="1" applyBorder="1" applyAlignment="1">
      <alignment horizontal="center" vertical="center"/>
    </xf>
    <xf numFmtId="0" fontId="3" fillId="3" borderId="0"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vertical="center"/>
    </xf>
    <xf numFmtId="169" fontId="9" fillId="37" borderId="21" xfId="20" applyBorder="1"/>
    <xf numFmtId="169" fontId="9" fillId="37" borderId="79" xfId="20" applyBorder="1"/>
    <xf numFmtId="169" fontId="9" fillId="37" borderId="22" xfId="20" applyBorder="1"/>
    <xf numFmtId="0" fontId="3" fillId="0" borderId="82" xfId="0" applyFont="1" applyFill="1" applyBorder="1" applyAlignment="1">
      <alignment horizontal="center" vertical="center"/>
    </xf>
    <xf numFmtId="0" fontId="3" fillId="0" borderId="83" xfId="0" applyFont="1" applyFill="1" applyBorder="1" applyAlignment="1">
      <alignment vertical="center"/>
    </xf>
    <xf numFmtId="169" fontId="9" fillId="37" borderId="27" xfId="20" applyBorder="1"/>
    <xf numFmtId="0" fontId="4" fillId="0" borderId="0" xfId="0" applyFont="1" applyFill="1" applyAlignment="1">
      <alignment horizontal="center"/>
    </xf>
    <xf numFmtId="0" fontId="86" fillId="0" borderId="70" xfId="0" applyFont="1" applyFill="1" applyBorder="1" applyAlignment="1">
      <alignment horizontal="center" vertical="center" wrapText="1"/>
    </xf>
    <xf numFmtId="0" fontId="86" fillId="0" borderId="71" xfId="0" applyFont="1" applyFill="1" applyBorder="1" applyAlignment="1">
      <alignment horizontal="center" vertical="center" wrapText="1"/>
    </xf>
    <xf numFmtId="0" fontId="94" fillId="0" borderId="0" xfId="11" applyFont="1" applyFill="1" applyBorder="1" applyProtection="1"/>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left" vertical="center" wrapText="1"/>
    </xf>
    <xf numFmtId="0" fontId="4" fillId="36" borderId="71" xfId="0" applyFont="1" applyFill="1" applyBorder="1" applyAlignment="1">
      <alignment horizontal="left" vertical="center" wrapText="1"/>
    </xf>
    <xf numFmtId="0" fontId="3" fillId="0" borderId="15" xfId="0" applyFont="1" applyFill="1" applyBorder="1" applyAlignment="1">
      <alignment horizontal="right" vertical="center" wrapText="1"/>
    </xf>
    <xf numFmtId="0" fontId="100" fillId="0" borderId="15" xfId="0" applyFont="1" applyFill="1" applyBorder="1" applyAlignment="1">
      <alignment horizontal="right" vertical="center" wrapText="1"/>
    </xf>
    <xf numFmtId="0" fontId="4" fillId="0" borderId="15"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18" xfId="5" applyNumberFormat="1" applyFont="1" applyFill="1" applyBorder="1" applyAlignment="1" applyProtection="1">
      <alignment horizontal="left" vertical="center"/>
      <protection locked="0"/>
    </xf>
    <xf numFmtId="0" fontId="102" fillId="0" borderId="19" xfId="9" applyFont="1" applyFill="1" applyBorder="1" applyAlignment="1" applyProtection="1">
      <alignment horizontal="left" vertical="center" wrapText="1"/>
      <protection locked="0"/>
    </xf>
    <xf numFmtId="3" fontId="103" fillId="36" borderId="19" xfId="0" applyNumberFormat="1" applyFont="1" applyFill="1" applyBorder="1" applyAlignment="1">
      <alignment vertical="center" wrapText="1"/>
    </xf>
    <xf numFmtId="3" fontId="103" fillId="36" borderId="20" xfId="0" applyNumberFormat="1" applyFont="1" applyFill="1" applyBorder="1" applyAlignment="1">
      <alignment vertical="center" wrapText="1"/>
    </xf>
    <xf numFmtId="0" fontId="6" fillId="0" borderId="70" xfId="17" applyFill="1" applyBorder="1" applyAlignment="1" applyProtection="1"/>
    <xf numFmtId="49" fontId="84" fillId="0" borderId="7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0" xfId="20964" applyFont="1" applyFill="1" applyBorder="1" applyAlignment="1">
      <alignment vertical="center"/>
    </xf>
    <xf numFmtId="0" fontId="45" fillId="76" borderId="91" xfId="20964" applyFont="1" applyFill="1" applyBorder="1" applyAlignment="1">
      <alignment vertical="center"/>
    </xf>
    <xf numFmtId="0" fontId="45" fillId="76" borderId="88" xfId="20964" applyFont="1" applyFill="1" applyBorder="1" applyAlignment="1">
      <alignment vertical="center"/>
    </xf>
    <xf numFmtId="0" fontId="105" fillId="70" borderId="87" xfId="20964" applyFont="1" applyFill="1" applyBorder="1" applyAlignment="1">
      <alignment horizontal="center" vertical="center"/>
    </xf>
    <xf numFmtId="0" fontId="105" fillId="70" borderId="88" xfId="20964" applyFont="1" applyFill="1" applyBorder="1" applyAlignment="1">
      <alignment horizontal="left" vertical="center" wrapText="1"/>
    </xf>
    <xf numFmtId="164" fontId="105" fillId="0" borderId="89" xfId="7" applyNumberFormat="1" applyFont="1" applyFill="1" applyBorder="1" applyAlignment="1" applyProtection="1">
      <alignment horizontal="right" vertical="center"/>
      <protection locked="0"/>
    </xf>
    <xf numFmtId="0" fontId="104" fillId="77" borderId="89" xfId="20964" applyFont="1" applyFill="1" applyBorder="1" applyAlignment="1">
      <alignment horizontal="center" vertical="center"/>
    </xf>
    <xf numFmtId="0" fontId="104" fillId="77" borderId="91" xfId="20964" applyFont="1" applyFill="1" applyBorder="1" applyAlignment="1">
      <alignment vertical="top" wrapText="1"/>
    </xf>
    <xf numFmtId="164" fontId="45" fillId="76" borderId="88" xfId="7" applyNumberFormat="1" applyFont="1" applyFill="1" applyBorder="1" applyAlignment="1">
      <alignment horizontal="right" vertical="center"/>
    </xf>
    <xf numFmtId="0" fontId="106" fillId="70" borderId="87" xfId="20964" applyFont="1" applyFill="1" applyBorder="1" applyAlignment="1">
      <alignment horizontal="center" vertical="center"/>
    </xf>
    <xf numFmtId="0" fontId="105" fillId="70" borderId="91" xfId="20964" applyFont="1" applyFill="1" applyBorder="1" applyAlignment="1">
      <alignment vertical="center" wrapText="1"/>
    </xf>
    <xf numFmtId="0" fontId="105" fillId="70" borderId="88" xfId="20964" applyFont="1" applyFill="1" applyBorder="1" applyAlignment="1">
      <alignment horizontal="left" vertical="center"/>
    </xf>
    <xf numFmtId="0" fontId="106" fillId="3" borderId="87" xfId="20964" applyFont="1" applyFill="1" applyBorder="1" applyAlignment="1">
      <alignment horizontal="center" vertical="center"/>
    </xf>
    <xf numFmtId="0" fontId="105" fillId="3" borderId="88" xfId="20964" applyFont="1" applyFill="1" applyBorder="1" applyAlignment="1">
      <alignment horizontal="left" vertical="center"/>
    </xf>
    <xf numFmtId="0" fontId="106" fillId="0" borderId="87" xfId="20964" applyFont="1" applyFill="1" applyBorder="1" applyAlignment="1">
      <alignment horizontal="center" vertical="center"/>
    </xf>
    <xf numFmtId="0" fontId="105" fillId="0" borderId="88" xfId="20964" applyFont="1" applyFill="1" applyBorder="1" applyAlignment="1">
      <alignment horizontal="left" vertical="center"/>
    </xf>
    <xf numFmtId="0" fontId="107" fillId="77" borderId="89" xfId="20964" applyFont="1" applyFill="1" applyBorder="1" applyAlignment="1">
      <alignment horizontal="center" vertical="center"/>
    </xf>
    <xf numFmtId="0" fontId="104" fillId="77" borderId="91" xfId="20964" applyFont="1" applyFill="1" applyBorder="1" applyAlignment="1">
      <alignment vertical="center"/>
    </xf>
    <xf numFmtId="164" fontId="105" fillId="77" borderId="89" xfId="7" applyNumberFormat="1" applyFont="1" applyFill="1" applyBorder="1" applyAlignment="1" applyProtection="1">
      <alignment horizontal="right" vertical="center"/>
      <protection locked="0"/>
    </xf>
    <xf numFmtId="0" fontId="104" fillId="76" borderId="90" xfId="20964" applyFont="1" applyFill="1" applyBorder="1" applyAlignment="1">
      <alignment vertical="center"/>
    </xf>
    <xf numFmtId="0" fontId="104" fillId="76" borderId="91" xfId="20964" applyFont="1" applyFill="1" applyBorder="1" applyAlignment="1">
      <alignment vertical="center"/>
    </xf>
    <xf numFmtId="164" fontId="104" fillId="76" borderId="88" xfId="7" applyNumberFormat="1" applyFont="1" applyFill="1" applyBorder="1" applyAlignment="1">
      <alignment horizontal="right" vertical="center"/>
    </xf>
    <xf numFmtId="0" fontId="109" fillId="3" borderId="87" xfId="20964" applyFont="1" applyFill="1" applyBorder="1" applyAlignment="1">
      <alignment horizontal="center" vertical="center"/>
    </xf>
    <xf numFmtId="0" fontId="110" fillId="77" borderId="89" xfId="20964" applyFont="1" applyFill="1" applyBorder="1" applyAlignment="1">
      <alignment horizontal="center" vertical="center"/>
    </xf>
    <xf numFmtId="0" fontId="45" fillId="77" borderId="91" xfId="20964" applyFont="1" applyFill="1" applyBorder="1" applyAlignment="1">
      <alignment vertical="center"/>
    </xf>
    <xf numFmtId="0" fontId="109" fillId="70" borderId="87" xfId="20964" applyFont="1" applyFill="1" applyBorder="1" applyAlignment="1">
      <alignment horizontal="center" vertical="center"/>
    </xf>
    <xf numFmtId="164" fontId="105" fillId="3" borderId="89" xfId="7" applyNumberFormat="1" applyFont="1" applyFill="1" applyBorder="1" applyAlignment="1" applyProtection="1">
      <alignment horizontal="right" vertical="center"/>
      <protection locked="0"/>
    </xf>
    <xf numFmtId="0" fontId="110" fillId="3" borderId="89" xfId="20964" applyFont="1" applyFill="1" applyBorder="1" applyAlignment="1">
      <alignment horizontal="center" vertical="center"/>
    </xf>
    <xf numFmtId="0" fontId="45" fillId="3" borderId="91" xfId="20964" applyFont="1" applyFill="1" applyBorder="1" applyAlignment="1">
      <alignment vertical="center"/>
    </xf>
    <xf numFmtId="0" fontId="106" fillId="70" borderId="89" xfId="20964" applyFont="1" applyFill="1" applyBorder="1" applyAlignment="1">
      <alignment horizontal="center" vertical="center"/>
    </xf>
    <xf numFmtId="0" fontId="19" fillId="70" borderId="89" xfId="20964" applyFont="1" applyFill="1" applyBorder="1" applyAlignment="1">
      <alignment horizontal="center" vertical="center"/>
    </xf>
    <xf numFmtId="0" fontId="100" fillId="0" borderId="89" xfId="0" applyFont="1" applyFill="1" applyBorder="1" applyAlignment="1">
      <alignment horizontal="left" vertical="center" wrapText="1"/>
    </xf>
    <xf numFmtId="10" fontId="96" fillId="0" borderId="89" xfId="20962" applyNumberFormat="1" applyFont="1" applyFill="1" applyBorder="1" applyAlignment="1">
      <alignment horizontal="left" vertical="center" wrapText="1"/>
    </xf>
    <xf numFmtId="10" fontId="3" fillId="0" borderId="89" xfId="20962" applyNumberFormat="1"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100" fillId="0" borderId="89" xfId="20962"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10" fontId="4" fillId="36" borderId="89" xfId="0" applyNumberFormat="1" applyFont="1" applyFill="1" applyBorder="1" applyAlignment="1">
      <alignment horizontal="center" vertical="center" wrapText="1"/>
    </xf>
    <xf numFmtId="10" fontId="102" fillId="0" borderId="19" xfId="20962" applyNumberFormat="1" applyFont="1" applyFill="1" applyBorder="1" applyAlignment="1" applyProtection="1">
      <alignment horizontal="left" vertical="center"/>
    </xf>
    <xf numFmtId="0" fontId="4" fillId="36" borderId="89"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4" fillId="36" borderId="72" xfId="0" applyFont="1" applyFill="1" applyBorder="1" applyAlignment="1">
      <alignment vertical="center" wrapText="1"/>
    </xf>
    <xf numFmtId="0" fontId="4" fillId="36" borderId="88" xfId="0" applyFont="1" applyFill="1" applyBorder="1" applyAlignment="1">
      <alignment vertical="center" wrapText="1"/>
    </xf>
    <xf numFmtId="0" fontId="4" fillId="36" borderId="59" xfId="0" applyFont="1" applyFill="1" applyBorder="1" applyAlignment="1">
      <alignment vertical="center" wrapText="1"/>
    </xf>
    <xf numFmtId="0" fontId="4" fillId="36" borderId="26" xfId="0" applyFont="1" applyFill="1" applyBorder="1" applyAlignment="1">
      <alignment vertical="center" wrapText="1"/>
    </xf>
    <xf numFmtId="0" fontId="84" fillId="0" borderId="89" xfId="0" applyFont="1" applyBorder="1"/>
    <xf numFmtId="0" fontId="6" fillId="0" borderId="89" xfId="17" applyFill="1" applyBorder="1" applyAlignment="1" applyProtection="1">
      <alignment horizontal="left" vertical="center"/>
    </xf>
    <xf numFmtId="0" fontId="6" fillId="0" borderId="89" xfId="17" applyBorder="1" applyAlignment="1" applyProtection="1"/>
    <xf numFmtId="0" fontId="84" fillId="0" borderId="89" xfId="0" applyFont="1" applyFill="1" applyBorder="1"/>
    <xf numFmtId="0" fontId="6" fillId="0" borderId="89" xfId="17" applyFill="1" applyBorder="1" applyAlignment="1" applyProtection="1">
      <alignment horizontal="left" vertical="center" wrapText="1"/>
    </xf>
    <xf numFmtId="0" fontId="6" fillId="0" borderId="89" xfId="17" applyFill="1" applyBorder="1" applyAlignment="1" applyProtection="1"/>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2" fillId="0" borderId="3" xfId="0" applyFont="1" applyBorder="1" applyAlignment="1">
      <alignment wrapText="1"/>
    </xf>
    <xf numFmtId="0" fontId="84" fillId="0" borderId="16" xfId="0" applyFont="1" applyBorder="1" applyAlignment="1"/>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13" xfId="0" applyNumberFormat="1" applyFont="1" applyFill="1" applyBorder="1" applyAlignment="1">
      <alignment horizontal="left" vertical="center" wrapText="1" indent="1"/>
    </xf>
    <xf numFmtId="0" fontId="2" fillId="0" borderId="14"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86" xfId="20" applyFont="1" applyBorder="1"/>
    <xf numFmtId="0" fontId="2" fillId="0" borderId="15" xfId="0" applyFont="1" applyFill="1" applyBorder="1" applyAlignment="1">
      <alignment horizontal="right" vertical="center" wrapText="1"/>
    </xf>
    <xf numFmtId="0" fontId="2" fillId="2" borderId="15" xfId="0" applyFont="1" applyFill="1" applyBorder="1" applyAlignment="1">
      <alignment horizontal="right" vertical="center"/>
    </xf>
    <xf numFmtId="0" fontId="45" fillId="0" borderId="15" xfId="0" applyFont="1" applyFill="1" applyBorder="1" applyAlignment="1">
      <alignment horizontal="center" vertical="center" wrapText="1"/>
    </xf>
    <xf numFmtId="0" fontId="2" fillId="2" borderId="18"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0" xfId="0" applyFont="1" applyFill="1" applyBorder="1"/>
    <xf numFmtId="0" fontId="3" fillId="3" borderId="92" xfId="0" applyFont="1" applyFill="1" applyBorder="1" applyAlignment="1">
      <alignment wrapText="1"/>
    </xf>
    <xf numFmtId="0" fontId="3" fillId="3" borderId="93" xfId="0" applyFont="1" applyFill="1" applyBorder="1"/>
    <xf numFmtId="0" fontId="4" fillId="3" borderId="65" xfId="0" applyFont="1" applyFill="1" applyBorder="1" applyAlignment="1">
      <alignment horizontal="center" wrapText="1"/>
    </xf>
    <xf numFmtId="0" fontId="3" fillId="0" borderId="89" xfId="0" applyFont="1" applyFill="1" applyBorder="1" applyAlignment="1">
      <alignment horizontal="center"/>
    </xf>
    <xf numFmtId="0" fontId="3" fillId="0" borderId="89" xfId="0" applyFont="1" applyBorder="1" applyAlignment="1">
      <alignment horizontal="center"/>
    </xf>
    <xf numFmtId="0" fontId="3" fillId="3" borderId="5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86" xfId="0" applyFont="1" applyFill="1" applyBorder="1" applyAlignment="1">
      <alignment horizontal="center" vertical="center" wrapText="1"/>
    </xf>
    <xf numFmtId="0" fontId="3" fillId="0" borderId="15" xfId="0" applyFont="1" applyBorder="1"/>
    <xf numFmtId="0" fontId="3" fillId="0" borderId="89" xfId="0" applyFont="1" applyBorder="1" applyAlignment="1">
      <alignment wrapText="1"/>
    </xf>
    <xf numFmtId="164" fontId="3" fillId="0" borderId="89" xfId="7" applyNumberFormat="1" applyFont="1" applyBorder="1"/>
    <xf numFmtId="164" fontId="3" fillId="0" borderId="71" xfId="7" applyNumberFormat="1" applyFont="1" applyBorder="1"/>
    <xf numFmtId="0" fontId="99" fillId="0" borderId="89" xfId="0" applyFont="1" applyBorder="1" applyAlignment="1">
      <alignment horizontal="left" wrapText="1" indent="2"/>
    </xf>
    <xf numFmtId="169" fontId="9" fillId="37" borderId="89" xfId="20" applyBorder="1"/>
    <xf numFmtId="164" fontId="3" fillId="0" borderId="89" xfId="7" applyNumberFormat="1" applyFont="1" applyBorder="1" applyAlignment="1">
      <alignment vertical="center"/>
    </xf>
    <xf numFmtId="0" fontId="4" fillId="0" borderId="15" xfId="0" applyFont="1" applyBorder="1"/>
    <xf numFmtId="0" fontId="4" fillId="0" borderId="89" xfId="0" applyFont="1" applyBorder="1" applyAlignment="1">
      <alignment wrapText="1"/>
    </xf>
    <xf numFmtId="164" fontId="4" fillId="0" borderId="71" xfId="7" applyNumberFormat="1" applyFont="1" applyBorder="1"/>
    <xf numFmtId="0" fontId="111" fillId="3" borderId="53"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6" xfId="7" applyNumberFormat="1" applyFont="1" applyFill="1" applyBorder="1"/>
    <xf numFmtId="164" fontId="3" fillId="0" borderId="89" xfId="7" applyNumberFormat="1" applyFont="1" applyFill="1" applyBorder="1"/>
    <xf numFmtId="164" fontId="3" fillId="0" borderId="89" xfId="7" applyNumberFormat="1" applyFont="1" applyFill="1" applyBorder="1" applyAlignment="1">
      <alignment vertical="center"/>
    </xf>
    <xf numFmtId="0" fontId="99" fillId="0" borderId="89"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86" xfId="0" applyFont="1" applyFill="1" applyBorder="1"/>
    <xf numFmtId="0" fontId="4" fillId="0" borderId="18" xfId="0" applyFont="1" applyBorder="1"/>
    <xf numFmtId="0" fontId="4" fillId="0" borderId="19" xfId="0" applyFont="1" applyBorder="1" applyAlignment="1">
      <alignment wrapText="1"/>
    </xf>
    <xf numFmtId="10" fontId="4" fillId="0" borderId="20" xfId="20962" applyNumberFormat="1" applyFont="1" applyBorder="1"/>
    <xf numFmtId="0" fontId="2" fillId="2" borderId="77" xfId="0" applyFont="1" applyFill="1" applyBorder="1" applyAlignment="1">
      <alignment horizontal="right" vertical="center"/>
    </xf>
    <xf numFmtId="0" fontId="2" fillId="0" borderId="87" xfId="0" applyFont="1" applyBorder="1" applyAlignment="1">
      <alignment vertical="center" wrapText="1"/>
    </xf>
    <xf numFmtId="193" fontId="2" fillId="2" borderId="87" xfId="0" applyNumberFormat="1" applyFont="1" applyFill="1" applyBorder="1" applyAlignment="1" applyProtection="1">
      <alignment vertical="center"/>
      <protection locked="0"/>
    </xf>
    <xf numFmtId="193" fontId="87" fillId="2" borderId="87"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58" xfId="0" applyNumberFormat="1" applyFont="1" applyFill="1" applyBorder="1" applyAlignment="1">
      <alignment horizontal="left" vertical="center" wrapText="1"/>
    </xf>
    <xf numFmtId="0" fontId="6" fillId="0" borderId="104" xfId="17" applyBorder="1" applyAlignment="1" applyProtection="1"/>
    <xf numFmtId="0" fontId="113" fillId="0" borderId="0" xfId="0" applyFont="1" applyFill="1" applyAlignment="1">
      <alignment horizontal="left" vertical="top" wrapText="1"/>
    </xf>
    <xf numFmtId="193" fontId="2" fillId="3" borderId="71" xfId="2" applyNumberFormat="1" applyFont="1" applyFill="1" applyBorder="1" applyAlignment="1" applyProtection="1">
      <alignment vertical="top" wrapText="1"/>
      <protection locked="0"/>
    </xf>
    <xf numFmtId="0" fontId="2" fillId="0" borderId="104" xfId="0" applyFont="1" applyFill="1" applyBorder="1" applyAlignment="1" applyProtection="1">
      <alignment horizontal="center" vertical="center" wrapText="1"/>
    </xf>
    <xf numFmtId="0" fontId="111" fillId="0" borderId="104" xfId="0" applyFont="1" applyBorder="1" applyAlignment="1">
      <alignment horizontal="center" vertical="center"/>
    </xf>
    <xf numFmtId="0" fontId="0" fillId="0" borderId="104" xfId="0" applyBorder="1" applyAlignment="1">
      <alignment horizontal="center"/>
    </xf>
    <xf numFmtId="0" fontId="124" fillId="3" borderId="104" xfId="20966" applyFont="1" applyFill="1" applyBorder="1" applyAlignment="1">
      <alignment horizontal="left" vertical="center" wrapText="1"/>
    </xf>
    <xf numFmtId="0" fontId="125" fillId="0" borderId="104" xfId="20966" applyFont="1" applyFill="1" applyBorder="1" applyAlignment="1">
      <alignment horizontal="left" vertical="center" wrapText="1" indent="1"/>
    </xf>
    <xf numFmtId="0" fontId="126" fillId="3" borderId="114" xfId="0" applyFont="1" applyFill="1" applyBorder="1" applyAlignment="1">
      <alignment horizontal="left" vertical="center" wrapText="1"/>
    </xf>
    <xf numFmtId="0" fontId="125" fillId="3" borderId="104" xfId="20966" applyFont="1" applyFill="1" applyBorder="1" applyAlignment="1">
      <alignment horizontal="left" vertical="center" wrapText="1" indent="1"/>
    </xf>
    <xf numFmtId="0" fontId="124" fillId="0" borderId="114" xfId="0" applyFont="1" applyFill="1" applyBorder="1" applyAlignment="1">
      <alignment horizontal="left" vertical="center" wrapText="1"/>
    </xf>
    <xf numFmtId="0" fontId="126" fillId="0" borderId="114" xfId="0" applyFont="1" applyFill="1" applyBorder="1" applyAlignment="1">
      <alignment horizontal="left" vertical="center" wrapText="1"/>
    </xf>
    <xf numFmtId="0" fontId="126" fillId="0" borderId="114" xfId="0" applyFont="1" applyFill="1" applyBorder="1" applyAlignment="1">
      <alignment vertical="center" wrapText="1"/>
    </xf>
    <xf numFmtId="0" fontId="127" fillId="0" borderId="114" xfId="0" applyFont="1" applyFill="1" applyBorder="1" applyAlignment="1">
      <alignment horizontal="left" vertical="center" wrapText="1" indent="1"/>
    </xf>
    <xf numFmtId="0" fontId="127" fillId="3" borderId="114" xfId="0" applyFont="1" applyFill="1" applyBorder="1" applyAlignment="1">
      <alignment horizontal="left" vertical="center" wrapText="1" indent="1"/>
    </xf>
    <xf numFmtId="0" fontId="126" fillId="3" borderId="115" xfId="0" applyFont="1" applyFill="1" applyBorder="1" applyAlignment="1">
      <alignment horizontal="left" vertical="center" wrapText="1"/>
    </xf>
    <xf numFmtId="0" fontId="127" fillId="0" borderId="104" xfId="20966" applyFont="1" applyFill="1" applyBorder="1" applyAlignment="1">
      <alignment horizontal="left" vertical="center" wrapText="1" indent="1"/>
    </xf>
    <xf numFmtId="0" fontId="126" fillId="0" borderId="104" xfId="0" applyFont="1" applyFill="1" applyBorder="1" applyAlignment="1">
      <alignment horizontal="left" vertical="center" wrapText="1"/>
    </xf>
    <xf numFmtId="0" fontId="128" fillId="0" borderId="104" xfId="20966" applyFont="1" applyFill="1" applyBorder="1" applyAlignment="1">
      <alignment horizontal="center" vertical="center" wrapText="1"/>
    </xf>
    <xf numFmtId="0" fontId="126" fillId="3" borderId="116" xfId="0" applyFont="1" applyFill="1" applyBorder="1" applyAlignment="1">
      <alignment horizontal="left" vertical="center" wrapText="1"/>
    </xf>
    <xf numFmtId="0" fontId="0" fillId="0" borderId="117" xfId="0" applyBorder="1" applyAlignment="1">
      <alignment horizontal="center"/>
    </xf>
    <xf numFmtId="0" fontId="125" fillId="3" borderId="117" xfId="20966" applyFont="1" applyFill="1" applyBorder="1" applyAlignment="1">
      <alignment horizontal="left" vertical="center" wrapText="1" indent="1"/>
    </xf>
    <xf numFmtId="0" fontId="125" fillId="3" borderId="114" xfId="0" applyFont="1" applyFill="1" applyBorder="1" applyAlignment="1">
      <alignment horizontal="left" vertical="center" wrapText="1" indent="1"/>
    </xf>
    <xf numFmtId="0" fontId="125" fillId="0" borderId="117" xfId="20966" applyFont="1" applyFill="1" applyBorder="1" applyAlignment="1">
      <alignment horizontal="left" vertical="center" wrapText="1" indent="1"/>
    </xf>
    <xf numFmtId="0" fontId="126" fillId="0" borderId="114" xfId="0" applyFont="1" applyBorder="1" applyAlignment="1">
      <alignment horizontal="left" vertical="center" wrapText="1"/>
    </xf>
    <xf numFmtId="0" fontId="125" fillId="0" borderId="114" xfId="0" applyFont="1" applyBorder="1" applyAlignment="1">
      <alignment horizontal="left" vertical="center" wrapText="1" indent="1"/>
    </xf>
    <xf numFmtId="0" fontId="125" fillId="0" borderId="115" xfId="0" applyFont="1" applyBorder="1" applyAlignment="1">
      <alignment horizontal="left" vertical="center" wrapText="1" indent="1"/>
    </xf>
    <xf numFmtId="0" fontId="126" fillId="0" borderId="117" xfId="20966" applyFont="1" applyFill="1" applyBorder="1" applyAlignment="1">
      <alignment horizontal="left" vertical="center" wrapText="1"/>
    </xf>
    <xf numFmtId="0" fontId="126" fillId="0" borderId="117" xfId="0" applyFont="1" applyFill="1" applyBorder="1" applyAlignment="1">
      <alignment vertical="center" wrapText="1"/>
    </xf>
    <xf numFmtId="0" fontId="128" fillId="0" borderId="117" xfId="20966" applyFont="1" applyFill="1" applyBorder="1" applyAlignment="1">
      <alignment horizontal="center" vertical="center" wrapText="1"/>
    </xf>
    <xf numFmtId="0" fontId="126" fillId="3" borderId="117" xfId="20966" applyFont="1" applyFill="1" applyBorder="1" applyAlignment="1">
      <alignment horizontal="left" vertical="center" wrapText="1"/>
    </xf>
    <xf numFmtId="0" fontId="129" fillId="0" borderId="0" xfId="0" applyFont="1" applyAlignment="1">
      <alignment horizontal="justify"/>
    </xf>
    <xf numFmtId="0" fontId="126" fillId="0" borderId="117"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7" xfId="0" applyFont="1" applyFill="1" applyBorder="1" applyAlignment="1" applyProtection="1">
      <alignment horizontal="center" vertical="center" wrapText="1"/>
    </xf>
    <xf numFmtId="0" fontId="125" fillId="0" borderId="114" xfId="0" applyFont="1" applyFill="1" applyBorder="1" applyAlignment="1">
      <alignment horizontal="left" vertical="center" wrapText="1" indent="1"/>
    </xf>
    <xf numFmtId="0" fontId="104" fillId="0" borderId="120" xfId="0" applyNumberFormat="1" applyFont="1" applyFill="1" applyBorder="1" applyAlignment="1">
      <alignment vertical="center" wrapText="1"/>
    </xf>
    <xf numFmtId="193" fontId="94" fillId="0" borderId="117" xfId="0" applyNumberFormat="1" applyFont="1" applyFill="1" applyBorder="1" applyAlignment="1" applyProtection="1">
      <alignment horizontal="right"/>
    </xf>
    <xf numFmtId="193" fontId="94" fillId="36" borderId="117" xfId="0" applyNumberFormat="1" applyFont="1" applyFill="1" applyBorder="1" applyAlignment="1" applyProtection="1">
      <alignment horizontal="right"/>
    </xf>
    <xf numFmtId="193" fontId="94" fillId="36" borderId="71" xfId="0" applyNumberFormat="1" applyFont="1" applyFill="1" applyBorder="1" applyAlignment="1" applyProtection="1">
      <alignment horizontal="right"/>
    </xf>
    <xf numFmtId="0" fontId="2" fillId="0" borderId="120" xfId="0" applyNumberFormat="1" applyFont="1" applyFill="1" applyBorder="1" applyAlignment="1">
      <alignment horizontal="left" vertical="center" wrapText="1" indent="4"/>
    </xf>
    <xf numFmtId="0" fontId="45" fillId="0" borderId="120" xfId="0" applyNumberFormat="1" applyFont="1" applyFill="1" applyBorder="1" applyAlignment="1">
      <alignment vertical="center" wrapText="1"/>
    </xf>
    <xf numFmtId="0" fontId="2" fillId="0" borderId="117" xfId="0" applyFont="1" applyFill="1" applyBorder="1" applyAlignment="1" applyProtection="1">
      <alignment horizontal="left" vertical="center" indent="11"/>
      <protection locked="0"/>
    </xf>
    <xf numFmtId="0" fontId="46" fillId="0" borderId="117" xfId="0" applyFont="1" applyFill="1" applyBorder="1" applyAlignment="1" applyProtection="1">
      <alignment horizontal="left" vertical="center" indent="17"/>
      <protection locked="0"/>
    </xf>
    <xf numFmtId="0" fontId="111" fillId="0" borderId="117" xfId="0" applyFont="1" applyBorder="1" applyAlignment="1">
      <alignment vertical="center"/>
    </xf>
    <xf numFmtId="0" fontId="95" fillId="0" borderId="117" xfId="0" applyNumberFormat="1" applyFont="1" applyFill="1" applyBorder="1" applyAlignment="1">
      <alignment vertical="center" wrapText="1"/>
    </xf>
    <xf numFmtId="0" fontId="96" fillId="0" borderId="120" xfId="0" applyNumberFormat="1" applyFont="1" applyFill="1" applyBorder="1" applyAlignment="1">
      <alignment horizontal="left" vertical="center" wrapText="1"/>
    </xf>
    <xf numFmtId="0" fontId="2" fillId="0" borderId="120" xfId="0" applyNumberFormat="1" applyFont="1" applyFill="1" applyBorder="1" applyAlignment="1">
      <alignment horizontal="left" vertical="center" wrapText="1"/>
    </xf>
    <xf numFmtId="193" fontId="94" fillId="0" borderId="0" xfId="0" applyNumberFormat="1" applyFont="1" applyFill="1" applyBorder="1" applyAlignment="1" applyProtection="1">
      <alignment horizontal="right"/>
    </xf>
    <xf numFmtId="43" fontId="84" fillId="0" borderId="70" xfId="7" applyFont="1" applyFill="1" applyBorder="1" applyAlignment="1">
      <alignment horizontal="center" vertical="center"/>
    </xf>
    <xf numFmtId="43" fontId="84" fillId="0" borderId="117" xfId="7" applyFont="1" applyFill="1" applyBorder="1" applyAlignment="1">
      <alignment horizontal="center" vertical="center"/>
    </xf>
    <xf numFmtId="0" fontId="125" fillId="3" borderId="117" xfId="0" applyFont="1" applyFill="1" applyBorder="1" applyAlignment="1">
      <alignment horizontal="left" vertical="center" wrapText="1" indent="1"/>
    </xf>
    <xf numFmtId="0" fontId="126" fillId="0" borderId="117" xfId="0" applyFont="1" applyBorder="1" applyAlignment="1">
      <alignment horizontal="left" vertical="center" wrapText="1"/>
    </xf>
    <xf numFmtId="0" fontId="125" fillId="0" borderId="117" xfId="0" applyFont="1" applyBorder="1" applyAlignment="1">
      <alignment horizontal="left" vertical="center" wrapText="1" indent="1"/>
    </xf>
    <xf numFmtId="0" fontId="126" fillId="3" borderId="117" xfId="0" applyFont="1" applyFill="1" applyBorder="1" applyAlignment="1">
      <alignment horizontal="left" vertical="center" wrapText="1"/>
    </xf>
    <xf numFmtId="0" fontId="127" fillId="3" borderId="117" xfId="0" applyFont="1" applyFill="1" applyBorder="1" applyAlignment="1">
      <alignment horizontal="left" vertical="center" wrapText="1" indent="1"/>
    </xf>
    <xf numFmtId="0" fontId="129" fillId="0" borderId="117" xfId="0" applyFont="1" applyBorder="1" applyAlignment="1">
      <alignment horizontal="justify"/>
    </xf>
    <xf numFmtId="0" fontId="125" fillId="0" borderId="117" xfId="0" applyFont="1" applyFill="1" applyBorder="1" applyAlignment="1">
      <alignment horizontal="left" vertical="center" wrapText="1" indent="1"/>
    </xf>
    <xf numFmtId="0" fontId="113" fillId="0" borderId="0" xfId="0" applyFont="1"/>
    <xf numFmtId="0" fontId="116" fillId="0" borderId="117" xfId="0" applyFont="1" applyBorder="1"/>
    <xf numFmtId="49" fontId="118" fillId="0" borderId="117" xfId="5" applyNumberFormat="1" applyFont="1" applyFill="1" applyBorder="1" applyAlignment="1" applyProtection="1">
      <alignment horizontal="right" vertical="center"/>
      <protection locked="0"/>
    </xf>
    <xf numFmtId="0" fontId="117" fillId="3" borderId="117" xfId="13" applyFont="1" applyFill="1" applyBorder="1" applyAlignment="1" applyProtection="1">
      <alignment horizontal="left" vertical="center" wrapText="1"/>
      <protection locked="0"/>
    </xf>
    <xf numFmtId="49" fontId="117" fillId="3" borderId="117" xfId="5" applyNumberFormat="1" applyFont="1" applyFill="1" applyBorder="1" applyAlignment="1" applyProtection="1">
      <alignment horizontal="right" vertical="center"/>
      <protection locked="0"/>
    </xf>
    <xf numFmtId="0" fontId="117" fillId="0" borderId="117" xfId="13" applyFont="1" applyFill="1" applyBorder="1" applyAlignment="1" applyProtection="1">
      <alignment horizontal="left" vertical="center" wrapText="1"/>
      <protection locked="0"/>
    </xf>
    <xf numFmtId="49" fontId="117" fillId="0" borderId="117" xfId="5" applyNumberFormat="1" applyFont="1" applyFill="1" applyBorder="1" applyAlignment="1" applyProtection="1">
      <alignment horizontal="right" vertical="center"/>
      <protection locked="0"/>
    </xf>
    <xf numFmtId="0" fontId="119" fillId="0" borderId="117" xfId="13" applyFont="1" applyFill="1" applyBorder="1" applyAlignment="1" applyProtection="1">
      <alignment horizontal="left" vertical="center" wrapText="1"/>
      <protection locked="0"/>
    </xf>
    <xf numFmtId="0" fontId="116" fillId="0" borderId="117" xfId="0" applyFont="1" applyFill="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0" fontId="112" fillId="0" borderId="117" xfId="0" applyFont="1" applyBorder="1"/>
    <xf numFmtId="0" fontId="112" fillId="0" borderId="117" xfId="0" applyFont="1" applyFill="1" applyBorder="1"/>
    <xf numFmtId="0" fontId="112" fillId="0" borderId="117" xfId="0" applyFont="1" applyBorder="1" applyAlignment="1">
      <alignment horizontal="left" indent="8"/>
    </xf>
    <xf numFmtId="0" fontId="112" fillId="0" borderId="117" xfId="0" applyFont="1" applyBorder="1" applyAlignment="1">
      <alignment wrapText="1"/>
    </xf>
    <xf numFmtId="0" fontId="116" fillId="0" borderId="0" xfId="0" applyFont="1"/>
    <xf numFmtId="0" fontId="115" fillId="0" borderId="117" xfId="0" applyFont="1" applyBorder="1"/>
    <xf numFmtId="49" fontId="118" fillId="0" borderId="117" xfId="5" applyNumberFormat="1" applyFont="1" applyFill="1" applyBorder="1" applyAlignment="1" applyProtection="1">
      <alignment horizontal="right" vertical="center" wrapText="1"/>
      <protection locked="0"/>
    </xf>
    <xf numFmtId="49" fontId="117" fillId="3" borderId="117" xfId="5" applyNumberFormat="1" applyFont="1" applyFill="1" applyBorder="1" applyAlignment="1" applyProtection="1">
      <alignment horizontal="right" vertical="center" wrapText="1"/>
      <protection locked="0"/>
    </xf>
    <xf numFmtId="49" fontId="117" fillId="0" borderId="117" xfId="5" applyNumberFormat="1" applyFont="1" applyFill="1" applyBorder="1" applyAlignment="1" applyProtection="1">
      <alignment horizontal="right" vertical="center" wrapText="1"/>
      <protection locked="0"/>
    </xf>
    <xf numFmtId="0" fontId="112" fillId="0" borderId="117" xfId="0" applyFont="1" applyBorder="1" applyAlignment="1">
      <alignment horizontal="center" vertical="center" wrapText="1"/>
    </xf>
    <xf numFmtId="0" fontId="112" fillId="0" borderId="121" xfId="0" applyFont="1" applyFill="1" applyBorder="1" applyAlignment="1">
      <alignment horizontal="center" vertical="center" wrapText="1"/>
    </xf>
    <xf numFmtId="0" fontId="112" fillId="0" borderId="117"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17" xfId="0" applyFont="1" applyFill="1" applyBorder="1"/>
    <xf numFmtId="0" fontId="112" fillId="0" borderId="117" xfId="0" applyNumberFormat="1" applyFont="1" applyFill="1" applyBorder="1" applyAlignment="1">
      <alignment horizontal="left" vertical="center" wrapText="1"/>
    </xf>
    <xf numFmtId="0" fontId="115" fillId="0" borderId="117" xfId="0" applyFont="1" applyFill="1" applyBorder="1" applyAlignment="1">
      <alignment horizontal="left" wrapText="1" indent="1"/>
    </xf>
    <xf numFmtId="0" fontId="115" fillId="0" borderId="117" xfId="0" applyFont="1" applyFill="1" applyBorder="1" applyAlignment="1">
      <alignment horizontal="left" vertical="center" indent="1"/>
    </xf>
    <xf numFmtId="0" fontId="112" fillId="0" borderId="117" xfId="0" applyFont="1" applyFill="1" applyBorder="1" applyAlignment="1">
      <alignment horizontal="left" wrapText="1" indent="1"/>
    </xf>
    <xf numFmtId="0" fontId="112" fillId="0" borderId="117" xfId="0" applyFont="1" applyFill="1" applyBorder="1" applyAlignment="1">
      <alignment horizontal="left" indent="1"/>
    </xf>
    <xf numFmtId="0" fontId="112" fillId="0" borderId="117" xfId="0" applyFont="1" applyFill="1" applyBorder="1" applyAlignment="1">
      <alignment horizontal="left" wrapText="1" indent="4"/>
    </xf>
    <xf numFmtId="0" fontId="112" fillId="0" borderId="117" xfId="0" applyNumberFormat="1" applyFont="1" applyFill="1" applyBorder="1" applyAlignment="1">
      <alignment horizontal="left" indent="3"/>
    </xf>
    <xf numFmtId="0" fontId="115" fillId="0" borderId="117" xfId="0" applyFont="1" applyFill="1" applyBorder="1" applyAlignment="1">
      <alignment horizontal="left" indent="1"/>
    </xf>
    <xf numFmtId="0" fontId="113" fillId="78" borderId="117" xfId="0" applyFont="1" applyFill="1" applyBorder="1"/>
    <xf numFmtId="0" fontId="116" fillId="0" borderId="7" xfId="0" applyFont="1" applyBorder="1"/>
    <xf numFmtId="0" fontId="116" fillId="0" borderId="117" xfId="0" applyFont="1" applyFill="1" applyBorder="1"/>
    <xf numFmtId="0" fontId="113" fillId="0" borderId="117" xfId="0" applyFont="1" applyFill="1" applyBorder="1" applyAlignment="1">
      <alignment horizontal="left" wrapText="1" indent="2"/>
    </xf>
    <xf numFmtId="0" fontId="113" fillId="0" borderId="117" xfId="0" applyFont="1" applyFill="1" applyBorder="1"/>
    <xf numFmtId="0" fontId="113" fillId="0" borderId="117" xfId="0" applyFont="1" applyFill="1" applyBorder="1" applyAlignment="1">
      <alignment horizontal="left" wrapText="1"/>
    </xf>
    <xf numFmtId="0" fontId="112" fillId="0" borderId="0" xfId="0" applyFont="1" applyBorder="1"/>
    <xf numFmtId="0" fontId="112" fillId="0" borderId="117" xfId="0" applyFont="1" applyBorder="1" applyAlignment="1">
      <alignment horizontal="left" indent="1"/>
    </xf>
    <xf numFmtId="0" fontId="112" fillId="0" borderId="117" xfId="0" applyFont="1" applyBorder="1" applyAlignment="1">
      <alignment horizontal="center"/>
    </xf>
    <xf numFmtId="0" fontId="112" fillId="0" borderId="0" xfId="0" applyFont="1" applyBorder="1" applyAlignment="1">
      <alignment horizontal="center" vertical="center"/>
    </xf>
    <xf numFmtId="0" fontId="112" fillId="0" borderId="117"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96"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0" xfId="0" applyFont="1" applyFill="1" applyBorder="1" applyAlignment="1">
      <alignment horizontal="center" vertical="center" wrapText="1"/>
    </xf>
    <xf numFmtId="0" fontId="112" fillId="0" borderId="97" xfId="0" applyFont="1" applyFill="1" applyBorder="1" applyAlignment="1">
      <alignment horizontal="center" vertical="center" wrapText="1"/>
    </xf>
    <xf numFmtId="0" fontId="112" fillId="0" borderId="0" xfId="0" applyFont="1" applyFill="1"/>
    <xf numFmtId="49" fontId="112" fillId="0" borderId="20" xfId="0" applyNumberFormat="1" applyFont="1" applyFill="1" applyBorder="1" applyAlignment="1">
      <alignment horizontal="left" wrapText="1" indent="1"/>
    </xf>
    <xf numFmtId="0" fontId="112" fillId="0" borderId="18" xfId="0" applyNumberFormat="1" applyFont="1" applyFill="1" applyBorder="1" applyAlignment="1">
      <alignment horizontal="left" wrapText="1" indent="1"/>
    </xf>
    <xf numFmtId="49" fontId="112" fillId="0" borderId="71" xfId="0" applyNumberFormat="1" applyFont="1" applyFill="1" applyBorder="1" applyAlignment="1">
      <alignment horizontal="left" wrapText="1" indent="1"/>
    </xf>
    <xf numFmtId="0" fontId="112" fillId="0" borderId="15" xfId="0" applyNumberFormat="1" applyFont="1" applyFill="1" applyBorder="1" applyAlignment="1">
      <alignment horizontal="left" wrapText="1" indent="1"/>
    </xf>
    <xf numFmtId="49" fontId="112" fillId="0" borderId="15" xfId="0" applyNumberFormat="1" applyFont="1" applyFill="1" applyBorder="1" applyAlignment="1">
      <alignment horizontal="left" wrapText="1" indent="3"/>
    </xf>
    <xf numFmtId="49" fontId="112" fillId="0" borderId="71" xfId="0" applyNumberFormat="1" applyFont="1" applyFill="1" applyBorder="1" applyAlignment="1">
      <alignment horizontal="left" wrapText="1" indent="3"/>
    </xf>
    <xf numFmtId="49" fontId="112" fillId="0" borderId="71" xfId="0" applyNumberFormat="1" applyFont="1" applyFill="1" applyBorder="1" applyAlignment="1">
      <alignment horizontal="left" wrapText="1" indent="2"/>
    </xf>
    <xf numFmtId="49" fontId="112" fillId="0" borderId="15" xfId="0" applyNumberFormat="1" applyFont="1" applyBorder="1" applyAlignment="1">
      <alignment horizontal="left" wrapText="1" indent="2"/>
    </xf>
    <xf numFmtId="49" fontId="112" fillId="0" borderId="71" xfId="0" applyNumberFormat="1" applyFont="1" applyFill="1" applyBorder="1" applyAlignment="1">
      <alignment horizontal="left" vertical="top" wrapText="1" indent="2"/>
    </xf>
    <xf numFmtId="49" fontId="112" fillId="0" borderId="71" xfId="0" applyNumberFormat="1" applyFont="1" applyFill="1" applyBorder="1" applyAlignment="1">
      <alignment horizontal="left" indent="1"/>
    </xf>
    <xf numFmtId="0" fontId="112" fillId="0" borderId="15" xfId="0" applyNumberFormat="1" applyFont="1" applyBorder="1" applyAlignment="1">
      <alignment horizontal="left" indent="1"/>
    </xf>
    <xf numFmtId="49" fontId="112" fillId="0" borderId="15" xfId="0" applyNumberFormat="1" applyFont="1" applyBorder="1" applyAlignment="1">
      <alignment horizontal="left" indent="1"/>
    </xf>
    <xf numFmtId="49" fontId="112" fillId="0" borderId="71" xfId="0" applyNumberFormat="1" applyFont="1" applyFill="1" applyBorder="1" applyAlignment="1">
      <alignment horizontal="left" indent="3"/>
    </xf>
    <xf numFmtId="49" fontId="112" fillId="0" borderId="15" xfId="0" applyNumberFormat="1" applyFont="1" applyBorder="1" applyAlignment="1">
      <alignment horizontal="left" indent="3"/>
    </xf>
    <xf numFmtId="0" fontId="112" fillId="0" borderId="15" xfId="0" applyFont="1" applyBorder="1" applyAlignment="1">
      <alignment horizontal="left" indent="2"/>
    </xf>
    <xf numFmtId="0" fontId="112" fillId="0" borderId="71" xfId="0" applyFont="1" applyBorder="1" applyAlignment="1">
      <alignment horizontal="left" indent="2"/>
    </xf>
    <xf numFmtId="0" fontId="112" fillId="0" borderId="15" xfId="0" applyFont="1" applyBorder="1" applyAlignment="1">
      <alignment horizontal="left" indent="1"/>
    </xf>
    <xf numFmtId="0" fontId="112" fillId="0" borderId="71" xfId="0" applyFont="1" applyBorder="1" applyAlignment="1">
      <alignment horizontal="left" indent="1"/>
    </xf>
    <xf numFmtId="0" fontId="115" fillId="0" borderId="54" xfId="0" applyFont="1" applyBorder="1"/>
    <xf numFmtId="0" fontId="112" fillId="0" borderId="57" xfId="0" applyFont="1" applyBorder="1"/>
    <xf numFmtId="0" fontId="112" fillId="0" borderId="65" xfId="0" applyFont="1" applyBorder="1" applyAlignment="1">
      <alignment horizontal="center" vertical="center" wrapText="1"/>
    </xf>
    <xf numFmtId="0" fontId="112" fillId="0" borderId="71"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17"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7" fillId="0" borderId="117" xfId="0" applyFont="1" applyBorder="1"/>
    <xf numFmtId="0" fontId="115" fillId="0" borderId="117"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2" xfId="0" applyNumberFormat="1" applyFont="1" applyFill="1" applyBorder="1" applyAlignment="1">
      <alignment horizontal="left" vertical="center" wrapText="1" indent="1" readingOrder="1"/>
    </xf>
    <xf numFmtId="0" fontId="133" fillId="0" borderId="117" xfId="0" applyFont="1" applyBorder="1" applyAlignment="1">
      <alignment horizontal="left" indent="3"/>
    </xf>
    <xf numFmtId="0" fontId="115" fillId="0" borderId="117" xfId="0" applyNumberFormat="1" applyFont="1" applyFill="1" applyBorder="1" applyAlignment="1">
      <alignment vertical="center" wrapText="1" readingOrder="1"/>
    </xf>
    <xf numFmtId="0" fontId="133" fillId="0" borderId="117" xfId="0" applyFont="1" applyFill="1" applyBorder="1" applyAlignment="1">
      <alignment horizontal="left" indent="2"/>
    </xf>
    <xf numFmtId="0" fontId="112" fillId="0" borderId="113" xfId="0" applyNumberFormat="1" applyFont="1" applyFill="1" applyBorder="1" applyAlignment="1">
      <alignment vertical="center" wrapText="1" readingOrder="1"/>
    </xf>
    <xf numFmtId="0" fontId="133" fillId="0" borderId="121" xfId="0" applyFont="1" applyBorder="1" applyAlignment="1">
      <alignment horizontal="left" indent="2"/>
    </xf>
    <xf numFmtId="0" fontId="112" fillId="0" borderId="112" xfId="0" applyNumberFormat="1" applyFont="1" applyFill="1" applyBorder="1" applyAlignment="1">
      <alignment vertical="center" wrapText="1" readingOrder="1"/>
    </xf>
    <xf numFmtId="0" fontId="133" fillId="0" borderId="117" xfId="0" applyFont="1" applyBorder="1" applyAlignment="1">
      <alignment horizontal="left" indent="2"/>
    </xf>
    <xf numFmtId="0" fontId="112" fillId="0" borderId="111" xfId="0" applyNumberFormat="1" applyFont="1" applyFill="1" applyBorder="1" applyAlignment="1">
      <alignment vertical="center" wrapText="1" readingOrder="1"/>
    </xf>
    <xf numFmtId="0" fontId="133" fillId="0" borderId="7" xfId="0" applyFont="1" applyBorder="1"/>
    <xf numFmtId="0" fontId="2" fillId="0" borderId="12" xfId="0" applyNumberFormat="1" applyFont="1" applyFill="1" applyBorder="1" applyAlignment="1">
      <alignment horizontal="left" vertical="center" wrapText="1" indent="1"/>
    </xf>
    <xf numFmtId="169" fontId="2" fillId="37" borderId="53" xfId="20" applyFont="1" applyBorder="1"/>
    <xf numFmtId="193" fontId="84" fillId="0" borderId="15" xfId="0" applyNumberFormat="1" applyFont="1" applyFill="1" applyBorder="1" applyAlignment="1" applyProtection="1">
      <alignment vertical="center" wrapText="1"/>
      <protection locked="0"/>
    </xf>
    <xf numFmtId="193" fontId="84" fillId="0" borderId="117" xfId="0" applyNumberFormat="1" applyFont="1" applyFill="1" applyBorder="1" applyAlignment="1" applyProtection="1">
      <alignment vertical="center" wrapText="1"/>
      <protection locked="0"/>
    </xf>
    <xf numFmtId="193" fontId="84" fillId="0" borderId="71" xfId="0" applyNumberFormat="1" applyFont="1" applyFill="1" applyBorder="1" applyAlignment="1" applyProtection="1">
      <alignment vertical="center" wrapText="1"/>
      <protection locked="0"/>
    </xf>
    <xf numFmtId="193" fontId="87" fillId="2" borderId="15" xfId="0" applyNumberFormat="1" applyFont="1" applyFill="1" applyBorder="1" applyAlignment="1" applyProtection="1">
      <alignment vertical="center"/>
      <protection locked="0"/>
    </xf>
    <xf numFmtId="193" fontId="87" fillId="2" borderId="117" xfId="0" applyNumberFormat="1" applyFont="1" applyFill="1" applyBorder="1" applyAlignment="1" applyProtection="1">
      <alignment vertical="center"/>
      <protection locked="0"/>
    </xf>
    <xf numFmtId="193" fontId="87" fillId="2" borderId="71" xfId="0" applyNumberFormat="1" applyFont="1" applyFill="1" applyBorder="1" applyAlignment="1" applyProtection="1">
      <alignment vertical="center"/>
      <protection locked="0"/>
    </xf>
    <xf numFmtId="193" fontId="87" fillId="2" borderId="77" xfId="0" applyNumberFormat="1" applyFont="1" applyFill="1" applyBorder="1" applyAlignment="1" applyProtection="1">
      <alignment vertical="center"/>
      <protection locked="0"/>
    </xf>
    <xf numFmtId="193" fontId="87" fillId="2" borderId="121" xfId="0" applyNumberFormat="1" applyFont="1" applyFill="1" applyBorder="1" applyAlignment="1" applyProtection="1">
      <alignment vertical="center"/>
      <protection locked="0"/>
    </xf>
    <xf numFmtId="0" fontId="2" fillId="81" borderId="0" xfId="13" applyFont="1" applyFill="1" applyBorder="1" applyAlignment="1" applyProtection="1">
      <alignment wrapText="1"/>
      <protection locked="0"/>
    </xf>
    <xf numFmtId="165" fontId="2" fillId="0" borderId="3" xfId="20962" applyNumberFormat="1" applyFont="1" applyBorder="1" applyAlignment="1" applyProtection="1">
      <alignment horizontal="right" vertical="center" wrapText="1"/>
      <protection locked="0"/>
    </xf>
    <xf numFmtId="165" fontId="84" fillId="0" borderId="3" xfId="20962" applyNumberFormat="1" applyFont="1" applyBorder="1" applyAlignment="1" applyProtection="1">
      <alignment vertical="center" wrapText="1"/>
      <protection locked="0"/>
    </xf>
    <xf numFmtId="165" fontId="84" fillId="0" borderId="16" xfId="20962" applyNumberFormat="1" applyFont="1" applyBorder="1" applyAlignment="1" applyProtection="1">
      <alignment vertical="center" wrapText="1"/>
      <protection locked="0"/>
    </xf>
    <xf numFmtId="165" fontId="85" fillId="0" borderId="0" xfId="20962" applyNumberFormat="1" applyFont="1"/>
    <xf numFmtId="165" fontId="84" fillId="0" borderId="15" xfId="20962" applyNumberFormat="1" applyFont="1" applyBorder="1" applyAlignment="1" applyProtection="1">
      <alignment vertical="center" wrapText="1"/>
      <protection locked="0"/>
    </xf>
    <xf numFmtId="165" fontId="84" fillId="0" borderId="117" xfId="20962" applyNumberFormat="1" applyFont="1" applyBorder="1" applyAlignment="1" applyProtection="1">
      <alignment vertical="center" wrapText="1"/>
      <protection locked="0"/>
    </xf>
    <xf numFmtId="165" fontId="84" fillId="0" borderId="71" xfId="20962" applyNumberFormat="1" applyFont="1" applyBorder="1" applyAlignment="1" applyProtection="1">
      <alignment vertical="center" wrapText="1"/>
      <protection locked="0"/>
    </xf>
    <xf numFmtId="165" fontId="2" fillId="37" borderId="0" xfId="20962" applyNumberFormat="1" applyFont="1" applyFill="1" applyBorder="1"/>
    <xf numFmtId="165" fontId="2" fillId="37" borderId="86" xfId="20962" applyNumberFormat="1" applyFont="1" applyFill="1" applyBorder="1"/>
    <xf numFmtId="165" fontId="2" fillId="37" borderId="53" xfId="20962" applyNumberFormat="1" applyFont="1" applyFill="1" applyBorder="1"/>
    <xf numFmtId="165" fontId="2" fillId="2" borderId="3" xfId="20962" applyNumberFormat="1" applyFont="1" applyFill="1" applyBorder="1" applyAlignment="1" applyProtection="1">
      <alignment vertical="center"/>
      <protection locked="0"/>
    </xf>
    <xf numFmtId="165" fontId="87" fillId="2" borderId="3" xfId="20962" applyNumberFormat="1" applyFont="1" applyFill="1" applyBorder="1" applyAlignment="1" applyProtection="1">
      <alignment vertical="center"/>
      <protection locked="0"/>
    </xf>
    <xf numFmtId="165" fontId="87" fillId="2" borderId="16" xfId="20962" applyNumberFormat="1" applyFont="1" applyFill="1" applyBorder="1" applyAlignment="1" applyProtection="1">
      <alignment vertical="center"/>
      <protection locked="0"/>
    </xf>
    <xf numFmtId="165" fontId="87" fillId="2" borderId="15" xfId="20962" applyNumberFormat="1" applyFont="1" applyFill="1" applyBorder="1" applyAlignment="1" applyProtection="1">
      <alignment vertical="center"/>
      <protection locked="0"/>
    </xf>
    <xf numFmtId="165" fontId="87" fillId="2" borderId="117" xfId="20962" applyNumberFormat="1" applyFont="1" applyFill="1" applyBorder="1" applyAlignment="1" applyProtection="1">
      <alignment vertical="center"/>
      <protection locked="0"/>
    </xf>
    <xf numFmtId="165" fontId="87" fillId="2" borderId="71" xfId="20962" applyNumberFormat="1" applyFont="1" applyFill="1" applyBorder="1" applyAlignment="1" applyProtection="1">
      <alignment vertical="center"/>
      <protection locked="0"/>
    </xf>
    <xf numFmtId="165" fontId="84" fillId="0" borderId="3" xfId="20962" applyNumberFormat="1" applyFont="1" applyFill="1" applyBorder="1" applyAlignment="1" applyProtection="1">
      <alignment horizontal="center" vertical="center" wrapText="1"/>
      <protection locked="0"/>
    </xf>
    <xf numFmtId="165" fontId="84" fillId="0" borderId="16" xfId="20962" applyNumberFormat="1" applyFont="1" applyFill="1" applyBorder="1" applyAlignment="1" applyProtection="1">
      <alignment horizontal="center" vertical="center" wrapText="1"/>
      <protection locked="0"/>
    </xf>
    <xf numFmtId="165" fontId="84" fillId="0" borderId="15" xfId="20962" applyNumberFormat="1" applyFont="1" applyFill="1" applyBorder="1" applyAlignment="1" applyProtection="1">
      <alignment horizontal="center" vertical="center" wrapText="1"/>
      <protection locked="0"/>
    </xf>
    <xf numFmtId="165" fontId="84" fillId="0" borderId="117" xfId="20962" applyNumberFormat="1" applyFont="1" applyFill="1" applyBorder="1" applyAlignment="1" applyProtection="1">
      <alignment horizontal="center" vertical="center" wrapText="1"/>
      <protection locked="0"/>
    </xf>
    <xf numFmtId="165" fontId="84" fillId="0" borderId="71" xfId="20962" applyNumberFormat="1" applyFont="1" applyFill="1" applyBorder="1" applyAlignment="1" applyProtection="1">
      <alignment horizontal="center" vertical="center" wrapText="1"/>
      <protection locked="0"/>
    </xf>
    <xf numFmtId="10" fontId="85" fillId="0" borderId="0" xfId="20962" applyNumberFormat="1" applyFont="1"/>
    <xf numFmtId="4" fontId="0" fillId="0" borderId="117" xfId="0" applyNumberFormat="1" applyBorder="1"/>
    <xf numFmtId="3" fontId="0" fillId="36" borderId="117" xfId="0" applyNumberFormat="1" applyFill="1" applyBorder="1"/>
    <xf numFmtId="4" fontId="0" fillId="36" borderId="71" xfId="0" applyNumberFormat="1" applyFill="1" applyBorder="1"/>
    <xf numFmtId="194" fontId="0" fillId="0" borderId="117" xfId="0" applyNumberFormat="1" applyBorder="1"/>
    <xf numFmtId="195" fontId="0" fillId="0" borderId="117" xfId="0" applyNumberFormat="1" applyBorder="1"/>
    <xf numFmtId="4" fontId="0" fillId="0" borderId="117" xfId="0" applyNumberFormat="1" applyBorder="1" applyAlignment="1">
      <alignment vertical="center"/>
    </xf>
    <xf numFmtId="3" fontId="0" fillId="36" borderId="117" xfId="0" applyNumberFormat="1" applyFill="1" applyBorder="1" applyAlignment="1">
      <alignment vertical="center"/>
    </xf>
    <xf numFmtId="4" fontId="0" fillId="36" borderId="71" xfId="0" applyNumberFormat="1" applyFill="1" applyBorder="1" applyAlignment="1">
      <alignment vertical="center"/>
    </xf>
    <xf numFmtId="4" fontId="111" fillId="0" borderId="117" xfId="0" applyNumberFormat="1" applyFont="1" applyBorder="1"/>
    <xf numFmtId="4" fontId="0" fillId="0" borderId="19" xfId="0" applyNumberFormat="1" applyBorder="1"/>
    <xf numFmtId="3" fontId="0" fillId="36" borderId="19" xfId="0" applyNumberFormat="1" applyFill="1" applyBorder="1"/>
    <xf numFmtId="4" fontId="0" fillId="0" borderId="117" xfId="0" applyNumberFormat="1" applyFill="1" applyBorder="1"/>
    <xf numFmtId="4" fontId="111" fillId="0" borderId="117" xfId="0" applyNumberFormat="1" applyFont="1" applyFill="1" applyBorder="1"/>
    <xf numFmtId="4" fontId="0" fillId="36" borderId="117" xfId="0" applyNumberFormat="1" applyFill="1" applyBorder="1"/>
    <xf numFmtId="193" fontId="0" fillId="0" borderId="0" xfId="0" applyNumberFormat="1"/>
    <xf numFmtId="3" fontId="88" fillId="0" borderId="0" xfId="0" applyNumberFormat="1" applyFont="1"/>
    <xf numFmtId="164" fontId="3" fillId="0" borderId="71" xfId="7" applyNumberFormat="1" applyFont="1" applyFill="1" applyBorder="1" applyAlignment="1">
      <alignment horizontal="right" vertical="center" wrapText="1"/>
    </xf>
    <xf numFmtId="164" fontId="4" fillId="36" borderId="71" xfId="7" applyNumberFormat="1" applyFont="1" applyFill="1" applyBorder="1" applyAlignment="1">
      <alignment horizontal="left" vertical="center" wrapText="1"/>
    </xf>
    <xf numFmtId="164" fontId="4" fillId="36" borderId="71" xfId="7" applyNumberFormat="1" applyFont="1" applyFill="1" applyBorder="1" applyAlignment="1">
      <alignment horizontal="center" vertical="center" wrapText="1"/>
    </xf>
    <xf numFmtId="164" fontId="3" fillId="0" borderId="20" xfId="7" applyNumberFormat="1" applyFont="1" applyFill="1" applyBorder="1" applyAlignment="1">
      <alignment horizontal="right" vertical="center" wrapText="1"/>
    </xf>
    <xf numFmtId="3" fontId="137" fillId="0" borderId="117" xfId="20966" applyNumberFormat="1" applyFont="1" applyFill="1" applyBorder="1" applyAlignment="1">
      <alignment horizontal="right" vertical="center" wrapText="1" indent="1"/>
    </xf>
    <xf numFmtId="3" fontId="137" fillId="3" borderId="117" xfId="20966" applyNumberFormat="1" applyFont="1" applyFill="1" applyBorder="1" applyAlignment="1">
      <alignment horizontal="right" vertical="center" wrapText="1" indent="1"/>
    </xf>
    <xf numFmtId="3" fontId="136" fillId="0" borderId="117" xfId="0" applyNumberFormat="1" applyFont="1" applyFill="1" applyBorder="1" applyAlignment="1">
      <alignment horizontal="right" vertical="center" wrapText="1"/>
    </xf>
    <xf numFmtId="3" fontId="138" fillId="0" borderId="117" xfId="0" applyNumberFormat="1" applyFont="1" applyFill="1" applyBorder="1" applyAlignment="1">
      <alignment horizontal="right" vertical="center" wrapText="1"/>
    </xf>
    <xf numFmtId="3" fontId="139" fillId="3" borderId="117" xfId="0" applyNumberFormat="1" applyFont="1" applyFill="1" applyBorder="1" applyAlignment="1">
      <alignment horizontal="right" vertical="center" wrapText="1" indent="1"/>
    </xf>
    <xf numFmtId="3" fontId="138" fillId="3" borderId="117" xfId="0" applyNumberFormat="1" applyFont="1" applyFill="1" applyBorder="1" applyAlignment="1">
      <alignment horizontal="right" vertical="center" wrapText="1"/>
    </xf>
    <xf numFmtId="3" fontId="139" fillId="0" borderId="117" xfId="0" applyNumberFormat="1" applyFont="1" applyFill="1" applyBorder="1" applyAlignment="1">
      <alignment horizontal="right" vertical="center" wrapText="1" indent="1"/>
    </xf>
    <xf numFmtId="3" fontId="139" fillId="0" borderId="117" xfId="20966" applyNumberFormat="1" applyFont="1" applyFill="1" applyBorder="1" applyAlignment="1">
      <alignment horizontal="right" vertical="center" wrapText="1" indent="1"/>
    </xf>
    <xf numFmtId="3" fontId="138" fillId="0" borderId="117" xfId="20966" applyNumberFormat="1" applyFont="1" applyFill="1" applyBorder="1" applyAlignment="1">
      <alignment horizontal="right" vertical="center" wrapText="1"/>
    </xf>
    <xf numFmtId="3" fontId="128" fillId="0" borderId="117" xfId="20966" applyNumberFormat="1" applyFont="1" applyFill="1" applyBorder="1" applyAlignment="1">
      <alignment horizontal="right" vertical="center" wrapText="1"/>
    </xf>
    <xf numFmtId="3" fontId="137" fillId="3" borderId="117" xfId="0" applyNumberFormat="1" applyFont="1" applyFill="1" applyBorder="1" applyAlignment="1">
      <alignment horizontal="right" vertical="center" wrapText="1" indent="1"/>
    </xf>
    <xf numFmtId="3" fontId="138" fillId="0" borderId="117" xfId="0" applyNumberFormat="1" applyFont="1" applyBorder="1" applyAlignment="1">
      <alignment horizontal="right" vertical="center" wrapText="1"/>
    </xf>
    <xf numFmtId="3" fontId="137" fillId="0" borderId="117" xfId="0" applyNumberFormat="1" applyFont="1" applyBorder="1" applyAlignment="1">
      <alignment horizontal="right" vertical="center" wrapText="1" indent="1"/>
    </xf>
    <xf numFmtId="3" fontId="138" fillId="0" borderId="117" xfId="20966" applyNumberFormat="1" applyFont="1" applyBorder="1" applyAlignment="1">
      <alignment horizontal="right" vertical="center" wrapText="1"/>
    </xf>
    <xf numFmtId="3" fontId="137" fillId="0" borderId="117" xfId="0" applyNumberFormat="1" applyFont="1" applyFill="1" applyBorder="1" applyAlignment="1">
      <alignment horizontal="right" vertical="center" wrapText="1" indent="1"/>
    </xf>
    <xf numFmtId="3" fontId="140" fillId="0" borderId="117" xfId="0" applyNumberFormat="1" applyFont="1" applyBorder="1" applyAlignment="1">
      <alignment horizontal="right"/>
    </xf>
    <xf numFmtId="3" fontId="138" fillId="0" borderId="19" xfId="0" applyNumberFormat="1" applyFont="1" applyFill="1" applyBorder="1" applyAlignment="1">
      <alignment horizontal="right" vertical="center" wrapText="1"/>
    </xf>
    <xf numFmtId="167" fontId="141" fillId="0" borderId="71" xfId="0" applyNumberFormat="1" applyFont="1" applyBorder="1" applyAlignment="1">
      <alignment horizontal="center"/>
    </xf>
    <xf numFmtId="167" fontId="135" fillId="0" borderId="71" xfId="0" applyNumberFormat="1" applyFont="1" applyBorder="1" applyAlignment="1">
      <alignment horizontal="center"/>
    </xf>
    <xf numFmtId="0" fontId="141" fillId="0" borderId="71" xfId="0" applyFont="1" applyBorder="1"/>
    <xf numFmtId="0" fontId="141" fillId="0" borderId="20" xfId="0" applyFont="1" applyBorder="1"/>
    <xf numFmtId="0" fontId="124" fillId="0" borderId="117" xfId="0" applyFont="1" applyFill="1" applyBorder="1" applyAlignment="1">
      <alignment horizontal="left" vertical="center" wrapText="1"/>
    </xf>
    <xf numFmtId="0" fontId="127" fillId="0" borderId="117" xfId="0" applyFont="1" applyFill="1" applyBorder="1" applyAlignment="1">
      <alignment horizontal="left" vertical="center" wrapText="1" indent="1"/>
    </xf>
    <xf numFmtId="0" fontId="127" fillId="0" borderId="117" xfId="20966" applyFont="1" applyFill="1" applyBorder="1" applyAlignment="1">
      <alignment horizontal="left" vertical="center" wrapText="1" indent="1"/>
    </xf>
    <xf numFmtId="0" fontId="129" fillId="0" borderId="117" xfId="0" applyFont="1" applyBorder="1" applyAlignment="1">
      <alignment horizontal="left"/>
    </xf>
    <xf numFmtId="0" fontId="126" fillId="0" borderId="19" xfId="0" applyFont="1" applyFill="1" applyBorder="1" applyAlignment="1">
      <alignment horizontal="left" vertical="center" wrapText="1"/>
    </xf>
    <xf numFmtId="0" fontId="0" fillId="0" borderId="15" xfId="0"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0" fontId="124" fillId="3" borderId="13" xfId="20966" applyFont="1" applyFill="1" applyBorder="1" applyAlignment="1">
      <alignment horizontal="left" vertical="center" wrapText="1"/>
    </xf>
    <xf numFmtId="3" fontId="136" fillId="3" borderId="13" xfId="20966" applyNumberFormat="1" applyFont="1" applyFill="1" applyBorder="1" applyAlignment="1">
      <alignment horizontal="right" vertical="center" wrapText="1"/>
    </xf>
    <xf numFmtId="167" fontId="141" fillId="0" borderId="14" xfId="0" applyNumberFormat="1" applyFont="1" applyBorder="1" applyAlignment="1">
      <alignment horizontal="center"/>
    </xf>
    <xf numFmtId="167" fontId="142" fillId="80" borderId="71" xfId="0" applyNumberFormat="1" applyFont="1" applyFill="1" applyBorder="1" applyAlignment="1">
      <alignment horizontal="center"/>
    </xf>
    <xf numFmtId="164" fontId="9" fillId="37" borderId="89" xfId="7" applyNumberFormat="1" applyFont="1" applyFill="1" applyBorder="1"/>
    <xf numFmtId="164" fontId="112" fillId="0" borderId="117" xfId="7" applyNumberFormat="1" applyFont="1" applyBorder="1"/>
    <xf numFmtId="164" fontId="112" fillId="36" borderId="117" xfId="7" applyNumberFormat="1" applyFont="1" applyFill="1" applyBorder="1"/>
    <xf numFmtId="164" fontId="115" fillId="0" borderId="117" xfId="7" applyNumberFormat="1" applyFont="1" applyBorder="1"/>
    <xf numFmtId="164" fontId="113" fillId="0" borderId="117" xfId="7" applyNumberFormat="1" applyFont="1" applyBorder="1"/>
    <xf numFmtId="164" fontId="116" fillId="0" borderId="117" xfId="7" applyNumberFormat="1" applyFont="1" applyBorder="1"/>
    <xf numFmtId="164" fontId="112" fillId="0" borderId="117" xfId="7" applyNumberFormat="1" applyFont="1" applyBorder="1" applyAlignment="1">
      <alignment horizontal="center" vertical="center" wrapText="1"/>
    </xf>
    <xf numFmtId="164" fontId="112" fillId="0" borderId="117" xfId="7" applyNumberFormat="1" applyFont="1" applyBorder="1" applyAlignment="1">
      <alignment horizontal="center" vertical="center"/>
    </xf>
    <xf numFmtId="164" fontId="115" fillId="0" borderId="117" xfId="7" applyNumberFormat="1" applyFont="1" applyFill="1" applyBorder="1" applyAlignment="1">
      <alignment horizontal="left" vertical="center" wrapText="1"/>
    </xf>
    <xf numFmtId="164" fontId="115" fillId="0" borderId="117" xfId="7" applyNumberFormat="1" applyFont="1" applyBorder="1" applyAlignment="1">
      <alignment horizontal="center" vertical="center"/>
    </xf>
    <xf numFmtId="164" fontId="115" fillId="0" borderId="117" xfId="7" applyNumberFormat="1" applyFont="1" applyFill="1" applyBorder="1"/>
    <xf numFmtId="164" fontId="112" fillId="0" borderId="117" xfId="7" applyNumberFormat="1" applyFont="1" applyFill="1" applyBorder="1" applyAlignment="1">
      <alignment horizontal="left" vertical="center" wrapText="1"/>
    </xf>
    <xf numFmtId="164" fontId="117" fillId="0" borderId="117" xfId="7" applyNumberFormat="1" applyFont="1" applyBorder="1"/>
    <xf numFmtId="0" fontId="2" fillId="0" borderId="118" xfId="0" applyFont="1" applyBorder="1" applyAlignment="1">
      <alignment wrapText="1"/>
    </xf>
    <xf numFmtId="0" fontId="84" fillId="0" borderId="74" xfId="0" applyFont="1" applyBorder="1" applyAlignment="1"/>
    <xf numFmtId="0" fontId="2" fillId="0" borderId="15" xfId="0" applyFont="1" applyBorder="1" applyAlignment="1">
      <alignment vertical="center"/>
    </xf>
    <xf numFmtId="0" fontId="2" fillId="0" borderId="118" xfId="0" applyFont="1" applyBorder="1" applyAlignment="1">
      <alignment wrapText="1"/>
    </xf>
    <xf numFmtId="0" fontId="2" fillId="0" borderId="74" xfId="0" applyFont="1" applyBorder="1" applyAlignment="1"/>
    <xf numFmtId="10" fontId="143" fillId="0" borderId="71" xfId="0" applyNumberFormat="1" applyFont="1" applyBorder="1" applyAlignment="1">
      <alignment horizontal="right" vertical="center"/>
    </xf>
    <xf numFmtId="10" fontId="2" fillId="2" borderId="87" xfId="20962" applyNumberFormat="1" applyFont="1" applyFill="1" applyBorder="1" applyAlignment="1" applyProtection="1">
      <alignment vertical="center"/>
      <protection locked="0"/>
    </xf>
    <xf numFmtId="10" fontId="87" fillId="2" borderId="87" xfId="20962" applyNumberFormat="1" applyFont="1" applyFill="1" applyBorder="1" applyAlignment="1" applyProtection="1">
      <alignment vertical="center"/>
      <protection locked="0"/>
    </xf>
    <xf numFmtId="10" fontId="87" fillId="2" borderId="81" xfId="20962" applyNumberFormat="1" applyFont="1" applyFill="1" applyBorder="1" applyAlignment="1" applyProtection="1">
      <alignment vertical="center"/>
      <protection locked="0"/>
    </xf>
    <xf numFmtId="10" fontId="87" fillId="2" borderId="77" xfId="20962" applyNumberFormat="1" applyFont="1" applyFill="1" applyBorder="1" applyAlignment="1" applyProtection="1">
      <alignment vertical="center"/>
      <protection locked="0"/>
    </xf>
    <xf numFmtId="10" fontId="87" fillId="2" borderId="121" xfId="20962" applyNumberFormat="1" applyFont="1" applyFill="1" applyBorder="1" applyAlignment="1" applyProtection="1">
      <alignment vertical="center"/>
      <protection locked="0"/>
    </xf>
    <xf numFmtId="10" fontId="2" fillId="2" borderId="19" xfId="20962" applyNumberFormat="1" applyFont="1" applyFill="1" applyBorder="1" applyAlignment="1" applyProtection="1">
      <alignment vertical="center"/>
      <protection locked="0"/>
    </xf>
    <xf numFmtId="10" fontId="87" fillId="2" borderId="19" xfId="20962" applyNumberFormat="1" applyFont="1" applyFill="1" applyBorder="1" applyAlignment="1" applyProtection="1">
      <alignment vertical="center"/>
      <protection locked="0"/>
    </xf>
    <xf numFmtId="10" fontId="87" fillId="2" borderId="20" xfId="20962" applyNumberFormat="1" applyFont="1" applyFill="1" applyBorder="1" applyAlignment="1" applyProtection="1">
      <alignment vertical="center"/>
      <protection locked="0"/>
    </xf>
    <xf numFmtId="10" fontId="87" fillId="2" borderId="18" xfId="20962" applyNumberFormat="1" applyFont="1" applyFill="1" applyBorder="1" applyAlignment="1" applyProtection="1">
      <alignment vertical="center"/>
      <protection locked="0"/>
    </xf>
    <xf numFmtId="0" fontId="84" fillId="0" borderId="134" xfId="0" applyFont="1" applyBorder="1" applyAlignment="1">
      <alignment vertical="center" wrapText="1"/>
    </xf>
    <xf numFmtId="3" fontId="103" fillId="36" borderId="134" xfId="0" applyNumberFormat="1" applyFont="1" applyFill="1" applyBorder="1" applyAlignment="1">
      <alignment vertical="center" wrapText="1"/>
    </xf>
    <xf numFmtId="3" fontId="103" fillId="0" borderId="134" xfId="0" applyNumberFormat="1" applyFont="1" applyBorder="1" applyAlignment="1">
      <alignment vertical="center" wrapText="1"/>
    </xf>
    <xf numFmtId="14" fontId="2" fillId="3" borderId="134" xfId="8" quotePrefix="1" applyNumberFormat="1" applyFont="1" applyFill="1" applyBorder="1" applyAlignment="1" applyProtection="1">
      <alignment horizontal="left"/>
      <protection locked="0"/>
    </xf>
    <xf numFmtId="3" fontId="103" fillId="0" borderId="134" xfId="0" applyNumberFormat="1" applyFont="1" applyFill="1" applyBorder="1" applyAlignment="1">
      <alignment vertical="center" wrapText="1"/>
    </xf>
    <xf numFmtId="3" fontId="103" fillId="36" borderId="135" xfId="0" applyNumberFormat="1" applyFont="1" applyFill="1" applyBorder="1" applyAlignment="1">
      <alignment vertical="center" wrapText="1"/>
    </xf>
    <xf numFmtId="3" fontId="103" fillId="0" borderId="135" xfId="0" applyNumberFormat="1" applyFont="1" applyBorder="1" applyAlignment="1">
      <alignment vertical="center" wrapText="1"/>
    </xf>
    <xf numFmtId="3" fontId="103" fillId="0" borderId="135" xfId="0" applyNumberFormat="1" applyFont="1" applyFill="1" applyBorder="1" applyAlignment="1">
      <alignment vertical="center" wrapText="1"/>
    </xf>
    <xf numFmtId="14" fontId="2" fillId="0" borderId="0" xfId="0" applyNumberFormat="1" applyFont="1" applyAlignment="1">
      <alignment horizontal="left"/>
    </xf>
    <xf numFmtId="3" fontId="3" fillId="3" borderId="73" xfId="0" applyNumberFormat="1" applyFont="1" applyFill="1" applyBorder="1" applyAlignment="1">
      <alignment vertical="center"/>
    </xf>
    <xf numFmtId="3" fontId="3" fillId="3" borderId="74" xfId="0" applyNumberFormat="1" applyFont="1" applyFill="1" applyBorder="1" applyAlignment="1">
      <alignment vertical="center"/>
    </xf>
    <xf numFmtId="3" fontId="9" fillId="37" borderId="0" xfId="20" applyNumberFormat="1" applyBorder="1"/>
    <xf numFmtId="3" fontId="3" fillId="0" borderId="75" xfId="0" applyNumberFormat="1" applyFont="1" applyFill="1" applyBorder="1" applyAlignment="1">
      <alignment vertical="center"/>
    </xf>
    <xf numFmtId="3" fontId="3" fillId="0" borderId="54" xfId="0" applyNumberFormat="1" applyFont="1" applyFill="1" applyBorder="1" applyAlignment="1">
      <alignment vertical="center"/>
    </xf>
    <xf numFmtId="3" fontId="3" fillId="0" borderId="70" xfId="0" applyNumberFormat="1" applyFont="1" applyFill="1" applyBorder="1" applyAlignment="1">
      <alignment vertical="center"/>
    </xf>
    <xf numFmtId="3" fontId="3" fillId="0" borderId="76" xfId="0" applyNumberFormat="1" applyFont="1" applyFill="1" applyBorder="1" applyAlignment="1">
      <alignment vertical="center"/>
    </xf>
    <xf numFmtId="3" fontId="3" fillId="0" borderId="71" xfId="0" applyNumberFormat="1" applyFont="1" applyFill="1" applyBorder="1" applyAlignment="1">
      <alignment vertical="center"/>
    </xf>
    <xf numFmtId="3" fontId="3" fillId="0" borderId="70" xfId="7" applyNumberFormat="1" applyFont="1" applyFill="1" applyBorder="1" applyAlignment="1">
      <alignment vertical="center"/>
    </xf>
    <xf numFmtId="3" fontId="3" fillId="0" borderId="76" xfId="7" applyNumberFormat="1" applyFont="1" applyFill="1" applyBorder="1" applyAlignment="1">
      <alignment vertical="center"/>
    </xf>
    <xf numFmtId="3" fontId="3" fillId="0" borderId="71" xfId="7" applyNumberFormat="1" applyFont="1" applyFill="1" applyBorder="1" applyAlignment="1">
      <alignment vertical="center"/>
    </xf>
    <xf numFmtId="3" fontId="3" fillId="0" borderId="19" xfId="0" applyNumberFormat="1" applyFont="1" applyFill="1" applyBorder="1" applyAlignment="1">
      <alignment vertical="center"/>
    </xf>
    <xf numFmtId="3" fontId="3" fillId="0" borderId="21" xfId="0" applyNumberFormat="1" applyFont="1" applyFill="1" applyBorder="1" applyAlignment="1">
      <alignment vertical="center"/>
    </xf>
    <xf numFmtId="3" fontId="3" fillId="0" borderId="20" xfId="0" applyNumberFormat="1" applyFont="1" applyFill="1" applyBorder="1" applyAlignment="1">
      <alignment vertical="center"/>
    </xf>
    <xf numFmtId="3" fontId="3" fillId="3" borderId="0" xfId="0" applyNumberFormat="1" applyFont="1" applyFill="1" applyBorder="1" applyAlignment="1">
      <alignment vertical="center"/>
    </xf>
    <xf numFmtId="3" fontId="9" fillId="37" borderId="51" xfId="20" applyNumberFormat="1" applyBorder="1"/>
    <xf numFmtId="3" fontId="3" fillId="0" borderId="23" xfId="0" applyNumberFormat="1" applyFont="1" applyFill="1" applyBorder="1" applyAlignment="1">
      <alignment vertical="center"/>
    </xf>
    <xf numFmtId="3" fontId="3" fillId="0" borderId="14" xfId="0" applyNumberFormat="1" applyFont="1" applyFill="1" applyBorder="1" applyAlignment="1">
      <alignment vertical="center"/>
    </xf>
    <xf numFmtId="3" fontId="9" fillId="37" borderId="21" xfId="20" applyNumberFormat="1" applyBorder="1"/>
    <xf numFmtId="3" fontId="9" fillId="37" borderId="79" xfId="20" applyNumberFormat="1" applyBorder="1"/>
    <xf numFmtId="3" fontId="9" fillId="37" borderId="22" xfId="20" applyNumberFormat="1" applyBorder="1"/>
    <xf numFmtId="3" fontId="3" fillId="0" borderId="80" xfId="0" applyNumberFormat="1" applyFont="1" applyFill="1" applyBorder="1" applyAlignment="1">
      <alignment vertical="center"/>
    </xf>
    <xf numFmtId="3" fontId="3" fillId="0" borderId="81" xfId="0" applyNumberFormat="1" applyFont="1" applyFill="1" applyBorder="1" applyAlignment="1">
      <alignment vertical="center"/>
    </xf>
    <xf numFmtId="196" fontId="3" fillId="0" borderId="84" xfId="20962" applyNumberFormat="1" applyFont="1" applyFill="1" applyBorder="1" applyAlignment="1">
      <alignment vertical="center"/>
    </xf>
    <xf numFmtId="196" fontId="3" fillId="0" borderId="85" xfId="20962" applyNumberFormat="1" applyFont="1" applyFill="1" applyBorder="1" applyAlignment="1">
      <alignment vertical="center"/>
    </xf>
    <xf numFmtId="196" fontId="105" fillId="0" borderId="89" xfId="20962" applyNumberFormat="1" applyFont="1" applyFill="1" applyBorder="1" applyAlignment="1" applyProtection="1">
      <alignment horizontal="right" vertical="center"/>
      <protection locked="0"/>
    </xf>
    <xf numFmtId="3" fontId="113" fillId="0" borderId="0" xfId="0" applyNumberFormat="1" applyFont="1"/>
    <xf numFmtId="3" fontId="116" fillId="0" borderId="117" xfId="0" applyNumberFormat="1" applyFont="1" applyBorder="1"/>
    <xf numFmtId="3" fontId="113" fillId="0" borderId="117" xfId="0" applyNumberFormat="1" applyFont="1" applyFill="1" applyBorder="1" applyAlignment="1">
      <alignment horizontal="center" vertical="center" wrapText="1"/>
    </xf>
    <xf numFmtId="3" fontId="113" fillId="0" borderId="117" xfId="0" applyNumberFormat="1" applyFont="1" applyBorder="1"/>
    <xf numFmtId="3" fontId="112" fillId="0" borderId="117" xfId="0" applyNumberFormat="1" applyFont="1" applyBorder="1"/>
    <xf numFmtId="3" fontId="112" fillId="0" borderId="117" xfId="0" applyNumberFormat="1" applyFont="1" applyFill="1" applyBorder="1"/>
    <xf numFmtId="3" fontId="112" fillId="36" borderId="117" xfId="20965" applyNumberFormat="1" applyFont="1" applyFill="1" applyBorder="1"/>
    <xf numFmtId="3" fontId="115" fillId="0" borderId="117" xfId="0" applyNumberFormat="1" applyFont="1" applyBorder="1"/>
    <xf numFmtId="14" fontId="113" fillId="0" borderId="0" xfId="0" applyNumberFormat="1" applyFont="1" applyAlignment="1">
      <alignment horizontal="left"/>
    </xf>
    <xf numFmtId="3" fontId="112" fillId="0" borderId="117" xfId="0" applyNumberFormat="1" applyFont="1" applyBorder="1" applyAlignment="1">
      <alignment horizontal="left" indent="1"/>
    </xf>
    <xf numFmtId="3" fontId="115" fillId="0" borderId="117" xfId="0" applyNumberFormat="1" applyFont="1" applyBorder="1" applyAlignment="1">
      <alignment horizontal="left"/>
    </xf>
    <xf numFmtId="3" fontId="112" fillId="0" borderId="117" xfId="0" applyNumberFormat="1" applyFont="1" applyBorder="1" applyAlignment="1">
      <alignment horizontal="left"/>
    </xf>
    <xf numFmtId="3" fontId="115" fillId="76" borderId="117" xfId="0" applyNumberFormat="1" applyFont="1" applyFill="1" applyBorder="1" applyAlignment="1">
      <alignment horizontal="left"/>
    </xf>
    <xf numFmtId="3" fontId="112" fillId="0" borderId="15" xfId="0" applyNumberFormat="1" applyFont="1" applyBorder="1" applyAlignment="1">
      <alignment horizontal="left" indent="1"/>
    </xf>
    <xf numFmtId="3" fontId="112" fillId="0" borderId="15" xfId="0" applyNumberFormat="1" applyFont="1" applyBorder="1" applyAlignment="1">
      <alignment horizontal="left" indent="2"/>
    </xf>
    <xf numFmtId="3" fontId="112" fillId="0" borderId="15" xfId="0" applyNumberFormat="1" applyFont="1" applyFill="1" applyBorder="1" applyAlignment="1">
      <alignment horizontal="left" indent="3"/>
    </xf>
    <xf numFmtId="3" fontId="112" fillId="0" borderId="15" xfId="0" applyNumberFormat="1" applyFont="1" applyFill="1" applyBorder="1" applyAlignment="1">
      <alignment horizontal="left" indent="1"/>
    </xf>
    <xf numFmtId="3" fontId="112" fillId="0" borderId="15" xfId="0" applyNumberFormat="1" applyFont="1" applyFill="1" applyBorder="1" applyAlignment="1">
      <alignment horizontal="left" vertical="top" wrapText="1" indent="2"/>
    </xf>
    <xf numFmtId="3" fontId="112" fillId="0" borderId="15" xfId="0" applyNumberFormat="1" applyFont="1" applyFill="1" applyBorder="1" applyAlignment="1">
      <alignment horizontal="left" wrapText="1" indent="3"/>
    </xf>
    <xf numFmtId="3" fontId="112" fillId="0" borderId="15" xfId="0" applyNumberFormat="1" applyFont="1" applyFill="1" applyBorder="1" applyAlignment="1">
      <alignment horizontal="left" wrapText="1" indent="2"/>
    </xf>
    <xf numFmtId="3" fontId="112" fillId="0" borderId="15" xfId="0" applyNumberFormat="1" applyFont="1" applyFill="1" applyBorder="1" applyAlignment="1">
      <alignment horizontal="left" wrapText="1" indent="1"/>
    </xf>
    <xf numFmtId="3" fontId="112" fillId="0" borderId="18" xfId="0" applyNumberFormat="1" applyFont="1" applyFill="1" applyBorder="1" applyAlignment="1">
      <alignment horizontal="left" wrapText="1" indent="1"/>
    </xf>
    <xf numFmtId="3" fontId="115" fillId="0" borderId="15" xfId="0" applyNumberFormat="1" applyFont="1" applyBorder="1" applyAlignment="1">
      <alignment horizontal="left"/>
    </xf>
    <xf numFmtId="3" fontId="112" fillId="0" borderId="71" xfId="0" applyNumberFormat="1" applyFont="1" applyBorder="1" applyAlignment="1">
      <alignment horizontal="left"/>
    </xf>
    <xf numFmtId="3" fontId="112" fillId="0" borderId="120" xfId="0" applyNumberFormat="1" applyFont="1" applyBorder="1" applyAlignment="1">
      <alignment horizontal="left"/>
    </xf>
    <xf numFmtId="3" fontId="112" fillId="79" borderId="15" xfId="0" applyNumberFormat="1" applyFont="1" applyFill="1" applyBorder="1" applyAlignment="1">
      <alignment horizontal="left"/>
    </xf>
    <xf numFmtId="3" fontId="112" fillId="79" borderId="117" xfId="0" applyNumberFormat="1" applyFont="1" applyFill="1" applyBorder="1" applyAlignment="1">
      <alignment horizontal="left"/>
    </xf>
    <xf numFmtId="3" fontId="112" fillId="79" borderId="71" xfId="0" applyNumberFormat="1" applyFont="1" applyFill="1" applyBorder="1" applyAlignment="1">
      <alignment horizontal="left"/>
    </xf>
    <xf numFmtId="3" fontId="112" fillId="79" borderId="120" xfId="0" applyNumberFormat="1" applyFont="1" applyFill="1" applyBorder="1" applyAlignment="1">
      <alignment horizontal="left"/>
    </xf>
    <xf numFmtId="3" fontId="112" fillId="0" borderId="117" xfId="0" applyNumberFormat="1" applyFont="1" applyFill="1" applyBorder="1" applyAlignment="1">
      <alignment horizontal="left"/>
    </xf>
    <xf numFmtId="3" fontId="112" fillId="0" borderId="71" xfId="0" applyNumberFormat="1" applyFont="1" applyFill="1" applyBorder="1" applyAlignment="1">
      <alignment horizontal="left"/>
    </xf>
    <xf numFmtId="3" fontId="112" fillId="0" borderId="120" xfId="0" applyNumberFormat="1" applyFont="1" applyFill="1" applyBorder="1" applyAlignment="1">
      <alignment horizontal="left"/>
    </xf>
    <xf numFmtId="3" fontId="112" fillId="0" borderId="19" xfId="0" applyNumberFormat="1" applyFont="1" applyFill="1" applyBorder="1" applyAlignment="1">
      <alignment horizontal="left"/>
    </xf>
    <xf numFmtId="3" fontId="112" fillId="0" borderId="20" xfId="0" applyNumberFormat="1" applyFont="1" applyFill="1" applyBorder="1" applyAlignment="1">
      <alignment horizontal="left"/>
    </xf>
    <xf numFmtId="3" fontId="112" fillId="0" borderId="22" xfId="0" applyNumberFormat="1" applyFont="1" applyFill="1" applyBorder="1" applyAlignment="1">
      <alignment horizontal="left"/>
    </xf>
    <xf numFmtId="3" fontId="117" fillId="0" borderId="117" xfId="0" applyNumberFormat="1" applyFont="1" applyBorder="1"/>
    <xf numFmtId="3" fontId="117" fillId="0" borderId="121" xfId="0" applyNumberFormat="1" applyFont="1" applyBorder="1"/>
    <xf numFmtId="196" fontId="117" fillId="0" borderId="117" xfId="20962" applyNumberFormat="1" applyFont="1" applyBorder="1"/>
    <xf numFmtId="196" fontId="117" fillId="0" borderId="121" xfId="20962" applyNumberFormat="1" applyFont="1" applyBorder="1"/>
    <xf numFmtId="196" fontId="144" fillId="0" borderId="117" xfId="20962" applyNumberFormat="1" applyFont="1" applyBorder="1"/>
    <xf numFmtId="193" fontId="85" fillId="0" borderId="0" xfId="0" applyNumberFormat="1" applyFont="1"/>
    <xf numFmtId="4" fontId="0" fillId="0" borderId="0" xfId="0" applyNumberFormat="1"/>
    <xf numFmtId="193" fontId="96" fillId="3" borderId="135" xfId="2" applyNumberFormat="1" applyFont="1" applyFill="1" applyBorder="1" applyAlignment="1" applyProtection="1">
      <alignment vertical="top"/>
      <protection locked="0"/>
    </xf>
    <xf numFmtId="193" fontId="3" fillId="0" borderId="0" xfId="0" applyNumberFormat="1" applyFont="1"/>
    <xf numFmtId="3" fontId="3" fillId="0" borderId="0" xfId="0" applyNumberFormat="1" applyFont="1"/>
    <xf numFmtId="164" fontId="0" fillId="0" borderId="0" xfId="0" applyNumberFormat="1"/>
    <xf numFmtId="3" fontId="0" fillId="0" borderId="117" xfId="0" applyNumberFormat="1" applyBorder="1"/>
    <xf numFmtId="3" fontId="0" fillId="0" borderId="0" xfId="0" applyNumberFormat="1"/>
    <xf numFmtId="0" fontId="126" fillId="0" borderId="117" xfId="0" applyFont="1" applyFill="1" applyBorder="1" applyAlignment="1">
      <alignment horizontal="justify" vertical="center" wrapText="1"/>
    </xf>
    <xf numFmtId="0" fontId="124" fillId="0" borderId="117" xfId="0" applyFont="1" applyFill="1" applyBorder="1" applyAlignment="1">
      <alignment horizontal="justify" vertical="center" wrapText="1"/>
    </xf>
    <xf numFmtId="0" fontId="126" fillId="3" borderId="117" xfId="0" applyFont="1" applyFill="1" applyBorder="1" applyAlignment="1">
      <alignment horizontal="justify" vertical="center" wrapText="1"/>
    </xf>
    <xf numFmtId="0" fontId="124" fillId="0" borderId="117" xfId="0" applyFont="1" applyFill="1" applyBorder="1" applyAlignment="1">
      <alignment vertical="center" wrapText="1"/>
    </xf>
    <xf numFmtId="0" fontId="125" fillId="0" borderId="117" xfId="0" applyFont="1" applyFill="1" applyBorder="1" applyAlignment="1">
      <alignment horizontal="left" vertical="center" wrapText="1"/>
    </xf>
    <xf numFmtId="0" fontId="2" fillId="0" borderId="135" xfId="0" applyFont="1" applyFill="1" applyBorder="1" applyAlignment="1" applyProtection="1">
      <alignment horizontal="center" vertical="center" wrapText="1"/>
    </xf>
    <xf numFmtId="0" fontId="0" fillId="0" borderId="15" xfId="0" applyBorder="1" applyAlignment="1">
      <alignment horizontal="center" vertical="center"/>
    </xf>
    <xf numFmtId="4" fontId="0" fillId="36" borderId="135" xfId="0" applyNumberFormat="1" applyFill="1" applyBorder="1"/>
    <xf numFmtId="0" fontId="0" fillId="0" borderId="18" xfId="0" applyBorder="1" applyAlignment="1">
      <alignment horizontal="center" vertical="center"/>
    </xf>
    <xf numFmtId="0" fontId="126" fillId="3" borderId="19" xfId="0" applyFont="1" applyFill="1" applyBorder="1" applyAlignment="1">
      <alignment vertical="center" wrapText="1"/>
    </xf>
    <xf numFmtId="4" fontId="0" fillId="36" borderId="19" xfId="0" applyNumberFormat="1" applyFill="1" applyBorder="1"/>
    <xf numFmtId="4" fontId="0" fillId="36" borderId="20" xfId="0" applyNumberFormat="1" applyFill="1" applyBorder="1"/>
    <xf numFmtId="0" fontId="93" fillId="0" borderId="56" xfId="0" applyFont="1" applyBorder="1" applyAlignment="1">
      <alignment horizontal="left" wrapText="1"/>
    </xf>
    <xf numFmtId="0" fontId="93" fillId="0" borderId="55" xfId="0" applyFont="1" applyBorder="1" applyAlignment="1">
      <alignment horizontal="left" wrapText="1"/>
    </xf>
    <xf numFmtId="0" fontId="93" fillId="0" borderId="123" xfId="0" applyFont="1" applyBorder="1" applyAlignment="1">
      <alignment horizontal="center" vertical="center"/>
    </xf>
    <xf numFmtId="0" fontId="93" fillId="0" borderId="27" xfId="0" applyFont="1" applyBorder="1" applyAlignment="1">
      <alignment horizontal="center" vertical="center"/>
    </xf>
    <xf numFmtId="0" fontId="93" fillId="0" borderId="124" xfId="0" applyFont="1" applyBorder="1" applyAlignment="1">
      <alignment horizontal="center" vertical="center"/>
    </xf>
    <xf numFmtId="0" fontId="134" fillId="0" borderId="123" xfId="0" applyFont="1" applyBorder="1" applyAlignment="1">
      <alignment horizontal="center"/>
    </xf>
    <xf numFmtId="0" fontId="134" fillId="0" borderId="27" xfId="0" applyFont="1" applyBorder="1" applyAlignment="1">
      <alignment horizontal="center"/>
    </xf>
    <xf numFmtId="0" fontId="134" fillId="0" borderId="124" xfId="0" applyFont="1" applyBorder="1" applyAlignment="1">
      <alignment horizontal="center"/>
    </xf>
    <xf numFmtId="0" fontId="0" fillId="0" borderId="118" xfId="0" applyBorder="1" applyAlignment="1">
      <alignment horizontal="center"/>
    </xf>
    <xf numFmtId="0" fontId="0" fillId="0" borderId="119" xfId="0" applyBorder="1" applyAlignment="1">
      <alignment horizontal="center"/>
    </xf>
    <xf numFmtId="0" fontId="0" fillId="0" borderId="74" xfId="0" applyBorder="1" applyAlignment="1">
      <alignment horizontal="center"/>
    </xf>
    <xf numFmtId="0" fontId="0" fillId="0" borderId="104" xfId="0" applyBorder="1" applyAlignment="1">
      <alignment horizontal="center" vertical="center"/>
    </xf>
    <xf numFmtId="0" fontId="121" fillId="0" borderId="105" xfId="0" applyFont="1" applyBorder="1" applyAlignment="1">
      <alignment horizontal="center" vertical="center"/>
    </xf>
    <xf numFmtId="0" fontId="121" fillId="0" borderId="7" xfId="0" applyFont="1" applyBorder="1" applyAlignment="1">
      <alignment horizontal="center" vertical="center"/>
    </xf>
    <xf numFmtId="0" fontId="122" fillId="0" borderId="13" xfId="0" applyFont="1" applyFill="1" applyBorder="1" applyAlignment="1" applyProtection="1">
      <alignment horizontal="center" vertical="center"/>
    </xf>
    <xf numFmtId="0" fontId="122" fillId="0" borderId="14" xfId="0" applyFont="1" applyFill="1" applyBorder="1" applyAlignment="1" applyProtection="1">
      <alignment horizontal="center" vertical="center"/>
    </xf>
    <xf numFmtId="0" fontId="0" fillId="0" borderId="106" xfId="0" applyBorder="1" applyAlignment="1">
      <alignment horizontal="center"/>
    </xf>
    <xf numFmtId="0" fontId="0" fillId="0" borderId="107" xfId="0" applyBorder="1" applyAlignment="1">
      <alignment horizontal="center"/>
    </xf>
    <xf numFmtId="0" fontId="0" fillId="0" borderId="108" xfId="0" applyBorder="1" applyAlignment="1">
      <alignment horizontal="center"/>
    </xf>
    <xf numFmtId="0" fontId="0" fillId="0" borderId="12" xfId="0" applyBorder="1" applyAlignment="1">
      <alignment horizontal="center" vertical="center"/>
    </xf>
    <xf numFmtId="0" fontId="0" fillId="0" borderId="15" xfId="0" applyBorder="1" applyAlignment="1">
      <alignment horizontal="center" vertical="center"/>
    </xf>
    <xf numFmtId="0" fontId="121" fillId="0" borderId="13" xfId="0" applyFont="1" applyBorder="1" applyAlignment="1">
      <alignment horizontal="center" vertical="center" wrapText="1"/>
    </xf>
    <xf numFmtId="0" fontId="121" fillId="0" borderId="117" xfId="0" applyFont="1" applyBorder="1" applyAlignment="1">
      <alignment horizontal="center" vertical="center" wrapText="1"/>
    </xf>
    <xf numFmtId="0" fontId="0" fillId="0" borderId="117" xfId="0" applyBorder="1" applyAlignment="1">
      <alignment horizontal="center" vertical="center"/>
    </xf>
    <xf numFmtId="0" fontId="0" fillId="0" borderId="117" xfId="0" applyBorder="1" applyAlignment="1">
      <alignment horizontal="center" vertical="center" wrapText="1"/>
    </xf>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0" fontId="86" fillId="0" borderId="70" xfId="0" applyFont="1" applyFill="1" applyBorder="1" applyAlignment="1">
      <alignment horizontal="center" vertical="center" wrapText="1"/>
    </xf>
    <xf numFmtId="0" fontId="84" fillId="0" borderId="70" xfId="0" applyFont="1" applyFill="1" applyBorder="1" applyAlignment="1">
      <alignment horizontal="center" vertical="center" wrapText="1"/>
    </xf>
    <xf numFmtId="0" fontId="45" fillId="0" borderId="70" xfId="11" applyFont="1" applyFill="1" applyBorder="1" applyAlignment="1" applyProtection="1">
      <alignment horizontal="center" vertical="center" wrapText="1"/>
    </xf>
    <xf numFmtId="0" fontId="45" fillId="0" borderId="71" xfId="11" applyFont="1" applyFill="1" applyBorder="1" applyAlignment="1" applyProtection="1">
      <alignment horizontal="center" vertical="center" wrapText="1"/>
    </xf>
    <xf numFmtId="0" fontId="45" fillId="0" borderId="6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1" xfId="13" applyFont="1" applyFill="1" applyBorder="1" applyAlignment="1" applyProtection="1">
      <alignment horizontal="center" vertical="center" wrapText="1"/>
      <protection locked="0"/>
    </xf>
    <xf numFmtId="0" fontId="98" fillId="3" borderId="5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59" xfId="1" applyNumberFormat="1" applyFont="1" applyFill="1" applyBorder="1" applyAlignment="1" applyProtection="1">
      <alignment horizontal="center"/>
      <protection locked="0"/>
    </xf>
    <xf numFmtId="164" fontId="45" fillId="3" borderId="24" xfId="1" applyNumberFormat="1" applyFont="1" applyFill="1" applyBorder="1" applyAlignment="1" applyProtection="1">
      <alignment horizontal="center"/>
      <protection locked="0"/>
    </xf>
    <xf numFmtId="164" fontId="45" fillId="3" borderId="25" xfId="1" applyNumberFormat="1" applyFont="1" applyFill="1" applyBorder="1" applyAlignment="1" applyProtection="1">
      <alignment horizontal="center"/>
      <protection locked="0"/>
    </xf>
    <xf numFmtId="164" fontId="45" fillId="0" borderId="12" xfId="1" applyNumberFormat="1" applyFont="1" applyFill="1" applyBorder="1" applyAlignment="1" applyProtection="1">
      <alignment horizontal="center"/>
      <protection locked="0"/>
    </xf>
    <xf numFmtId="164" fontId="45" fillId="0" borderId="13"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0" fontId="86" fillId="0" borderId="47" xfId="0" applyFont="1" applyBorder="1" applyAlignment="1">
      <alignment horizontal="center" vertical="center" wrapText="1"/>
    </xf>
    <xf numFmtId="0" fontId="86" fillId="0" borderId="48" xfId="0" applyFont="1" applyBorder="1" applyAlignment="1">
      <alignment horizontal="center" vertical="center" wrapText="1"/>
    </xf>
    <xf numFmtId="164" fontId="45" fillId="0" borderId="62" xfId="1" applyNumberFormat="1" applyFont="1" applyFill="1" applyBorder="1" applyAlignment="1" applyProtection="1">
      <alignment horizontal="center" vertical="center" wrapText="1"/>
      <protection locked="0"/>
    </xf>
    <xf numFmtId="164" fontId="45" fillId="0" borderId="63" xfId="1" applyNumberFormat="1" applyFont="1" applyFill="1" applyBorder="1" applyAlignment="1" applyProtection="1">
      <alignment horizontal="center" vertical="center" wrapText="1"/>
      <protection locked="0"/>
    </xf>
    <xf numFmtId="0" fontId="3" fillId="0" borderId="61"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86" fillId="0" borderId="64" xfId="0" applyFont="1" applyBorder="1" applyAlignment="1">
      <alignment horizontal="center"/>
    </xf>
    <xf numFmtId="0" fontId="86" fillId="0" borderId="6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0" xfId="0" applyFont="1" applyFill="1" applyBorder="1" applyAlignment="1">
      <alignment horizontal="left" vertical="center"/>
    </xf>
    <xf numFmtId="0" fontId="99" fillId="0" borderId="51" xfId="0" applyFont="1" applyFill="1" applyBorder="1" applyAlignment="1">
      <alignment horizontal="left" vertical="center"/>
    </xf>
    <xf numFmtId="0" fontId="3" fillId="0" borderId="51" xfId="0" applyFont="1" applyFill="1" applyBorder="1" applyAlignment="1">
      <alignment horizontal="center" vertical="center" wrapText="1"/>
    </xf>
    <xf numFmtId="0" fontId="3" fillId="0" borderId="67" xfId="0" applyFont="1" applyFill="1" applyBorder="1" applyAlignment="1">
      <alignment horizontal="center" vertical="center" wrapText="1"/>
    </xf>
    <xf numFmtId="3" fontId="3" fillId="0" borderId="52" xfId="0" applyNumberFormat="1" applyFont="1" applyFill="1" applyBorder="1" applyAlignment="1">
      <alignment horizontal="center" vertical="center" wrapText="1"/>
    </xf>
    <xf numFmtId="3" fontId="3" fillId="0" borderId="51" xfId="0" applyNumberFormat="1" applyFont="1" applyFill="1" applyBorder="1" applyAlignment="1">
      <alignment horizontal="center" vertical="center" wrapText="1"/>
    </xf>
    <xf numFmtId="3" fontId="3" fillId="0" borderId="67" xfId="0" applyNumberFormat="1" applyFont="1" applyFill="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71" xfId="0" applyFont="1" applyBorder="1" applyAlignment="1">
      <alignment horizontal="center" vertical="center" wrapText="1"/>
    </xf>
    <xf numFmtId="0" fontId="115" fillId="0" borderId="94" xfId="0" applyNumberFormat="1" applyFont="1" applyFill="1" applyBorder="1" applyAlignment="1">
      <alignment horizontal="left" vertical="center" wrapText="1"/>
    </xf>
    <xf numFmtId="0" fontId="115" fillId="0" borderId="95" xfId="0" applyNumberFormat="1" applyFont="1" applyFill="1" applyBorder="1" applyAlignment="1">
      <alignment horizontal="left" vertical="center" wrapText="1"/>
    </xf>
    <xf numFmtId="0" fontId="115" fillId="0" borderId="99" xfId="0" applyNumberFormat="1" applyFont="1" applyFill="1" applyBorder="1" applyAlignment="1">
      <alignment horizontal="left" vertical="center" wrapText="1"/>
    </xf>
    <xf numFmtId="0" fontId="115" fillId="0" borderId="100" xfId="0" applyNumberFormat="1" applyFont="1" applyFill="1" applyBorder="1" applyAlignment="1">
      <alignment horizontal="left" vertical="center" wrapText="1"/>
    </xf>
    <xf numFmtId="0" fontId="115" fillId="0" borderId="102" xfId="0" applyNumberFormat="1" applyFont="1" applyFill="1" applyBorder="1" applyAlignment="1">
      <alignment horizontal="left" vertical="center" wrapText="1"/>
    </xf>
    <xf numFmtId="0" fontId="115" fillId="0" borderId="103" xfId="0" applyNumberFormat="1" applyFont="1" applyFill="1" applyBorder="1" applyAlignment="1">
      <alignment horizontal="left" vertical="center" wrapText="1"/>
    </xf>
    <xf numFmtId="3" fontId="113" fillId="0" borderId="96" xfId="0" applyNumberFormat="1" applyFont="1" applyFill="1" applyBorder="1" applyAlignment="1">
      <alignment horizontal="center" vertical="center" wrapText="1"/>
    </xf>
    <xf numFmtId="3" fontId="113" fillId="0" borderId="97" xfId="0" applyNumberFormat="1" applyFont="1" applyFill="1" applyBorder="1" applyAlignment="1">
      <alignment horizontal="center" vertical="center" wrapText="1"/>
    </xf>
    <xf numFmtId="3" fontId="113" fillId="0" borderId="98" xfId="0" applyNumberFormat="1" applyFont="1" applyFill="1" applyBorder="1" applyAlignment="1">
      <alignment horizontal="center" vertical="center" wrapText="1"/>
    </xf>
    <xf numFmtId="3" fontId="113" fillId="0" borderId="75" xfId="0" applyNumberFormat="1" applyFont="1" applyFill="1" applyBorder="1" applyAlignment="1">
      <alignment horizontal="center" vertical="center" wrapText="1"/>
    </xf>
    <xf numFmtId="3" fontId="113" fillId="0" borderId="101" xfId="0" applyNumberFormat="1" applyFont="1" applyFill="1" applyBorder="1" applyAlignment="1">
      <alignment horizontal="center" vertical="center" wrapText="1"/>
    </xf>
    <xf numFmtId="3" fontId="113" fillId="0" borderId="65" xfId="0" applyNumberFormat="1" applyFont="1" applyFill="1" applyBorder="1" applyAlignment="1">
      <alignment horizontal="center" vertical="center" wrapText="1"/>
    </xf>
    <xf numFmtId="0" fontId="112" fillId="0" borderId="121"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17" xfId="0" applyFont="1" applyBorder="1" applyAlignment="1">
      <alignment horizontal="center" vertical="center" wrapText="1"/>
    </xf>
    <xf numFmtId="0" fontId="120" fillId="0" borderId="117" xfId="0" applyFont="1" applyFill="1" applyBorder="1" applyAlignment="1">
      <alignment horizontal="center" vertical="center"/>
    </xf>
    <xf numFmtId="0" fontId="120" fillId="0" borderId="96" xfId="0" applyFont="1" applyFill="1" applyBorder="1" applyAlignment="1">
      <alignment horizontal="center" vertical="center"/>
    </xf>
    <xf numFmtId="0" fontId="120" fillId="0" borderId="98" xfId="0" applyFont="1" applyFill="1" applyBorder="1" applyAlignment="1">
      <alignment horizontal="center" vertical="center"/>
    </xf>
    <xf numFmtId="0" fontId="120" fillId="0" borderId="75" xfId="0" applyFont="1" applyFill="1" applyBorder="1" applyAlignment="1">
      <alignment horizontal="center" vertical="center"/>
    </xf>
    <xf numFmtId="0" fontId="120" fillId="0" borderId="65" xfId="0" applyFont="1" applyFill="1" applyBorder="1" applyAlignment="1">
      <alignment horizontal="center" vertical="center"/>
    </xf>
    <xf numFmtId="3" fontId="116" fillId="0" borderId="117" xfId="0" applyNumberFormat="1"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2" fillId="0" borderId="120" xfId="0" applyFont="1" applyBorder="1" applyAlignment="1">
      <alignment horizontal="center" vertical="center" wrapText="1"/>
    </xf>
    <xf numFmtId="0" fontId="115" fillId="0" borderId="96" xfId="0" applyFont="1" applyFill="1" applyBorder="1" applyAlignment="1">
      <alignment horizontal="center" vertical="center" wrapText="1"/>
    </xf>
    <xf numFmtId="0" fontId="115" fillId="0" borderId="98" xfId="0" applyFont="1" applyFill="1" applyBorder="1" applyAlignment="1">
      <alignment horizontal="center" vertical="center" wrapText="1"/>
    </xf>
    <xf numFmtId="0" fontId="115" fillId="0" borderId="60" xfId="0" applyFont="1" applyFill="1" applyBorder="1" applyAlignment="1">
      <alignment horizontal="center" vertical="center" wrapText="1"/>
    </xf>
    <xf numFmtId="0" fontId="115" fillId="0" borderId="58" xfId="0" applyFont="1" applyFill="1" applyBorder="1" applyAlignment="1">
      <alignment horizontal="center" vertical="center" wrapText="1"/>
    </xf>
    <xf numFmtId="0" fontId="115" fillId="0" borderId="75" xfId="0" applyFont="1" applyFill="1" applyBorder="1" applyAlignment="1">
      <alignment horizontal="center" vertical="center" wrapText="1"/>
    </xf>
    <xf numFmtId="0" fontId="115" fillId="0" borderId="65" xfId="0" applyFont="1" applyFill="1" applyBorder="1" applyAlignment="1">
      <alignment horizontal="center" vertical="center" wrapText="1"/>
    </xf>
    <xf numFmtId="0" fontId="112" fillId="0" borderId="118" xfId="0" applyFont="1" applyFill="1" applyBorder="1" applyAlignment="1">
      <alignment horizontal="center" vertical="center" wrapText="1"/>
    </xf>
    <xf numFmtId="0" fontId="112" fillId="0" borderId="119"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66" xfId="0" applyFont="1" applyFill="1" applyBorder="1" applyAlignment="1">
      <alignment horizontal="center" vertical="center" wrapText="1"/>
    </xf>
    <xf numFmtId="0" fontId="112" fillId="0" borderId="65" xfId="0" applyFont="1" applyBorder="1" applyAlignment="1">
      <alignment horizontal="center" vertical="center" wrapText="1"/>
    </xf>
    <xf numFmtId="0" fontId="115" fillId="0" borderId="50" xfId="0" applyNumberFormat="1" applyFont="1" applyFill="1" applyBorder="1" applyAlignment="1">
      <alignment horizontal="left" vertical="top" wrapText="1"/>
    </xf>
    <xf numFmtId="0" fontId="115" fillId="0" borderId="67" xfId="0" applyNumberFormat="1" applyFont="1" applyFill="1" applyBorder="1" applyAlignment="1">
      <alignment horizontal="left" vertical="top" wrapText="1"/>
    </xf>
    <xf numFmtId="0" fontId="115" fillId="0" borderId="53" xfId="0" applyNumberFormat="1" applyFont="1" applyFill="1" applyBorder="1" applyAlignment="1">
      <alignment horizontal="left" vertical="top" wrapText="1"/>
    </xf>
    <xf numFmtId="0" fontId="115" fillId="0" borderId="86" xfId="0" applyNumberFormat="1" applyFont="1" applyFill="1" applyBorder="1" applyAlignment="1">
      <alignment horizontal="left" vertical="top" wrapText="1"/>
    </xf>
    <xf numFmtId="0" fontId="115" fillId="0" borderId="93" xfId="0" applyNumberFormat="1" applyFont="1" applyFill="1" applyBorder="1" applyAlignment="1">
      <alignment horizontal="left" vertical="top" wrapText="1"/>
    </xf>
    <xf numFmtId="0" fontId="115" fillId="0" borderId="122" xfId="0" applyNumberFormat="1" applyFont="1" applyFill="1" applyBorder="1" applyAlignment="1">
      <alignment horizontal="left" vertical="top" wrapText="1"/>
    </xf>
    <xf numFmtId="0" fontId="115" fillId="0" borderId="77" xfId="0" applyFont="1" applyFill="1" applyBorder="1" applyAlignment="1">
      <alignment horizontal="center" vertical="center" wrapText="1"/>
    </xf>
    <xf numFmtId="0" fontId="115" fillId="0" borderId="57" xfId="0" applyFont="1" applyFill="1" applyBorder="1" applyAlignment="1">
      <alignment horizontal="center" vertical="center" wrapText="1"/>
    </xf>
    <xf numFmtId="0" fontId="112" fillId="0" borderId="54" xfId="0" applyFont="1" applyBorder="1" applyAlignment="1">
      <alignment horizontal="center" vertical="center" wrapText="1"/>
    </xf>
    <xf numFmtId="0" fontId="112" fillId="0" borderId="59" xfId="0" applyFont="1" applyFill="1" applyBorder="1" applyAlignment="1">
      <alignment horizontal="center" vertical="center" wrapText="1"/>
    </xf>
    <xf numFmtId="0" fontId="112" fillId="0" borderId="24" xfId="0" applyFont="1" applyFill="1" applyBorder="1" applyAlignment="1">
      <alignment horizontal="center" vertical="center" wrapText="1"/>
    </xf>
    <xf numFmtId="0" fontId="112" fillId="0" borderId="25" xfId="0" applyFont="1" applyFill="1" applyBorder="1" applyAlignment="1">
      <alignment horizontal="center" vertical="center" wrapText="1"/>
    </xf>
    <xf numFmtId="0" fontId="112" fillId="0" borderId="96" xfId="0" applyFont="1" applyBorder="1" applyAlignment="1">
      <alignment horizontal="center" vertical="top" wrapText="1"/>
    </xf>
    <xf numFmtId="0" fontId="112" fillId="0" borderId="97" xfId="0" applyFont="1" applyBorder="1" applyAlignment="1">
      <alignment horizontal="center" vertical="top" wrapText="1"/>
    </xf>
    <xf numFmtId="0" fontId="112" fillId="0" borderId="96" xfId="0" applyFont="1" applyFill="1" applyBorder="1" applyAlignment="1">
      <alignment horizontal="center" vertical="top" wrapText="1"/>
    </xf>
    <xf numFmtId="0" fontId="112" fillId="0" borderId="119" xfId="0" applyFont="1" applyFill="1" applyBorder="1" applyAlignment="1">
      <alignment horizontal="center" vertical="top" wrapText="1"/>
    </xf>
    <xf numFmtId="0" fontId="112" fillId="0" borderId="120" xfId="0" applyFont="1" applyFill="1" applyBorder="1" applyAlignment="1">
      <alignment horizontal="center" vertical="top" wrapText="1"/>
    </xf>
    <xf numFmtId="0" fontId="132" fillId="0" borderId="109" xfId="0" applyNumberFormat="1" applyFont="1" applyFill="1" applyBorder="1" applyAlignment="1">
      <alignment horizontal="left" vertical="top" wrapText="1"/>
    </xf>
    <xf numFmtId="0" fontId="132" fillId="0" borderId="110" xfId="0" applyNumberFormat="1" applyFont="1" applyFill="1" applyBorder="1" applyAlignment="1">
      <alignment horizontal="left" vertical="top" wrapText="1"/>
    </xf>
    <xf numFmtId="0" fontId="118" fillId="0" borderId="96" xfId="0" applyFont="1" applyBorder="1" applyAlignment="1">
      <alignment horizontal="center" vertical="center"/>
    </xf>
    <xf numFmtId="0" fontId="118" fillId="0" borderId="98" xfId="0" applyFont="1" applyBorder="1" applyAlignment="1">
      <alignment horizontal="center" vertical="center"/>
    </xf>
    <xf numFmtId="0" fontId="118" fillId="0" borderId="75" xfId="0" applyFont="1" applyBorder="1" applyAlignment="1">
      <alignment horizontal="center" vertical="center"/>
    </xf>
    <xf numFmtId="0" fontId="118" fillId="0" borderId="65" xfId="0" applyFont="1" applyBorder="1" applyAlignment="1">
      <alignment horizontal="center" vertical="center"/>
    </xf>
    <xf numFmtId="0" fontId="117" fillId="0" borderId="117" xfId="0" applyFont="1" applyBorder="1" applyAlignment="1">
      <alignment horizontal="center" vertical="center" wrapText="1"/>
    </xf>
    <xf numFmtId="0" fontId="117" fillId="0" borderId="121" xfId="0" applyFont="1" applyBorder="1" applyAlignment="1">
      <alignment horizontal="center" vertical="center" wrapText="1"/>
    </xf>
    <xf numFmtId="3" fontId="112" fillId="0" borderId="0" xfId="0" applyNumberFormat="1" applyFont="1"/>
  </cellXfs>
  <cellStyles count="21849">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053"/>
    <cellStyle name="Calculation 2 10 2 3" xfId="21412"/>
    <cellStyle name="Calculation 2 10 3" xfId="724"/>
    <cellStyle name="Calculation 2 10 3 2" xfId="21054"/>
    <cellStyle name="Calculation 2 10 3 3" xfId="21411"/>
    <cellStyle name="Calculation 2 10 4" xfId="725"/>
    <cellStyle name="Calculation 2 10 4 2" xfId="21055"/>
    <cellStyle name="Calculation 2 10 4 3" xfId="21410"/>
    <cellStyle name="Calculation 2 10 5" xfId="726"/>
    <cellStyle name="Calculation 2 10 5 2" xfId="21056"/>
    <cellStyle name="Calculation 2 10 5 3" xfId="21409"/>
    <cellStyle name="Calculation 2 11" xfId="727"/>
    <cellStyle name="Calculation 2 11 2" xfId="728"/>
    <cellStyle name="Calculation 2 11 2 2" xfId="21058"/>
    <cellStyle name="Calculation 2 11 2 3" xfId="21407"/>
    <cellStyle name="Calculation 2 11 3" xfId="729"/>
    <cellStyle name="Calculation 2 11 3 2" xfId="21059"/>
    <cellStyle name="Calculation 2 11 3 3" xfId="21406"/>
    <cellStyle name="Calculation 2 11 4" xfId="730"/>
    <cellStyle name="Calculation 2 11 4 2" xfId="21060"/>
    <cellStyle name="Calculation 2 11 4 3" xfId="21405"/>
    <cellStyle name="Calculation 2 11 5" xfId="731"/>
    <cellStyle name="Calculation 2 11 5 2" xfId="21061"/>
    <cellStyle name="Calculation 2 11 5 3" xfId="21404"/>
    <cellStyle name="Calculation 2 11 6" xfId="21057"/>
    <cellStyle name="Calculation 2 11 7" xfId="21408"/>
    <cellStyle name="Calculation 2 12" xfId="732"/>
    <cellStyle name="Calculation 2 12 2" xfId="733"/>
    <cellStyle name="Calculation 2 12 2 2" xfId="21063"/>
    <cellStyle name="Calculation 2 12 2 3" xfId="21402"/>
    <cellStyle name="Calculation 2 12 3" xfId="734"/>
    <cellStyle name="Calculation 2 12 3 2" xfId="21064"/>
    <cellStyle name="Calculation 2 12 3 3" xfId="21401"/>
    <cellStyle name="Calculation 2 12 4" xfId="735"/>
    <cellStyle name="Calculation 2 12 4 2" xfId="21065"/>
    <cellStyle name="Calculation 2 12 4 3" xfId="21400"/>
    <cellStyle name="Calculation 2 12 5" xfId="736"/>
    <cellStyle name="Calculation 2 12 5 2" xfId="21066"/>
    <cellStyle name="Calculation 2 12 5 3" xfId="21399"/>
    <cellStyle name="Calculation 2 12 6" xfId="21062"/>
    <cellStyle name="Calculation 2 12 7" xfId="21403"/>
    <cellStyle name="Calculation 2 13" xfId="737"/>
    <cellStyle name="Calculation 2 13 2" xfId="738"/>
    <cellStyle name="Calculation 2 13 2 2" xfId="21068"/>
    <cellStyle name="Calculation 2 13 2 3" xfId="21397"/>
    <cellStyle name="Calculation 2 13 3" xfId="739"/>
    <cellStyle name="Calculation 2 13 3 2" xfId="21069"/>
    <cellStyle name="Calculation 2 13 3 3" xfId="21396"/>
    <cellStyle name="Calculation 2 13 4" xfId="740"/>
    <cellStyle name="Calculation 2 13 4 2" xfId="21070"/>
    <cellStyle name="Calculation 2 13 4 3" xfId="21395"/>
    <cellStyle name="Calculation 2 13 5" xfId="21067"/>
    <cellStyle name="Calculation 2 13 6" xfId="21398"/>
    <cellStyle name="Calculation 2 14" xfId="741"/>
    <cellStyle name="Calculation 2 14 2" xfId="21071"/>
    <cellStyle name="Calculation 2 14 3" xfId="21394"/>
    <cellStyle name="Calculation 2 15" xfId="742"/>
    <cellStyle name="Calculation 2 15 2" xfId="21072"/>
    <cellStyle name="Calculation 2 15 3" xfId="21393"/>
    <cellStyle name="Calculation 2 16" xfId="743"/>
    <cellStyle name="Calculation 2 16 2" xfId="21073"/>
    <cellStyle name="Calculation 2 16 3" xfId="21392"/>
    <cellStyle name="Calculation 2 17" xfId="21052"/>
    <cellStyle name="Calculation 2 18" xfId="21413"/>
    <cellStyle name="Calculation 2 2" xfId="744"/>
    <cellStyle name="Calculation 2 2 10" xfId="21074"/>
    <cellStyle name="Calculation 2 2 11" xfId="21391"/>
    <cellStyle name="Calculation 2 2 2" xfId="745"/>
    <cellStyle name="Calculation 2 2 2 2" xfId="746"/>
    <cellStyle name="Calculation 2 2 2 2 2" xfId="21076"/>
    <cellStyle name="Calculation 2 2 2 2 3" xfId="21389"/>
    <cellStyle name="Calculation 2 2 2 3" xfId="747"/>
    <cellStyle name="Calculation 2 2 2 3 2" xfId="21077"/>
    <cellStyle name="Calculation 2 2 2 3 3" xfId="21388"/>
    <cellStyle name="Calculation 2 2 2 4" xfId="748"/>
    <cellStyle name="Calculation 2 2 2 4 2" xfId="21078"/>
    <cellStyle name="Calculation 2 2 2 4 3" xfId="21387"/>
    <cellStyle name="Calculation 2 2 2 5" xfId="21075"/>
    <cellStyle name="Calculation 2 2 2 6" xfId="21390"/>
    <cellStyle name="Calculation 2 2 3" xfId="749"/>
    <cellStyle name="Calculation 2 2 3 2" xfId="750"/>
    <cellStyle name="Calculation 2 2 3 2 2" xfId="21080"/>
    <cellStyle name="Calculation 2 2 3 2 3" xfId="21385"/>
    <cellStyle name="Calculation 2 2 3 3" xfId="751"/>
    <cellStyle name="Calculation 2 2 3 3 2" xfId="21081"/>
    <cellStyle name="Calculation 2 2 3 3 3" xfId="21384"/>
    <cellStyle name="Calculation 2 2 3 4" xfId="752"/>
    <cellStyle name="Calculation 2 2 3 4 2" xfId="21082"/>
    <cellStyle name="Calculation 2 2 3 4 3" xfId="21383"/>
    <cellStyle name="Calculation 2 2 3 5" xfId="21079"/>
    <cellStyle name="Calculation 2 2 3 6" xfId="21386"/>
    <cellStyle name="Calculation 2 2 4" xfId="753"/>
    <cellStyle name="Calculation 2 2 4 2" xfId="754"/>
    <cellStyle name="Calculation 2 2 4 2 2" xfId="21084"/>
    <cellStyle name="Calculation 2 2 4 2 3" xfId="21381"/>
    <cellStyle name="Calculation 2 2 4 3" xfId="755"/>
    <cellStyle name="Calculation 2 2 4 3 2" xfId="21085"/>
    <cellStyle name="Calculation 2 2 4 3 3" xfId="21380"/>
    <cellStyle name="Calculation 2 2 4 4" xfId="756"/>
    <cellStyle name="Calculation 2 2 4 4 2" xfId="21086"/>
    <cellStyle name="Calculation 2 2 4 4 3" xfId="21379"/>
    <cellStyle name="Calculation 2 2 4 5" xfId="21083"/>
    <cellStyle name="Calculation 2 2 4 6" xfId="21382"/>
    <cellStyle name="Calculation 2 2 5" xfId="757"/>
    <cellStyle name="Calculation 2 2 5 2" xfId="758"/>
    <cellStyle name="Calculation 2 2 5 2 2" xfId="21088"/>
    <cellStyle name="Calculation 2 2 5 2 3" xfId="21377"/>
    <cellStyle name="Calculation 2 2 5 3" xfId="759"/>
    <cellStyle name="Calculation 2 2 5 3 2" xfId="21089"/>
    <cellStyle name="Calculation 2 2 5 3 3" xfId="21376"/>
    <cellStyle name="Calculation 2 2 5 4" xfId="760"/>
    <cellStyle name="Calculation 2 2 5 4 2" xfId="21090"/>
    <cellStyle name="Calculation 2 2 5 4 3" xfId="21375"/>
    <cellStyle name="Calculation 2 2 5 5" xfId="21087"/>
    <cellStyle name="Calculation 2 2 5 6" xfId="21378"/>
    <cellStyle name="Calculation 2 2 6" xfId="761"/>
    <cellStyle name="Calculation 2 2 6 2" xfId="21091"/>
    <cellStyle name="Calculation 2 2 6 3" xfId="21374"/>
    <cellStyle name="Calculation 2 2 7" xfId="762"/>
    <cellStyle name="Calculation 2 2 7 2" xfId="21092"/>
    <cellStyle name="Calculation 2 2 7 3" xfId="21373"/>
    <cellStyle name="Calculation 2 2 8" xfId="763"/>
    <cellStyle name="Calculation 2 2 8 2" xfId="21093"/>
    <cellStyle name="Calculation 2 2 8 3" xfId="21372"/>
    <cellStyle name="Calculation 2 2 9" xfId="764"/>
    <cellStyle name="Calculation 2 2 9 2" xfId="21094"/>
    <cellStyle name="Calculation 2 2 9 3" xfId="21371"/>
    <cellStyle name="Calculation 2 3" xfId="765"/>
    <cellStyle name="Calculation 2 3 2" xfId="766"/>
    <cellStyle name="Calculation 2 3 2 2" xfId="21095"/>
    <cellStyle name="Calculation 2 3 2 3" xfId="21370"/>
    <cellStyle name="Calculation 2 3 3" xfId="767"/>
    <cellStyle name="Calculation 2 3 3 2" xfId="21096"/>
    <cellStyle name="Calculation 2 3 3 3" xfId="21369"/>
    <cellStyle name="Calculation 2 3 4" xfId="768"/>
    <cellStyle name="Calculation 2 3 4 2" xfId="21097"/>
    <cellStyle name="Calculation 2 3 4 3" xfId="21368"/>
    <cellStyle name="Calculation 2 3 5" xfId="769"/>
    <cellStyle name="Calculation 2 3 5 2" xfId="21098"/>
    <cellStyle name="Calculation 2 3 5 3" xfId="21367"/>
    <cellStyle name="Calculation 2 4" xfId="770"/>
    <cellStyle name="Calculation 2 4 2" xfId="771"/>
    <cellStyle name="Calculation 2 4 2 2" xfId="21099"/>
    <cellStyle name="Calculation 2 4 2 3" xfId="21366"/>
    <cellStyle name="Calculation 2 4 3" xfId="772"/>
    <cellStyle name="Calculation 2 4 3 2" xfId="21100"/>
    <cellStyle name="Calculation 2 4 3 3" xfId="21365"/>
    <cellStyle name="Calculation 2 4 4" xfId="773"/>
    <cellStyle name="Calculation 2 4 4 2" xfId="21101"/>
    <cellStyle name="Calculation 2 4 4 3" xfId="21364"/>
    <cellStyle name="Calculation 2 4 5" xfId="774"/>
    <cellStyle name="Calculation 2 4 5 2" xfId="21102"/>
    <cellStyle name="Calculation 2 4 5 3" xfId="21363"/>
    <cellStyle name="Calculation 2 5" xfId="775"/>
    <cellStyle name="Calculation 2 5 2" xfId="776"/>
    <cellStyle name="Calculation 2 5 2 2" xfId="21103"/>
    <cellStyle name="Calculation 2 5 2 3" xfId="21362"/>
    <cellStyle name="Calculation 2 5 3" xfId="777"/>
    <cellStyle name="Calculation 2 5 3 2" xfId="21104"/>
    <cellStyle name="Calculation 2 5 3 3" xfId="21361"/>
    <cellStyle name="Calculation 2 5 4" xfId="778"/>
    <cellStyle name="Calculation 2 5 4 2" xfId="21105"/>
    <cellStyle name="Calculation 2 5 4 3" xfId="21360"/>
    <cellStyle name="Calculation 2 5 5" xfId="779"/>
    <cellStyle name="Calculation 2 5 5 2" xfId="21106"/>
    <cellStyle name="Calculation 2 5 5 3" xfId="21359"/>
    <cellStyle name="Calculation 2 6" xfId="780"/>
    <cellStyle name="Calculation 2 6 2" xfId="781"/>
    <cellStyle name="Calculation 2 6 2 2" xfId="21107"/>
    <cellStyle name="Calculation 2 6 2 3" xfId="21358"/>
    <cellStyle name="Calculation 2 6 3" xfId="782"/>
    <cellStyle name="Calculation 2 6 3 2" xfId="21108"/>
    <cellStyle name="Calculation 2 6 3 3" xfId="21357"/>
    <cellStyle name="Calculation 2 6 4" xfId="783"/>
    <cellStyle name="Calculation 2 6 4 2" xfId="21109"/>
    <cellStyle name="Calculation 2 6 4 3" xfId="21356"/>
    <cellStyle name="Calculation 2 6 5" xfId="784"/>
    <cellStyle name="Calculation 2 6 5 2" xfId="21110"/>
    <cellStyle name="Calculation 2 6 5 3" xfId="21355"/>
    <cellStyle name="Calculation 2 7" xfId="785"/>
    <cellStyle name="Calculation 2 7 2" xfId="786"/>
    <cellStyle name="Calculation 2 7 2 2" xfId="21111"/>
    <cellStyle name="Calculation 2 7 2 3" xfId="21354"/>
    <cellStyle name="Calculation 2 7 3" xfId="787"/>
    <cellStyle name="Calculation 2 7 3 2" xfId="21112"/>
    <cellStyle name="Calculation 2 7 3 3" xfId="21353"/>
    <cellStyle name="Calculation 2 7 4" xfId="788"/>
    <cellStyle name="Calculation 2 7 4 2" xfId="21113"/>
    <cellStyle name="Calculation 2 7 4 3" xfId="21352"/>
    <cellStyle name="Calculation 2 7 5" xfId="789"/>
    <cellStyle name="Calculation 2 7 5 2" xfId="21114"/>
    <cellStyle name="Calculation 2 7 5 3" xfId="21351"/>
    <cellStyle name="Calculation 2 8" xfId="790"/>
    <cellStyle name="Calculation 2 8 2" xfId="791"/>
    <cellStyle name="Calculation 2 8 2 2" xfId="21115"/>
    <cellStyle name="Calculation 2 8 2 3" xfId="21350"/>
    <cellStyle name="Calculation 2 8 3" xfId="792"/>
    <cellStyle name="Calculation 2 8 3 2" xfId="21116"/>
    <cellStyle name="Calculation 2 8 3 3" xfId="21349"/>
    <cellStyle name="Calculation 2 8 4" xfId="793"/>
    <cellStyle name="Calculation 2 8 4 2" xfId="21117"/>
    <cellStyle name="Calculation 2 8 4 3" xfId="21348"/>
    <cellStyle name="Calculation 2 8 5" xfId="794"/>
    <cellStyle name="Calculation 2 8 5 2" xfId="21118"/>
    <cellStyle name="Calculation 2 8 5 3" xfId="21347"/>
    <cellStyle name="Calculation 2 9" xfId="795"/>
    <cellStyle name="Calculation 2 9 2" xfId="796"/>
    <cellStyle name="Calculation 2 9 2 2" xfId="21119"/>
    <cellStyle name="Calculation 2 9 2 3" xfId="21346"/>
    <cellStyle name="Calculation 2 9 3" xfId="797"/>
    <cellStyle name="Calculation 2 9 3 2" xfId="21120"/>
    <cellStyle name="Calculation 2 9 3 3" xfId="21345"/>
    <cellStyle name="Calculation 2 9 4" xfId="798"/>
    <cellStyle name="Calculation 2 9 4 2" xfId="21121"/>
    <cellStyle name="Calculation 2 9 4 3" xfId="21344"/>
    <cellStyle name="Calculation 2 9 5" xfId="799"/>
    <cellStyle name="Calculation 2 9 5 2" xfId="21122"/>
    <cellStyle name="Calculation 2 9 5 3" xfId="21343"/>
    <cellStyle name="Calculation 3" xfId="800"/>
    <cellStyle name="Calculation 3 2" xfId="801"/>
    <cellStyle name="Calculation 3 2 2" xfId="21124"/>
    <cellStyle name="Calculation 3 2 3" xfId="21341"/>
    <cellStyle name="Calculation 3 3" xfId="802"/>
    <cellStyle name="Calculation 3 3 2" xfId="21125"/>
    <cellStyle name="Calculation 3 3 3" xfId="21340"/>
    <cellStyle name="Calculation 3 4" xfId="21123"/>
    <cellStyle name="Calculation 3 5" xfId="21342"/>
    <cellStyle name="Calculation 4" xfId="803"/>
    <cellStyle name="Calculation 4 2" xfId="804"/>
    <cellStyle name="Calculation 4 2 2" xfId="21127"/>
    <cellStyle name="Calculation 4 2 3" xfId="21338"/>
    <cellStyle name="Calculation 4 3" xfId="805"/>
    <cellStyle name="Calculation 4 3 2" xfId="21128"/>
    <cellStyle name="Calculation 4 3 3" xfId="21337"/>
    <cellStyle name="Calculation 4 4" xfId="21126"/>
    <cellStyle name="Calculation 4 5" xfId="21339"/>
    <cellStyle name="Calculation 5" xfId="806"/>
    <cellStyle name="Calculation 5 2" xfId="807"/>
    <cellStyle name="Calculation 5 2 2" xfId="21130"/>
    <cellStyle name="Calculation 5 2 3" xfId="21335"/>
    <cellStyle name="Calculation 5 3" xfId="808"/>
    <cellStyle name="Calculation 5 3 2" xfId="21131"/>
    <cellStyle name="Calculation 5 3 3" xfId="21334"/>
    <cellStyle name="Calculation 5 4" xfId="21129"/>
    <cellStyle name="Calculation 5 5" xfId="21336"/>
    <cellStyle name="Calculation 6" xfId="809"/>
    <cellStyle name="Calculation 6 2" xfId="810"/>
    <cellStyle name="Calculation 6 2 2" xfId="21133"/>
    <cellStyle name="Calculation 6 2 3" xfId="21332"/>
    <cellStyle name="Calculation 6 3" xfId="811"/>
    <cellStyle name="Calculation 6 3 2" xfId="21134"/>
    <cellStyle name="Calculation 6 3 3" xfId="21331"/>
    <cellStyle name="Calculation 6 4" xfId="21132"/>
    <cellStyle name="Calculation 6 5" xfId="21333"/>
    <cellStyle name="Calculation 7" xfId="812"/>
    <cellStyle name="Calculation 7 2" xfId="21135"/>
    <cellStyle name="Calculation 7 3" xfId="2133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137"/>
    <cellStyle name="Gia's 11" xfId="21136"/>
    <cellStyle name="Gia's 2" xfId="9187"/>
    <cellStyle name="Gia's 2 2" xfId="21138"/>
    <cellStyle name="Gia's 3" xfId="9188"/>
    <cellStyle name="Gia's 3 2" xfId="21139"/>
    <cellStyle name="Gia's 4" xfId="9189"/>
    <cellStyle name="Gia's 4 2" xfId="21140"/>
    <cellStyle name="Gia's 5" xfId="9190"/>
    <cellStyle name="Gia's 5 2" xfId="21141"/>
    <cellStyle name="Gia's 6" xfId="9191"/>
    <cellStyle name="Gia's 6 2" xfId="21142"/>
    <cellStyle name="Gia's 7" xfId="9192"/>
    <cellStyle name="Gia's 7 2" xfId="21143"/>
    <cellStyle name="Gia's 8" xfId="9193"/>
    <cellStyle name="Gia's 8 2" xfId="21144"/>
    <cellStyle name="Gia's 9" xfId="9194"/>
    <cellStyle name="Gia's 9 2" xfId="2114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146"/>
    <cellStyle name="Header1" xfId="9222"/>
    <cellStyle name="Header1 2" xfId="9223"/>
    <cellStyle name="Header1 3" xfId="9224"/>
    <cellStyle name="Header2" xfId="9225"/>
    <cellStyle name="Header2 2" xfId="9226"/>
    <cellStyle name="Header2 2 2" xfId="21148"/>
    <cellStyle name="Header2 2 3" xfId="21325"/>
    <cellStyle name="Header2 3" xfId="9227"/>
    <cellStyle name="Header2 3 2" xfId="21149"/>
    <cellStyle name="Header2 3 3" xfId="21324"/>
    <cellStyle name="Header2 4" xfId="21147"/>
    <cellStyle name="Header2 5" xfId="21326"/>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150"/>
    <cellStyle name="highlightExposure" xfId="9323"/>
    <cellStyle name="highlightExposure 2" xfId="21151"/>
    <cellStyle name="highlightPercentage" xfId="9324"/>
    <cellStyle name="highlightPercentage 2" xfId="21152"/>
    <cellStyle name="highlightText" xfId="9325"/>
    <cellStyle name="highlightText 2" xfId="21153"/>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155"/>
    <cellStyle name="Input 2 10 2 3" xfId="21322"/>
    <cellStyle name="Input 2 10 3" xfId="9336"/>
    <cellStyle name="Input 2 10 3 2" xfId="21156"/>
    <cellStyle name="Input 2 10 3 3" xfId="21321"/>
    <cellStyle name="Input 2 10 4" xfId="9337"/>
    <cellStyle name="Input 2 10 4 2" xfId="21157"/>
    <cellStyle name="Input 2 10 4 3" xfId="21320"/>
    <cellStyle name="Input 2 10 5" xfId="9338"/>
    <cellStyle name="Input 2 10 5 2" xfId="21158"/>
    <cellStyle name="Input 2 10 5 3" xfId="21319"/>
    <cellStyle name="Input 2 11" xfId="9339"/>
    <cellStyle name="Input 2 11 2" xfId="9340"/>
    <cellStyle name="Input 2 11 2 2" xfId="21160"/>
    <cellStyle name="Input 2 11 2 3" xfId="21317"/>
    <cellStyle name="Input 2 11 3" xfId="9341"/>
    <cellStyle name="Input 2 11 3 2" xfId="21161"/>
    <cellStyle name="Input 2 11 3 3" xfId="21316"/>
    <cellStyle name="Input 2 11 4" xfId="9342"/>
    <cellStyle name="Input 2 11 4 2" xfId="21162"/>
    <cellStyle name="Input 2 11 4 3" xfId="21315"/>
    <cellStyle name="Input 2 11 5" xfId="9343"/>
    <cellStyle name="Input 2 11 5 2" xfId="21163"/>
    <cellStyle name="Input 2 11 5 3" xfId="21314"/>
    <cellStyle name="Input 2 11 6" xfId="21159"/>
    <cellStyle name="Input 2 11 7" xfId="21318"/>
    <cellStyle name="Input 2 12" xfId="9344"/>
    <cellStyle name="Input 2 12 2" xfId="9345"/>
    <cellStyle name="Input 2 12 2 2" xfId="21165"/>
    <cellStyle name="Input 2 12 2 3" xfId="21312"/>
    <cellStyle name="Input 2 12 3" xfId="9346"/>
    <cellStyle name="Input 2 12 3 2" xfId="21166"/>
    <cellStyle name="Input 2 12 3 3" xfId="21311"/>
    <cellStyle name="Input 2 12 4" xfId="9347"/>
    <cellStyle name="Input 2 12 4 2" xfId="21167"/>
    <cellStyle name="Input 2 12 4 3" xfId="21310"/>
    <cellStyle name="Input 2 12 5" xfId="9348"/>
    <cellStyle name="Input 2 12 5 2" xfId="21168"/>
    <cellStyle name="Input 2 12 5 3" xfId="21309"/>
    <cellStyle name="Input 2 12 6" xfId="21164"/>
    <cellStyle name="Input 2 12 7" xfId="21313"/>
    <cellStyle name="Input 2 13" xfId="9349"/>
    <cellStyle name="Input 2 13 2" xfId="9350"/>
    <cellStyle name="Input 2 13 2 2" xfId="21170"/>
    <cellStyle name="Input 2 13 2 3" xfId="21307"/>
    <cellStyle name="Input 2 13 3" xfId="9351"/>
    <cellStyle name="Input 2 13 3 2" xfId="21171"/>
    <cellStyle name="Input 2 13 3 3" xfId="21306"/>
    <cellStyle name="Input 2 13 4" xfId="9352"/>
    <cellStyle name="Input 2 13 4 2" xfId="21172"/>
    <cellStyle name="Input 2 13 4 3" xfId="21305"/>
    <cellStyle name="Input 2 13 5" xfId="21169"/>
    <cellStyle name="Input 2 13 6" xfId="21308"/>
    <cellStyle name="Input 2 14" xfId="9353"/>
    <cellStyle name="Input 2 14 2" xfId="21173"/>
    <cellStyle name="Input 2 14 3" xfId="21304"/>
    <cellStyle name="Input 2 15" xfId="9354"/>
    <cellStyle name="Input 2 15 2" xfId="21174"/>
    <cellStyle name="Input 2 15 3" xfId="21303"/>
    <cellStyle name="Input 2 16" xfId="9355"/>
    <cellStyle name="Input 2 16 2" xfId="21175"/>
    <cellStyle name="Input 2 16 3" xfId="21302"/>
    <cellStyle name="Input 2 17" xfId="21154"/>
    <cellStyle name="Input 2 18" xfId="21323"/>
    <cellStyle name="Input 2 2" xfId="9356"/>
    <cellStyle name="Input 2 2 10" xfId="21176"/>
    <cellStyle name="Input 2 2 11" xfId="21301"/>
    <cellStyle name="Input 2 2 2" xfId="9357"/>
    <cellStyle name="Input 2 2 2 2" xfId="9358"/>
    <cellStyle name="Input 2 2 2 2 2" xfId="21178"/>
    <cellStyle name="Input 2 2 2 2 3" xfId="21299"/>
    <cellStyle name="Input 2 2 2 3" xfId="9359"/>
    <cellStyle name="Input 2 2 2 3 2" xfId="21179"/>
    <cellStyle name="Input 2 2 2 3 3" xfId="21298"/>
    <cellStyle name="Input 2 2 2 4" xfId="9360"/>
    <cellStyle name="Input 2 2 2 4 2" xfId="21180"/>
    <cellStyle name="Input 2 2 2 4 3" xfId="21297"/>
    <cellStyle name="Input 2 2 2 5" xfId="21177"/>
    <cellStyle name="Input 2 2 2 6" xfId="21300"/>
    <cellStyle name="Input 2 2 3" xfId="9361"/>
    <cellStyle name="Input 2 2 3 2" xfId="9362"/>
    <cellStyle name="Input 2 2 3 2 2" xfId="21182"/>
    <cellStyle name="Input 2 2 3 2 3" xfId="21295"/>
    <cellStyle name="Input 2 2 3 3" xfId="9363"/>
    <cellStyle name="Input 2 2 3 3 2" xfId="21183"/>
    <cellStyle name="Input 2 2 3 3 3" xfId="21294"/>
    <cellStyle name="Input 2 2 3 4" xfId="9364"/>
    <cellStyle name="Input 2 2 3 4 2" xfId="21184"/>
    <cellStyle name="Input 2 2 3 4 3" xfId="21293"/>
    <cellStyle name="Input 2 2 3 5" xfId="21181"/>
    <cellStyle name="Input 2 2 3 6" xfId="21296"/>
    <cellStyle name="Input 2 2 4" xfId="9365"/>
    <cellStyle name="Input 2 2 4 2" xfId="9366"/>
    <cellStyle name="Input 2 2 4 2 2" xfId="21186"/>
    <cellStyle name="Input 2 2 4 2 3" xfId="21291"/>
    <cellStyle name="Input 2 2 4 3" xfId="9367"/>
    <cellStyle name="Input 2 2 4 3 2" xfId="21187"/>
    <cellStyle name="Input 2 2 4 3 3" xfId="21290"/>
    <cellStyle name="Input 2 2 4 4" xfId="9368"/>
    <cellStyle name="Input 2 2 4 4 2" xfId="21188"/>
    <cellStyle name="Input 2 2 4 4 3" xfId="21289"/>
    <cellStyle name="Input 2 2 4 5" xfId="21185"/>
    <cellStyle name="Input 2 2 4 6" xfId="21292"/>
    <cellStyle name="Input 2 2 5" xfId="9369"/>
    <cellStyle name="Input 2 2 5 2" xfId="9370"/>
    <cellStyle name="Input 2 2 5 2 2" xfId="21190"/>
    <cellStyle name="Input 2 2 5 2 3" xfId="21287"/>
    <cellStyle name="Input 2 2 5 3" xfId="9371"/>
    <cellStyle name="Input 2 2 5 3 2" xfId="21191"/>
    <cellStyle name="Input 2 2 5 3 3" xfId="21286"/>
    <cellStyle name="Input 2 2 5 4" xfId="9372"/>
    <cellStyle name="Input 2 2 5 4 2" xfId="21192"/>
    <cellStyle name="Input 2 2 5 4 3" xfId="21285"/>
    <cellStyle name="Input 2 2 5 5" xfId="21189"/>
    <cellStyle name="Input 2 2 5 6" xfId="21288"/>
    <cellStyle name="Input 2 2 6" xfId="9373"/>
    <cellStyle name="Input 2 2 6 2" xfId="21193"/>
    <cellStyle name="Input 2 2 6 3" xfId="21284"/>
    <cellStyle name="Input 2 2 7" xfId="9374"/>
    <cellStyle name="Input 2 2 7 2" xfId="21194"/>
    <cellStyle name="Input 2 2 7 3" xfId="21283"/>
    <cellStyle name="Input 2 2 8" xfId="9375"/>
    <cellStyle name="Input 2 2 8 2" xfId="21195"/>
    <cellStyle name="Input 2 2 8 3" xfId="21282"/>
    <cellStyle name="Input 2 2 9" xfId="9376"/>
    <cellStyle name="Input 2 2 9 2" xfId="21196"/>
    <cellStyle name="Input 2 2 9 3" xfId="21281"/>
    <cellStyle name="Input 2 3" xfId="9377"/>
    <cellStyle name="Input 2 3 2" xfId="9378"/>
    <cellStyle name="Input 2 3 2 2" xfId="21197"/>
    <cellStyle name="Input 2 3 2 3" xfId="21280"/>
    <cellStyle name="Input 2 3 3" xfId="9379"/>
    <cellStyle name="Input 2 3 3 2" xfId="21198"/>
    <cellStyle name="Input 2 3 3 3" xfId="21279"/>
    <cellStyle name="Input 2 3 4" xfId="9380"/>
    <cellStyle name="Input 2 3 4 2" xfId="21199"/>
    <cellStyle name="Input 2 3 4 3" xfId="21278"/>
    <cellStyle name="Input 2 3 5" xfId="9381"/>
    <cellStyle name="Input 2 3 5 2" xfId="21200"/>
    <cellStyle name="Input 2 3 5 3" xfId="21277"/>
    <cellStyle name="Input 2 4" xfId="9382"/>
    <cellStyle name="Input 2 4 2" xfId="9383"/>
    <cellStyle name="Input 2 4 2 2" xfId="21201"/>
    <cellStyle name="Input 2 4 2 3" xfId="21276"/>
    <cellStyle name="Input 2 4 3" xfId="9384"/>
    <cellStyle name="Input 2 4 3 2" xfId="21202"/>
    <cellStyle name="Input 2 4 3 3" xfId="21275"/>
    <cellStyle name="Input 2 4 4" xfId="9385"/>
    <cellStyle name="Input 2 4 4 2" xfId="21203"/>
    <cellStyle name="Input 2 4 4 3" xfId="21274"/>
    <cellStyle name="Input 2 4 5" xfId="9386"/>
    <cellStyle name="Input 2 4 5 2" xfId="21204"/>
    <cellStyle name="Input 2 4 5 3" xfId="21273"/>
    <cellStyle name="Input 2 5" xfId="9387"/>
    <cellStyle name="Input 2 5 2" xfId="9388"/>
    <cellStyle name="Input 2 5 2 2" xfId="21205"/>
    <cellStyle name="Input 2 5 2 3" xfId="21272"/>
    <cellStyle name="Input 2 5 3" xfId="9389"/>
    <cellStyle name="Input 2 5 3 2" xfId="21206"/>
    <cellStyle name="Input 2 5 3 3" xfId="21271"/>
    <cellStyle name="Input 2 5 4" xfId="9390"/>
    <cellStyle name="Input 2 5 4 2" xfId="21207"/>
    <cellStyle name="Input 2 5 4 3" xfId="21270"/>
    <cellStyle name="Input 2 5 5" xfId="9391"/>
    <cellStyle name="Input 2 5 5 2" xfId="21208"/>
    <cellStyle name="Input 2 5 5 3" xfId="21269"/>
    <cellStyle name="Input 2 6" xfId="9392"/>
    <cellStyle name="Input 2 6 2" xfId="9393"/>
    <cellStyle name="Input 2 6 2 2" xfId="21209"/>
    <cellStyle name="Input 2 6 2 3" xfId="21268"/>
    <cellStyle name="Input 2 6 3" xfId="9394"/>
    <cellStyle name="Input 2 6 3 2" xfId="21210"/>
    <cellStyle name="Input 2 6 3 3" xfId="21267"/>
    <cellStyle name="Input 2 6 4" xfId="9395"/>
    <cellStyle name="Input 2 6 4 2" xfId="21211"/>
    <cellStyle name="Input 2 6 4 3" xfId="21266"/>
    <cellStyle name="Input 2 6 5" xfId="9396"/>
    <cellStyle name="Input 2 6 5 2" xfId="21212"/>
    <cellStyle name="Input 2 6 5 3" xfId="21265"/>
    <cellStyle name="Input 2 7" xfId="9397"/>
    <cellStyle name="Input 2 7 2" xfId="9398"/>
    <cellStyle name="Input 2 7 2 2" xfId="21213"/>
    <cellStyle name="Input 2 7 2 3" xfId="21264"/>
    <cellStyle name="Input 2 7 3" xfId="9399"/>
    <cellStyle name="Input 2 7 3 2" xfId="21214"/>
    <cellStyle name="Input 2 7 3 3" xfId="21263"/>
    <cellStyle name="Input 2 7 4" xfId="9400"/>
    <cellStyle name="Input 2 7 4 2" xfId="21215"/>
    <cellStyle name="Input 2 7 4 3" xfId="21262"/>
    <cellStyle name="Input 2 7 5" xfId="9401"/>
    <cellStyle name="Input 2 7 5 2" xfId="21216"/>
    <cellStyle name="Input 2 7 5 3" xfId="21261"/>
    <cellStyle name="Input 2 8" xfId="9402"/>
    <cellStyle name="Input 2 8 2" xfId="9403"/>
    <cellStyle name="Input 2 8 2 2" xfId="21217"/>
    <cellStyle name="Input 2 8 2 3" xfId="21260"/>
    <cellStyle name="Input 2 8 3" xfId="9404"/>
    <cellStyle name="Input 2 8 3 2" xfId="21218"/>
    <cellStyle name="Input 2 8 3 3" xfId="21259"/>
    <cellStyle name="Input 2 8 4" xfId="9405"/>
    <cellStyle name="Input 2 8 4 2" xfId="21219"/>
    <cellStyle name="Input 2 8 4 3" xfId="21258"/>
    <cellStyle name="Input 2 8 5" xfId="9406"/>
    <cellStyle name="Input 2 8 5 2" xfId="21220"/>
    <cellStyle name="Input 2 8 5 3" xfId="21257"/>
    <cellStyle name="Input 2 9" xfId="9407"/>
    <cellStyle name="Input 2 9 2" xfId="9408"/>
    <cellStyle name="Input 2 9 2 2" xfId="21221"/>
    <cellStyle name="Input 2 9 2 3" xfId="21256"/>
    <cellStyle name="Input 2 9 3" xfId="9409"/>
    <cellStyle name="Input 2 9 3 2" xfId="21222"/>
    <cellStyle name="Input 2 9 3 3" xfId="21255"/>
    <cellStyle name="Input 2 9 4" xfId="9410"/>
    <cellStyle name="Input 2 9 4 2" xfId="21223"/>
    <cellStyle name="Input 2 9 4 3" xfId="21254"/>
    <cellStyle name="Input 2 9 5" xfId="9411"/>
    <cellStyle name="Input 2 9 5 2" xfId="21224"/>
    <cellStyle name="Input 2 9 5 3" xfId="21253"/>
    <cellStyle name="Input 3" xfId="9412"/>
    <cellStyle name="Input 3 2" xfId="9413"/>
    <cellStyle name="Input 3 2 2" xfId="21226"/>
    <cellStyle name="Input 3 2 3" xfId="21251"/>
    <cellStyle name="Input 3 3" xfId="9414"/>
    <cellStyle name="Input 3 3 2" xfId="21227"/>
    <cellStyle name="Input 3 3 3" xfId="21250"/>
    <cellStyle name="Input 3 4" xfId="21225"/>
    <cellStyle name="Input 3 5" xfId="21252"/>
    <cellStyle name="Input 4" xfId="9415"/>
    <cellStyle name="Input 4 2" xfId="9416"/>
    <cellStyle name="Input 4 2 2" xfId="21229"/>
    <cellStyle name="Input 4 2 3" xfId="21248"/>
    <cellStyle name="Input 4 3" xfId="9417"/>
    <cellStyle name="Input 4 3 2" xfId="21230"/>
    <cellStyle name="Input 4 3 3" xfId="21247"/>
    <cellStyle name="Input 4 4" xfId="21228"/>
    <cellStyle name="Input 4 5" xfId="21249"/>
    <cellStyle name="Input 5" xfId="9418"/>
    <cellStyle name="Input 5 2" xfId="9419"/>
    <cellStyle name="Input 5 2 2" xfId="21232"/>
    <cellStyle name="Input 5 2 3" xfId="21245"/>
    <cellStyle name="Input 5 3" xfId="9420"/>
    <cellStyle name="Input 5 3 2" xfId="21233"/>
    <cellStyle name="Input 5 3 3" xfId="21244"/>
    <cellStyle name="Input 5 4" xfId="21231"/>
    <cellStyle name="Input 5 5" xfId="21246"/>
    <cellStyle name="Input 6" xfId="9421"/>
    <cellStyle name="Input 6 2" xfId="9422"/>
    <cellStyle name="Input 6 2 2" xfId="21235"/>
    <cellStyle name="Input 6 2 3" xfId="21242"/>
    <cellStyle name="Input 6 3" xfId="9423"/>
    <cellStyle name="Input 6 3 2" xfId="21236"/>
    <cellStyle name="Input 6 3 3" xfId="21241"/>
    <cellStyle name="Input 6 4" xfId="21234"/>
    <cellStyle name="Input 6 5" xfId="21243"/>
    <cellStyle name="Input 7" xfId="9424"/>
    <cellStyle name="Input 7 2" xfId="21237"/>
    <cellStyle name="Input 7 3" xfId="21240"/>
    <cellStyle name="inputExposure" xfId="9425"/>
    <cellStyle name="inputExposure 2" xfId="2123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23 2" xfId="2167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1239"/>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132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132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132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415"/>
    <cellStyle name="Note 2 10 2 3" xfId="21050"/>
    <cellStyle name="Note 2 10 3" xfId="20386"/>
    <cellStyle name="Note 2 10 3 2" xfId="21416"/>
    <cellStyle name="Note 2 10 3 3" xfId="21049"/>
    <cellStyle name="Note 2 10 4" xfId="20387"/>
    <cellStyle name="Note 2 10 4 2" xfId="21417"/>
    <cellStyle name="Note 2 10 4 3" xfId="21048"/>
    <cellStyle name="Note 2 10 5" xfId="20388"/>
    <cellStyle name="Note 2 10 5 2" xfId="21418"/>
    <cellStyle name="Note 2 10 5 3" xfId="21047"/>
    <cellStyle name="Note 2 11" xfId="20389"/>
    <cellStyle name="Note 2 11 2" xfId="20390"/>
    <cellStyle name="Note 2 11 2 2" xfId="21419"/>
    <cellStyle name="Note 2 11 2 3" xfId="21046"/>
    <cellStyle name="Note 2 11 3" xfId="20391"/>
    <cellStyle name="Note 2 11 3 2" xfId="21420"/>
    <cellStyle name="Note 2 11 3 3" xfId="21045"/>
    <cellStyle name="Note 2 11 4" xfId="20392"/>
    <cellStyle name="Note 2 11 4 2" xfId="21421"/>
    <cellStyle name="Note 2 11 4 3" xfId="21044"/>
    <cellStyle name="Note 2 11 5" xfId="20393"/>
    <cellStyle name="Note 2 11 5 2" xfId="21422"/>
    <cellStyle name="Note 2 11 5 3" xfId="21043"/>
    <cellStyle name="Note 2 12" xfId="20394"/>
    <cellStyle name="Note 2 12 2" xfId="20395"/>
    <cellStyle name="Note 2 12 2 2" xfId="21423"/>
    <cellStyle name="Note 2 12 2 3" xfId="21042"/>
    <cellStyle name="Note 2 12 3" xfId="20396"/>
    <cellStyle name="Note 2 12 3 2" xfId="21424"/>
    <cellStyle name="Note 2 12 3 3" xfId="21041"/>
    <cellStyle name="Note 2 12 4" xfId="20397"/>
    <cellStyle name="Note 2 12 4 2" xfId="21425"/>
    <cellStyle name="Note 2 12 4 3" xfId="21040"/>
    <cellStyle name="Note 2 12 5" xfId="20398"/>
    <cellStyle name="Note 2 12 5 2" xfId="21426"/>
    <cellStyle name="Note 2 12 5 3" xfId="21039"/>
    <cellStyle name="Note 2 13" xfId="20399"/>
    <cellStyle name="Note 2 13 2" xfId="20400"/>
    <cellStyle name="Note 2 13 2 2" xfId="21427"/>
    <cellStyle name="Note 2 13 2 3" xfId="21038"/>
    <cellStyle name="Note 2 13 3" xfId="20401"/>
    <cellStyle name="Note 2 13 3 2" xfId="21428"/>
    <cellStyle name="Note 2 13 3 3" xfId="21037"/>
    <cellStyle name="Note 2 13 4" xfId="20402"/>
    <cellStyle name="Note 2 13 4 2" xfId="21429"/>
    <cellStyle name="Note 2 13 4 3" xfId="21036"/>
    <cellStyle name="Note 2 13 5" xfId="20403"/>
    <cellStyle name="Note 2 13 5 2" xfId="21430"/>
    <cellStyle name="Note 2 13 5 3" xfId="21035"/>
    <cellStyle name="Note 2 14" xfId="20404"/>
    <cellStyle name="Note 2 14 2" xfId="20405"/>
    <cellStyle name="Note 2 14 2 2" xfId="21432"/>
    <cellStyle name="Note 2 14 2 3" xfId="21033"/>
    <cellStyle name="Note 2 14 3" xfId="21431"/>
    <cellStyle name="Note 2 14 4" xfId="21034"/>
    <cellStyle name="Note 2 15" xfId="20406"/>
    <cellStyle name="Note 2 15 2" xfId="20407"/>
    <cellStyle name="Note 2 15 2 2" xfId="21433"/>
    <cellStyle name="Note 2 15 2 3" xfId="21032"/>
    <cellStyle name="Note 2 16" xfId="20408"/>
    <cellStyle name="Note 2 16 2" xfId="21434"/>
    <cellStyle name="Note 2 16 3" xfId="21031"/>
    <cellStyle name="Note 2 17" xfId="20409"/>
    <cellStyle name="Note 2 17 2" xfId="21435"/>
    <cellStyle name="Note 2 17 3" xfId="21030"/>
    <cellStyle name="Note 2 18" xfId="21414"/>
    <cellStyle name="Note 2 19" xfId="21051"/>
    <cellStyle name="Note 2 2" xfId="20410"/>
    <cellStyle name="Note 2 2 10" xfId="20411"/>
    <cellStyle name="Note 2 2 10 2" xfId="21437"/>
    <cellStyle name="Note 2 2 10 3" xfId="21028"/>
    <cellStyle name="Note 2 2 11" xfId="21436"/>
    <cellStyle name="Note 2 2 12" xfId="21029"/>
    <cellStyle name="Note 2 2 2" xfId="20412"/>
    <cellStyle name="Note 2 2 2 2" xfId="20413"/>
    <cellStyle name="Note 2 2 2 2 2" xfId="21439"/>
    <cellStyle name="Note 2 2 2 2 3" xfId="21026"/>
    <cellStyle name="Note 2 2 2 3" xfId="20414"/>
    <cellStyle name="Note 2 2 2 3 2" xfId="21440"/>
    <cellStyle name="Note 2 2 2 3 3" xfId="21025"/>
    <cellStyle name="Note 2 2 2 4" xfId="20415"/>
    <cellStyle name="Note 2 2 2 4 2" xfId="21441"/>
    <cellStyle name="Note 2 2 2 4 3" xfId="21024"/>
    <cellStyle name="Note 2 2 2 5" xfId="20416"/>
    <cellStyle name="Note 2 2 2 5 2" xfId="21442"/>
    <cellStyle name="Note 2 2 2 5 3" xfId="21023"/>
    <cellStyle name="Note 2 2 2 6" xfId="21438"/>
    <cellStyle name="Note 2 2 2 7" xfId="21027"/>
    <cellStyle name="Note 2 2 3" xfId="20417"/>
    <cellStyle name="Note 2 2 3 2" xfId="20418"/>
    <cellStyle name="Note 2 2 3 2 2" xfId="21443"/>
    <cellStyle name="Note 2 2 3 2 3" xfId="21022"/>
    <cellStyle name="Note 2 2 3 3" xfId="20419"/>
    <cellStyle name="Note 2 2 3 3 2" xfId="21444"/>
    <cellStyle name="Note 2 2 3 3 3" xfId="21021"/>
    <cellStyle name="Note 2 2 3 4" xfId="20420"/>
    <cellStyle name="Note 2 2 3 4 2" xfId="21445"/>
    <cellStyle name="Note 2 2 3 4 3" xfId="21020"/>
    <cellStyle name="Note 2 2 3 5" xfId="20421"/>
    <cellStyle name="Note 2 2 3 5 2" xfId="21446"/>
    <cellStyle name="Note 2 2 3 5 3" xfId="21019"/>
    <cellStyle name="Note 2 2 4" xfId="20422"/>
    <cellStyle name="Note 2 2 4 2" xfId="20423"/>
    <cellStyle name="Note 2 2 4 2 2" xfId="21448"/>
    <cellStyle name="Note 2 2 4 2 3" xfId="21017"/>
    <cellStyle name="Note 2 2 4 3" xfId="20424"/>
    <cellStyle name="Note 2 2 4 3 2" xfId="21449"/>
    <cellStyle name="Note 2 2 4 3 3" xfId="21016"/>
    <cellStyle name="Note 2 2 4 4" xfId="20425"/>
    <cellStyle name="Note 2 2 4 4 2" xfId="21450"/>
    <cellStyle name="Note 2 2 4 4 3" xfId="21015"/>
    <cellStyle name="Note 2 2 4 5" xfId="21447"/>
    <cellStyle name="Note 2 2 4 6" xfId="21018"/>
    <cellStyle name="Note 2 2 5" xfId="20426"/>
    <cellStyle name="Note 2 2 5 2" xfId="20427"/>
    <cellStyle name="Note 2 2 5 2 2" xfId="21452"/>
    <cellStyle name="Note 2 2 5 2 3" xfId="21013"/>
    <cellStyle name="Note 2 2 5 3" xfId="20428"/>
    <cellStyle name="Note 2 2 5 3 2" xfId="21453"/>
    <cellStyle name="Note 2 2 5 3 3" xfId="21012"/>
    <cellStyle name="Note 2 2 5 4" xfId="20429"/>
    <cellStyle name="Note 2 2 5 4 2" xfId="21454"/>
    <cellStyle name="Note 2 2 5 4 3" xfId="21011"/>
    <cellStyle name="Note 2 2 5 5" xfId="21451"/>
    <cellStyle name="Note 2 2 5 6" xfId="21014"/>
    <cellStyle name="Note 2 2 6" xfId="20430"/>
    <cellStyle name="Note 2 2 6 2" xfId="21455"/>
    <cellStyle name="Note 2 2 6 3" xfId="21010"/>
    <cellStyle name="Note 2 2 7" xfId="20431"/>
    <cellStyle name="Note 2 2 7 2" xfId="21456"/>
    <cellStyle name="Note 2 2 7 3" xfId="21009"/>
    <cellStyle name="Note 2 2 8" xfId="20432"/>
    <cellStyle name="Note 2 2 8 2" xfId="21457"/>
    <cellStyle name="Note 2 2 8 3" xfId="21008"/>
    <cellStyle name="Note 2 2 9" xfId="20433"/>
    <cellStyle name="Note 2 2 9 2" xfId="21458"/>
    <cellStyle name="Note 2 2 9 3" xfId="21007"/>
    <cellStyle name="Note 2 3" xfId="20434"/>
    <cellStyle name="Note 2 3 2" xfId="20435"/>
    <cellStyle name="Note 2 3 2 2" xfId="21459"/>
    <cellStyle name="Note 2 3 2 3" xfId="21006"/>
    <cellStyle name="Note 2 3 3" xfId="20436"/>
    <cellStyle name="Note 2 3 3 2" xfId="21460"/>
    <cellStyle name="Note 2 3 3 3" xfId="21005"/>
    <cellStyle name="Note 2 3 4" xfId="20437"/>
    <cellStyle name="Note 2 3 4 2" xfId="21461"/>
    <cellStyle name="Note 2 3 4 3" xfId="21004"/>
    <cellStyle name="Note 2 3 5" xfId="20438"/>
    <cellStyle name="Note 2 3 5 2" xfId="21462"/>
    <cellStyle name="Note 2 3 5 3" xfId="21003"/>
    <cellStyle name="Note 2 4" xfId="20439"/>
    <cellStyle name="Note 2 4 2" xfId="20440"/>
    <cellStyle name="Note 2 4 2 2" xfId="20441"/>
    <cellStyle name="Note 2 4 2 2 2" xfId="21463"/>
    <cellStyle name="Note 2 4 2 2 3" xfId="21002"/>
    <cellStyle name="Note 2 4 3" xfId="20442"/>
    <cellStyle name="Note 2 4 3 2" xfId="20443"/>
    <cellStyle name="Note 2 4 3 2 2" xfId="21464"/>
    <cellStyle name="Note 2 4 3 2 3" xfId="21001"/>
    <cellStyle name="Note 2 4 4" xfId="20444"/>
    <cellStyle name="Note 2 4 4 2" xfId="20445"/>
    <cellStyle name="Note 2 4 4 2 2" xfId="21465"/>
    <cellStyle name="Note 2 4 4 2 3" xfId="21000"/>
    <cellStyle name="Note 2 4 5" xfId="20446"/>
    <cellStyle name="Note 2 4 6" xfId="20447"/>
    <cellStyle name="Note 2 4 7" xfId="20448"/>
    <cellStyle name="Note 2 4 7 2" xfId="21466"/>
    <cellStyle name="Note 2 4 7 3" xfId="20999"/>
    <cellStyle name="Note 2 5" xfId="20449"/>
    <cellStyle name="Note 2 5 2" xfId="20450"/>
    <cellStyle name="Note 2 5 2 2" xfId="20451"/>
    <cellStyle name="Note 2 5 2 2 2" xfId="21467"/>
    <cellStyle name="Note 2 5 2 2 3" xfId="20998"/>
    <cellStyle name="Note 2 5 3" xfId="20452"/>
    <cellStyle name="Note 2 5 3 2" xfId="20453"/>
    <cellStyle name="Note 2 5 3 2 2" xfId="21468"/>
    <cellStyle name="Note 2 5 3 2 3" xfId="20997"/>
    <cellStyle name="Note 2 5 4" xfId="20454"/>
    <cellStyle name="Note 2 5 4 2" xfId="20455"/>
    <cellStyle name="Note 2 5 4 2 2" xfId="21469"/>
    <cellStyle name="Note 2 5 4 2 3" xfId="20996"/>
    <cellStyle name="Note 2 5 5" xfId="20456"/>
    <cellStyle name="Note 2 5 6" xfId="20457"/>
    <cellStyle name="Note 2 5 7" xfId="20458"/>
    <cellStyle name="Note 2 5 7 2" xfId="21470"/>
    <cellStyle name="Note 2 5 7 3" xfId="20995"/>
    <cellStyle name="Note 2 6" xfId="20459"/>
    <cellStyle name="Note 2 6 2" xfId="20460"/>
    <cellStyle name="Note 2 6 2 2" xfId="20461"/>
    <cellStyle name="Note 2 6 2 2 2" xfId="21471"/>
    <cellStyle name="Note 2 6 2 2 3" xfId="20994"/>
    <cellStyle name="Note 2 6 3" xfId="20462"/>
    <cellStyle name="Note 2 6 3 2" xfId="20463"/>
    <cellStyle name="Note 2 6 3 2 2" xfId="21472"/>
    <cellStyle name="Note 2 6 3 2 3" xfId="20993"/>
    <cellStyle name="Note 2 6 4" xfId="20464"/>
    <cellStyle name="Note 2 6 4 2" xfId="20465"/>
    <cellStyle name="Note 2 6 4 2 2" xfId="21473"/>
    <cellStyle name="Note 2 6 4 2 3" xfId="20992"/>
    <cellStyle name="Note 2 6 5" xfId="20466"/>
    <cellStyle name="Note 2 6 6" xfId="20467"/>
    <cellStyle name="Note 2 6 7" xfId="20468"/>
    <cellStyle name="Note 2 6 7 2" xfId="21474"/>
    <cellStyle name="Note 2 6 7 3" xfId="20991"/>
    <cellStyle name="Note 2 7" xfId="20469"/>
    <cellStyle name="Note 2 7 2" xfId="20470"/>
    <cellStyle name="Note 2 7 2 2" xfId="20471"/>
    <cellStyle name="Note 2 7 2 2 2" xfId="21475"/>
    <cellStyle name="Note 2 7 2 2 3" xfId="20990"/>
    <cellStyle name="Note 2 7 3" xfId="20472"/>
    <cellStyle name="Note 2 7 3 2" xfId="20473"/>
    <cellStyle name="Note 2 7 3 2 2" xfId="21476"/>
    <cellStyle name="Note 2 7 3 2 3" xfId="20989"/>
    <cellStyle name="Note 2 7 4" xfId="20474"/>
    <cellStyle name="Note 2 7 4 2" xfId="20475"/>
    <cellStyle name="Note 2 7 4 2 2" xfId="21477"/>
    <cellStyle name="Note 2 7 4 2 3" xfId="20988"/>
    <cellStyle name="Note 2 7 5" xfId="20476"/>
    <cellStyle name="Note 2 7 6" xfId="20477"/>
    <cellStyle name="Note 2 7 7" xfId="20478"/>
    <cellStyle name="Note 2 7 7 2" xfId="21478"/>
    <cellStyle name="Note 2 7 7 3" xfId="20987"/>
    <cellStyle name="Note 2 8" xfId="20479"/>
    <cellStyle name="Note 2 8 2" xfId="20480"/>
    <cellStyle name="Note 2 8 2 2" xfId="21479"/>
    <cellStyle name="Note 2 8 2 3" xfId="20986"/>
    <cellStyle name="Note 2 8 3" xfId="20481"/>
    <cellStyle name="Note 2 8 3 2" xfId="21480"/>
    <cellStyle name="Note 2 8 3 3" xfId="20985"/>
    <cellStyle name="Note 2 8 4" xfId="20482"/>
    <cellStyle name="Note 2 8 4 2" xfId="21481"/>
    <cellStyle name="Note 2 8 4 3" xfId="20984"/>
    <cellStyle name="Note 2 8 5" xfId="20483"/>
    <cellStyle name="Note 2 8 5 2" xfId="21482"/>
    <cellStyle name="Note 2 8 5 3" xfId="20983"/>
    <cellStyle name="Note 2 9" xfId="20484"/>
    <cellStyle name="Note 2 9 2" xfId="20485"/>
    <cellStyle name="Note 2 9 2 2" xfId="21483"/>
    <cellStyle name="Note 2 9 2 3" xfId="20982"/>
    <cellStyle name="Note 2 9 3" xfId="20486"/>
    <cellStyle name="Note 2 9 3 2" xfId="21484"/>
    <cellStyle name="Note 2 9 3 3" xfId="20981"/>
    <cellStyle name="Note 2 9 4" xfId="20487"/>
    <cellStyle name="Note 2 9 4 2" xfId="21485"/>
    <cellStyle name="Note 2 9 4 3" xfId="20980"/>
    <cellStyle name="Note 2 9 5" xfId="20488"/>
    <cellStyle name="Note 2 9 5 2" xfId="21486"/>
    <cellStyle name="Note 2 9 5 3" xfId="20979"/>
    <cellStyle name="Note 3 2" xfId="20489"/>
    <cellStyle name="Note 3 2 2" xfId="20490"/>
    <cellStyle name="Note 3 2 2 2" xfId="21488"/>
    <cellStyle name="Note 3 2 2 3" xfId="20977"/>
    <cellStyle name="Note 3 2 3" xfId="20491"/>
    <cellStyle name="Note 3 2 4" xfId="21487"/>
    <cellStyle name="Note 3 2 5" xfId="20978"/>
    <cellStyle name="Note 3 3" xfId="20492"/>
    <cellStyle name="Note 3 3 2" xfId="20493"/>
    <cellStyle name="Note 3 3 3" xfId="21489"/>
    <cellStyle name="Note 3 3 4" xfId="20976"/>
    <cellStyle name="Note 3 4" xfId="20494"/>
    <cellStyle name="Note 3 4 2" xfId="21490"/>
    <cellStyle name="Note 3 4 3" xfId="20975"/>
    <cellStyle name="Note 3 5" xfId="20495"/>
    <cellStyle name="Note 4 2" xfId="20496"/>
    <cellStyle name="Note 4 2 2" xfId="20497"/>
    <cellStyle name="Note 4 2 2 2" xfId="21492"/>
    <cellStyle name="Note 4 2 2 3" xfId="20973"/>
    <cellStyle name="Note 4 2 3" xfId="20498"/>
    <cellStyle name="Note 4 2 4" xfId="21491"/>
    <cellStyle name="Note 4 2 5" xfId="20974"/>
    <cellStyle name="Note 4 3" xfId="20499"/>
    <cellStyle name="Note 4 4" xfId="20500"/>
    <cellStyle name="Note 4 4 2" xfId="21493"/>
    <cellStyle name="Note 4 4 3" xfId="20972"/>
    <cellStyle name="Note 4 5" xfId="20501"/>
    <cellStyle name="Note 5" xfId="20502"/>
    <cellStyle name="Note 5 2" xfId="20503"/>
    <cellStyle name="Note 5 2 2" xfId="20504"/>
    <cellStyle name="Note 5 2 3" xfId="21495"/>
    <cellStyle name="Note 5 2 4" xfId="20970"/>
    <cellStyle name="Note 5 3" xfId="20505"/>
    <cellStyle name="Note 5 3 2" xfId="20506"/>
    <cellStyle name="Note 5 3 3" xfId="21496"/>
    <cellStyle name="Note 5 3 4" xfId="20969"/>
    <cellStyle name="Note 5 4" xfId="20507"/>
    <cellStyle name="Note 5 4 2" xfId="21497"/>
    <cellStyle name="Note 5 4 3" xfId="20968"/>
    <cellStyle name="Note 5 5" xfId="20508"/>
    <cellStyle name="Note 5 6" xfId="21494"/>
    <cellStyle name="Note 5 7" xfId="20971"/>
    <cellStyle name="Note 6" xfId="20509"/>
    <cellStyle name="Note 6 2" xfId="20510"/>
    <cellStyle name="Note 6 2 2" xfId="20511"/>
    <cellStyle name="Note 6 2 3" xfId="21499"/>
    <cellStyle name="Note 6 2 4" xfId="21675"/>
    <cellStyle name="Note 6 3" xfId="20512"/>
    <cellStyle name="Note 6 4" xfId="20513"/>
    <cellStyle name="Note 6 5" xfId="21498"/>
    <cellStyle name="Note 6 6" xfId="20967"/>
    <cellStyle name="Note 7" xfId="20514"/>
    <cellStyle name="Note 7 2" xfId="21500"/>
    <cellStyle name="Note 7 3" xfId="21677"/>
    <cellStyle name="Note 8" xfId="20515"/>
    <cellStyle name="Note 8 2" xfId="20516"/>
    <cellStyle name="Note 8 2 2" xfId="21502"/>
    <cellStyle name="Note 8 2 3" xfId="21679"/>
    <cellStyle name="Note 8 3" xfId="21501"/>
    <cellStyle name="Note 8 4" xfId="21678"/>
    <cellStyle name="Note 9" xfId="20517"/>
    <cellStyle name="Note 9 2" xfId="21503"/>
    <cellStyle name="Note 9 3" xfId="2168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504"/>
    <cellStyle name="OptionHeading" xfId="20525"/>
    <cellStyle name="OptionHeading 2" xfId="20526"/>
    <cellStyle name="OptionHeading 3" xfId="20527"/>
    <cellStyle name="Output 2" xfId="20528"/>
    <cellStyle name="Output 2 10" xfId="20529"/>
    <cellStyle name="Output 2 10 2" xfId="20530"/>
    <cellStyle name="Output 2 10 2 2" xfId="21506"/>
    <cellStyle name="Output 2 10 2 3" xfId="21682"/>
    <cellStyle name="Output 2 10 3" xfId="20531"/>
    <cellStyle name="Output 2 10 3 2" xfId="21507"/>
    <cellStyle name="Output 2 10 3 3" xfId="21683"/>
    <cellStyle name="Output 2 10 4" xfId="20532"/>
    <cellStyle name="Output 2 10 4 2" xfId="21508"/>
    <cellStyle name="Output 2 10 4 3" xfId="21684"/>
    <cellStyle name="Output 2 10 5" xfId="20533"/>
    <cellStyle name="Output 2 10 5 2" xfId="21509"/>
    <cellStyle name="Output 2 10 5 3" xfId="21685"/>
    <cellStyle name="Output 2 11" xfId="20534"/>
    <cellStyle name="Output 2 11 2" xfId="20535"/>
    <cellStyle name="Output 2 11 2 2" xfId="21511"/>
    <cellStyle name="Output 2 11 2 3" xfId="21687"/>
    <cellStyle name="Output 2 11 3" xfId="20536"/>
    <cellStyle name="Output 2 11 3 2" xfId="21512"/>
    <cellStyle name="Output 2 11 3 3" xfId="21688"/>
    <cellStyle name="Output 2 11 4" xfId="20537"/>
    <cellStyle name="Output 2 11 4 2" xfId="21513"/>
    <cellStyle name="Output 2 11 4 3" xfId="21689"/>
    <cellStyle name="Output 2 11 5" xfId="20538"/>
    <cellStyle name="Output 2 11 5 2" xfId="21514"/>
    <cellStyle name="Output 2 11 5 3" xfId="21690"/>
    <cellStyle name="Output 2 11 6" xfId="21510"/>
    <cellStyle name="Output 2 11 7" xfId="21686"/>
    <cellStyle name="Output 2 12" xfId="20539"/>
    <cellStyle name="Output 2 12 2" xfId="20540"/>
    <cellStyle name="Output 2 12 2 2" xfId="21516"/>
    <cellStyle name="Output 2 12 2 3" xfId="21692"/>
    <cellStyle name="Output 2 12 3" xfId="20541"/>
    <cellStyle name="Output 2 12 3 2" xfId="21517"/>
    <cellStyle name="Output 2 12 3 3" xfId="21693"/>
    <cellStyle name="Output 2 12 4" xfId="20542"/>
    <cellStyle name="Output 2 12 4 2" xfId="21518"/>
    <cellStyle name="Output 2 12 4 3" xfId="21694"/>
    <cellStyle name="Output 2 12 5" xfId="20543"/>
    <cellStyle name="Output 2 12 5 2" xfId="21519"/>
    <cellStyle name="Output 2 12 5 3" xfId="21695"/>
    <cellStyle name="Output 2 12 6" xfId="21515"/>
    <cellStyle name="Output 2 12 7" xfId="21691"/>
    <cellStyle name="Output 2 13" xfId="20544"/>
    <cellStyle name="Output 2 13 2" xfId="20545"/>
    <cellStyle name="Output 2 13 2 2" xfId="21521"/>
    <cellStyle name="Output 2 13 2 3" xfId="21697"/>
    <cellStyle name="Output 2 13 3" xfId="20546"/>
    <cellStyle name="Output 2 13 3 2" xfId="21522"/>
    <cellStyle name="Output 2 13 3 3" xfId="21698"/>
    <cellStyle name="Output 2 13 4" xfId="20547"/>
    <cellStyle name="Output 2 13 4 2" xfId="21523"/>
    <cellStyle name="Output 2 13 4 3" xfId="21699"/>
    <cellStyle name="Output 2 13 5" xfId="21520"/>
    <cellStyle name="Output 2 13 6" xfId="21696"/>
    <cellStyle name="Output 2 14" xfId="20548"/>
    <cellStyle name="Output 2 14 2" xfId="21524"/>
    <cellStyle name="Output 2 14 3" xfId="21700"/>
    <cellStyle name="Output 2 15" xfId="20549"/>
    <cellStyle name="Output 2 15 2" xfId="21525"/>
    <cellStyle name="Output 2 15 3" xfId="21701"/>
    <cellStyle name="Output 2 16" xfId="20550"/>
    <cellStyle name="Output 2 16 2" xfId="21526"/>
    <cellStyle name="Output 2 16 3" xfId="21702"/>
    <cellStyle name="Output 2 17" xfId="21505"/>
    <cellStyle name="Output 2 18" xfId="21681"/>
    <cellStyle name="Output 2 2" xfId="20551"/>
    <cellStyle name="Output 2 2 10" xfId="21527"/>
    <cellStyle name="Output 2 2 11" xfId="21703"/>
    <cellStyle name="Output 2 2 2" xfId="20552"/>
    <cellStyle name="Output 2 2 2 2" xfId="20553"/>
    <cellStyle name="Output 2 2 2 2 2" xfId="21529"/>
    <cellStyle name="Output 2 2 2 2 3" xfId="21705"/>
    <cellStyle name="Output 2 2 2 3" xfId="20554"/>
    <cellStyle name="Output 2 2 2 3 2" xfId="21530"/>
    <cellStyle name="Output 2 2 2 3 3" xfId="21706"/>
    <cellStyle name="Output 2 2 2 4" xfId="20555"/>
    <cellStyle name="Output 2 2 2 4 2" xfId="21531"/>
    <cellStyle name="Output 2 2 2 4 3" xfId="21707"/>
    <cellStyle name="Output 2 2 2 5" xfId="21528"/>
    <cellStyle name="Output 2 2 2 6" xfId="21704"/>
    <cellStyle name="Output 2 2 3" xfId="20556"/>
    <cellStyle name="Output 2 2 3 2" xfId="20557"/>
    <cellStyle name="Output 2 2 3 2 2" xfId="21533"/>
    <cellStyle name="Output 2 2 3 2 3" xfId="21709"/>
    <cellStyle name="Output 2 2 3 3" xfId="20558"/>
    <cellStyle name="Output 2 2 3 3 2" xfId="21534"/>
    <cellStyle name="Output 2 2 3 3 3" xfId="21710"/>
    <cellStyle name="Output 2 2 3 4" xfId="20559"/>
    <cellStyle name="Output 2 2 3 4 2" xfId="21535"/>
    <cellStyle name="Output 2 2 3 4 3" xfId="21711"/>
    <cellStyle name="Output 2 2 3 5" xfId="21532"/>
    <cellStyle name="Output 2 2 3 6" xfId="21708"/>
    <cellStyle name="Output 2 2 4" xfId="20560"/>
    <cellStyle name="Output 2 2 4 2" xfId="20561"/>
    <cellStyle name="Output 2 2 4 2 2" xfId="21537"/>
    <cellStyle name="Output 2 2 4 2 3" xfId="21713"/>
    <cellStyle name="Output 2 2 4 3" xfId="20562"/>
    <cellStyle name="Output 2 2 4 3 2" xfId="21538"/>
    <cellStyle name="Output 2 2 4 3 3" xfId="21714"/>
    <cellStyle name="Output 2 2 4 4" xfId="20563"/>
    <cellStyle name="Output 2 2 4 4 2" xfId="21539"/>
    <cellStyle name="Output 2 2 4 4 3" xfId="21715"/>
    <cellStyle name="Output 2 2 4 5" xfId="21536"/>
    <cellStyle name="Output 2 2 4 6" xfId="21712"/>
    <cellStyle name="Output 2 2 5" xfId="20564"/>
    <cellStyle name="Output 2 2 5 2" xfId="20565"/>
    <cellStyle name="Output 2 2 5 2 2" xfId="21541"/>
    <cellStyle name="Output 2 2 5 2 3" xfId="21717"/>
    <cellStyle name="Output 2 2 5 3" xfId="20566"/>
    <cellStyle name="Output 2 2 5 3 2" xfId="21542"/>
    <cellStyle name="Output 2 2 5 3 3" xfId="21718"/>
    <cellStyle name="Output 2 2 5 4" xfId="20567"/>
    <cellStyle name="Output 2 2 5 4 2" xfId="21543"/>
    <cellStyle name="Output 2 2 5 4 3" xfId="21719"/>
    <cellStyle name="Output 2 2 5 5" xfId="21540"/>
    <cellStyle name="Output 2 2 5 6" xfId="21716"/>
    <cellStyle name="Output 2 2 6" xfId="20568"/>
    <cellStyle name="Output 2 2 6 2" xfId="21544"/>
    <cellStyle name="Output 2 2 6 3" xfId="21720"/>
    <cellStyle name="Output 2 2 7" xfId="20569"/>
    <cellStyle name="Output 2 2 7 2" xfId="21545"/>
    <cellStyle name="Output 2 2 7 3" xfId="21721"/>
    <cellStyle name="Output 2 2 8" xfId="20570"/>
    <cellStyle name="Output 2 2 8 2" xfId="21546"/>
    <cellStyle name="Output 2 2 8 3" xfId="21722"/>
    <cellStyle name="Output 2 2 9" xfId="20571"/>
    <cellStyle name="Output 2 2 9 2" xfId="21547"/>
    <cellStyle name="Output 2 2 9 3" xfId="21723"/>
    <cellStyle name="Output 2 3" xfId="20572"/>
    <cellStyle name="Output 2 3 2" xfId="20573"/>
    <cellStyle name="Output 2 3 2 2" xfId="21548"/>
    <cellStyle name="Output 2 3 2 3" xfId="21724"/>
    <cellStyle name="Output 2 3 3" xfId="20574"/>
    <cellStyle name="Output 2 3 3 2" xfId="21549"/>
    <cellStyle name="Output 2 3 3 3" xfId="21725"/>
    <cellStyle name="Output 2 3 4" xfId="20575"/>
    <cellStyle name="Output 2 3 4 2" xfId="21550"/>
    <cellStyle name="Output 2 3 4 3" xfId="21726"/>
    <cellStyle name="Output 2 3 5" xfId="20576"/>
    <cellStyle name="Output 2 3 5 2" xfId="21551"/>
    <cellStyle name="Output 2 3 5 3" xfId="21727"/>
    <cellStyle name="Output 2 4" xfId="20577"/>
    <cellStyle name="Output 2 4 2" xfId="20578"/>
    <cellStyle name="Output 2 4 2 2" xfId="21552"/>
    <cellStyle name="Output 2 4 2 3" xfId="21728"/>
    <cellStyle name="Output 2 4 3" xfId="20579"/>
    <cellStyle name="Output 2 4 3 2" xfId="21553"/>
    <cellStyle name="Output 2 4 3 3" xfId="21729"/>
    <cellStyle name="Output 2 4 4" xfId="20580"/>
    <cellStyle name="Output 2 4 4 2" xfId="21554"/>
    <cellStyle name="Output 2 4 4 3" xfId="21730"/>
    <cellStyle name="Output 2 4 5" xfId="20581"/>
    <cellStyle name="Output 2 4 5 2" xfId="21555"/>
    <cellStyle name="Output 2 4 5 3" xfId="21731"/>
    <cellStyle name="Output 2 5" xfId="20582"/>
    <cellStyle name="Output 2 5 2" xfId="20583"/>
    <cellStyle name="Output 2 5 2 2" xfId="21556"/>
    <cellStyle name="Output 2 5 2 3" xfId="21732"/>
    <cellStyle name="Output 2 5 3" xfId="20584"/>
    <cellStyle name="Output 2 5 3 2" xfId="21557"/>
    <cellStyle name="Output 2 5 3 3" xfId="21733"/>
    <cellStyle name="Output 2 5 4" xfId="20585"/>
    <cellStyle name="Output 2 5 4 2" xfId="21558"/>
    <cellStyle name="Output 2 5 4 3" xfId="21734"/>
    <cellStyle name="Output 2 5 5" xfId="20586"/>
    <cellStyle name="Output 2 5 5 2" xfId="21559"/>
    <cellStyle name="Output 2 5 5 3" xfId="21735"/>
    <cellStyle name="Output 2 6" xfId="20587"/>
    <cellStyle name="Output 2 6 2" xfId="20588"/>
    <cellStyle name="Output 2 6 2 2" xfId="21560"/>
    <cellStyle name="Output 2 6 2 3" xfId="21736"/>
    <cellStyle name="Output 2 6 3" xfId="20589"/>
    <cellStyle name="Output 2 6 3 2" xfId="21561"/>
    <cellStyle name="Output 2 6 3 3" xfId="21737"/>
    <cellStyle name="Output 2 6 4" xfId="20590"/>
    <cellStyle name="Output 2 6 4 2" xfId="21562"/>
    <cellStyle name="Output 2 6 4 3" xfId="21738"/>
    <cellStyle name="Output 2 6 5" xfId="20591"/>
    <cellStyle name="Output 2 6 5 2" xfId="21563"/>
    <cellStyle name="Output 2 6 5 3" xfId="21739"/>
    <cellStyle name="Output 2 7" xfId="20592"/>
    <cellStyle name="Output 2 7 2" xfId="20593"/>
    <cellStyle name="Output 2 7 2 2" xfId="21564"/>
    <cellStyle name="Output 2 7 2 3" xfId="21740"/>
    <cellStyle name="Output 2 7 3" xfId="20594"/>
    <cellStyle name="Output 2 7 3 2" xfId="21565"/>
    <cellStyle name="Output 2 7 3 3" xfId="21741"/>
    <cellStyle name="Output 2 7 4" xfId="20595"/>
    <cellStyle name="Output 2 7 4 2" xfId="21566"/>
    <cellStyle name="Output 2 7 4 3" xfId="21742"/>
    <cellStyle name="Output 2 7 5" xfId="20596"/>
    <cellStyle name="Output 2 7 5 2" xfId="21567"/>
    <cellStyle name="Output 2 7 5 3" xfId="21743"/>
    <cellStyle name="Output 2 8" xfId="20597"/>
    <cellStyle name="Output 2 8 2" xfId="20598"/>
    <cellStyle name="Output 2 8 2 2" xfId="21568"/>
    <cellStyle name="Output 2 8 2 3" xfId="21744"/>
    <cellStyle name="Output 2 8 3" xfId="20599"/>
    <cellStyle name="Output 2 8 3 2" xfId="21569"/>
    <cellStyle name="Output 2 8 3 3" xfId="21745"/>
    <cellStyle name="Output 2 8 4" xfId="20600"/>
    <cellStyle name="Output 2 8 4 2" xfId="21570"/>
    <cellStyle name="Output 2 8 4 3" xfId="21746"/>
    <cellStyle name="Output 2 8 5" xfId="20601"/>
    <cellStyle name="Output 2 8 5 2" xfId="21571"/>
    <cellStyle name="Output 2 8 5 3" xfId="21747"/>
    <cellStyle name="Output 2 9" xfId="20602"/>
    <cellStyle name="Output 2 9 2" xfId="20603"/>
    <cellStyle name="Output 2 9 2 2" xfId="21572"/>
    <cellStyle name="Output 2 9 2 3" xfId="21748"/>
    <cellStyle name="Output 2 9 3" xfId="20604"/>
    <cellStyle name="Output 2 9 3 2" xfId="21573"/>
    <cellStyle name="Output 2 9 3 3" xfId="21749"/>
    <cellStyle name="Output 2 9 4" xfId="20605"/>
    <cellStyle name="Output 2 9 4 2" xfId="21574"/>
    <cellStyle name="Output 2 9 4 3" xfId="21750"/>
    <cellStyle name="Output 2 9 5" xfId="20606"/>
    <cellStyle name="Output 2 9 5 2" xfId="21575"/>
    <cellStyle name="Output 2 9 5 3" xfId="21751"/>
    <cellStyle name="Output 3" xfId="20607"/>
    <cellStyle name="Output 3 2" xfId="20608"/>
    <cellStyle name="Output 3 2 2" xfId="21577"/>
    <cellStyle name="Output 3 2 3" xfId="21753"/>
    <cellStyle name="Output 3 3" xfId="20609"/>
    <cellStyle name="Output 3 3 2" xfId="21578"/>
    <cellStyle name="Output 3 3 3" xfId="21754"/>
    <cellStyle name="Output 3 4" xfId="21576"/>
    <cellStyle name="Output 3 5" xfId="21752"/>
    <cellStyle name="Output 4" xfId="20610"/>
    <cellStyle name="Output 4 2" xfId="20611"/>
    <cellStyle name="Output 4 2 2" xfId="21580"/>
    <cellStyle name="Output 4 2 3" xfId="21756"/>
    <cellStyle name="Output 4 3" xfId="20612"/>
    <cellStyle name="Output 4 3 2" xfId="21581"/>
    <cellStyle name="Output 4 3 3" xfId="21757"/>
    <cellStyle name="Output 4 4" xfId="21579"/>
    <cellStyle name="Output 4 5" xfId="21755"/>
    <cellStyle name="Output 5" xfId="20613"/>
    <cellStyle name="Output 5 2" xfId="20614"/>
    <cellStyle name="Output 5 2 2" xfId="21583"/>
    <cellStyle name="Output 5 2 3" xfId="21759"/>
    <cellStyle name="Output 5 3" xfId="20615"/>
    <cellStyle name="Output 5 3 2" xfId="21584"/>
    <cellStyle name="Output 5 3 3" xfId="21760"/>
    <cellStyle name="Output 5 4" xfId="21582"/>
    <cellStyle name="Output 5 5" xfId="21758"/>
    <cellStyle name="Output 6" xfId="20616"/>
    <cellStyle name="Output 6 2" xfId="20617"/>
    <cellStyle name="Output 6 2 2" xfId="21586"/>
    <cellStyle name="Output 6 2 3" xfId="21762"/>
    <cellStyle name="Output 6 3" xfId="20618"/>
    <cellStyle name="Output 6 3 2" xfId="21587"/>
    <cellStyle name="Output 6 3 3" xfId="21763"/>
    <cellStyle name="Output 6 4" xfId="21585"/>
    <cellStyle name="Output 6 5" xfId="21761"/>
    <cellStyle name="Output 7" xfId="20619"/>
    <cellStyle name="Output 7 2" xfId="21588"/>
    <cellStyle name="Output 7 3" xfId="21764"/>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589"/>
    <cellStyle name="showParameterE" xfId="20787"/>
    <cellStyle name="showParameterE 2" xfId="21590"/>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592"/>
    <cellStyle name="Total 2 10 2 3" xfId="21766"/>
    <cellStyle name="Total 2 10 3" xfId="20826"/>
    <cellStyle name="Total 2 10 3 2" xfId="21593"/>
    <cellStyle name="Total 2 10 3 3" xfId="21767"/>
    <cellStyle name="Total 2 10 4" xfId="20827"/>
    <cellStyle name="Total 2 10 4 2" xfId="21594"/>
    <cellStyle name="Total 2 10 4 3" xfId="21768"/>
    <cellStyle name="Total 2 10 5" xfId="20828"/>
    <cellStyle name="Total 2 10 5 2" xfId="21595"/>
    <cellStyle name="Total 2 10 5 3" xfId="21769"/>
    <cellStyle name="Total 2 11" xfId="20829"/>
    <cellStyle name="Total 2 11 2" xfId="20830"/>
    <cellStyle name="Total 2 11 2 2" xfId="21597"/>
    <cellStyle name="Total 2 11 2 3" xfId="21771"/>
    <cellStyle name="Total 2 11 3" xfId="20831"/>
    <cellStyle name="Total 2 11 3 2" xfId="21598"/>
    <cellStyle name="Total 2 11 3 3" xfId="21772"/>
    <cellStyle name="Total 2 11 4" xfId="20832"/>
    <cellStyle name="Total 2 11 4 2" xfId="21599"/>
    <cellStyle name="Total 2 11 4 3" xfId="21773"/>
    <cellStyle name="Total 2 11 5" xfId="20833"/>
    <cellStyle name="Total 2 11 5 2" xfId="21600"/>
    <cellStyle name="Total 2 11 5 3" xfId="21774"/>
    <cellStyle name="Total 2 11 6" xfId="21596"/>
    <cellStyle name="Total 2 11 7" xfId="21770"/>
    <cellStyle name="Total 2 12" xfId="20834"/>
    <cellStyle name="Total 2 12 2" xfId="20835"/>
    <cellStyle name="Total 2 12 2 2" xfId="21602"/>
    <cellStyle name="Total 2 12 2 3" xfId="21776"/>
    <cellStyle name="Total 2 12 3" xfId="20836"/>
    <cellStyle name="Total 2 12 3 2" xfId="21603"/>
    <cellStyle name="Total 2 12 3 3" xfId="21777"/>
    <cellStyle name="Total 2 12 4" xfId="20837"/>
    <cellStyle name="Total 2 12 4 2" xfId="21604"/>
    <cellStyle name="Total 2 12 4 3" xfId="21778"/>
    <cellStyle name="Total 2 12 5" xfId="20838"/>
    <cellStyle name="Total 2 12 5 2" xfId="21605"/>
    <cellStyle name="Total 2 12 5 3" xfId="21779"/>
    <cellStyle name="Total 2 12 6" xfId="21601"/>
    <cellStyle name="Total 2 12 7" xfId="21775"/>
    <cellStyle name="Total 2 13" xfId="20839"/>
    <cellStyle name="Total 2 13 2" xfId="20840"/>
    <cellStyle name="Total 2 13 2 2" xfId="21607"/>
    <cellStyle name="Total 2 13 2 3" xfId="21781"/>
    <cellStyle name="Total 2 13 3" xfId="20841"/>
    <cellStyle name="Total 2 13 3 2" xfId="21608"/>
    <cellStyle name="Total 2 13 3 3" xfId="21782"/>
    <cellStyle name="Total 2 13 4" xfId="20842"/>
    <cellStyle name="Total 2 13 4 2" xfId="21609"/>
    <cellStyle name="Total 2 13 4 3" xfId="21783"/>
    <cellStyle name="Total 2 13 5" xfId="21606"/>
    <cellStyle name="Total 2 13 6" xfId="21780"/>
    <cellStyle name="Total 2 14" xfId="20843"/>
    <cellStyle name="Total 2 14 2" xfId="21610"/>
    <cellStyle name="Total 2 14 3" xfId="21784"/>
    <cellStyle name="Total 2 15" xfId="20844"/>
    <cellStyle name="Total 2 15 2" xfId="21611"/>
    <cellStyle name="Total 2 15 3" xfId="21785"/>
    <cellStyle name="Total 2 16" xfId="20845"/>
    <cellStyle name="Total 2 16 2" xfId="21612"/>
    <cellStyle name="Total 2 16 3" xfId="21786"/>
    <cellStyle name="Total 2 17" xfId="21591"/>
    <cellStyle name="Total 2 18" xfId="21765"/>
    <cellStyle name="Total 2 2" xfId="20846"/>
    <cellStyle name="Total 2 2 10" xfId="21613"/>
    <cellStyle name="Total 2 2 11" xfId="21787"/>
    <cellStyle name="Total 2 2 2" xfId="20847"/>
    <cellStyle name="Total 2 2 2 2" xfId="20848"/>
    <cellStyle name="Total 2 2 2 2 2" xfId="21615"/>
    <cellStyle name="Total 2 2 2 2 3" xfId="21789"/>
    <cellStyle name="Total 2 2 2 3" xfId="20849"/>
    <cellStyle name="Total 2 2 2 3 2" xfId="21616"/>
    <cellStyle name="Total 2 2 2 3 3" xfId="21790"/>
    <cellStyle name="Total 2 2 2 4" xfId="20850"/>
    <cellStyle name="Total 2 2 2 4 2" xfId="21617"/>
    <cellStyle name="Total 2 2 2 4 3" xfId="21791"/>
    <cellStyle name="Total 2 2 2 5" xfId="21614"/>
    <cellStyle name="Total 2 2 2 6" xfId="21788"/>
    <cellStyle name="Total 2 2 3" xfId="20851"/>
    <cellStyle name="Total 2 2 3 2" xfId="20852"/>
    <cellStyle name="Total 2 2 3 2 2" xfId="21619"/>
    <cellStyle name="Total 2 2 3 2 3" xfId="21793"/>
    <cellStyle name="Total 2 2 3 3" xfId="20853"/>
    <cellStyle name="Total 2 2 3 3 2" xfId="21620"/>
    <cellStyle name="Total 2 2 3 3 3" xfId="21794"/>
    <cellStyle name="Total 2 2 3 4" xfId="20854"/>
    <cellStyle name="Total 2 2 3 4 2" xfId="21621"/>
    <cellStyle name="Total 2 2 3 4 3" xfId="21795"/>
    <cellStyle name="Total 2 2 3 5" xfId="21618"/>
    <cellStyle name="Total 2 2 3 6" xfId="21792"/>
    <cellStyle name="Total 2 2 4" xfId="20855"/>
    <cellStyle name="Total 2 2 4 2" xfId="20856"/>
    <cellStyle name="Total 2 2 4 2 2" xfId="21623"/>
    <cellStyle name="Total 2 2 4 2 3" xfId="21797"/>
    <cellStyle name="Total 2 2 4 3" xfId="20857"/>
    <cellStyle name="Total 2 2 4 3 2" xfId="21624"/>
    <cellStyle name="Total 2 2 4 3 3" xfId="21798"/>
    <cellStyle name="Total 2 2 4 4" xfId="20858"/>
    <cellStyle name="Total 2 2 4 4 2" xfId="21625"/>
    <cellStyle name="Total 2 2 4 4 3" xfId="21799"/>
    <cellStyle name="Total 2 2 4 5" xfId="21622"/>
    <cellStyle name="Total 2 2 4 6" xfId="21796"/>
    <cellStyle name="Total 2 2 5" xfId="20859"/>
    <cellStyle name="Total 2 2 5 2" xfId="20860"/>
    <cellStyle name="Total 2 2 5 2 2" xfId="21627"/>
    <cellStyle name="Total 2 2 5 2 3" xfId="21801"/>
    <cellStyle name="Total 2 2 5 3" xfId="20861"/>
    <cellStyle name="Total 2 2 5 3 2" xfId="21628"/>
    <cellStyle name="Total 2 2 5 3 3" xfId="21802"/>
    <cellStyle name="Total 2 2 5 4" xfId="20862"/>
    <cellStyle name="Total 2 2 5 4 2" xfId="21629"/>
    <cellStyle name="Total 2 2 5 4 3" xfId="21803"/>
    <cellStyle name="Total 2 2 5 5" xfId="21626"/>
    <cellStyle name="Total 2 2 5 6" xfId="21800"/>
    <cellStyle name="Total 2 2 6" xfId="20863"/>
    <cellStyle name="Total 2 2 6 2" xfId="21630"/>
    <cellStyle name="Total 2 2 6 3" xfId="21804"/>
    <cellStyle name="Total 2 2 7" xfId="20864"/>
    <cellStyle name="Total 2 2 7 2" xfId="21631"/>
    <cellStyle name="Total 2 2 7 3" xfId="21805"/>
    <cellStyle name="Total 2 2 8" xfId="20865"/>
    <cellStyle name="Total 2 2 8 2" xfId="21632"/>
    <cellStyle name="Total 2 2 8 3" xfId="21806"/>
    <cellStyle name="Total 2 2 9" xfId="20866"/>
    <cellStyle name="Total 2 2 9 2" xfId="21633"/>
    <cellStyle name="Total 2 2 9 3" xfId="21807"/>
    <cellStyle name="Total 2 3" xfId="20867"/>
    <cellStyle name="Total 2 3 2" xfId="20868"/>
    <cellStyle name="Total 2 3 2 2" xfId="21634"/>
    <cellStyle name="Total 2 3 2 3" xfId="21808"/>
    <cellStyle name="Total 2 3 3" xfId="20869"/>
    <cellStyle name="Total 2 3 3 2" xfId="21635"/>
    <cellStyle name="Total 2 3 3 3" xfId="21809"/>
    <cellStyle name="Total 2 3 4" xfId="20870"/>
    <cellStyle name="Total 2 3 4 2" xfId="21636"/>
    <cellStyle name="Total 2 3 4 3" xfId="21810"/>
    <cellStyle name="Total 2 3 5" xfId="20871"/>
    <cellStyle name="Total 2 3 5 2" xfId="21637"/>
    <cellStyle name="Total 2 3 5 3" xfId="21811"/>
    <cellStyle name="Total 2 4" xfId="20872"/>
    <cellStyle name="Total 2 4 2" xfId="20873"/>
    <cellStyle name="Total 2 4 2 2" xfId="21638"/>
    <cellStyle name="Total 2 4 2 3" xfId="21812"/>
    <cellStyle name="Total 2 4 3" xfId="20874"/>
    <cellStyle name="Total 2 4 3 2" xfId="21639"/>
    <cellStyle name="Total 2 4 3 3" xfId="21813"/>
    <cellStyle name="Total 2 4 4" xfId="20875"/>
    <cellStyle name="Total 2 4 4 2" xfId="21640"/>
    <cellStyle name="Total 2 4 4 3" xfId="21814"/>
    <cellStyle name="Total 2 4 5" xfId="20876"/>
    <cellStyle name="Total 2 4 5 2" xfId="21641"/>
    <cellStyle name="Total 2 4 5 3" xfId="21815"/>
    <cellStyle name="Total 2 5" xfId="20877"/>
    <cellStyle name="Total 2 5 2" xfId="20878"/>
    <cellStyle name="Total 2 5 2 2" xfId="21642"/>
    <cellStyle name="Total 2 5 2 3" xfId="21816"/>
    <cellStyle name="Total 2 5 3" xfId="20879"/>
    <cellStyle name="Total 2 5 3 2" xfId="21643"/>
    <cellStyle name="Total 2 5 3 3" xfId="21817"/>
    <cellStyle name="Total 2 5 4" xfId="20880"/>
    <cellStyle name="Total 2 5 4 2" xfId="21644"/>
    <cellStyle name="Total 2 5 4 3" xfId="21818"/>
    <cellStyle name="Total 2 5 5" xfId="20881"/>
    <cellStyle name="Total 2 5 5 2" xfId="21645"/>
    <cellStyle name="Total 2 5 5 3" xfId="21819"/>
    <cellStyle name="Total 2 6" xfId="20882"/>
    <cellStyle name="Total 2 6 2" xfId="20883"/>
    <cellStyle name="Total 2 6 2 2" xfId="21646"/>
    <cellStyle name="Total 2 6 2 3" xfId="21820"/>
    <cellStyle name="Total 2 6 3" xfId="20884"/>
    <cellStyle name="Total 2 6 3 2" xfId="21647"/>
    <cellStyle name="Total 2 6 3 3" xfId="21821"/>
    <cellStyle name="Total 2 6 4" xfId="20885"/>
    <cellStyle name="Total 2 6 4 2" xfId="21648"/>
    <cellStyle name="Total 2 6 4 3" xfId="21822"/>
    <cellStyle name="Total 2 6 5" xfId="20886"/>
    <cellStyle name="Total 2 6 5 2" xfId="21649"/>
    <cellStyle name="Total 2 6 5 3" xfId="21823"/>
    <cellStyle name="Total 2 7" xfId="20887"/>
    <cellStyle name="Total 2 7 2" xfId="20888"/>
    <cellStyle name="Total 2 7 2 2" xfId="21650"/>
    <cellStyle name="Total 2 7 2 3" xfId="21824"/>
    <cellStyle name="Total 2 7 3" xfId="20889"/>
    <cellStyle name="Total 2 7 3 2" xfId="21651"/>
    <cellStyle name="Total 2 7 3 3" xfId="21825"/>
    <cellStyle name="Total 2 7 4" xfId="20890"/>
    <cellStyle name="Total 2 7 4 2" xfId="21652"/>
    <cellStyle name="Total 2 7 4 3" xfId="21826"/>
    <cellStyle name="Total 2 7 5" xfId="20891"/>
    <cellStyle name="Total 2 7 5 2" xfId="21653"/>
    <cellStyle name="Total 2 7 5 3" xfId="21827"/>
    <cellStyle name="Total 2 8" xfId="20892"/>
    <cellStyle name="Total 2 8 2" xfId="20893"/>
    <cellStyle name="Total 2 8 2 2" xfId="21654"/>
    <cellStyle name="Total 2 8 2 3" xfId="21828"/>
    <cellStyle name="Total 2 8 3" xfId="20894"/>
    <cellStyle name="Total 2 8 3 2" xfId="21655"/>
    <cellStyle name="Total 2 8 3 3" xfId="21829"/>
    <cellStyle name="Total 2 8 4" xfId="20895"/>
    <cellStyle name="Total 2 8 4 2" xfId="21656"/>
    <cellStyle name="Total 2 8 4 3" xfId="21830"/>
    <cellStyle name="Total 2 8 5" xfId="20896"/>
    <cellStyle name="Total 2 8 5 2" xfId="21657"/>
    <cellStyle name="Total 2 8 5 3" xfId="21831"/>
    <cellStyle name="Total 2 9" xfId="20897"/>
    <cellStyle name="Total 2 9 2" xfId="20898"/>
    <cellStyle name="Total 2 9 2 2" xfId="21658"/>
    <cellStyle name="Total 2 9 2 3" xfId="21832"/>
    <cellStyle name="Total 2 9 3" xfId="20899"/>
    <cellStyle name="Total 2 9 3 2" xfId="21659"/>
    <cellStyle name="Total 2 9 3 3" xfId="21833"/>
    <cellStyle name="Total 2 9 4" xfId="20900"/>
    <cellStyle name="Total 2 9 4 2" xfId="21660"/>
    <cellStyle name="Total 2 9 4 3" xfId="21834"/>
    <cellStyle name="Total 2 9 5" xfId="20901"/>
    <cellStyle name="Total 2 9 5 2" xfId="21661"/>
    <cellStyle name="Total 2 9 5 3" xfId="21835"/>
    <cellStyle name="Total 3" xfId="20902"/>
    <cellStyle name="Total 3 2" xfId="20903"/>
    <cellStyle name="Total 3 2 2" xfId="21663"/>
    <cellStyle name="Total 3 2 3" xfId="21837"/>
    <cellStyle name="Total 3 3" xfId="20904"/>
    <cellStyle name="Total 3 3 2" xfId="21664"/>
    <cellStyle name="Total 3 3 3" xfId="21838"/>
    <cellStyle name="Total 3 4" xfId="21662"/>
    <cellStyle name="Total 3 5" xfId="21836"/>
    <cellStyle name="Total 4" xfId="20905"/>
    <cellStyle name="Total 4 2" xfId="20906"/>
    <cellStyle name="Total 4 2 2" xfId="21666"/>
    <cellStyle name="Total 4 2 3" xfId="21840"/>
    <cellStyle name="Total 4 3" xfId="20907"/>
    <cellStyle name="Total 4 3 2" xfId="21667"/>
    <cellStyle name="Total 4 3 3" xfId="21841"/>
    <cellStyle name="Total 4 4" xfId="21665"/>
    <cellStyle name="Total 4 5" xfId="21839"/>
    <cellStyle name="Total 5" xfId="20908"/>
    <cellStyle name="Total 5 2" xfId="20909"/>
    <cellStyle name="Total 5 2 2" xfId="21669"/>
    <cellStyle name="Total 5 2 3" xfId="21843"/>
    <cellStyle name="Total 5 3" xfId="20910"/>
    <cellStyle name="Total 5 3 2" xfId="21670"/>
    <cellStyle name="Total 5 3 3" xfId="21844"/>
    <cellStyle name="Total 5 4" xfId="21668"/>
    <cellStyle name="Total 5 5" xfId="21842"/>
    <cellStyle name="Total 6" xfId="20911"/>
    <cellStyle name="Total 6 2" xfId="20912"/>
    <cellStyle name="Total 6 2 2" xfId="21672"/>
    <cellStyle name="Total 6 2 3" xfId="21846"/>
    <cellStyle name="Total 6 3" xfId="20913"/>
    <cellStyle name="Total 6 3 2" xfId="21673"/>
    <cellStyle name="Total 6 3 3" xfId="21847"/>
    <cellStyle name="Total 6 4" xfId="21671"/>
    <cellStyle name="Total 6 5" xfId="21845"/>
    <cellStyle name="Total 7" xfId="20914"/>
    <cellStyle name="Total 7 2" xfId="21674"/>
    <cellStyle name="Total 7 3" xfId="2184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19"/>
      <c r="B1" s="155" t="s">
        <v>222</v>
      </c>
      <c r="C1" s="119"/>
    </row>
    <row r="2" spans="1:3">
      <c r="A2" s="156">
        <v>1</v>
      </c>
      <c r="B2" s="277" t="s">
        <v>223</v>
      </c>
      <c r="C2" s="54" t="s">
        <v>733</v>
      </c>
    </row>
    <row r="3" spans="1:3">
      <c r="A3" s="156">
        <v>2</v>
      </c>
      <c r="B3" s="278" t="s">
        <v>219</v>
      </c>
      <c r="C3" s="54" t="s">
        <v>734</v>
      </c>
    </row>
    <row r="4" spans="1:3">
      <c r="A4" s="156">
        <v>3</v>
      </c>
      <c r="B4" s="279" t="s">
        <v>224</v>
      </c>
      <c r="C4" s="54" t="s">
        <v>735</v>
      </c>
    </row>
    <row r="5" spans="1:3">
      <c r="A5" s="157">
        <v>4</v>
      </c>
      <c r="B5" s="280" t="s">
        <v>220</v>
      </c>
      <c r="C5" s="54" t="s">
        <v>736</v>
      </c>
    </row>
    <row r="6" spans="1:3" s="158" customFormat="1" ht="45.75" customHeight="1">
      <c r="A6" s="763" t="s">
        <v>296</v>
      </c>
      <c r="B6" s="764"/>
      <c r="C6" s="764"/>
    </row>
    <row r="7" spans="1:3" ht="15">
      <c r="A7" s="159" t="s">
        <v>29</v>
      </c>
      <c r="B7" s="155" t="s">
        <v>221</v>
      </c>
    </row>
    <row r="8" spans="1:3">
      <c r="A8" s="119">
        <v>1</v>
      </c>
      <c r="B8" s="194" t="s">
        <v>20</v>
      </c>
    </row>
    <row r="9" spans="1:3">
      <c r="A9" s="119">
        <v>2</v>
      </c>
      <c r="B9" s="195" t="s">
        <v>21</v>
      </c>
    </row>
    <row r="10" spans="1:3">
      <c r="A10" s="119">
        <v>3</v>
      </c>
      <c r="B10" s="195" t="s">
        <v>22</v>
      </c>
    </row>
    <row r="11" spans="1:3">
      <c r="A11" s="119">
        <v>4</v>
      </c>
      <c r="B11" s="195" t="s">
        <v>23</v>
      </c>
      <c r="C11" s="57"/>
    </row>
    <row r="12" spans="1:3">
      <c r="A12" s="119">
        <v>5</v>
      </c>
      <c r="B12" s="195" t="s">
        <v>24</v>
      </c>
    </row>
    <row r="13" spans="1:3">
      <c r="A13" s="119">
        <v>6</v>
      </c>
      <c r="B13" s="196" t="s">
        <v>231</v>
      </c>
    </row>
    <row r="14" spans="1:3">
      <c r="A14" s="119">
        <v>7</v>
      </c>
      <c r="B14" s="195" t="s">
        <v>225</v>
      </c>
    </row>
    <row r="15" spans="1:3">
      <c r="A15" s="119">
        <v>8</v>
      </c>
      <c r="B15" s="195" t="s">
        <v>226</v>
      </c>
    </row>
    <row r="16" spans="1:3">
      <c r="A16" s="119">
        <v>9</v>
      </c>
      <c r="B16" s="195" t="s">
        <v>25</v>
      </c>
    </row>
    <row r="17" spans="1:2">
      <c r="A17" s="276" t="s">
        <v>295</v>
      </c>
      <c r="B17" s="275" t="s">
        <v>282</v>
      </c>
    </row>
    <row r="18" spans="1:2">
      <c r="A18" s="119">
        <v>10</v>
      </c>
      <c r="B18" s="195" t="s">
        <v>26</v>
      </c>
    </row>
    <row r="19" spans="1:2">
      <c r="A19" s="119">
        <v>11</v>
      </c>
      <c r="B19" s="196" t="s">
        <v>227</v>
      </c>
    </row>
    <row r="20" spans="1:2">
      <c r="A20" s="119">
        <v>12</v>
      </c>
      <c r="B20" s="196" t="s">
        <v>27</v>
      </c>
    </row>
    <row r="21" spans="1:2">
      <c r="A21" s="327">
        <v>13</v>
      </c>
      <c r="B21" s="328" t="s">
        <v>228</v>
      </c>
    </row>
    <row r="22" spans="1:2">
      <c r="A22" s="327">
        <v>14</v>
      </c>
      <c r="B22" s="329" t="s">
        <v>253</v>
      </c>
    </row>
    <row r="23" spans="1:2">
      <c r="A23" s="330">
        <v>15</v>
      </c>
      <c r="B23" s="331" t="s">
        <v>28</v>
      </c>
    </row>
    <row r="24" spans="1:2">
      <c r="A24" s="330">
        <v>15.1</v>
      </c>
      <c r="B24" s="332" t="s">
        <v>309</v>
      </c>
    </row>
    <row r="25" spans="1:2">
      <c r="A25" s="330">
        <v>16</v>
      </c>
      <c r="B25" s="332" t="s">
        <v>373</v>
      </c>
    </row>
    <row r="26" spans="1:2">
      <c r="A26" s="330">
        <v>17</v>
      </c>
      <c r="B26" s="332" t="s">
        <v>414</v>
      </c>
    </row>
    <row r="27" spans="1:2">
      <c r="A27" s="330">
        <v>18</v>
      </c>
      <c r="B27" s="332" t="s">
        <v>702</v>
      </c>
    </row>
    <row r="28" spans="1:2">
      <c r="A28" s="330">
        <v>19</v>
      </c>
      <c r="B28" s="332" t="s">
        <v>703</v>
      </c>
    </row>
    <row r="29" spans="1:2">
      <c r="A29" s="330">
        <v>20</v>
      </c>
      <c r="B29" s="394" t="s">
        <v>704</v>
      </c>
    </row>
    <row r="30" spans="1:2">
      <c r="A30" s="330">
        <v>21</v>
      </c>
      <c r="B30" s="332" t="s">
        <v>530</v>
      </c>
    </row>
    <row r="31" spans="1:2">
      <c r="A31" s="330">
        <v>22</v>
      </c>
      <c r="B31" s="332" t="s">
        <v>705</v>
      </c>
    </row>
    <row r="32" spans="1:2">
      <c r="A32" s="330">
        <v>23</v>
      </c>
      <c r="B32" s="332" t="s">
        <v>706</v>
      </c>
    </row>
    <row r="33" spans="1:2">
      <c r="A33" s="330">
        <v>24</v>
      </c>
      <c r="B33" s="332" t="s">
        <v>707</v>
      </c>
    </row>
    <row r="34" spans="1:2">
      <c r="A34" s="330">
        <v>25</v>
      </c>
      <c r="B34" s="332" t="s">
        <v>415</v>
      </c>
    </row>
    <row r="35" spans="1:2">
      <c r="A35" s="330">
        <v>26</v>
      </c>
      <c r="B35" s="332"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Normal="100" workbookViewId="0">
      <pane xSplit="1" ySplit="5" topLeftCell="B6" activePane="bottomRight" state="frozen"/>
      <selection activeCell="E33" sqref="E33"/>
      <selection pane="topRight" activeCell="E33" sqref="E33"/>
      <selection pane="bottomLeft" activeCell="E33" sqref="E33"/>
      <selection pane="bottomRight" activeCell="B6" sqref="B6"/>
    </sheetView>
  </sheetViews>
  <sheetFormatPr defaultColWidth="9.140625" defaultRowHeight="12.75"/>
  <cols>
    <col min="1" max="1" width="9.5703125" style="60" bestFit="1" customWidth="1"/>
    <col min="2" max="2" width="132.42578125" style="4" customWidth="1"/>
    <col min="3" max="3" width="18.42578125" style="4" customWidth="1"/>
    <col min="4" max="16384" width="9.140625" style="4"/>
  </cols>
  <sheetData>
    <row r="1" spans="1:3">
      <c r="A1" s="2" t="s">
        <v>30</v>
      </c>
      <c r="B1" s="3" t="str">
        <f>'Info '!C2</f>
        <v xml:space="preserve">JSC "Bank of Georgia" </v>
      </c>
    </row>
    <row r="2" spans="1:3" s="49" customFormat="1" ht="15.75" customHeight="1">
      <c r="A2" s="49" t="s">
        <v>31</v>
      </c>
      <c r="B2" s="341">
        <f>'1. key ratios '!B2</f>
        <v>45107</v>
      </c>
    </row>
    <row r="3" spans="1:3" s="49" customFormat="1" ht="15.75" customHeight="1"/>
    <row r="4" spans="1:3" ht="13.5" thickBot="1">
      <c r="A4" s="60" t="s">
        <v>143</v>
      </c>
      <c r="B4" s="100" t="s">
        <v>142</v>
      </c>
    </row>
    <row r="5" spans="1:3">
      <c r="A5" s="61" t="s">
        <v>6</v>
      </c>
      <c r="B5" s="62"/>
      <c r="C5" s="63" t="s">
        <v>35</v>
      </c>
    </row>
    <row r="6" spans="1:3">
      <c r="A6" s="64">
        <v>1</v>
      </c>
      <c r="B6" s="65" t="s">
        <v>141</v>
      </c>
      <c r="C6" s="66">
        <f>SUM(C7:C11)</f>
        <v>3978723976.9993882</v>
      </c>
    </row>
    <row r="7" spans="1:3">
      <c r="A7" s="64">
        <v>2</v>
      </c>
      <c r="B7" s="67" t="s">
        <v>140</v>
      </c>
      <c r="C7" s="68">
        <v>27993660.18</v>
      </c>
    </row>
    <row r="8" spans="1:3">
      <c r="A8" s="64">
        <v>3</v>
      </c>
      <c r="B8" s="69" t="s">
        <v>139</v>
      </c>
      <c r="C8" s="68">
        <v>159400696.25627705</v>
      </c>
    </row>
    <row r="9" spans="1:3">
      <c r="A9" s="64">
        <v>4</v>
      </c>
      <c r="B9" s="69" t="s">
        <v>138</v>
      </c>
      <c r="C9" s="68">
        <v>36382468.386899993</v>
      </c>
    </row>
    <row r="10" spans="1:3">
      <c r="A10" s="64">
        <v>5</v>
      </c>
      <c r="B10" s="69" t="s">
        <v>137</v>
      </c>
      <c r="C10" s="68">
        <v>0</v>
      </c>
    </row>
    <row r="11" spans="1:3">
      <c r="A11" s="64">
        <v>6</v>
      </c>
      <c r="B11" s="70" t="s">
        <v>136</v>
      </c>
      <c r="C11" s="68">
        <v>3754947152.1762114</v>
      </c>
    </row>
    <row r="12" spans="1:3" s="34" customFormat="1">
      <c r="A12" s="64">
        <v>7</v>
      </c>
      <c r="B12" s="65" t="s">
        <v>135</v>
      </c>
      <c r="C12" s="71">
        <f>SUM(C13:C28)</f>
        <v>221054433.10059997</v>
      </c>
    </row>
    <row r="13" spans="1:3" s="34" customFormat="1">
      <c r="A13" s="64">
        <v>8</v>
      </c>
      <c r="B13" s="72" t="s">
        <v>134</v>
      </c>
      <c r="C13" s="73">
        <v>36382468.386899993</v>
      </c>
    </row>
    <row r="14" spans="1:3" s="34" customFormat="1" ht="25.5">
      <c r="A14" s="64">
        <v>9</v>
      </c>
      <c r="B14" s="74" t="s">
        <v>133</v>
      </c>
      <c r="C14" s="73">
        <v>0</v>
      </c>
    </row>
    <row r="15" spans="1:3" s="34" customFormat="1">
      <c r="A15" s="64">
        <v>10</v>
      </c>
      <c r="B15" s="75" t="s">
        <v>132</v>
      </c>
      <c r="C15" s="73">
        <v>162816614.84999999</v>
      </c>
    </row>
    <row r="16" spans="1:3" s="34" customFormat="1">
      <c r="A16" s="64">
        <v>11</v>
      </c>
      <c r="B16" s="76" t="s">
        <v>131</v>
      </c>
      <c r="C16" s="73">
        <v>0</v>
      </c>
    </row>
    <row r="17" spans="1:3" s="34" customFormat="1">
      <c r="A17" s="64">
        <v>12</v>
      </c>
      <c r="B17" s="75" t="s">
        <v>130</v>
      </c>
      <c r="C17" s="73">
        <v>10173</v>
      </c>
    </row>
    <row r="18" spans="1:3" s="34" customFormat="1">
      <c r="A18" s="64">
        <v>13</v>
      </c>
      <c r="B18" s="75" t="s">
        <v>129</v>
      </c>
      <c r="C18" s="73">
        <v>4919453.3037</v>
      </c>
    </row>
    <row r="19" spans="1:3" s="34" customFormat="1">
      <c r="A19" s="64">
        <v>14</v>
      </c>
      <c r="B19" s="75" t="s">
        <v>128</v>
      </c>
      <c r="C19" s="73">
        <v>0</v>
      </c>
    </row>
    <row r="20" spans="1:3" s="34" customFormat="1">
      <c r="A20" s="64">
        <v>15</v>
      </c>
      <c r="B20" s="75" t="s">
        <v>127</v>
      </c>
      <c r="C20" s="73">
        <v>0</v>
      </c>
    </row>
    <row r="21" spans="1:3" s="34" customFormat="1" ht="25.5">
      <c r="A21" s="64">
        <v>16</v>
      </c>
      <c r="B21" s="74" t="s">
        <v>126</v>
      </c>
      <c r="C21" s="73">
        <v>0</v>
      </c>
    </row>
    <row r="22" spans="1:3" s="34" customFormat="1">
      <c r="A22" s="64">
        <v>17</v>
      </c>
      <c r="B22" s="77" t="s">
        <v>125</v>
      </c>
      <c r="C22" s="73">
        <v>8950729.1899999995</v>
      </c>
    </row>
    <row r="23" spans="1:3" s="34" customFormat="1">
      <c r="A23" s="64">
        <v>18</v>
      </c>
      <c r="B23" s="564" t="s">
        <v>553</v>
      </c>
      <c r="C23" s="396">
        <v>7974994.370000001</v>
      </c>
    </row>
    <row r="24" spans="1:3" s="34" customFormat="1">
      <c r="A24" s="64">
        <v>19</v>
      </c>
      <c r="B24" s="74" t="s">
        <v>124</v>
      </c>
      <c r="C24" s="73">
        <v>0</v>
      </c>
    </row>
    <row r="25" spans="1:3" s="34" customFormat="1" ht="25.5">
      <c r="A25" s="64">
        <v>20</v>
      </c>
      <c r="B25" s="74" t="s">
        <v>101</v>
      </c>
      <c r="C25" s="73">
        <v>0</v>
      </c>
    </row>
    <row r="26" spans="1:3" s="34" customFormat="1">
      <c r="A26" s="64">
        <v>21</v>
      </c>
      <c r="B26" s="78" t="s">
        <v>123</v>
      </c>
      <c r="C26" s="73">
        <v>0</v>
      </c>
    </row>
    <row r="27" spans="1:3" s="34" customFormat="1">
      <c r="A27" s="64">
        <v>22</v>
      </c>
      <c r="B27" s="78" t="s">
        <v>122</v>
      </c>
      <c r="C27" s="73">
        <v>0</v>
      </c>
    </row>
    <row r="28" spans="1:3" s="34" customFormat="1">
      <c r="A28" s="64">
        <v>23</v>
      </c>
      <c r="B28" s="78" t="s">
        <v>121</v>
      </c>
      <c r="C28" s="73"/>
    </row>
    <row r="29" spans="1:3" s="34" customFormat="1">
      <c r="A29" s="64">
        <v>24</v>
      </c>
      <c r="B29" s="79" t="s">
        <v>120</v>
      </c>
      <c r="C29" s="71">
        <f>C6-C12</f>
        <v>3757669543.8987885</v>
      </c>
    </row>
    <row r="30" spans="1:3" s="34" customFormat="1">
      <c r="A30" s="80"/>
      <c r="B30" s="81"/>
      <c r="C30" s="73"/>
    </row>
    <row r="31" spans="1:3" s="34" customFormat="1">
      <c r="A31" s="80">
        <v>25</v>
      </c>
      <c r="B31" s="79" t="s">
        <v>119</v>
      </c>
      <c r="C31" s="71">
        <f>C32+C35</f>
        <v>392655000</v>
      </c>
    </row>
    <row r="32" spans="1:3" s="34" customFormat="1">
      <c r="A32" s="80">
        <v>26</v>
      </c>
      <c r="B32" s="69" t="s">
        <v>118</v>
      </c>
      <c r="C32" s="82">
        <v>0</v>
      </c>
    </row>
    <row r="33" spans="1:3" s="34" customFormat="1">
      <c r="A33" s="80">
        <v>27</v>
      </c>
      <c r="B33" s="83" t="s">
        <v>192</v>
      </c>
      <c r="C33" s="73"/>
    </row>
    <row r="34" spans="1:3" s="34" customFormat="1">
      <c r="A34" s="80">
        <v>28</v>
      </c>
      <c r="B34" s="83" t="s">
        <v>117</v>
      </c>
      <c r="C34" s="73"/>
    </row>
    <row r="35" spans="1:3" s="34" customFormat="1">
      <c r="A35" s="80">
        <v>29</v>
      </c>
      <c r="B35" s="69" t="s">
        <v>116</v>
      </c>
      <c r="C35" s="745">
        <v>392655000</v>
      </c>
    </row>
    <row r="36" spans="1:3" s="34" customFormat="1">
      <c r="A36" s="80">
        <v>30</v>
      </c>
      <c r="B36" s="79" t="s">
        <v>115</v>
      </c>
      <c r="C36" s="71">
        <v>0</v>
      </c>
    </row>
    <row r="37" spans="1:3" s="34" customFormat="1">
      <c r="A37" s="80">
        <v>31</v>
      </c>
      <c r="B37" s="74" t="s">
        <v>114</v>
      </c>
      <c r="C37" s="73">
        <v>0</v>
      </c>
    </row>
    <row r="38" spans="1:3" s="34" customFormat="1">
      <c r="A38" s="80">
        <v>32</v>
      </c>
      <c r="B38" s="75" t="s">
        <v>113</v>
      </c>
      <c r="C38" s="73">
        <v>0</v>
      </c>
    </row>
    <row r="39" spans="1:3" s="34" customFormat="1" ht="25.5">
      <c r="A39" s="80">
        <v>33</v>
      </c>
      <c r="B39" s="74" t="s">
        <v>112</v>
      </c>
      <c r="C39" s="73">
        <v>0</v>
      </c>
    </row>
    <row r="40" spans="1:3" s="34" customFormat="1" ht="25.5">
      <c r="A40" s="80">
        <v>34</v>
      </c>
      <c r="B40" s="74" t="s">
        <v>101</v>
      </c>
      <c r="C40" s="73"/>
    </row>
    <row r="41" spans="1:3" s="34" customFormat="1">
      <c r="A41" s="80">
        <v>35</v>
      </c>
      <c r="B41" s="78" t="s">
        <v>111</v>
      </c>
      <c r="C41" s="73"/>
    </row>
    <row r="42" spans="1:3" s="34" customFormat="1">
      <c r="A42" s="80">
        <v>36</v>
      </c>
      <c r="B42" s="79" t="s">
        <v>110</v>
      </c>
      <c r="C42" s="71">
        <f>C31-C36</f>
        <v>392655000</v>
      </c>
    </row>
    <row r="43" spans="1:3" s="34" customFormat="1">
      <c r="A43" s="80"/>
      <c r="B43" s="81"/>
      <c r="C43" s="73"/>
    </row>
    <row r="44" spans="1:3" s="34" customFormat="1">
      <c r="A44" s="80">
        <v>37</v>
      </c>
      <c r="B44" s="84" t="s">
        <v>109</v>
      </c>
      <c r="C44" s="71">
        <v>384801900</v>
      </c>
    </row>
    <row r="45" spans="1:3" s="34" customFormat="1">
      <c r="A45" s="80">
        <v>38</v>
      </c>
      <c r="B45" s="69" t="s">
        <v>108</v>
      </c>
      <c r="C45" s="73">
        <v>384801900</v>
      </c>
    </row>
    <row r="46" spans="1:3" s="34" customFormat="1">
      <c r="A46" s="80">
        <v>39</v>
      </c>
      <c r="B46" s="69" t="s">
        <v>107</v>
      </c>
      <c r="C46" s="73"/>
    </row>
    <row r="47" spans="1:3" s="34" customFormat="1">
      <c r="A47" s="80">
        <v>40</v>
      </c>
      <c r="B47" s="69" t="s">
        <v>106</v>
      </c>
      <c r="C47" s="73"/>
    </row>
    <row r="48" spans="1:3" s="34" customFormat="1">
      <c r="A48" s="80">
        <v>41</v>
      </c>
      <c r="B48" s="84" t="s">
        <v>105</v>
      </c>
      <c r="C48" s="71">
        <v>0</v>
      </c>
    </row>
    <row r="49" spans="1:3" s="34" customFormat="1">
      <c r="A49" s="80">
        <v>42</v>
      </c>
      <c r="B49" s="74" t="s">
        <v>104</v>
      </c>
      <c r="C49" s="73"/>
    </row>
    <row r="50" spans="1:3" s="34" customFormat="1">
      <c r="A50" s="80">
        <v>43</v>
      </c>
      <c r="B50" s="75" t="s">
        <v>103</v>
      </c>
      <c r="C50" s="73">
        <v>0</v>
      </c>
    </row>
    <row r="51" spans="1:3" s="34" customFormat="1">
      <c r="A51" s="80">
        <v>44</v>
      </c>
      <c r="B51" s="74" t="s">
        <v>102</v>
      </c>
      <c r="C51" s="73">
        <v>0</v>
      </c>
    </row>
    <row r="52" spans="1:3" s="34" customFormat="1" ht="25.5">
      <c r="A52" s="80">
        <v>45</v>
      </c>
      <c r="B52" s="74" t="s">
        <v>101</v>
      </c>
      <c r="C52" s="73"/>
    </row>
    <row r="53" spans="1:3" s="34" customFormat="1" ht="13.5" thickBot="1">
      <c r="A53" s="80">
        <v>46</v>
      </c>
      <c r="B53" s="85" t="s">
        <v>100</v>
      </c>
      <c r="C53" s="86">
        <f>C44-C48</f>
        <v>384801900</v>
      </c>
    </row>
    <row r="56" spans="1:3">
      <c r="B56" s="4" t="s">
        <v>7</v>
      </c>
    </row>
  </sheetData>
  <dataValidations count="1">
    <dataValidation operator="lessThanOrEqual" allowBlank="1" showInputMessage="1" showErrorMessage="1" errorTitle="Should be negative number" error="Should be whole negative number or 0" sqref="C13:C34 C36: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ColWidth="9.140625" defaultRowHeight="12.75"/>
  <cols>
    <col min="1" max="1" width="9.42578125" style="208" bestFit="1" customWidth="1"/>
    <col min="2" max="2" width="59" style="208" customWidth="1"/>
    <col min="3" max="3" width="16.7109375" style="208" bestFit="1" customWidth="1"/>
    <col min="4" max="4" width="15.7109375" style="208" bestFit="1" customWidth="1"/>
    <col min="5" max="16384" width="9.140625" style="208"/>
  </cols>
  <sheetData>
    <row r="1" spans="1:4" ht="15">
      <c r="A1" s="259" t="s">
        <v>30</v>
      </c>
      <c r="B1" s="3" t="str">
        <f>'Info '!C2</f>
        <v xml:space="preserve">JSC "Bank of Georgia" </v>
      </c>
    </row>
    <row r="2" spans="1:4" s="182" customFormat="1" ht="15.75" customHeight="1">
      <c r="A2" s="182" t="s">
        <v>31</v>
      </c>
      <c r="B2" s="341">
        <f>'1. key ratios '!B2</f>
        <v>45107</v>
      </c>
    </row>
    <row r="3" spans="1:4" s="182" customFormat="1" ht="15.75" customHeight="1"/>
    <row r="4" spans="1:4" ht="13.5" thickBot="1">
      <c r="A4" s="232" t="s">
        <v>281</v>
      </c>
      <c r="B4" s="267" t="s">
        <v>282</v>
      </c>
    </row>
    <row r="5" spans="1:4" s="268" customFormat="1" ht="12.75" customHeight="1">
      <c r="A5" s="325"/>
      <c r="B5" s="326" t="s">
        <v>285</v>
      </c>
      <c r="C5" s="260" t="s">
        <v>283</v>
      </c>
      <c r="D5" s="261" t="s">
        <v>284</v>
      </c>
    </row>
    <row r="6" spans="1:4" s="269" customFormat="1">
      <c r="A6" s="262">
        <v>1</v>
      </c>
      <c r="B6" s="321" t="s">
        <v>286</v>
      </c>
      <c r="C6" s="321"/>
      <c r="D6" s="263"/>
    </row>
    <row r="7" spans="1:4" s="269" customFormat="1">
      <c r="A7" s="264" t="s">
        <v>272</v>
      </c>
      <c r="B7" s="322" t="s">
        <v>287</v>
      </c>
      <c r="C7" s="314">
        <v>4.4999999999999998E-2</v>
      </c>
      <c r="D7" s="603">
        <v>904685589.64644003</v>
      </c>
    </row>
    <row r="8" spans="1:4" s="269" customFormat="1">
      <c r="A8" s="264" t="s">
        <v>273</v>
      </c>
      <c r="B8" s="322" t="s">
        <v>288</v>
      </c>
      <c r="C8" s="315">
        <v>0.06</v>
      </c>
      <c r="D8" s="603">
        <v>1206247452.8619199</v>
      </c>
    </row>
    <row r="9" spans="1:4" s="269" customFormat="1">
      <c r="A9" s="264" t="s">
        <v>274</v>
      </c>
      <c r="B9" s="322" t="s">
        <v>289</v>
      </c>
      <c r="C9" s="315">
        <v>0.08</v>
      </c>
      <c r="D9" s="603">
        <v>1608329937.1492267</v>
      </c>
    </row>
    <row r="10" spans="1:4" s="269" customFormat="1">
      <c r="A10" s="262" t="s">
        <v>275</v>
      </c>
      <c r="B10" s="321" t="s">
        <v>290</v>
      </c>
      <c r="C10" s="316"/>
      <c r="D10" s="604"/>
    </row>
    <row r="11" spans="1:4" s="270" customFormat="1">
      <c r="A11" s="265" t="s">
        <v>276</v>
      </c>
      <c r="B11" s="313" t="s">
        <v>356</v>
      </c>
      <c r="C11" s="317">
        <v>2.5000000000000001E-2</v>
      </c>
      <c r="D11" s="603">
        <v>502603105.35913336</v>
      </c>
    </row>
    <row r="12" spans="1:4" s="270" customFormat="1">
      <c r="A12" s="265" t="s">
        <v>277</v>
      </c>
      <c r="B12" s="313" t="s">
        <v>291</v>
      </c>
      <c r="C12" s="317">
        <v>0</v>
      </c>
      <c r="D12" s="603">
        <v>0</v>
      </c>
    </row>
    <row r="13" spans="1:4" s="270" customFormat="1">
      <c r="A13" s="265" t="s">
        <v>278</v>
      </c>
      <c r="B13" s="313" t="s">
        <v>292</v>
      </c>
      <c r="C13" s="317">
        <v>2.5000000000000001E-2</v>
      </c>
      <c r="D13" s="603">
        <v>502603105.35913336</v>
      </c>
    </row>
    <row r="14" spans="1:4" s="270" customFormat="1">
      <c r="A14" s="262" t="s">
        <v>279</v>
      </c>
      <c r="B14" s="321" t="s">
        <v>353</v>
      </c>
      <c r="C14" s="318"/>
      <c r="D14" s="604"/>
    </row>
    <row r="15" spans="1:4" s="270" customFormat="1">
      <c r="A15" s="265">
        <v>3.1</v>
      </c>
      <c r="B15" s="313" t="s">
        <v>297</v>
      </c>
      <c r="C15" s="317">
        <v>5.1272768975841029E-2</v>
      </c>
      <c r="D15" s="603">
        <v>1030794116.3047652</v>
      </c>
    </row>
    <row r="16" spans="1:4" s="270" customFormat="1">
      <c r="A16" s="265">
        <v>3.2</v>
      </c>
      <c r="B16" s="313" t="s">
        <v>298</v>
      </c>
      <c r="C16" s="317">
        <v>5.8590705126721834E-2</v>
      </c>
      <c r="D16" s="603">
        <v>1177914813.6748676</v>
      </c>
    </row>
    <row r="17" spans="1:6" s="269" customFormat="1">
      <c r="A17" s="265">
        <v>3.3</v>
      </c>
      <c r="B17" s="313" t="s">
        <v>299</v>
      </c>
      <c r="C17" s="317">
        <v>6.8219568483143936E-2</v>
      </c>
      <c r="D17" s="603">
        <v>1371494678.6355281</v>
      </c>
    </row>
    <row r="18" spans="1:6" s="268" customFormat="1" ht="12.75" customHeight="1">
      <c r="A18" s="323"/>
      <c r="B18" s="324" t="s">
        <v>352</v>
      </c>
      <c r="C18" s="319" t="s">
        <v>717</v>
      </c>
      <c r="D18" s="605" t="s">
        <v>718</v>
      </c>
    </row>
    <row r="19" spans="1:6" s="269" customFormat="1">
      <c r="A19" s="266">
        <v>4</v>
      </c>
      <c r="B19" s="313" t="s">
        <v>293</v>
      </c>
      <c r="C19" s="317">
        <v>0.14627276897584102</v>
      </c>
      <c r="D19" s="603">
        <v>2940685916.6694717</v>
      </c>
    </row>
    <row r="20" spans="1:6" s="269" customFormat="1">
      <c r="A20" s="266">
        <v>5</v>
      </c>
      <c r="B20" s="313" t="s">
        <v>90</v>
      </c>
      <c r="C20" s="317">
        <v>0.16859070512672181</v>
      </c>
      <c r="D20" s="603">
        <v>3389368477.2550535</v>
      </c>
    </row>
    <row r="21" spans="1:6" s="269" customFormat="1" ht="13.5" thickBot="1">
      <c r="A21" s="271" t="s">
        <v>280</v>
      </c>
      <c r="B21" s="272" t="s">
        <v>294</v>
      </c>
      <c r="C21" s="320">
        <v>0.19821956848314393</v>
      </c>
      <c r="D21" s="606">
        <v>3985030826.5030212</v>
      </c>
    </row>
    <row r="22" spans="1:6">
      <c r="F22" s="232"/>
    </row>
    <row r="23" spans="1:6" ht="51">
      <c r="B23" s="231"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Normal="100" workbookViewId="0">
      <pane xSplit="1" ySplit="5" topLeftCell="B6" activePane="bottomRight" state="frozen"/>
      <selection activeCell="E33" sqref="E33"/>
      <selection pane="topRight" activeCell="E33" sqref="E33"/>
      <selection pane="bottomLeft" activeCell="E33" sqref="E33"/>
      <selection pane="bottomRight" activeCell="B6" sqref="B6"/>
    </sheetView>
  </sheetViews>
  <sheetFormatPr defaultColWidth="9.140625" defaultRowHeight="15"/>
  <cols>
    <col min="1" max="1" width="10.7109375" style="4" customWidth="1"/>
    <col min="2" max="2" width="91.85546875" style="4" customWidth="1"/>
    <col min="3" max="3" width="53.140625" style="4" customWidth="1"/>
    <col min="4" max="4" width="32.28515625" style="4" customWidth="1"/>
    <col min="5" max="5" width="9.42578125" style="5" customWidth="1"/>
    <col min="6" max="6" width="9.42578125" customWidth="1"/>
    <col min="7" max="7" width="101" customWidth="1"/>
    <col min="13" max="16384" width="9.140625" style="5"/>
  </cols>
  <sheetData>
    <row r="1" spans="1:12">
      <c r="A1" s="2" t="s">
        <v>30</v>
      </c>
      <c r="B1" s="3" t="str">
        <f>'Info '!C2</f>
        <v xml:space="preserve">JSC "Bank of Georgia" </v>
      </c>
      <c r="E1" s="4"/>
    </row>
    <row r="2" spans="1:12" s="49" customFormat="1" ht="15.75" customHeight="1">
      <c r="A2" s="2" t="s">
        <v>31</v>
      </c>
      <c r="B2" s="341">
        <f>'1. key ratios '!B2</f>
        <v>45107</v>
      </c>
      <c r="F2"/>
      <c r="G2"/>
      <c r="H2"/>
      <c r="I2"/>
      <c r="J2"/>
      <c r="K2"/>
      <c r="L2"/>
    </row>
    <row r="3" spans="1:12" s="49" customFormat="1" ht="15.75" customHeight="1">
      <c r="A3" s="87"/>
      <c r="F3"/>
      <c r="G3"/>
      <c r="H3"/>
      <c r="I3"/>
      <c r="J3"/>
      <c r="K3"/>
      <c r="L3"/>
    </row>
    <row r="4" spans="1:12" s="49" customFormat="1" ht="15.75" customHeight="1" thickBot="1">
      <c r="A4" s="49" t="s">
        <v>47</v>
      </c>
      <c r="B4" s="176" t="s">
        <v>178</v>
      </c>
      <c r="D4" s="24" t="s">
        <v>35</v>
      </c>
      <c r="F4"/>
      <c r="G4"/>
      <c r="H4"/>
      <c r="I4"/>
      <c r="J4"/>
      <c r="K4"/>
      <c r="L4"/>
    </row>
    <row r="5" spans="1:12" ht="26.25" thickBot="1">
      <c r="A5" s="88" t="s">
        <v>6</v>
      </c>
      <c r="B5" s="198" t="s">
        <v>218</v>
      </c>
      <c r="C5" s="89" t="s">
        <v>660</v>
      </c>
      <c r="D5" s="90" t="s">
        <v>49</v>
      </c>
    </row>
    <row r="6" spans="1:12" ht="15.75">
      <c r="A6" s="635">
        <v>1</v>
      </c>
      <c r="B6" s="636" t="s">
        <v>561</v>
      </c>
      <c r="C6" s="637">
        <f>SUM(C7:C9)</f>
        <v>3447891121.0565996</v>
      </c>
      <c r="D6" s="638"/>
      <c r="E6" s="91"/>
    </row>
    <row r="7" spans="1:12" ht="15.75">
      <c r="A7" s="633">
        <v>1.1000000000000001</v>
      </c>
      <c r="B7" s="417" t="s">
        <v>562</v>
      </c>
      <c r="C7" s="607">
        <v>844702887.25300002</v>
      </c>
      <c r="D7" s="624"/>
      <c r="E7" s="91"/>
    </row>
    <row r="8" spans="1:12" ht="15.75">
      <c r="A8" s="633">
        <v>1.2</v>
      </c>
      <c r="B8" s="417" t="s">
        <v>563</v>
      </c>
      <c r="C8" s="607">
        <v>2099812814.9400001</v>
      </c>
      <c r="D8" s="624"/>
      <c r="E8" s="91"/>
    </row>
    <row r="9" spans="1:12" ht="15.75">
      <c r="A9" s="633">
        <v>1.3</v>
      </c>
      <c r="B9" s="417" t="s">
        <v>564</v>
      </c>
      <c r="C9" s="607">
        <v>503375418.86360002</v>
      </c>
      <c r="D9" s="624"/>
      <c r="E9" s="91"/>
    </row>
    <row r="10" spans="1:12" ht="15.75">
      <c r="A10" s="633">
        <v>2</v>
      </c>
      <c r="B10" s="449" t="s">
        <v>565</v>
      </c>
      <c r="C10" s="607">
        <v>21133526.699999999</v>
      </c>
      <c r="D10" s="624"/>
      <c r="E10" s="91"/>
    </row>
    <row r="11" spans="1:12" ht="15.75">
      <c r="A11" s="633">
        <v>2.1</v>
      </c>
      <c r="B11" s="415" t="s">
        <v>566</v>
      </c>
      <c r="C11" s="608">
        <v>21133526.699999999</v>
      </c>
      <c r="D11" s="625"/>
      <c r="E11" s="92"/>
    </row>
    <row r="12" spans="1:12" ht="15.75">
      <c r="A12" s="633">
        <v>3</v>
      </c>
      <c r="B12" s="628" t="s">
        <v>567</v>
      </c>
      <c r="C12" s="609"/>
      <c r="D12" s="625"/>
      <c r="E12" s="92"/>
    </row>
    <row r="13" spans="1:12" ht="15.75">
      <c r="A13" s="633">
        <v>4</v>
      </c>
      <c r="B13" s="426" t="s">
        <v>568</v>
      </c>
      <c r="C13" s="610"/>
      <c r="D13" s="625"/>
      <c r="E13" s="92"/>
    </row>
    <row r="14" spans="1:12" ht="15.75">
      <c r="A14" s="633">
        <v>5</v>
      </c>
      <c r="B14" s="422" t="s">
        <v>569</v>
      </c>
      <c r="C14" s="610">
        <f>SUM(C15)+C17</f>
        <v>4253210329.9979992</v>
      </c>
      <c r="D14" s="625"/>
      <c r="E14" s="92"/>
    </row>
    <row r="15" spans="1:12" ht="15.75">
      <c r="A15" s="633">
        <v>5.0999999999999996</v>
      </c>
      <c r="B15" s="629" t="s">
        <v>570</v>
      </c>
      <c r="C15" s="611">
        <v>5517062.6937000006</v>
      </c>
      <c r="D15" s="625"/>
      <c r="E15" s="91"/>
    </row>
    <row r="16" spans="1:12" ht="31.5">
      <c r="A16" s="633"/>
      <c r="B16" s="629" t="s">
        <v>720</v>
      </c>
      <c r="C16" s="611">
        <v>4919453.3037</v>
      </c>
      <c r="D16" s="625" t="s">
        <v>723</v>
      </c>
      <c r="E16" s="91"/>
    </row>
    <row r="17" spans="1:5" ht="15.75">
      <c r="A17" s="633">
        <v>5.2</v>
      </c>
      <c r="B17" s="629" t="s">
        <v>571</v>
      </c>
      <c r="C17" s="611">
        <v>4247693267.3042994</v>
      </c>
      <c r="D17" s="625"/>
      <c r="E17" s="91"/>
    </row>
    <row r="18" spans="1:5" ht="15.75">
      <c r="A18" s="633">
        <v>5.3</v>
      </c>
      <c r="B18" s="450" t="s">
        <v>572</v>
      </c>
      <c r="C18" s="611">
        <v>0</v>
      </c>
      <c r="D18" s="625"/>
      <c r="E18" s="91"/>
    </row>
    <row r="19" spans="1:5" ht="15.75">
      <c r="A19" s="633">
        <v>6</v>
      </c>
      <c r="B19" s="628" t="s">
        <v>573</v>
      </c>
      <c r="C19" s="609">
        <f>SUM(C20:C21)</f>
        <v>17797788683.608902</v>
      </c>
      <c r="D19" s="625"/>
      <c r="E19" s="91"/>
    </row>
    <row r="20" spans="1:5" ht="15.75">
      <c r="A20" s="633">
        <v>6.1</v>
      </c>
      <c r="B20" s="629" t="s">
        <v>571</v>
      </c>
      <c r="C20" s="611">
        <v>220587571.5411</v>
      </c>
      <c r="D20" s="625"/>
      <c r="E20" s="91"/>
    </row>
    <row r="21" spans="1:5" ht="15.75">
      <c r="A21" s="633">
        <v>6.2</v>
      </c>
      <c r="B21" s="450" t="s">
        <v>572</v>
      </c>
      <c r="C21" s="611">
        <v>17577201112.067802</v>
      </c>
      <c r="D21" s="625"/>
      <c r="E21" s="91"/>
    </row>
    <row r="22" spans="1:5" ht="15.75">
      <c r="A22" s="633">
        <v>7</v>
      </c>
      <c r="B22" s="449" t="s">
        <v>574</v>
      </c>
      <c r="C22" s="612">
        <v>157029813.86999997</v>
      </c>
      <c r="D22" s="625">
        <v>0</v>
      </c>
      <c r="E22" s="91"/>
    </row>
    <row r="23" spans="1:5" ht="21">
      <c r="A23" s="633"/>
      <c r="B23" s="449" t="s">
        <v>721</v>
      </c>
      <c r="C23" s="612">
        <v>8950729.1899999995</v>
      </c>
      <c r="D23" s="625" t="s">
        <v>724</v>
      </c>
      <c r="E23" s="91"/>
    </row>
    <row r="24" spans="1:5" ht="15.75">
      <c r="A24" s="633"/>
      <c r="B24" s="426"/>
      <c r="C24" s="612"/>
      <c r="D24" s="625"/>
      <c r="E24" s="91"/>
    </row>
    <row r="25" spans="1:5" ht="15.75">
      <c r="A25" s="633">
        <v>8</v>
      </c>
      <c r="B25" s="629" t="s">
        <v>575</v>
      </c>
      <c r="C25" s="612">
        <v>30407303.619224988</v>
      </c>
      <c r="D25" s="625"/>
      <c r="E25" s="91"/>
    </row>
    <row r="26" spans="1:5" ht="15.75">
      <c r="A26" s="633">
        <v>9</v>
      </c>
      <c r="B26" s="629" t="s">
        <v>576</v>
      </c>
      <c r="C26" s="610">
        <f>SUM(C27:C28)</f>
        <v>606618823.27000022</v>
      </c>
      <c r="D26" s="625"/>
      <c r="E26" s="93"/>
    </row>
    <row r="27" spans="1:5" ht="15.75">
      <c r="A27" s="633">
        <v>9.1</v>
      </c>
      <c r="B27" s="426" t="s">
        <v>577</v>
      </c>
      <c r="C27" s="613">
        <v>466692434.13999999</v>
      </c>
      <c r="D27" s="625"/>
      <c r="E27" s="91"/>
    </row>
    <row r="28" spans="1:5" ht="15.75">
      <c r="A28" s="633">
        <v>9.1999999999999993</v>
      </c>
      <c r="B28" s="629" t="s">
        <v>578</v>
      </c>
      <c r="C28" s="613">
        <v>139926389.1300002</v>
      </c>
      <c r="D28" s="625"/>
      <c r="E28" s="91"/>
    </row>
    <row r="29" spans="1:5" ht="15.75">
      <c r="A29" s="633">
        <v>10</v>
      </c>
      <c r="B29" s="629" t="s">
        <v>579</v>
      </c>
      <c r="C29" s="610">
        <f>SUM(C30:C31)</f>
        <v>162816614.84999999</v>
      </c>
      <c r="D29" s="625"/>
      <c r="E29" s="91"/>
    </row>
    <row r="30" spans="1:5" ht="15.75">
      <c r="A30" s="633">
        <v>10.1</v>
      </c>
      <c r="B30" s="426" t="s">
        <v>580</v>
      </c>
      <c r="C30" s="613">
        <v>33331342.84</v>
      </c>
      <c r="D30" s="625" t="s">
        <v>725</v>
      </c>
      <c r="E30" s="91"/>
    </row>
    <row r="31" spans="1:5" ht="15.75">
      <c r="A31" s="633">
        <v>10.199999999999999</v>
      </c>
      <c r="B31" s="629" t="s">
        <v>581</v>
      </c>
      <c r="C31" s="613">
        <v>129485272.00999999</v>
      </c>
      <c r="D31" s="625" t="s">
        <v>725</v>
      </c>
      <c r="E31" s="91"/>
    </row>
    <row r="32" spans="1:5" ht="15.75">
      <c r="A32" s="633">
        <v>11</v>
      </c>
      <c r="B32" s="629" t="s">
        <v>582</v>
      </c>
      <c r="C32" s="610">
        <f>SUM(C33:C34)</f>
        <v>0</v>
      </c>
      <c r="D32" s="625"/>
      <c r="E32" s="91"/>
    </row>
    <row r="33" spans="1:5" ht="15.75">
      <c r="A33" s="633">
        <v>11.1</v>
      </c>
      <c r="B33" s="426" t="s">
        <v>583</v>
      </c>
      <c r="C33" s="613">
        <v>0</v>
      </c>
      <c r="D33" s="625"/>
      <c r="E33" s="91"/>
    </row>
    <row r="34" spans="1:5" ht="15.75">
      <c r="A34" s="633">
        <v>11.2</v>
      </c>
      <c r="B34" s="630" t="s">
        <v>584</v>
      </c>
      <c r="C34" s="613">
        <v>0</v>
      </c>
      <c r="D34" s="625"/>
      <c r="E34" s="91"/>
    </row>
    <row r="35" spans="1:5" ht="15.75">
      <c r="A35" s="633">
        <v>13</v>
      </c>
      <c r="B35" s="630" t="s">
        <v>585</v>
      </c>
      <c r="C35" s="613">
        <v>419128253.53489989</v>
      </c>
      <c r="D35" s="625"/>
      <c r="E35" s="91"/>
    </row>
    <row r="36" spans="1:5" ht="15.75">
      <c r="A36" s="633">
        <v>13.1</v>
      </c>
      <c r="B36" s="426" t="s">
        <v>586</v>
      </c>
      <c r="C36" s="614">
        <v>141856351.75</v>
      </c>
      <c r="D36" s="625"/>
      <c r="E36" s="91"/>
    </row>
    <row r="37" spans="1:5" ht="15.75">
      <c r="A37" s="633">
        <v>13.2</v>
      </c>
      <c r="B37" s="423" t="s">
        <v>587</v>
      </c>
      <c r="C37" s="614">
        <v>0</v>
      </c>
      <c r="D37" s="625"/>
      <c r="E37" s="91"/>
    </row>
    <row r="38" spans="1:5" ht="15.75">
      <c r="A38" s="633">
        <v>14</v>
      </c>
      <c r="B38" s="449" t="s">
        <v>588</v>
      </c>
      <c r="C38" s="615">
        <f>SUM(C6,C10,C12,C13,C14,C19,C22,C25,C26,C29,C32,C35)</f>
        <v>26896024470.507626</v>
      </c>
      <c r="D38" s="625"/>
      <c r="E38" s="93"/>
    </row>
    <row r="39" spans="1:5" ht="15.75">
      <c r="A39" s="633"/>
      <c r="B39" s="415" t="s">
        <v>589</v>
      </c>
      <c r="C39" s="616"/>
      <c r="D39" s="625"/>
      <c r="E39" s="91"/>
    </row>
    <row r="40" spans="1:5" ht="15.75">
      <c r="A40" s="633">
        <v>15</v>
      </c>
      <c r="B40" s="449" t="s">
        <v>590</v>
      </c>
      <c r="C40" s="608">
        <v>16383097.399999999</v>
      </c>
      <c r="D40" s="625"/>
      <c r="E40" s="91"/>
    </row>
    <row r="41" spans="1:5" ht="15.75">
      <c r="A41" s="633">
        <v>15.1</v>
      </c>
      <c r="B41" s="449" t="s">
        <v>566</v>
      </c>
      <c r="C41" s="608">
        <v>16383097.399999999</v>
      </c>
      <c r="D41" s="625"/>
      <c r="E41" s="91"/>
    </row>
    <row r="42" spans="1:5" ht="15.75">
      <c r="A42" s="633">
        <v>16</v>
      </c>
      <c r="B42" s="446" t="s">
        <v>591</v>
      </c>
      <c r="C42" s="612"/>
      <c r="D42" s="625"/>
      <c r="E42" s="91"/>
    </row>
    <row r="43" spans="1:5" ht="15.75">
      <c r="A43" s="633">
        <v>17</v>
      </c>
      <c r="B43" s="417" t="s">
        <v>592</v>
      </c>
      <c r="C43" s="612">
        <f>SUM(C44:C47)</f>
        <v>21740893435.746181</v>
      </c>
      <c r="D43" s="625"/>
      <c r="E43" s="91"/>
    </row>
    <row r="44" spans="1:5" ht="15.75">
      <c r="A44" s="633">
        <v>17.100000000000001</v>
      </c>
      <c r="B44" s="446" t="s">
        <v>593</v>
      </c>
      <c r="C44" s="617">
        <v>19634903119.946182</v>
      </c>
      <c r="D44" s="625"/>
      <c r="E44" s="91"/>
    </row>
    <row r="45" spans="1:5" ht="15.75">
      <c r="A45" s="633">
        <v>17.2</v>
      </c>
      <c r="B45" s="446" t="s">
        <v>594</v>
      </c>
      <c r="C45" s="607">
        <v>1662413709.97</v>
      </c>
      <c r="D45" s="625"/>
      <c r="E45" s="91"/>
    </row>
    <row r="46" spans="1:5" ht="15.75">
      <c r="A46" s="633">
        <v>17.3</v>
      </c>
      <c r="B46" s="447" t="s">
        <v>595</v>
      </c>
      <c r="C46" s="617">
        <v>335503670.50999999</v>
      </c>
      <c r="D46" s="625"/>
      <c r="E46" s="93"/>
    </row>
    <row r="47" spans="1:5" ht="15.75">
      <c r="A47" s="633">
        <v>17.399999999999999</v>
      </c>
      <c r="B47" s="447" t="s">
        <v>596</v>
      </c>
      <c r="C47" s="617">
        <v>108072935.32000001</v>
      </c>
      <c r="D47" s="625"/>
    </row>
    <row r="48" spans="1:5" ht="15.75">
      <c r="A48" s="633">
        <v>18</v>
      </c>
      <c r="B48" s="448" t="s">
        <v>597</v>
      </c>
      <c r="C48" s="618">
        <v>5520475.0489999996</v>
      </c>
      <c r="D48" s="625"/>
    </row>
    <row r="49" spans="1:4" ht="15.75">
      <c r="A49" s="633">
        <v>19</v>
      </c>
      <c r="B49" s="448" t="s">
        <v>598</v>
      </c>
      <c r="C49" s="618">
        <f>SUM(C50:C51)</f>
        <v>155626760.94222438</v>
      </c>
      <c r="D49" s="625"/>
    </row>
    <row r="50" spans="1:4" ht="15.75">
      <c r="A50" s="633">
        <v>19.100000000000001</v>
      </c>
      <c r="B50" s="421" t="s">
        <v>599</v>
      </c>
      <c r="C50" s="619">
        <v>135393514.77610567</v>
      </c>
      <c r="D50" s="625"/>
    </row>
    <row r="51" spans="1:4" ht="15.75">
      <c r="A51" s="633">
        <v>19.2</v>
      </c>
      <c r="B51" s="449" t="s">
        <v>600</v>
      </c>
      <c r="C51" s="619">
        <v>20233246.166118711</v>
      </c>
      <c r="D51" s="625"/>
    </row>
    <row r="52" spans="1:4" ht="15.75">
      <c r="A52" s="633">
        <v>20</v>
      </c>
      <c r="B52" s="417" t="s">
        <v>601</v>
      </c>
      <c r="C52" s="619">
        <v>781464193.60000002</v>
      </c>
      <c r="D52" s="625"/>
    </row>
    <row r="53" spans="1:4" ht="15.75">
      <c r="A53" s="633"/>
      <c r="B53" s="422" t="s">
        <v>719</v>
      </c>
      <c r="C53" s="619">
        <v>392655000</v>
      </c>
      <c r="D53" s="625" t="s">
        <v>726</v>
      </c>
    </row>
    <row r="54" spans="1:4" ht="15.75">
      <c r="A54" s="633"/>
      <c r="B54" s="423" t="s">
        <v>722</v>
      </c>
      <c r="C54" s="619">
        <v>384801900</v>
      </c>
      <c r="D54" s="625" t="s">
        <v>727</v>
      </c>
    </row>
    <row r="55" spans="1:4" ht="15.75">
      <c r="A55" s="633">
        <v>21</v>
      </c>
      <c r="B55" s="421" t="s">
        <v>602</v>
      </c>
      <c r="C55" s="619">
        <v>217422703.6938</v>
      </c>
      <c r="D55" s="625"/>
    </row>
    <row r="56" spans="1:4" ht="15.75">
      <c r="A56" s="633">
        <v>21.1</v>
      </c>
      <c r="B56" s="421" t="s">
        <v>603</v>
      </c>
      <c r="C56" s="619">
        <v>3622279.43</v>
      </c>
      <c r="D56" s="625"/>
    </row>
    <row r="57" spans="1:4" ht="15.75">
      <c r="A57" s="633">
        <v>22</v>
      </c>
      <c r="B57" s="447" t="s">
        <v>604</v>
      </c>
      <c r="C57" s="615">
        <f>SUM(C40,C42,C43,C48,C49,C52,C55)</f>
        <v>22917310666.431206</v>
      </c>
      <c r="D57" s="625"/>
    </row>
    <row r="58" spans="1:4" ht="15.75">
      <c r="A58" s="633"/>
      <c r="B58" s="447" t="s">
        <v>605</v>
      </c>
      <c r="C58" s="616"/>
      <c r="D58" s="625"/>
    </row>
    <row r="59" spans="1:4" ht="15.75">
      <c r="A59" s="633">
        <v>23</v>
      </c>
      <c r="B59" s="447" t="s">
        <v>606</v>
      </c>
      <c r="C59" s="615">
        <v>27993660.18</v>
      </c>
      <c r="D59" s="625" t="s">
        <v>728</v>
      </c>
    </row>
    <row r="60" spans="1:4" ht="15.75">
      <c r="A60" s="633">
        <v>24</v>
      </c>
      <c r="B60" s="446" t="s">
        <v>607</v>
      </c>
      <c r="C60" s="615">
        <v>0</v>
      </c>
      <c r="D60" s="625"/>
    </row>
    <row r="61" spans="1:4" ht="15.75">
      <c r="A61" s="633">
        <v>25</v>
      </c>
      <c r="B61" s="446" t="s">
        <v>608</v>
      </c>
      <c r="C61" s="620">
        <v>423163731.56</v>
      </c>
      <c r="D61" s="625" t="s">
        <v>729</v>
      </c>
    </row>
    <row r="62" spans="1:4" ht="15.75">
      <c r="A62" s="633">
        <v>26</v>
      </c>
      <c r="B62" s="424" t="s">
        <v>609</v>
      </c>
      <c r="C62" s="618">
        <v>-10173</v>
      </c>
      <c r="D62" s="625" t="s">
        <v>730</v>
      </c>
    </row>
    <row r="63" spans="1:4" ht="15.75">
      <c r="A63" s="633">
        <v>27</v>
      </c>
      <c r="B63" s="447" t="s">
        <v>610</v>
      </c>
      <c r="C63" s="618">
        <v>0</v>
      </c>
      <c r="D63" s="625"/>
    </row>
    <row r="64" spans="1:4" ht="15.75">
      <c r="A64" s="633">
        <v>27.1</v>
      </c>
      <c r="B64" s="450" t="s">
        <v>611</v>
      </c>
      <c r="C64" s="618">
        <v>0</v>
      </c>
      <c r="D64" s="625"/>
    </row>
    <row r="65" spans="1:4" ht="15.75">
      <c r="A65" s="633">
        <v>27.2</v>
      </c>
      <c r="B65" s="452" t="s">
        <v>612</v>
      </c>
      <c r="C65" s="618">
        <v>0</v>
      </c>
      <c r="D65" s="625"/>
    </row>
    <row r="66" spans="1:4" ht="15.75">
      <c r="A66" s="633">
        <v>28</v>
      </c>
      <c r="B66" s="452" t="s">
        <v>613</v>
      </c>
      <c r="C66" s="618">
        <v>-263763035.30372295</v>
      </c>
      <c r="D66" s="625"/>
    </row>
    <row r="67" spans="1:4" ht="15.75">
      <c r="A67" s="633">
        <v>29</v>
      </c>
      <c r="B67" s="426" t="s">
        <v>614</v>
      </c>
      <c r="C67" s="618">
        <f>SUM(C68:C70)</f>
        <v>36382468.386899993</v>
      </c>
      <c r="D67" s="626"/>
    </row>
    <row r="68" spans="1:4" ht="15.75">
      <c r="A68" s="633">
        <v>29.1</v>
      </c>
      <c r="B68" s="451" t="s">
        <v>615</v>
      </c>
      <c r="C68" s="611">
        <v>2358668.17</v>
      </c>
      <c r="D68" s="625" t="s">
        <v>731</v>
      </c>
    </row>
    <row r="69" spans="1:4" ht="15.75">
      <c r="A69" s="633">
        <v>29.2</v>
      </c>
      <c r="B69" s="452" t="s">
        <v>616</v>
      </c>
      <c r="C69" s="621">
        <v>1129029</v>
      </c>
      <c r="D69" s="625" t="s">
        <v>731</v>
      </c>
    </row>
    <row r="70" spans="1:4" ht="15.75">
      <c r="A70" s="633">
        <v>29.3</v>
      </c>
      <c r="B70" s="629" t="s">
        <v>617</v>
      </c>
      <c r="C70" s="613">
        <v>32894771.216899995</v>
      </c>
      <c r="D70" s="625" t="s">
        <v>731</v>
      </c>
    </row>
    <row r="71" spans="1:4" ht="15.75">
      <c r="A71" s="633">
        <v>30</v>
      </c>
      <c r="B71" s="426" t="s">
        <v>618</v>
      </c>
      <c r="C71" s="610">
        <v>3754947152.1762114</v>
      </c>
      <c r="D71" s="639" t="s">
        <v>732</v>
      </c>
    </row>
    <row r="72" spans="1:4" ht="15.75">
      <c r="A72" s="633">
        <v>31</v>
      </c>
      <c r="B72" s="631" t="s">
        <v>619</v>
      </c>
      <c r="C72" s="622">
        <f>SUM(C59,C60,C61,C62,C63,C66,C67,C71)</f>
        <v>3978713803.9993882</v>
      </c>
      <c r="D72" s="626"/>
    </row>
    <row r="73" spans="1:4" ht="16.5" thickBot="1">
      <c r="A73" s="634">
        <v>32</v>
      </c>
      <c r="B73" s="632" t="s">
        <v>620</v>
      </c>
      <c r="C73" s="623">
        <f>SUM(C57,C72)</f>
        <v>26896024470.430595</v>
      </c>
      <c r="D73" s="627"/>
    </row>
    <row r="74" spans="1:4">
      <c r="C7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23" bestFit="1" customWidth="1"/>
    <col min="17" max="17" width="14.7109375" style="23" customWidth="1"/>
    <col min="18" max="18" width="13" style="23" bestFit="1" customWidth="1"/>
    <col min="19" max="19" width="34.85546875" style="23" customWidth="1"/>
    <col min="20" max="16384" width="9.140625" style="23"/>
  </cols>
  <sheetData>
    <row r="1" spans="1:19">
      <c r="A1" s="2" t="s">
        <v>30</v>
      </c>
      <c r="B1" s="3" t="str">
        <f>'Info '!C2</f>
        <v xml:space="preserve">JSC "Bank of Georgia" </v>
      </c>
    </row>
    <row r="2" spans="1:19">
      <c r="A2" s="2" t="s">
        <v>31</v>
      </c>
      <c r="B2" s="341">
        <f>'1. key ratios '!B2</f>
        <v>45107</v>
      </c>
    </row>
    <row r="4" spans="1:19" ht="26.25" thickBot="1">
      <c r="A4" s="4" t="s">
        <v>146</v>
      </c>
      <c r="B4" s="219" t="s">
        <v>251</v>
      </c>
    </row>
    <row r="5" spans="1:19" s="205" customFormat="1">
      <c r="A5" s="200"/>
      <c r="B5" s="201"/>
      <c r="C5" s="202" t="s">
        <v>0</v>
      </c>
      <c r="D5" s="202" t="s">
        <v>1</v>
      </c>
      <c r="E5" s="202" t="s">
        <v>2</v>
      </c>
      <c r="F5" s="202" t="s">
        <v>3</v>
      </c>
      <c r="G5" s="202" t="s">
        <v>4</v>
      </c>
      <c r="H5" s="202" t="s">
        <v>5</v>
      </c>
      <c r="I5" s="202" t="s">
        <v>8</v>
      </c>
      <c r="J5" s="202" t="s">
        <v>9</v>
      </c>
      <c r="K5" s="202" t="s">
        <v>10</v>
      </c>
      <c r="L5" s="202" t="s">
        <v>11</v>
      </c>
      <c r="M5" s="202" t="s">
        <v>12</v>
      </c>
      <c r="N5" s="202" t="s">
        <v>13</v>
      </c>
      <c r="O5" s="202" t="s">
        <v>235</v>
      </c>
      <c r="P5" s="202" t="s">
        <v>236</v>
      </c>
      <c r="Q5" s="202" t="s">
        <v>237</v>
      </c>
      <c r="R5" s="203" t="s">
        <v>238</v>
      </c>
      <c r="S5" s="204" t="s">
        <v>239</v>
      </c>
    </row>
    <row r="6" spans="1:19" s="205" customFormat="1" ht="99" customHeight="1">
      <c r="A6" s="206"/>
      <c r="B6" s="800" t="s">
        <v>240</v>
      </c>
      <c r="C6" s="796">
        <v>0</v>
      </c>
      <c r="D6" s="797"/>
      <c r="E6" s="796">
        <v>0.2</v>
      </c>
      <c r="F6" s="797"/>
      <c r="G6" s="796">
        <v>0.35</v>
      </c>
      <c r="H6" s="797"/>
      <c r="I6" s="796">
        <v>0.5</v>
      </c>
      <c r="J6" s="797"/>
      <c r="K6" s="796">
        <v>0.75</v>
      </c>
      <c r="L6" s="797"/>
      <c r="M6" s="796">
        <v>1</v>
      </c>
      <c r="N6" s="797"/>
      <c r="O6" s="796">
        <v>1.5</v>
      </c>
      <c r="P6" s="797"/>
      <c r="Q6" s="796">
        <v>2.5</v>
      </c>
      <c r="R6" s="797"/>
      <c r="S6" s="798" t="s">
        <v>145</v>
      </c>
    </row>
    <row r="7" spans="1:19" s="205" customFormat="1" ht="30.75" customHeight="1">
      <c r="A7" s="206"/>
      <c r="B7" s="801"/>
      <c r="C7" s="197" t="s">
        <v>148</v>
      </c>
      <c r="D7" s="197" t="s">
        <v>147</v>
      </c>
      <c r="E7" s="197" t="s">
        <v>148</v>
      </c>
      <c r="F7" s="197" t="s">
        <v>147</v>
      </c>
      <c r="G7" s="197" t="s">
        <v>148</v>
      </c>
      <c r="H7" s="197" t="s">
        <v>147</v>
      </c>
      <c r="I7" s="197" t="s">
        <v>148</v>
      </c>
      <c r="J7" s="197" t="s">
        <v>147</v>
      </c>
      <c r="K7" s="197" t="s">
        <v>148</v>
      </c>
      <c r="L7" s="197" t="s">
        <v>147</v>
      </c>
      <c r="M7" s="197" t="s">
        <v>148</v>
      </c>
      <c r="N7" s="197" t="s">
        <v>147</v>
      </c>
      <c r="O7" s="197" t="s">
        <v>148</v>
      </c>
      <c r="P7" s="197" t="s">
        <v>147</v>
      </c>
      <c r="Q7" s="197" t="s">
        <v>148</v>
      </c>
      <c r="R7" s="197" t="s">
        <v>147</v>
      </c>
      <c r="S7" s="799"/>
    </row>
    <row r="8" spans="1:19" s="96" customFormat="1">
      <c r="A8" s="94">
        <v>1</v>
      </c>
      <c r="B8" s="1" t="s">
        <v>51</v>
      </c>
      <c r="C8" s="95">
        <v>3705214071.5999999</v>
      </c>
      <c r="D8" s="95"/>
      <c r="E8" s="95">
        <v>0</v>
      </c>
      <c r="F8" s="95"/>
      <c r="G8" s="95"/>
      <c r="H8" s="95"/>
      <c r="I8" s="95">
        <v>0</v>
      </c>
      <c r="J8" s="95"/>
      <c r="K8" s="95">
        <v>0.35</v>
      </c>
      <c r="L8" s="95"/>
      <c r="M8" s="95">
        <v>1861167016</v>
      </c>
      <c r="N8" s="95"/>
      <c r="O8" s="95">
        <v>0</v>
      </c>
      <c r="P8" s="95"/>
      <c r="Q8" s="95">
        <v>0</v>
      </c>
      <c r="R8" s="95"/>
      <c r="S8" s="220">
        <v>1861167016.2625</v>
      </c>
    </row>
    <row r="9" spans="1:19" s="96" customFormat="1">
      <c r="A9" s="94">
        <v>2</v>
      </c>
      <c r="B9" s="1" t="s">
        <v>52</v>
      </c>
      <c r="C9" s="95">
        <v>0</v>
      </c>
      <c r="D9" s="95"/>
      <c r="E9" s="95">
        <v>0</v>
      </c>
      <c r="F9" s="95"/>
      <c r="G9" s="95"/>
      <c r="H9" s="95"/>
      <c r="I9" s="95">
        <v>0</v>
      </c>
      <c r="J9" s="95"/>
      <c r="K9" s="95">
        <v>0</v>
      </c>
      <c r="L9" s="95"/>
      <c r="M9" s="95">
        <v>0</v>
      </c>
      <c r="N9" s="95"/>
      <c r="O9" s="95">
        <v>0</v>
      </c>
      <c r="P9" s="95"/>
      <c r="Q9" s="95">
        <v>0</v>
      </c>
      <c r="R9" s="95"/>
      <c r="S9" s="220">
        <v>0</v>
      </c>
    </row>
    <row r="10" spans="1:19" s="96" customFormat="1">
      <c r="A10" s="94">
        <v>3</v>
      </c>
      <c r="B10" s="1" t="s">
        <v>164</v>
      </c>
      <c r="C10" s="95">
        <v>0</v>
      </c>
      <c r="D10" s="95"/>
      <c r="E10" s="95">
        <v>0</v>
      </c>
      <c r="F10" s="95"/>
      <c r="G10" s="95"/>
      <c r="H10" s="95"/>
      <c r="I10" s="95">
        <v>0</v>
      </c>
      <c r="J10" s="95"/>
      <c r="K10" s="95">
        <v>0</v>
      </c>
      <c r="L10" s="95"/>
      <c r="M10" s="95">
        <v>0</v>
      </c>
      <c r="N10" s="95"/>
      <c r="O10" s="95">
        <v>0</v>
      </c>
      <c r="P10" s="95"/>
      <c r="Q10" s="95">
        <v>0</v>
      </c>
      <c r="R10" s="95"/>
      <c r="S10" s="220">
        <v>0</v>
      </c>
    </row>
    <row r="11" spans="1:19" s="96" customFormat="1">
      <c r="A11" s="94">
        <v>4</v>
      </c>
      <c r="B11" s="1" t="s">
        <v>53</v>
      </c>
      <c r="C11" s="95">
        <v>848733359.76999998</v>
      </c>
      <c r="D11" s="95"/>
      <c r="E11" s="95">
        <v>0</v>
      </c>
      <c r="F11" s="95"/>
      <c r="G11" s="95"/>
      <c r="H11" s="95"/>
      <c r="I11" s="95">
        <v>0</v>
      </c>
      <c r="J11" s="95"/>
      <c r="K11" s="95">
        <v>0</v>
      </c>
      <c r="L11" s="95"/>
      <c r="M11" s="95">
        <v>0</v>
      </c>
      <c r="N11" s="95"/>
      <c r="O11" s="95">
        <v>0</v>
      </c>
      <c r="P11" s="95"/>
      <c r="Q11" s="95">
        <v>0</v>
      </c>
      <c r="R11" s="95"/>
      <c r="S11" s="220">
        <v>0</v>
      </c>
    </row>
    <row r="12" spans="1:19" s="96" customFormat="1">
      <c r="A12" s="94">
        <v>5</v>
      </c>
      <c r="B12" s="1" t="s">
        <v>54</v>
      </c>
      <c r="C12" s="95">
        <v>0</v>
      </c>
      <c r="D12" s="95"/>
      <c r="E12" s="95">
        <v>0</v>
      </c>
      <c r="F12" s="95"/>
      <c r="G12" s="95"/>
      <c r="H12" s="95"/>
      <c r="I12" s="95">
        <v>0</v>
      </c>
      <c r="J12" s="95"/>
      <c r="K12" s="95">
        <v>0</v>
      </c>
      <c r="L12" s="95"/>
      <c r="M12" s="95">
        <v>0</v>
      </c>
      <c r="N12" s="95"/>
      <c r="O12" s="95">
        <v>0</v>
      </c>
      <c r="P12" s="95"/>
      <c r="Q12" s="95">
        <v>0</v>
      </c>
      <c r="R12" s="95"/>
      <c r="S12" s="220">
        <v>0</v>
      </c>
    </row>
    <row r="13" spans="1:19" s="96" customFormat="1">
      <c r="A13" s="94">
        <v>6</v>
      </c>
      <c r="B13" s="1" t="s">
        <v>55</v>
      </c>
      <c r="C13" s="95">
        <v>0</v>
      </c>
      <c r="D13" s="95"/>
      <c r="E13" s="95">
        <v>528757353.14789999</v>
      </c>
      <c r="F13" s="95"/>
      <c r="G13" s="95">
        <v>0</v>
      </c>
      <c r="H13" s="95"/>
      <c r="I13" s="95">
        <v>33828408.905000001</v>
      </c>
      <c r="J13" s="95"/>
      <c r="K13" s="95">
        <v>0</v>
      </c>
      <c r="L13" s="95"/>
      <c r="M13" s="95">
        <v>14200514.466800001</v>
      </c>
      <c r="N13" s="95"/>
      <c r="O13" s="95">
        <v>0</v>
      </c>
      <c r="P13" s="95"/>
      <c r="Q13" s="95">
        <v>0</v>
      </c>
      <c r="R13" s="95"/>
      <c r="S13" s="220">
        <v>136866189.54888001</v>
      </c>
    </row>
    <row r="14" spans="1:19" s="96" customFormat="1">
      <c r="A14" s="94">
        <v>7</v>
      </c>
      <c r="B14" s="1" t="s">
        <v>56</v>
      </c>
      <c r="C14" s="95"/>
      <c r="D14" s="95"/>
      <c r="E14" s="95">
        <v>0</v>
      </c>
      <c r="F14" s="95"/>
      <c r="G14" s="95">
        <v>0</v>
      </c>
      <c r="H14" s="95"/>
      <c r="I14" s="95">
        <v>0</v>
      </c>
      <c r="J14" s="95"/>
      <c r="K14" s="95">
        <v>0</v>
      </c>
      <c r="L14" s="95"/>
      <c r="M14" s="95">
        <v>6799750569.6752996</v>
      </c>
      <c r="N14" s="95">
        <v>994058923.59554994</v>
      </c>
      <c r="O14" s="95">
        <v>0</v>
      </c>
      <c r="P14" s="95"/>
      <c r="Q14" s="95">
        <v>0</v>
      </c>
      <c r="R14" s="95"/>
      <c r="S14" s="220">
        <v>7793809493.2708492</v>
      </c>
    </row>
    <row r="15" spans="1:19" s="96" customFormat="1">
      <c r="A15" s="94">
        <v>8</v>
      </c>
      <c r="B15" s="1" t="s">
        <v>57</v>
      </c>
      <c r="C15" s="95"/>
      <c r="D15" s="95"/>
      <c r="E15" s="95"/>
      <c r="F15" s="95"/>
      <c r="G15" s="95">
        <v>0</v>
      </c>
      <c r="H15" s="95"/>
      <c r="I15" s="95">
        <v>0</v>
      </c>
      <c r="J15" s="95"/>
      <c r="K15" s="95">
        <v>6147838724.1634998</v>
      </c>
      <c r="L15" s="95">
        <v>115483203.59130001</v>
      </c>
      <c r="M15" s="95">
        <v>0</v>
      </c>
      <c r="N15" s="95">
        <v>0</v>
      </c>
      <c r="O15" s="95"/>
      <c r="P15" s="95"/>
      <c r="Q15" s="95">
        <v>0</v>
      </c>
      <c r="R15" s="95"/>
      <c r="S15" s="220">
        <v>4697491445.8161001</v>
      </c>
    </row>
    <row r="16" spans="1:19" s="96" customFormat="1">
      <c r="A16" s="94">
        <v>9</v>
      </c>
      <c r="B16" s="1" t="s">
        <v>58</v>
      </c>
      <c r="C16" s="95"/>
      <c r="D16" s="95"/>
      <c r="E16" s="95"/>
      <c r="F16" s="95"/>
      <c r="G16" s="95">
        <v>4337351809.1826</v>
      </c>
      <c r="H16" s="95"/>
      <c r="I16" s="95">
        <v>0</v>
      </c>
      <c r="J16" s="95"/>
      <c r="K16" s="95">
        <v>0</v>
      </c>
      <c r="L16" s="95"/>
      <c r="M16" s="95">
        <v>0</v>
      </c>
      <c r="N16" s="95"/>
      <c r="O16" s="95">
        <v>0</v>
      </c>
      <c r="P16" s="95"/>
      <c r="Q16" s="95">
        <v>0</v>
      </c>
      <c r="R16" s="95"/>
      <c r="S16" s="220">
        <v>1518073133.2139099</v>
      </c>
    </row>
    <row r="17" spans="1:19" s="96" customFormat="1">
      <c r="A17" s="94">
        <v>10</v>
      </c>
      <c r="B17" s="1" t="s">
        <v>59</v>
      </c>
      <c r="C17" s="95"/>
      <c r="D17" s="95"/>
      <c r="E17" s="95"/>
      <c r="F17" s="95"/>
      <c r="G17" s="95">
        <v>0</v>
      </c>
      <c r="H17" s="95"/>
      <c r="I17" s="95">
        <v>24434476.517100014</v>
      </c>
      <c r="J17" s="95"/>
      <c r="K17" s="95">
        <v>0</v>
      </c>
      <c r="L17" s="95"/>
      <c r="M17" s="95">
        <v>174278510.3619</v>
      </c>
      <c r="N17" s="95"/>
      <c r="O17" s="95">
        <v>2916821.4706999999</v>
      </c>
      <c r="P17" s="95"/>
      <c r="Q17" s="95">
        <v>0</v>
      </c>
      <c r="R17" s="95"/>
      <c r="S17" s="220">
        <v>190870980.82650003</v>
      </c>
    </row>
    <row r="18" spans="1:19" s="96" customFormat="1">
      <c r="A18" s="94">
        <v>11</v>
      </c>
      <c r="B18" s="1" t="s">
        <v>60</v>
      </c>
      <c r="C18" s="95"/>
      <c r="D18" s="95"/>
      <c r="E18" s="95"/>
      <c r="F18" s="95"/>
      <c r="G18" s="95">
        <v>0</v>
      </c>
      <c r="H18" s="95"/>
      <c r="I18" s="95">
        <v>0</v>
      </c>
      <c r="J18" s="95"/>
      <c r="K18" s="95">
        <v>0</v>
      </c>
      <c r="L18" s="95"/>
      <c r="M18" s="95">
        <v>93741616.600999996</v>
      </c>
      <c r="N18" s="95"/>
      <c r="O18" s="95">
        <v>94147743.183400005</v>
      </c>
      <c r="P18" s="95"/>
      <c r="Q18" s="95">
        <v>45510754.992701903</v>
      </c>
      <c r="R18" s="95"/>
      <c r="S18" s="220">
        <v>348740118.85785472</v>
      </c>
    </row>
    <row r="19" spans="1:19" s="96" customFormat="1">
      <c r="A19" s="94">
        <v>12</v>
      </c>
      <c r="B19" s="1" t="s">
        <v>61</v>
      </c>
      <c r="C19" s="95"/>
      <c r="D19" s="95"/>
      <c r="E19" s="95"/>
      <c r="F19" s="95"/>
      <c r="G19" s="95">
        <v>0</v>
      </c>
      <c r="H19" s="95"/>
      <c r="I19" s="95">
        <v>0</v>
      </c>
      <c r="J19" s="95"/>
      <c r="K19" s="95">
        <v>0</v>
      </c>
      <c r="L19" s="95"/>
      <c r="M19" s="95">
        <v>0</v>
      </c>
      <c r="N19" s="95"/>
      <c r="O19" s="95">
        <v>0</v>
      </c>
      <c r="P19" s="95"/>
      <c r="Q19" s="95">
        <v>0</v>
      </c>
      <c r="R19" s="95"/>
      <c r="S19" s="220">
        <v>0</v>
      </c>
    </row>
    <row r="20" spans="1:19" s="96" customFormat="1">
      <c r="A20" s="94">
        <v>13</v>
      </c>
      <c r="B20" s="1" t="s">
        <v>144</v>
      </c>
      <c r="C20" s="95"/>
      <c r="D20" s="95"/>
      <c r="E20" s="95"/>
      <c r="F20" s="95"/>
      <c r="G20" s="95">
        <v>0</v>
      </c>
      <c r="H20" s="95"/>
      <c r="I20" s="95">
        <v>0</v>
      </c>
      <c r="J20" s="95"/>
      <c r="K20" s="95">
        <v>0</v>
      </c>
      <c r="L20" s="95"/>
      <c r="M20" s="95">
        <v>0</v>
      </c>
      <c r="N20" s="95"/>
      <c r="O20" s="95">
        <v>0</v>
      </c>
      <c r="P20" s="95"/>
      <c r="Q20" s="95">
        <v>0</v>
      </c>
      <c r="R20" s="95"/>
      <c r="S20" s="220">
        <v>0</v>
      </c>
    </row>
    <row r="21" spans="1:19" s="96" customFormat="1">
      <c r="A21" s="94">
        <v>14</v>
      </c>
      <c r="B21" s="1" t="s">
        <v>63</v>
      </c>
      <c r="C21" s="95">
        <v>844702887.2529999</v>
      </c>
      <c r="D21" s="95"/>
      <c r="E21" s="95"/>
      <c r="F21" s="95"/>
      <c r="G21" s="95">
        <v>0</v>
      </c>
      <c r="H21" s="95"/>
      <c r="I21" s="95">
        <v>0</v>
      </c>
      <c r="J21" s="95"/>
      <c r="K21" s="95">
        <v>0</v>
      </c>
      <c r="L21" s="95"/>
      <c r="M21" s="95">
        <v>1011835975.0890166</v>
      </c>
      <c r="N21" s="95"/>
      <c r="O21" s="95">
        <v>0</v>
      </c>
      <c r="P21" s="95"/>
      <c r="Q21" s="95">
        <v>148568390.82529998</v>
      </c>
      <c r="R21" s="95"/>
      <c r="S21" s="220">
        <v>1383256952.1522665</v>
      </c>
    </row>
    <row r="22" spans="1:19" ht="13.5" thickBot="1">
      <c r="A22" s="97"/>
      <c r="B22" s="98" t="s">
        <v>64</v>
      </c>
      <c r="C22" s="99">
        <f>SUM(C8:C21)</f>
        <v>5398650318.6230001</v>
      </c>
      <c r="D22" s="99">
        <f t="shared" ref="D22:J22" si="0">SUM(D8:D21)</f>
        <v>0</v>
      </c>
      <c r="E22" s="99">
        <f t="shared" si="0"/>
        <v>528757353.14789999</v>
      </c>
      <c r="F22" s="99">
        <f t="shared" si="0"/>
        <v>0</v>
      </c>
      <c r="G22" s="99">
        <f t="shared" si="0"/>
        <v>4337351809.1826</v>
      </c>
      <c r="H22" s="99">
        <f t="shared" si="0"/>
        <v>0</v>
      </c>
      <c r="I22" s="99">
        <f t="shared" si="0"/>
        <v>58262885.422100015</v>
      </c>
      <c r="J22" s="99">
        <f t="shared" si="0"/>
        <v>0</v>
      </c>
      <c r="K22" s="99">
        <f t="shared" ref="K22:S22" si="1">SUM(K8:K21)</f>
        <v>6147838724.5135002</v>
      </c>
      <c r="L22" s="99">
        <f t="shared" si="1"/>
        <v>115483203.59130001</v>
      </c>
      <c r="M22" s="99">
        <f t="shared" si="1"/>
        <v>9954974202.1940155</v>
      </c>
      <c r="N22" s="99">
        <f t="shared" si="1"/>
        <v>994058923.59554994</v>
      </c>
      <c r="O22" s="99">
        <f t="shared" si="1"/>
        <v>97064564.654100001</v>
      </c>
      <c r="P22" s="99">
        <f t="shared" si="1"/>
        <v>0</v>
      </c>
      <c r="Q22" s="99">
        <f t="shared" si="1"/>
        <v>194079145.81800187</v>
      </c>
      <c r="R22" s="99">
        <f t="shared" si="1"/>
        <v>0</v>
      </c>
      <c r="S22" s="221">
        <f t="shared" si="1"/>
        <v>17930275329.94886</v>
      </c>
    </row>
    <row r="24" spans="1:19">
      <c r="C24" s="153"/>
      <c r="D24" s="153"/>
      <c r="E24" s="153"/>
      <c r="F24" s="153"/>
      <c r="G24" s="153"/>
      <c r="H24" s="153"/>
      <c r="I24" s="153"/>
      <c r="J24" s="153"/>
      <c r="K24" s="153"/>
      <c r="L24" s="153"/>
      <c r="M24" s="153"/>
      <c r="N24" s="153"/>
      <c r="O24" s="153"/>
      <c r="P24" s="153"/>
      <c r="Q24" s="153"/>
      <c r="R24" s="153"/>
      <c r="S24" s="153"/>
    </row>
    <row r="25" spans="1:19">
      <c r="C25" s="153"/>
      <c r="D25" s="153"/>
      <c r="E25" s="153"/>
      <c r="F25" s="153"/>
      <c r="G25" s="153"/>
      <c r="H25" s="153"/>
      <c r="I25" s="153"/>
      <c r="J25" s="153"/>
      <c r="K25" s="153"/>
      <c r="L25" s="153"/>
      <c r="M25" s="153"/>
      <c r="N25" s="153"/>
      <c r="O25" s="153"/>
      <c r="P25" s="153"/>
      <c r="Q25" s="153"/>
      <c r="R25" s="153"/>
      <c r="S25" s="153"/>
    </row>
    <row r="26" spans="1:19">
      <c r="C26" s="153"/>
      <c r="D26" s="153"/>
      <c r="E26" s="153"/>
      <c r="F26" s="153"/>
      <c r="G26" s="153"/>
      <c r="H26" s="153"/>
      <c r="I26" s="153"/>
      <c r="J26" s="153"/>
      <c r="K26" s="153"/>
      <c r="L26" s="153"/>
      <c r="M26" s="153"/>
      <c r="N26" s="153"/>
      <c r="O26" s="153"/>
      <c r="P26" s="153"/>
      <c r="Q26" s="153"/>
      <c r="R26" s="153"/>
      <c r="S26" s="153"/>
    </row>
    <row r="27" spans="1:19">
      <c r="C27" s="153"/>
      <c r="D27" s="153"/>
      <c r="E27" s="153"/>
      <c r="F27" s="153"/>
      <c r="G27" s="153"/>
      <c r="H27" s="153"/>
      <c r="I27" s="153"/>
      <c r="J27" s="153"/>
      <c r="K27" s="153"/>
      <c r="L27" s="153"/>
      <c r="M27" s="153"/>
      <c r="N27" s="153"/>
      <c r="O27" s="153"/>
      <c r="P27" s="153"/>
      <c r="Q27" s="153"/>
      <c r="R27" s="153"/>
      <c r="S27" s="153"/>
    </row>
    <row r="28" spans="1:19">
      <c r="C28" s="153"/>
      <c r="D28" s="153"/>
      <c r="E28" s="153"/>
      <c r="F28" s="153"/>
      <c r="G28" s="153"/>
      <c r="H28" s="153"/>
      <c r="I28" s="153"/>
      <c r="J28" s="153"/>
      <c r="K28" s="153"/>
      <c r="L28" s="153"/>
      <c r="M28" s="153"/>
      <c r="N28" s="153"/>
      <c r="O28" s="153"/>
      <c r="P28" s="153"/>
      <c r="Q28" s="153"/>
      <c r="R28" s="153"/>
      <c r="S28" s="153"/>
    </row>
    <row r="29" spans="1:19">
      <c r="C29" s="153"/>
      <c r="D29" s="153"/>
      <c r="E29" s="153"/>
      <c r="F29" s="153"/>
      <c r="G29" s="153"/>
      <c r="H29" s="153"/>
      <c r="I29" s="153"/>
      <c r="J29" s="153"/>
      <c r="K29" s="153"/>
      <c r="L29" s="153"/>
      <c r="M29" s="153"/>
      <c r="N29" s="153"/>
      <c r="O29" s="153"/>
      <c r="P29" s="153"/>
      <c r="Q29" s="153"/>
      <c r="R29" s="153"/>
      <c r="S29" s="153"/>
    </row>
    <row r="30" spans="1:19">
      <c r="C30" s="153"/>
      <c r="D30" s="153"/>
      <c r="E30" s="153"/>
      <c r="F30" s="153"/>
      <c r="G30" s="153"/>
      <c r="H30" s="153"/>
      <c r="I30" s="153"/>
      <c r="J30" s="153"/>
      <c r="K30" s="153"/>
      <c r="L30" s="153"/>
      <c r="M30" s="153"/>
      <c r="N30" s="153"/>
      <c r="O30" s="153"/>
      <c r="P30" s="153"/>
      <c r="Q30" s="153"/>
      <c r="R30" s="153"/>
      <c r="S30" s="153"/>
    </row>
    <row r="31" spans="1:19">
      <c r="C31" s="153"/>
      <c r="D31" s="153"/>
      <c r="E31" s="153"/>
      <c r="F31" s="153"/>
      <c r="G31" s="153"/>
      <c r="H31" s="153"/>
      <c r="I31" s="153"/>
      <c r="J31" s="153"/>
      <c r="K31" s="153"/>
      <c r="L31" s="153"/>
      <c r="M31" s="153"/>
      <c r="N31" s="153"/>
      <c r="O31" s="153"/>
      <c r="P31" s="153"/>
      <c r="Q31" s="153"/>
      <c r="R31" s="153"/>
      <c r="S31" s="153"/>
    </row>
    <row r="32" spans="1:19">
      <c r="C32" s="153"/>
      <c r="D32" s="153"/>
      <c r="E32" s="153"/>
      <c r="F32" s="153"/>
      <c r="G32" s="153"/>
      <c r="H32" s="153"/>
      <c r="I32" s="153"/>
      <c r="J32" s="153"/>
      <c r="K32" s="153"/>
      <c r="L32" s="153"/>
      <c r="M32" s="153"/>
      <c r="N32" s="153"/>
      <c r="O32" s="153"/>
      <c r="P32" s="153"/>
      <c r="Q32" s="153"/>
      <c r="R32" s="153"/>
      <c r="S32" s="153"/>
    </row>
    <row r="33" spans="3:19">
      <c r="C33" s="153"/>
      <c r="D33" s="153"/>
      <c r="E33" s="153"/>
      <c r="F33" s="153"/>
      <c r="G33" s="153"/>
      <c r="H33" s="153"/>
      <c r="I33" s="153"/>
      <c r="J33" s="153"/>
      <c r="K33" s="153"/>
      <c r="L33" s="153"/>
      <c r="M33" s="153"/>
      <c r="N33" s="153"/>
      <c r="O33" s="153"/>
      <c r="P33" s="153"/>
      <c r="Q33" s="153"/>
      <c r="R33" s="153"/>
      <c r="S33" s="153"/>
    </row>
    <row r="34" spans="3:19">
      <c r="C34" s="153"/>
      <c r="D34" s="153"/>
      <c r="E34" s="153"/>
      <c r="F34" s="153"/>
      <c r="G34" s="153"/>
      <c r="H34" s="153"/>
      <c r="I34" s="153"/>
      <c r="J34" s="153"/>
      <c r="K34" s="153"/>
      <c r="L34" s="153"/>
      <c r="M34" s="153"/>
      <c r="N34" s="153"/>
      <c r="O34" s="153"/>
      <c r="P34" s="153"/>
      <c r="Q34" s="153"/>
      <c r="R34" s="153"/>
      <c r="S34" s="153"/>
    </row>
    <row r="35" spans="3:19">
      <c r="C35" s="153"/>
      <c r="D35" s="153"/>
      <c r="E35" s="153"/>
      <c r="F35" s="153"/>
      <c r="G35" s="153"/>
      <c r="H35" s="153"/>
      <c r="I35" s="153"/>
      <c r="J35" s="153"/>
      <c r="K35" s="153"/>
      <c r="L35" s="153"/>
      <c r="M35" s="153"/>
      <c r="N35" s="153"/>
      <c r="O35" s="153"/>
      <c r="P35" s="153"/>
      <c r="Q35" s="153"/>
      <c r="R35" s="153"/>
      <c r="S35" s="153"/>
    </row>
    <row r="36" spans="3:19">
      <c r="C36" s="153"/>
      <c r="D36" s="153"/>
      <c r="E36" s="153"/>
      <c r="F36" s="153"/>
      <c r="G36" s="153"/>
      <c r="H36" s="153"/>
      <c r="I36" s="153"/>
      <c r="J36" s="153"/>
      <c r="K36" s="153"/>
      <c r="L36" s="153"/>
      <c r="M36" s="153"/>
      <c r="N36" s="153"/>
      <c r="O36" s="153"/>
      <c r="P36" s="153"/>
      <c r="Q36" s="153"/>
      <c r="R36" s="153"/>
      <c r="S36" s="153"/>
    </row>
    <row r="37" spans="3:19">
      <c r="C37" s="153"/>
      <c r="D37" s="153"/>
      <c r="E37" s="153"/>
      <c r="F37" s="153"/>
      <c r="G37" s="153"/>
      <c r="H37" s="153"/>
      <c r="I37" s="153"/>
      <c r="J37" s="153"/>
      <c r="K37" s="153"/>
      <c r="L37" s="153"/>
      <c r="M37" s="153"/>
      <c r="N37" s="153"/>
      <c r="O37" s="153"/>
      <c r="P37" s="153"/>
      <c r="Q37" s="153"/>
      <c r="R37" s="153"/>
      <c r="S37" s="153"/>
    </row>
    <row r="38" spans="3:19">
      <c r="C38" s="153"/>
      <c r="D38" s="153"/>
      <c r="E38" s="153"/>
      <c r="F38" s="153"/>
      <c r="G38" s="153"/>
      <c r="H38" s="153"/>
      <c r="I38" s="153"/>
      <c r="J38" s="153"/>
      <c r="K38" s="153"/>
      <c r="L38" s="153"/>
      <c r="M38" s="153"/>
      <c r="N38" s="153"/>
      <c r="O38" s="153"/>
      <c r="P38" s="153"/>
      <c r="Q38" s="153"/>
      <c r="R38" s="153"/>
      <c r="S38" s="153"/>
    </row>
    <row r="39" spans="3:19">
      <c r="C39" s="153"/>
      <c r="D39" s="153"/>
      <c r="E39" s="153"/>
      <c r="F39" s="153"/>
      <c r="G39" s="153"/>
      <c r="H39" s="153"/>
      <c r="I39" s="153"/>
      <c r="J39" s="153"/>
      <c r="K39" s="153"/>
      <c r="L39" s="153"/>
      <c r="M39" s="153"/>
      <c r="N39" s="153"/>
      <c r="O39" s="153"/>
      <c r="P39" s="153"/>
      <c r="Q39" s="153"/>
      <c r="R39" s="153"/>
      <c r="S39" s="153"/>
    </row>
    <row r="40" spans="3:19">
      <c r="C40" s="153"/>
      <c r="D40" s="153"/>
      <c r="E40" s="153"/>
      <c r="F40" s="153"/>
      <c r="G40" s="153"/>
      <c r="H40" s="153"/>
      <c r="I40" s="153"/>
      <c r="J40" s="153"/>
      <c r="K40" s="153"/>
      <c r="L40" s="153"/>
      <c r="M40" s="153"/>
      <c r="N40" s="153"/>
      <c r="O40" s="153"/>
      <c r="P40" s="153"/>
      <c r="Q40" s="153"/>
      <c r="R40" s="153"/>
      <c r="S40" s="153"/>
    </row>
    <row r="41" spans="3:19">
      <c r="C41" s="153"/>
      <c r="D41" s="153"/>
      <c r="E41" s="153"/>
      <c r="F41" s="153"/>
      <c r="G41" s="153"/>
      <c r="H41" s="153"/>
      <c r="I41" s="153"/>
      <c r="J41" s="153"/>
      <c r="K41" s="153"/>
      <c r="L41" s="153"/>
      <c r="M41" s="153"/>
      <c r="N41" s="153"/>
      <c r="O41" s="153"/>
      <c r="P41" s="153"/>
      <c r="Q41" s="153"/>
      <c r="R41" s="153"/>
      <c r="S41" s="153"/>
    </row>
    <row r="42" spans="3:19">
      <c r="C42" s="153"/>
      <c r="D42" s="153"/>
      <c r="E42" s="153"/>
      <c r="F42" s="153"/>
      <c r="G42" s="153"/>
      <c r="H42" s="153"/>
      <c r="I42" s="153"/>
      <c r="J42" s="153"/>
      <c r="K42" s="153"/>
      <c r="L42" s="153"/>
      <c r="M42" s="153"/>
      <c r="N42" s="153"/>
      <c r="O42" s="153"/>
      <c r="P42" s="153"/>
      <c r="Q42" s="153"/>
      <c r="R42" s="153"/>
      <c r="S42" s="153"/>
    </row>
    <row r="43" spans="3:19">
      <c r="C43" s="153"/>
      <c r="D43" s="153"/>
      <c r="E43" s="153"/>
      <c r="F43" s="153"/>
      <c r="G43" s="153"/>
      <c r="H43" s="153"/>
      <c r="I43" s="153"/>
      <c r="J43" s="153"/>
      <c r="K43" s="153"/>
      <c r="L43" s="153"/>
      <c r="M43" s="153"/>
      <c r="N43" s="153"/>
      <c r="O43" s="153"/>
      <c r="P43" s="153"/>
      <c r="Q43" s="153"/>
      <c r="R43" s="153"/>
      <c r="S43" s="153"/>
    </row>
    <row r="44" spans="3:19">
      <c r="C44" s="153"/>
      <c r="D44" s="153"/>
      <c r="E44" s="153"/>
      <c r="F44" s="153"/>
      <c r="G44" s="153"/>
      <c r="H44" s="153"/>
      <c r="I44" s="153"/>
      <c r="J44" s="153"/>
      <c r="K44" s="153"/>
      <c r="L44" s="153"/>
      <c r="M44" s="153"/>
      <c r="N44" s="153"/>
      <c r="O44" s="153"/>
      <c r="P44" s="153"/>
      <c r="Q44" s="153"/>
      <c r="R44" s="153"/>
      <c r="S44" s="153"/>
    </row>
    <row r="45" spans="3:19">
      <c r="C45" s="153"/>
      <c r="D45" s="153"/>
      <c r="E45" s="153"/>
      <c r="F45" s="153"/>
      <c r="G45" s="153"/>
      <c r="H45" s="153"/>
      <c r="I45" s="153"/>
      <c r="J45" s="153"/>
      <c r="K45" s="153"/>
      <c r="L45" s="153"/>
      <c r="M45" s="153"/>
      <c r="N45" s="153"/>
      <c r="O45" s="153"/>
      <c r="P45" s="153"/>
      <c r="Q45" s="153"/>
      <c r="R45" s="153"/>
      <c r="S45" s="153"/>
    </row>
    <row r="46" spans="3:19">
      <c r="C46" s="153"/>
      <c r="D46" s="153"/>
      <c r="E46" s="153"/>
      <c r="F46" s="153"/>
      <c r="G46" s="153"/>
      <c r="H46" s="153"/>
      <c r="I46" s="153"/>
      <c r="J46" s="153"/>
      <c r="K46" s="153"/>
      <c r="L46" s="153"/>
      <c r="M46" s="153"/>
      <c r="N46" s="153"/>
      <c r="O46" s="153"/>
      <c r="P46" s="153"/>
      <c r="Q46" s="153"/>
      <c r="R46" s="153"/>
      <c r="S46" s="153"/>
    </row>
    <row r="47" spans="3:19">
      <c r="C47" s="153"/>
      <c r="D47" s="153"/>
      <c r="E47" s="153"/>
      <c r="F47" s="153"/>
      <c r="G47" s="153"/>
      <c r="H47" s="153"/>
      <c r="I47" s="153"/>
      <c r="J47" s="153"/>
      <c r="K47" s="153"/>
      <c r="L47" s="153"/>
      <c r="M47" s="153"/>
      <c r="N47" s="153"/>
      <c r="O47" s="153"/>
      <c r="P47" s="153"/>
      <c r="Q47" s="153"/>
      <c r="R47" s="153"/>
      <c r="S47" s="153"/>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23"/>
  </cols>
  <sheetData>
    <row r="1" spans="1:22">
      <c r="A1" s="2" t="s">
        <v>30</v>
      </c>
      <c r="B1" s="3" t="str">
        <f>'Info '!C2</f>
        <v xml:space="preserve">JSC "Bank of Georgia" </v>
      </c>
    </row>
    <row r="2" spans="1:22">
      <c r="A2" s="2" t="s">
        <v>31</v>
      </c>
      <c r="B2" s="341">
        <f>'1. key ratios '!B2</f>
        <v>45107</v>
      </c>
    </row>
    <row r="4" spans="1:22" ht="13.5" thickBot="1">
      <c r="A4" s="4" t="s">
        <v>243</v>
      </c>
      <c r="B4" s="100" t="s">
        <v>50</v>
      </c>
      <c r="V4" s="24" t="s">
        <v>35</v>
      </c>
    </row>
    <row r="5" spans="1:22" ht="12.75" customHeight="1">
      <c r="A5" s="101"/>
      <c r="B5" s="102"/>
      <c r="C5" s="802" t="s">
        <v>169</v>
      </c>
      <c r="D5" s="803"/>
      <c r="E5" s="803"/>
      <c r="F5" s="803"/>
      <c r="G5" s="803"/>
      <c r="H5" s="803"/>
      <c r="I5" s="803"/>
      <c r="J5" s="803"/>
      <c r="K5" s="803"/>
      <c r="L5" s="804"/>
      <c r="M5" s="805" t="s">
        <v>170</v>
      </c>
      <c r="N5" s="806"/>
      <c r="O5" s="806"/>
      <c r="P5" s="806"/>
      <c r="Q5" s="806"/>
      <c r="R5" s="806"/>
      <c r="S5" s="807"/>
      <c r="T5" s="810" t="s">
        <v>241</v>
      </c>
      <c r="U5" s="810" t="s">
        <v>242</v>
      </c>
      <c r="V5" s="808" t="s">
        <v>76</v>
      </c>
    </row>
    <row r="6" spans="1:22" s="59" customFormat="1" ht="102">
      <c r="A6" s="56"/>
      <c r="B6" s="103"/>
      <c r="C6" s="104" t="s">
        <v>65</v>
      </c>
      <c r="D6" s="179" t="s">
        <v>66</v>
      </c>
      <c r="E6" s="131" t="s">
        <v>172</v>
      </c>
      <c r="F6" s="131" t="s">
        <v>173</v>
      </c>
      <c r="G6" s="179" t="s">
        <v>176</v>
      </c>
      <c r="H6" s="179" t="s">
        <v>171</v>
      </c>
      <c r="I6" s="179" t="s">
        <v>67</v>
      </c>
      <c r="J6" s="179" t="s">
        <v>68</v>
      </c>
      <c r="K6" s="105" t="s">
        <v>69</v>
      </c>
      <c r="L6" s="106" t="s">
        <v>70</v>
      </c>
      <c r="M6" s="104" t="s">
        <v>174</v>
      </c>
      <c r="N6" s="105" t="s">
        <v>71</v>
      </c>
      <c r="O6" s="105" t="s">
        <v>72</v>
      </c>
      <c r="P6" s="105" t="s">
        <v>73</v>
      </c>
      <c r="Q6" s="105" t="s">
        <v>74</v>
      </c>
      <c r="R6" s="105" t="s">
        <v>75</v>
      </c>
      <c r="S6" s="199" t="s">
        <v>175</v>
      </c>
      <c r="T6" s="811"/>
      <c r="U6" s="811"/>
      <c r="V6" s="809"/>
    </row>
    <row r="7" spans="1:22" s="96" customFormat="1">
      <c r="A7" s="107">
        <v>1</v>
      </c>
      <c r="B7" s="1" t="s">
        <v>51</v>
      </c>
      <c r="C7" s="108"/>
      <c r="D7" s="95">
        <v>0</v>
      </c>
      <c r="E7" s="95"/>
      <c r="F7" s="95"/>
      <c r="G7" s="95"/>
      <c r="H7" s="95"/>
      <c r="I7" s="95"/>
      <c r="J7" s="95"/>
      <c r="K7" s="95"/>
      <c r="L7" s="109"/>
      <c r="M7" s="108">
        <v>0</v>
      </c>
      <c r="N7" s="95"/>
      <c r="O7" s="95"/>
      <c r="P7" s="95"/>
      <c r="Q7" s="95"/>
      <c r="R7" s="95">
        <v>0</v>
      </c>
      <c r="S7" s="109"/>
      <c r="T7" s="207"/>
      <c r="U7" s="207"/>
      <c r="V7" s="110">
        <f>SUM(C7:S7)</f>
        <v>0</v>
      </c>
    </row>
    <row r="8" spans="1:22" s="96" customFormat="1">
      <c r="A8" s="107">
        <v>2</v>
      </c>
      <c r="B8" s="1" t="s">
        <v>52</v>
      </c>
      <c r="C8" s="108"/>
      <c r="D8" s="95">
        <v>0</v>
      </c>
      <c r="E8" s="95"/>
      <c r="F8" s="95"/>
      <c r="G8" s="95"/>
      <c r="H8" s="95"/>
      <c r="I8" s="95"/>
      <c r="J8" s="95"/>
      <c r="K8" s="95"/>
      <c r="L8" s="109"/>
      <c r="M8" s="108"/>
      <c r="N8" s="95"/>
      <c r="O8" s="95"/>
      <c r="P8" s="95"/>
      <c r="Q8" s="95"/>
      <c r="R8" s="95">
        <v>0</v>
      </c>
      <c r="S8" s="109"/>
      <c r="T8" s="207"/>
      <c r="U8" s="207"/>
      <c r="V8" s="110">
        <f t="shared" ref="V8:V20" si="0">SUM(C8:S8)</f>
        <v>0</v>
      </c>
    </row>
    <row r="9" spans="1:22" s="96" customFormat="1">
      <c r="A9" s="107">
        <v>3</v>
      </c>
      <c r="B9" s="1" t="s">
        <v>165</v>
      </c>
      <c r="C9" s="108"/>
      <c r="D9" s="95">
        <v>0</v>
      </c>
      <c r="E9" s="95"/>
      <c r="F9" s="95"/>
      <c r="G9" s="95"/>
      <c r="H9" s="95"/>
      <c r="I9" s="95"/>
      <c r="J9" s="95"/>
      <c r="K9" s="95"/>
      <c r="L9" s="109"/>
      <c r="M9" s="108"/>
      <c r="N9" s="95"/>
      <c r="O9" s="95"/>
      <c r="P9" s="95"/>
      <c r="Q9" s="95"/>
      <c r="R9" s="95">
        <v>0</v>
      </c>
      <c r="S9" s="109"/>
      <c r="T9" s="207"/>
      <c r="U9" s="207"/>
      <c r="V9" s="110">
        <f t="shared" si="0"/>
        <v>0</v>
      </c>
    </row>
    <row r="10" spans="1:22" s="96" customFormat="1">
      <c r="A10" s="107">
        <v>4</v>
      </c>
      <c r="B10" s="1" t="s">
        <v>53</v>
      </c>
      <c r="C10" s="108"/>
      <c r="D10" s="95">
        <v>0</v>
      </c>
      <c r="E10" s="95"/>
      <c r="F10" s="95"/>
      <c r="G10" s="95"/>
      <c r="H10" s="95"/>
      <c r="I10" s="95"/>
      <c r="J10" s="95"/>
      <c r="K10" s="95"/>
      <c r="L10" s="109"/>
      <c r="M10" s="108"/>
      <c r="N10" s="95"/>
      <c r="O10" s="95"/>
      <c r="P10" s="95"/>
      <c r="Q10" s="95"/>
      <c r="R10" s="95">
        <v>0</v>
      </c>
      <c r="S10" s="109"/>
      <c r="T10" s="207"/>
      <c r="U10" s="207"/>
      <c r="V10" s="110">
        <f t="shared" si="0"/>
        <v>0</v>
      </c>
    </row>
    <row r="11" spans="1:22" s="96" customFormat="1">
      <c r="A11" s="107">
        <v>5</v>
      </c>
      <c r="B11" s="1" t="s">
        <v>54</v>
      </c>
      <c r="C11" s="108"/>
      <c r="D11" s="95">
        <v>0</v>
      </c>
      <c r="E11" s="95"/>
      <c r="F11" s="95"/>
      <c r="G11" s="95"/>
      <c r="H11" s="95"/>
      <c r="I11" s="95"/>
      <c r="J11" s="95"/>
      <c r="K11" s="95"/>
      <c r="L11" s="109"/>
      <c r="M11" s="108"/>
      <c r="N11" s="95"/>
      <c r="O11" s="95"/>
      <c r="P11" s="95"/>
      <c r="Q11" s="95"/>
      <c r="R11" s="95">
        <v>0</v>
      </c>
      <c r="S11" s="109"/>
      <c r="T11" s="207"/>
      <c r="U11" s="207"/>
      <c r="V11" s="110">
        <f t="shared" si="0"/>
        <v>0</v>
      </c>
    </row>
    <row r="12" spans="1:22" s="96" customFormat="1">
      <c r="A12" s="107">
        <v>6</v>
      </c>
      <c r="B12" s="1" t="s">
        <v>55</v>
      </c>
      <c r="C12" s="108"/>
      <c r="D12" s="95">
        <v>0</v>
      </c>
      <c r="E12" s="95"/>
      <c r="F12" s="95"/>
      <c r="G12" s="95"/>
      <c r="H12" s="95"/>
      <c r="I12" s="95"/>
      <c r="J12" s="95"/>
      <c r="K12" s="95"/>
      <c r="L12" s="109"/>
      <c r="M12" s="108"/>
      <c r="N12" s="95"/>
      <c r="O12" s="95"/>
      <c r="P12" s="95"/>
      <c r="Q12" s="95"/>
      <c r="R12" s="95">
        <v>0</v>
      </c>
      <c r="S12" s="109"/>
      <c r="T12" s="207"/>
      <c r="U12" s="207"/>
      <c r="V12" s="110">
        <f t="shared" si="0"/>
        <v>0</v>
      </c>
    </row>
    <row r="13" spans="1:22" s="96" customFormat="1">
      <c r="A13" s="107">
        <v>7</v>
      </c>
      <c r="B13" s="1" t="s">
        <v>56</v>
      </c>
      <c r="C13" s="108"/>
      <c r="D13" s="95">
        <v>102259356.71439999</v>
      </c>
      <c r="E13" s="95"/>
      <c r="F13" s="95"/>
      <c r="G13" s="95"/>
      <c r="H13" s="95"/>
      <c r="I13" s="95"/>
      <c r="J13" s="95"/>
      <c r="K13" s="95"/>
      <c r="L13" s="109"/>
      <c r="M13" s="108">
        <v>16933042.908</v>
      </c>
      <c r="N13" s="95"/>
      <c r="O13" s="95">
        <v>72173689.687999994</v>
      </c>
      <c r="P13" s="95"/>
      <c r="Q13" s="95"/>
      <c r="R13" s="95">
        <v>163555661.2624</v>
      </c>
      <c r="S13" s="109"/>
      <c r="T13" s="207"/>
      <c r="U13" s="207"/>
      <c r="V13" s="110">
        <f t="shared" si="0"/>
        <v>354921750.57279998</v>
      </c>
    </row>
    <row r="14" spans="1:22" s="96" customFormat="1">
      <c r="A14" s="107">
        <v>8</v>
      </c>
      <c r="B14" s="1" t="s">
        <v>57</v>
      </c>
      <c r="C14" s="108"/>
      <c r="D14" s="95">
        <v>64939858.072300002</v>
      </c>
      <c r="E14" s="95"/>
      <c r="F14" s="95"/>
      <c r="G14" s="95"/>
      <c r="H14" s="95"/>
      <c r="I14" s="95"/>
      <c r="J14" s="95">
        <v>0</v>
      </c>
      <c r="K14" s="95"/>
      <c r="L14" s="109"/>
      <c r="M14" s="108">
        <v>4411983.7918999996</v>
      </c>
      <c r="N14" s="95"/>
      <c r="O14" s="95">
        <v>1499153.3404999999</v>
      </c>
      <c r="P14" s="95"/>
      <c r="Q14" s="95"/>
      <c r="R14" s="95">
        <v>0</v>
      </c>
      <c r="S14" s="109"/>
      <c r="T14" s="207"/>
      <c r="U14" s="207"/>
      <c r="V14" s="110">
        <f t="shared" si="0"/>
        <v>70850995.204699993</v>
      </c>
    </row>
    <row r="15" spans="1:22" s="96" customFormat="1">
      <c r="A15" s="107">
        <v>9</v>
      </c>
      <c r="B15" s="1" t="s">
        <v>58</v>
      </c>
      <c r="C15" s="108"/>
      <c r="D15" s="95">
        <v>518839.6568</v>
      </c>
      <c r="E15" s="95"/>
      <c r="F15" s="95"/>
      <c r="G15" s="95"/>
      <c r="H15" s="95"/>
      <c r="I15" s="95"/>
      <c r="J15" s="95"/>
      <c r="K15" s="95"/>
      <c r="L15" s="109"/>
      <c r="M15" s="108">
        <v>957479.68729999999</v>
      </c>
      <c r="N15" s="95"/>
      <c r="O15" s="95">
        <v>254172.53279999999</v>
      </c>
      <c r="P15" s="95"/>
      <c r="Q15" s="95"/>
      <c r="R15" s="95">
        <v>0</v>
      </c>
      <c r="S15" s="109"/>
      <c r="T15" s="207"/>
      <c r="U15" s="207"/>
      <c r="V15" s="110">
        <f t="shared" si="0"/>
        <v>1730491.8768999998</v>
      </c>
    </row>
    <row r="16" spans="1:22" s="96" customFormat="1">
      <c r="A16" s="107">
        <v>10</v>
      </c>
      <c r="B16" s="1" t="s">
        <v>59</v>
      </c>
      <c r="C16" s="108"/>
      <c r="D16" s="95">
        <v>2337427.9397999998</v>
      </c>
      <c r="E16" s="95"/>
      <c r="F16" s="95"/>
      <c r="G16" s="95"/>
      <c r="H16" s="95"/>
      <c r="I16" s="95"/>
      <c r="J16" s="95"/>
      <c r="K16" s="95"/>
      <c r="L16" s="109"/>
      <c r="M16" s="108">
        <v>981504.32393299998</v>
      </c>
      <c r="N16" s="95"/>
      <c r="O16" s="95">
        <v>1197774.7487400002</v>
      </c>
      <c r="P16" s="95"/>
      <c r="Q16" s="95"/>
      <c r="R16" s="95">
        <v>0</v>
      </c>
      <c r="S16" s="109"/>
      <c r="T16" s="207"/>
      <c r="U16" s="207"/>
      <c r="V16" s="110">
        <f t="shared" si="0"/>
        <v>4516707.0124730002</v>
      </c>
    </row>
    <row r="17" spans="1:22" s="96" customFormat="1">
      <c r="A17" s="107">
        <v>11</v>
      </c>
      <c r="B17" s="1" t="s">
        <v>60</v>
      </c>
      <c r="C17" s="108"/>
      <c r="D17" s="95">
        <v>447057.90100000001</v>
      </c>
      <c r="E17" s="95"/>
      <c r="F17" s="95"/>
      <c r="G17" s="95"/>
      <c r="H17" s="95"/>
      <c r="I17" s="95">
        <v>0</v>
      </c>
      <c r="J17" s="95"/>
      <c r="K17" s="95"/>
      <c r="L17" s="109"/>
      <c r="M17" s="108">
        <v>152963.9896</v>
      </c>
      <c r="N17" s="95"/>
      <c r="O17" s="95">
        <v>-5.7500000000000002E-2</v>
      </c>
      <c r="P17" s="95"/>
      <c r="Q17" s="95"/>
      <c r="R17" s="95">
        <v>0</v>
      </c>
      <c r="S17" s="109"/>
      <c r="T17" s="207"/>
      <c r="U17" s="207"/>
      <c r="V17" s="110">
        <f t="shared" si="0"/>
        <v>600021.83310000005</v>
      </c>
    </row>
    <row r="18" spans="1:22" s="96" customFormat="1">
      <c r="A18" s="107">
        <v>12</v>
      </c>
      <c r="B18" s="1" t="s">
        <v>61</v>
      </c>
      <c r="C18" s="108"/>
      <c r="D18" s="95">
        <v>0</v>
      </c>
      <c r="E18" s="95"/>
      <c r="F18" s="95"/>
      <c r="G18" s="95"/>
      <c r="H18" s="95"/>
      <c r="I18" s="95"/>
      <c r="J18" s="95"/>
      <c r="K18" s="95"/>
      <c r="L18" s="109"/>
      <c r="M18" s="108"/>
      <c r="N18" s="95"/>
      <c r="O18" s="95"/>
      <c r="P18" s="95"/>
      <c r="Q18" s="95"/>
      <c r="R18" s="95">
        <v>0</v>
      </c>
      <c r="S18" s="109"/>
      <c r="T18" s="207"/>
      <c r="U18" s="207"/>
      <c r="V18" s="110">
        <f t="shared" si="0"/>
        <v>0</v>
      </c>
    </row>
    <row r="19" spans="1:22" s="96" customFormat="1">
      <c r="A19" s="107">
        <v>13</v>
      </c>
      <c r="B19" s="1" t="s">
        <v>62</v>
      </c>
      <c r="C19" s="108"/>
      <c r="D19" s="95">
        <v>0</v>
      </c>
      <c r="E19" s="95"/>
      <c r="F19" s="95"/>
      <c r="G19" s="95"/>
      <c r="H19" s="95"/>
      <c r="I19" s="95"/>
      <c r="J19" s="95"/>
      <c r="K19" s="95"/>
      <c r="L19" s="109"/>
      <c r="M19" s="108"/>
      <c r="N19" s="95"/>
      <c r="O19" s="95"/>
      <c r="P19" s="95"/>
      <c r="Q19" s="95"/>
      <c r="R19" s="95">
        <v>0</v>
      </c>
      <c r="S19" s="109"/>
      <c r="T19" s="207"/>
      <c r="U19" s="207"/>
      <c r="V19" s="110">
        <f t="shared" si="0"/>
        <v>0</v>
      </c>
    </row>
    <row r="20" spans="1:22" s="96" customFormat="1">
      <c r="A20" s="107">
        <v>14</v>
      </c>
      <c r="B20" s="1" t="s">
        <v>63</v>
      </c>
      <c r="C20" s="108"/>
      <c r="D20" s="95">
        <v>0</v>
      </c>
      <c r="E20" s="95"/>
      <c r="F20" s="95"/>
      <c r="G20" s="95"/>
      <c r="H20" s="95"/>
      <c r="I20" s="95"/>
      <c r="J20" s="95"/>
      <c r="K20" s="95"/>
      <c r="L20" s="109"/>
      <c r="M20" s="108"/>
      <c r="N20" s="95"/>
      <c r="O20" s="95"/>
      <c r="P20" s="95"/>
      <c r="Q20" s="95"/>
      <c r="R20" s="95">
        <v>0</v>
      </c>
      <c r="S20" s="109"/>
      <c r="T20" s="207"/>
      <c r="U20" s="207"/>
      <c r="V20" s="110">
        <f t="shared" si="0"/>
        <v>0</v>
      </c>
    </row>
    <row r="21" spans="1:22" ht="13.5" thickBot="1">
      <c r="A21" s="97"/>
      <c r="B21" s="111" t="s">
        <v>64</v>
      </c>
      <c r="C21" s="112">
        <f>SUM(C7:C20)</f>
        <v>0</v>
      </c>
      <c r="D21" s="99">
        <f t="shared" ref="D21:V21" si="1">SUM(D7:D20)</f>
        <v>170502540.2843</v>
      </c>
      <c r="E21" s="99">
        <f t="shared" si="1"/>
        <v>0</v>
      </c>
      <c r="F21" s="99">
        <f t="shared" si="1"/>
        <v>0</v>
      </c>
      <c r="G21" s="99">
        <f t="shared" si="1"/>
        <v>0</v>
      </c>
      <c r="H21" s="99">
        <f t="shared" si="1"/>
        <v>0</v>
      </c>
      <c r="I21" s="99">
        <f t="shared" si="1"/>
        <v>0</v>
      </c>
      <c r="J21" s="99">
        <f t="shared" si="1"/>
        <v>0</v>
      </c>
      <c r="K21" s="99">
        <f t="shared" si="1"/>
        <v>0</v>
      </c>
      <c r="L21" s="113">
        <f t="shared" si="1"/>
        <v>0</v>
      </c>
      <c r="M21" s="112">
        <f t="shared" si="1"/>
        <v>23436974.700733002</v>
      </c>
      <c r="N21" s="99">
        <f t="shared" si="1"/>
        <v>0</v>
      </c>
      <c r="O21" s="99">
        <f t="shared" si="1"/>
        <v>75124790.252539992</v>
      </c>
      <c r="P21" s="99">
        <f t="shared" si="1"/>
        <v>0</v>
      </c>
      <c r="Q21" s="99">
        <f t="shared" si="1"/>
        <v>0</v>
      </c>
      <c r="R21" s="99">
        <f t="shared" si="1"/>
        <v>163555661.2624</v>
      </c>
      <c r="S21" s="113">
        <f>SUM(S7:S20)</f>
        <v>0</v>
      </c>
      <c r="T21" s="113">
        <f>SUM(T7:T20)</f>
        <v>0</v>
      </c>
      <c r="U21" s="113">
        <f t="shared" ref="U21" si="2">SUM(U7:U20)</f>
        <v>0</v>
      </c>
      <c r="V21" s="114">
        <f t="shared" si="1"/>
        <v>432619966.499973</v>
      </c>
    </row>
    <row r="23" spans="1:22">
      <c r="C23" s="153"/>
      <c r="D23" s="153"/>
      <c r="E23" s="153"/>
      <c r="F23" s="153"/>
      <c r="G23" s="153"/>
      <c r="H23" s="153"/>
      <c r="I23" s="153"/>
      <c r="J23" s="153"/>
      <c r="K23" s="153"/>
      <c r="L23" s="153"/>
      <c r="M23" s="153"/>
      <c r="N23" s="153"/>
      <c r="O23" s="153"/>
      <c r="P23" s="153"/>
      <c r="Q23" s="153"/>
      <c r="R23" s="153"/>
      <c r="S23" s="153"/>
      <c r="T23" s="153"/>
      <c r="U23" s="153"/>
      <c r="V23" s="153"/>
    </row>
    <row r="24" spans="1:22">
      <c r="A24" s="7"/>
      <c r="B24" s="7"/>
      <c r="C24" s="32"/>
      <c r="D24" s="32"/>
      <c r="E24" s="32"/>
    </row>
    <row r="25" spans="1:22">
      <c r="A25" s="115"/>
      <c r="B25" s="115"/>
      <c r="C25" s="7"/>
      <c r="D25" s="32"/>
      <c r="E25" s="32"/>
    </row>
    <row r="26" spans="1:22">
      <c r="A26" s="115"/>
      <c r="B26" s="33"/>
      <c r="C26" s="7"/>
      <c r="D26" s="32"/>
      <c r="E26" s="32"/>
    </row>
    <row r="27" spans="1:22">
      <c r="A27" s="115"/>
      <c r="B27" s="115"/>
      <c r="C27" s="7"/>
      <c r="D27" s="32"/>
      <c r="E27" s="32"/>
    </row>
    <row r="28" spans="1:22">
      <c r="A28" s="115"/>
      <c r="B28" s="33"/>
      <c r="C28" s="7"/>
      <c r="D28" s="32"/>
      <c r="E28" s="3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B8" sqref="B8"/>
    </sheetView>
  </sheetViews>
  <sheetFormatPr defaultColWidth="9.140625" defaultRowHeight="12.75"/>
  <cols>
    <col min="1" max="1" width="10.5703125" style="4" bestFit="1" customWidth="1"/>
    <col min="2" max="2" width="101.85546875" style="4" customWidth="1"/>
    <col min="3" max="3" width="13.7109375" style="208" customWidth="1"/>
    <col min="4" max="4" width="14.85546875" style="208" bestFit="1" customWidth="1"/>
    <col min="5" max="5" width="17.7109375" style="208" customWidth="1"/>
    <col min="6" max="6" width="15.85546875" style="208" customWidth="1"/>
    <col min="7" max="7" width="17.42578125" style="208" customWidth="1"/>
    <col min="8" max="8" width="15.28515625" style="208" customWidth="1"/>
    <col min="9" max="16384" width="9.140625" style="23"/>
  </cols>
  <sheetData>
    <row r="1" spans="1:9">
      <c r="A1" s="2" t="s">
        <v>30</v>
      </c>
      <c r="B1" s="4" t="str">
        <f>'Info '!C2</f>
        <v xml:space="preserve">JSC "Bank of Georgia" </v>
      </c>
      <c r="C1" s="3"/>
    </row>
    <row r="2" spans="1:9">
      <c r="A2" s="2" t="s">
        <v>31</v>
      </c>
      <c r="B2" s="341">
        <f>'1. key ratios '!B2</f>
        <v>45107</v>
      </c>
      <c r="C2" s="341"/>
    </row>
    <row r="4" spans="1:9" ht="13.5" thickBot="1">
      <c r="A4" s="2" t="s">
        <v>150</v>
      </c>
      <c r="B4" s="100" t="s">
        <v>252</v>
      </c>
    </row>
    <row r="5" spans="1:9">
      <c r="A5" s="101"/>
      <c r="B5" s="116"/>
      <c r="C5" s="209" t="s">
        <v>0</v>
      </c>
      <c r="D5" s="209" t="s">
        <v>1</v>
      </c>
      <c r="E5" s="209" t="s">
        <v>2</v>
      </c>
      <c r="F5" s="209" t="s">
        <v>3</v>
      </c>
      <c r="G5" s="210" t="s">
        <v>4</v>
      </c>
      <c r="H5" s="211" t="s">
        <v>5</v>
      </c>
      <c r="I5" s="117"/>
    </row>
    <row r="6" spans="1:9" s="117" customFormat="1" ht="12.75" customHeight="1">
      <c r="A6" s="118"/>
      <c r="B6" s="814" t="s">
        <v>149</v>
      </c>
      <c r="C6" s="816" t="s">
        <v>245</v>
      </c>
      <c r="D6" s="818" t="s">
        <v>244</v>
      </c>
      <c r="E6" s="819"/>
      <c r="F6" s="816" t="s">
        <v>249</v>
      </c>
      <c r="G6" s="816" t="s">
        <v>250</v>
      </c>
      <c r="H6" s="812" t="s">
        <v>248</v>
      </c>
    </row>
    <row r="7" spans="1:9" ht="38.25">
      <c r="A7" s="120"/>
      <c r="B7" s="815"/>
      <c r="C7" s="817"/>
      <c r="D7" s="212" t="s">
        <v>247</v>
      </c>
      <c r="E7" s="212" t="s">
        <v>246</v>
      </c>
      <c r="F7" s="817"/>
      <c r="G7" s="817"/>
      <c r="H7" s="813"/>
      <c r="I7" s="117"/>
    </row>
    <row r="8" spans="1:9">
      <c r="A8" s="118">
        <v>1</v>
      </c>
      <c r="B8" s="1" t="s">
        <v>51</v>
      </c>
      <c r="C8" s="213">
        <v>5566381087.6000004</v>
      </c>
      <c r="D8" s="214"/>
      <c r="E8" s="213"/>
      <c r="F8" s="213">
        <v>1861167016.2625</v>
      </c>
      <c r="G8" s="215">
        <v>1861167016.2625</v>
      </c>
      <c r="H8" s="217">
        <f>G8/(C8+E8)</f>
        <v>0.33435853330425863</v>
      </c>
    </row>
    <row r="9" spans="1:9" ht="15" customHeight="1">
      <c r="A9" s="118">
        <v>2</v>
      </c>
      <c r="B9" s="1" t="s">
        <v>52</v>
      </c>
      <c r="C9" s="213">
        <v>0</v>
      </c>
      <c r="D9" s="214"/>
      <c r="E9" s="213"/>
      <c r="F9" s="213">
        <v>0</v>
      </c>
      <c r="G9" s="215">
        <v>0</v>
      </c>
      <c r="H9" s="217" t="e">
        <f t="shared" ref="H9:H21" si="0">G9/(C9+E9)</f>
        <v>#DIV/0!</v>
      </c>
    </row>
    <row r="10" spans="1:9">
      <c r="A10" s="118">
        <v>3</v>
      </c>
      <c r="B10" s="1" t="s">
        <v>165</v>
      </c>
      <c r="C10" s="213">
        <v>0</v>
      </c>
      <c r="D10" s="214"/>
      <c r="E10" s="213"/>
      <c r="F10" s="213">
        <v>0</v>
      </c>
      <c r="G10" s="215">
        <v>0</v>
      </c>
      <c r="H10" s="217" t="e">
        <f t="shared" si="0"/>
        <v>#DIV/0!</v>
      </c>
    </row>
    <row r="11" spans="1:9">
      <c r="A11" s="118">
        <v>4</v>
      </c>
      <c r="B11" s="1" t="s">
        <v>53</v>
      </c>
      <c r="C11" s="213">
        <v>848733359.76999998</v>
      </c>
      <c r="D11" s="214"/>
      <c r="E11" s="213"/>
      <c r="F11" s="213">
        <v>0</v>
      </c>
      <c r="G11" s="215">
        <v>0</v>
      </c>
      <c r="H11" s="217">
        <f t="shared" si="0"/>
        <v>0</v>
      </c>
    </row>
    <row r="12" spans="1:9">
      <c r="A12" s="118">
        <v>5</v>
      </c>
      <c r="B12" s="1" t="s">
        <v>54</v>
      </c>
      <c r="C12" s="213">
        <v>0</v>
      </c>
      <c r="D12" s="214"/>
      <c r="E12" s="213"/>
      <c r="F12" s="213">
        <v>0</v>
      </c>
      <c r="G12" s="215">
        <v>0</v>
      </c>
      <c r="H12" s="217" t="e">
        <f t="shared" si="0"/>
        <v>#DIV/0!</v>
      </c>
    </row>
    <row r="13" spans="1:9">
      <c r="A13" s="118">
        <v>6</v>
      </c>
      <c r="B13" s="1" t="s">
        <v>55</v>
      </c>
      <c r="C13" s="213">
        <v>576786276.51969993</v>
      </c>
      <c r="D13" s="214"/>
      <c r="E13" s="213"/>
      <c r="F13" s="213">
        <v>136866189.54888001</v>
      </c>
      <c r="G13" s="215">
        <v>136866189.54888001</v>
      </c>
      <c r="H13" s="217">
        <f t="shared" si="0"/>
        <v>0.23729099515807464</v>
      </c>
    </row>
    <row r="14" spans="1:9">
      <c r="A14" s="118">
        <v>7</v>
      </c>
      <c r="B14" s="1" t="s">
        <v>56</v>
      </c>
      <c r="C14" s="213">
        <v>6799750569.6752996</v>
      </c>
      <c r="D14" s="214">
        <v>2411827514.6238003</v>
      </c>
      <c r="E14" s="213">
        <v>994058923.59555006</v>
      </c>
      <c r="F14" s="213">
        <v>7793809493.2708492</v>
      </c>
      <c r="G14" s="215">
        <v>7438887742.6980495</v>
      </c>
      <c r="H14" s="217">
        <f t="shared" si="0"/>
        <v>0.95446106927822161</v>
      </c>
    </row>
    <row r="15" spans="1:9">
      <c r="A15" s="118">
        <v>8</v>
      </c>
      <c r="B15" s="1" t="s">
        <v>57</v>
      </c>
      <c r="C15" s="213">
        <v>6147838724.1634998</v>
      </c>
      <c r="D15" s="214">
        <v>230966407.18260002</v>
      </c>
      <c r="E15" s="213">
        <v>115483203.59130001</v>
      </c>
      <c r="F15" s="213">
        <v>4697491445.8161001</v>
      </c>
      <c r="G15" s="215">
        <v>4626640450.6114006</v>
      </c>
      <c r="H15" s="217">
        <f t="shared" si="0"/>
        <v>0.73868795249199382</v>
      </c>
    </row>
    <row r="16" spans="1:9">
      <c r="A16" s="118">
        <v>9</v>
      </c>
      <c r="B16" s="1" t="s">
        <v>58</v>
      </c>
      <c r="C16" s="213">
        <v>4337351809.1826</v>
      </c>
      <c r="D16" s="214"/>
      <c r="E16" s="213"/>
      <c r="F16" s="213">
        <v>1518073133.2139099</v>
      </c>
      <c r="G16" s="215">
        <v>1516342641.3370099</v>
      </c>
      <c r="H16" s="217">
        <f t="shared" si="0"/>
        <v>0.34960102570576901</v>
      </c>
    </row>
    <row r="17" spans="1:8">
      <c r="A17" s="118">
        <v>10</v>
      </c>
      <c r="B17" s="1" t="s">
        <v>59</v>
      </c>
      <c r="C17" s="213">
        <v>201629808.3497</v>
      </c>
      <c r="D17" s="214"/>
      <c r="E17" s="213"/>
      <c r="F17" s="213">
        <v>190870980.82650003</v>
      </c>
      <c r="G17" s="215">
        <v>186354273.81402704</v>
      </c>
      <c r="H17" s="217">
        <f t="shared" si="0"/>
        <v>0.92423970115976306</v>
      </c>
    </row>
    <row r="18" spans="1:8">
      <c r="A18" s="118">
        <v>11</v>
      </c>
      <c r="B18" s="1" t="s">
        <v>60</v>
      </c>
      <c r="C18" s="213">
        <v>233400114.77710187</v>
      </c>
      <c r="D18" s="214"/>
      <c r="E18" s="213"/>
      <c r="F18" s="213">
        <v>348740118.85785472</v>
      </c>
      <c r="G18" s="215">
        <v>348140097.0247547</v>
      </c>
      <c r="H18" s="217">
        <f t="shared" si="0"/>
        <v>1.491602081503816</v>
      </c>
    </row>
    <row r="19" spans="1:8">
      <c r="A19" s="118">
        <v>12</v>
      </c>
      <c r="B19" s="1" t="s">
        <v>61</v>
      </c>
      <c r="C19" s="213">
        <v>0</v>
      </c>
      <c r="D19" s="214"/>
      <c r="E19" s="213"/>
      <c r="F19" s="213">
        <v>0</v>
      </c>
      <c r="G19" s="215">
        <v>0</v>
      </c>
      <c r="H19" s="217" t="e">
        <f t="shared" si="0"/>
        <v>#DIV/0!</v>
      </c>
    </row>
    <row r="20" spans="1:8">
      <c r="A20" s="118">
        <v>13</v>
      </c>
      <c r="B20" s="1" t="s">
        <v>144</v>
      </c>
      <c r="C20" s="213">
        <v>0</v>
      </c>
      <c r="D20" s="214"/>
      <c r="E20" s="213"/>
      <c r="F20" s="213">
        <v>0</v>
      </c>
      <c r="G20" s="215">
        <v>0</v>
      </c>
      <c r="H20" s="217" t="e">
        <f t="shared" si="0"/>
        <v>#DIV/0!</v>
      </c>
    </row>
    <row r="21" spans="1:8">
      <c r="A21" s="118">
        <v>14</v>
      </c>
      <c r="B21" s="1" t="s">
        <v>63</v>
      </c>
      <c r="C21" s="213">
        <v>2184152718.6810164</v>
      </c>
      <c r="D21" s="214"/>
      <c r="E21" s="213"/>
      <c r="F21" s="213">
        <v>1383256952.1522665</v>
      </c>
      <c r="G21" s="215">
        <v>1383256952.1522665</v>
      </c>
      <c r="H21" s="217">
        <f t="shared" si="0"/>
        <v>0.63331512504656673</v>
      </c>
    </row>
    <row r="22" spans="1:8" ht="13.5" thickBot="1">
      <c r="A22" s="121"/>
      <c r="B22" s="122" t="s">
        <v>64</v>
      </c>
      <c r="C22" s="216">
        <f>SUM(C8:C21)</f>
        <v>26896024468.718922</v>
      </c>
      <c r="D22" s="216">
        <f>SUM(D8:D21)</f>
        <v>2642793921.8064003</v>
      </c>
      <c r="E22" s="216">
        <f>SUM(E8:E21)</f>
        <v>1109542127.1868501</v>
      </c>
      <c r="F22" s="216">
        <f>SUM(F8:F21)</f>
        <v>17930275329.94886</v>
      </c>
      <c r="G22" s="216">
        <f>SUM(G8:G21)</f>
        <v>17497655363.448891</v>
      </c>
      <c r="H22" s="218">
        <f>G22/(C22+E22)</f>
        <v>0.62479204994934578</v>
      </c>
    </row>
    <row r="24" spans="1:8">
      <c r="C24" s="746"/>
      <c r="D24" s="746"/>
      <c r="E24" s="746"/>
      <c r="F24" s="746"/>
      <c r="G24" s="746"/>
      <c r="H24" s="746"/>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208" bestFit="1" customWidth="1"/>
    <col min="2" max="2" width="104.140625" style="208" customWidth="1"/>
    <col min="3" max="5" width="14.5703125" style="208" bestFit="1" customWidth="1"/>
    <col min="6" max="11" width="13.5703125" style="208" bestFit="1" customWidth="1"/>
    <col min="12" max="16384" width="9.140625" style="208"/>
  </cols>
  <sheetData>
    <row r="1" spans="1:11">
      <c r="A1" s="208" t="s">
        <v>30</v>
      </c>
      <c r="B1" s="3" t="str">
        <f>'Info '!C2</f>
        <v xml:space="preserve">JSC "Bank of Georgia" </v>
      </c>
    </row>
    <row r="2" spans="1:11">
      <c r="A2" s="208" t="s">
        <v>31</v>
      </c>
      <c r="B2" s="341">
        <f>'1. key ratios '!B2</f>
        <v>45107</v>
      </c>
      <c r="C2" s="232"/>
      <c r="D2" s="232"/>
    </row>
    <row r="3" spans="1:11">
      <c r="B3" s="232"/>
      <c r="C3" s="232"/>
      <c r="D3" s="232"/>
    </row>
    <row r="4" spans="1:11" ht="13.5" thickBot="1">
      <c r="A4" s="208" t="s">
        <v>146</v>
      </c>
      <c r="B4" s="256" t="s">
        <v>253</v>
      </c>
      <c r="C4" s="232"/>
      <c r="D4" s="232"/>
    </row>
    <row r="5" spans="1:11" ht="30" customHeight="1">
      <c r="A5" s="820"/>
      <c r="B5" s="821"/>
      <c r="C5" s="822" t="s">
        <v>305</v>
      </c>
      <c r="D5" s="822"/>
      <c r="E5" s="822"/>
      <c r="F5" s="822" t="s">
        <v>306</v>
      </c>
      <c r="G5" s="822"/>
      <c r="H5" s="822"/>
      <c r="I5" s="822" t="s">
        <v>307</v>
      </c>
      <c r="J5" s="822"/>
      <c r="K5" s="823"/>
    </row>
    <row r="6" spans="1:11">
      <c r="A6" s="233"/>
      <c r="B6" s="234"/>
      <c r="C6" s="25" t="s">
        <v>32</v>
      </c>
      <c r="D6" s="25" t="s">
        <v>33</v>
      </c>
      <c r="E6" s="25" t="s">
        <v>34</v>
      </c>
      <c r="F6" s="25" t="s">
        <v>32</v>
      </c>
      <c r="G6" s="25" t="s">
        <v>33</v>
      </c>
      <c r="H6" s="25" t="s">
        <v>34</v>
      </c>
      <c r="I6" s="25" t="s">
        <v>32</v>
      </c>
      <c r="J6" s="25" t="s">
        <v>33</v>
      </c>
      <c r="K6" s="25" t="s">
        <v>34</v>
      </c>
    </row>
    <row r="7" spans="1:11">
      <c r="A7" s="235" t="s">
        <v>256</v>
      </c>
      <c r="B7" s="236"/>
      <c r="C7" s="677"/>
      <c r="D7" s="677"/>
      <c r="E7" s="677"/>
      <c r="F7" s="677"/>
      <c r="G7" s="677"/>
      <c r="H7" s="677"/>
      <c r="I7" s="677"/>
      <c r="J7" s="677"/>
      <c r="K7" s="678"/>
    </row>
    <row r="8" spans="1:11">
      <c r="A8" s="237">
        <v>1</v>
      </c>
      <c r="B8" s="238" t="s">
        <v>254</v>
      </c>
      <c r="C8" s="679"/>
      <c r="D8" s="679"/>
      <c r="E8" s="679"/>
      <c r="F8" s="680">
        <v>2267837542.7472959</v>
      </c>
      <c r="G8" s="680">
        <v>4433670262.6369963</v>
      </c>
      <c r="H8" s="680">
        <v>6701507805.3842936</v>
      </c>
      <c r="I8" s="680">
        <v>2256714648.6538892</v>
      </c>
      <c r="J8" s="680">
        <v>3875968178.4711337</v>
      </c>
      <c r="K8" s="681">
        <v>6132682827.1250286</v>
      </c>
    </row>
    <row r="9" spans="1:11">
      <c r="A9" s="235" t="s">
        <v>257</v>
      </c>
      <c r="B9" s="236"/>
      <c r="C9" s="677"/>
      <c r="D9" s="677"/>
      <c r="E9" s="677"/>
      <c r="F9" s="677"/>
      <c r="G9" s="677"/>
      <c r="H9" s="677"/>
      <c r="I9" s="677"/>
      <c r="J9" s="677"/>
      <c r="K9" s="678"/>
    </row>
    <row r="10" spans="1:11">
      <c r="A10" s="239">
        <v>2</v>
      </c>
      <c r="B10" s="240" t="s">
        <v>265</v>
      </c>
      <c r="C10" s="682">
        <v>3127893334.3080511</v>
      </c>
      <c r="D10" s="683">
        <v>6485763462.0900145</v>
      </c>
      <c r="E10" s="683">
        <v>9394760564.9015369</v>
      </c>
      <c r="F10" s="683">
        <v>600858565.67587435</v>
      </c>
      <c r="G10" s="683">
        <v>1580939043.805445</v>
      </c>
      <c r="H10" s="683">
        <v>2145595387.7100713</v>
      </c>
      <c r="I10" s="683">
        <v>178906021.56473184</v>
      </c>
      <c r="J10" s="683">
        <v>466247901.87065935</v>
      </c>
      <c r="K10" s="684">
        <v>634409528.11427522</v>
      </c>
    </row>
    <row r="11" spans="1:11">
      <c r="A11" s="239">
        <v>3</v>
      </c>
      <c r="B11" s="240" t="s">
        <v>259</v>
      </c>
      <c r="C11" s="682">
        <v>6883713633.2458019</v>
      </c>
      <c r="D11" s="683">
        <v>9210936251.1226921</v>
      </c>
      <c r="E11" s="683">
        <v>15618942520.005114</v>
      </c>
      <c r="F11" s="683">
        <v>2310699311.9960179</v>
      </c>
      <c r="G11" s="683">
        <v>2914488351.7088051</v>
      </c>
      <c r="H11" s="683">
        <v>5225187663.7048273</v>
      </c>
      <c r="I11" s="683">
        <v>1764656299.9780135</v>
      </c>
      <c r="J11" s="683">
        <v>1647553443.1349068</v>
      </c>
      <c r="K11" s="684">
        <v>3412209743.1129222</v>
      </c>
    </row>
    <row r="12" spans="1:11">
      <c r="A12" s="239">
        <v>4</v>
      </c>
      <c r="B12" s="240" t="s">
        <v>260</v>
      </c>
      <c r="C12" s="682">
        <v>1363481668.9960866</v>
      </c>
      <c r="D12" s="683">
        <v>59575732.378923915</v>
      </c>
      <c r="E12" s="683">
        <v>1316513923.114141</v>
      </c>
      <c r="F12" s="683">
        <v>0</v>
      </c>
      <c r="G12" s="683">
        <v>0</v>
      </c>
      <c r="H12" s="683">
        <v>0</v>
      </c>
      <c r="I12" s="683">
        <v>0</v>
      </c>
      <c r="J12" s="683">
        <v>0</v>
      </c>
      <c r="K12" s="684">
        <v>0</v>
      </c>
    </row>
    <row r="13" spans="1:11">
      <c r="A13" s="239">
        <v>5</v>
      </c>
      <c r="B13" s="240" t="s">
        <v>268</v>
      </c>
      <c r="C13" s="682">
        <v>1561941562.6585455</v>
      </c>
      <c r="D13" s="683">
        <v>986135568.01167369</v>
      </c>
      <c r="E13" s="683">
        <v>2429984210.7304368</v>
      </c>
      <c r="F13" s="683">
        <v>237943700.42895505</v>
      </c>
      <c r="G13" s="683">
        <v>160989116.26333296</v>
      </c>
      <c r="H13" s="683">
        <v>398932816.69228768</v>
      </c>
      <c r="I13" s="683">
        <v>94188935.379351631</v>
      </c>
      <c r="J13" s="683">
        <v>62843591.656104855</v>
      </c>
      <c r="K13" s="684">
        <v>157032527.03545657</v>
      </c>
    </row>
    <row r="14" spans="1:11">
      <c r="A14" s="239">
        <v>6</v>
      </c>
      <c r="B14" s="240" t="s">
        <v>300</v>
      </c>
      <c r="C14" s="682"/>
      <c r="D14" s="683"/>
      <c r="E14" s="683"/>
      <c r="F14" s="683"/>
      <c r="G14" s="683"/>
      <c r="H14" s="683"/>
      <c r="I14" s="683"/>
      <c r="J14" s="683"/>
      <c r="K14" s="684"/>
    </row>
    <row r="15" spans="1:11">
      <c r="A15" s="239">
        <v>7</v>
      </c>
      <c r="B15" s="240" t="s">
        <v>301</v>
      </c>
      <c r="C15" s="685">
        <v>215628075.34444129</v>
      </c>
      <c r="D15" s="686">
        <v>1277124589.4091113</v>
      </c>
      <c r="E15" s="686">
        <v>1480640056.1145096</v>
      </c>
      <c r="F15" s="686">
        <v>155463685.91516483</v>
      </c>
      <c r="G15" s="686">
        <v>1328549424.5287576</v>
      </c>
      <c r="H15" s="686">
        <v>1484013110.443923</v>
      </c>
      <c r="I15" s="686">
        <v>155463685.91516483</v>
      </c>
      <c r="J15" s="686">
        <v>1328549424.5287576</v>
      </c>
      <c r="K15" s="687">
        <v>1484013110.443923</v>
      </c>
    </row>
    <row r="16" spans="1:11">
      <c r="A16" s="239">
        <v>8</v>
      </c>
      <c r="B16" s="241" t="s">
        <v>261</v>
      </c>
      <c r="C16" s="685">
        <v>10024764940.244875</v>
      </c>
      <c r="D16" s="686">
        <v>11533772140.9224</v>
      </c>
      <c r="E16" s="686">
        <v>20846080709.964199</v>
      </c>
      <c r="F16" s="686">
        <v>2704106698.340138</v>
      </c>
      <c r="G16" s="686">
        <v>4404026892.5008955</v>
      </c>
      <c r="H16" s="686">
        <v>7108133590.8410378</v>
      </c>
      <c r="I16" s="686">
        <v>2014308921.2725301</v>
      </c>
      <c r="J16" s="686">
        <v>3038946459.3197689</v>
      </c>
      <c r="K16" s="687">
        <v>5053255380.5923023</v>
      </c>
    </row>
    <row r="17" spans="1:11">
      <c r="A17" s="235" t="s">
        <v>258</v>
      </c>
      <c r="B17" s="236"/>
      <c r="C17" s="677"/>
      <c r="D17" s="677"/>
      <c r="E17" s="677"/>
      <c r="F17" s="677"/>
      <c r="G17" s="677"/>
      <c r="H17" s="677"/>
      <c r="I17" s="677"/>
      <c r="J17" s="677"/>
      <c r="K17" s="678"/>
    </row>
    <row r="18" spans="1:11">
      <c r="A18" s="239">
        <v>9</v>
      </c>
      <c r="B18" s="240" t="s">
        <v>264</v>
      </c>
      <c r="C18" s="682"/>
      <c r="D18" s="683"/>
      <c r="E18" s="683"/>
      <c r="F18" s="683"/>
      <c r="G18" s="683"/>
      <c r="H18" s="683"/>
      <c r="I18" s="683"/>
      <c r="J18" s="683"/>
      <c r="K18" s="684"/>
    </row>
    <row r="19" spans="1:11">
      <c r="A19" s="239">
        <v>10</v>
      </c>
      <c r="B19" s="240" t="s">
        <v>302</v>
      </c>
      <c r="C19" s="682">
        <v>363845438.1717025</v>
      </c>
      <c r="D19" s="683">
        <v>221916422.69260171</v>
      </c>
      <c r="E19" s="683">
        <v>558074543.78820968</v>
      </c>
      <c r="F19" s="683">
        <v>179337232.84939507</v>
      </c>
      <c r="G19" s="683">
        <v>105378469.37329236</v>
      </c>
      <c r="H19" s="683">
        <v>284715702.2226873</v>
      </c>
      <c r="I19" s="683">
        <v>198506488.07840607</v>
      </c>
      <c r="J19" s="683">
        <v>685121579.86376047</v>
      </c>
      <c r="K19" s="684">
        <v>883628067.94216645</v>
      </c>
    </row>
    <row r="20" spans="1:11">
      <c r="A20" s="239">
        <v>11</v>
      </c>
      <c r="B20" s="240" t="s">
        <v>263</v>
      </c>
      <c r="C20" s="682">
        <v>307044909.60095203</v>
      </c>
      <c r="D20" s="683">
        <v>937605632.4957751</v>
      </c>
      <c r="E20" s="683">
        <v>1224283122.9603148</v>
      </c>
      <c r="F20" s="683">
        <v>262979955.80146906</v>
      </c>
      <c r="G20" s="683">
        <v>968068576.08904493</v>
      </c>
      <c r="H20" s="683">
        <v>1231048531.8905151</v>
      </c>
      <c r="I20" s="683">
        <v>262979955.80146906</v>
      </c>
      <c r="J20" s="683">
        <v>968068576.08904493</v>
      </c>
      <c r="K20" s="684">
        <v>1231048531.8905151</v>
      </c>
    </row>
    <row r="21" spans="1:11" ht="13.5" thickBot="1">
      <c r="A21" s="242">
        <v>12</v>
      </c>
      <c r="B21" s="243" t="s">
        <v>262</v>
      </c>
      <c r="C21" s="688">
        <v>670890347.77265453</v>
      </c>
      <c r="D21" s="689">
        <v>1159522055.1883769</v>
      </c>
      <c r="E21" s="688">
        <v>1782357666.7485244</v>
      </c>
      <c r="F21" s="689">
        <v>442317188.65086412</v>
      </c>
      <c r="G21" s="689">
        <v>1073447045.4623373</v>
      </c>
      <c r="H21" s="689">
        <v>1515764234.1132023</v>
      </c>
      <c r="I21" s="689">
        <v>461486443.87987512</v>
      </c>
      <c r="J21" s="689">
        <v>1653190155.9528055</v>
      </c>
      <c r="K21" s="690">
        <v>2114676599.8326817</v>
      </c>
    </row>
    <row r="22" spans="1:11" ht="38.25" customHeight="1" thickBot="1">
      <c r="A22" s="244"/>
      <c r="B22" s="245"/>
      <c r="C22" s="691"/>
      <c r="D22" s="691"/>
      <c r="E22" s="691"/>
      <c r="F22" s="824" t="s">
        <v>304</v>
      </c>
      <c r="G22" s="825"/>
      <c r="H22" s="825"/>
      <c r="I22" s="824" t="s">
        <v>269</v>
      </c>
      <c r="J22" s="825"/>
      <c r="K22" s="826"/>
    </row>
    <row r="23" spans="1:11">
      <c r="A23" s="246">
        <v>13</v>
      </c>
      <c r="B23" s="247" t="s">
        <v>254</v>
      </c>
      <c r="C23" s="692"/>
      <c r="D23" s="692"/>
      <c r="E23" s="692"/>
      <c r="F23" s="693">
        <v>2267837542.7472959</v>
      </c>
      <c r="G23" s="693">
        <v>4433670262.6369963</v>
      </c>
      <c r="H23" s="693">
        <v>6701507805.3842936</v>
      </c>
      <c r="I23" s="693">
        <v>2256714648.6538892</v>
      </c>
      <c r="J23" s="693">
        <v>3875968178.4711337</v>
      </c>
      <c r="K23" s="694">
        <v>6132682827.1250286</v>
      </c>
    </row>
    <row r="24" spans="1:11" ht="13.5" thickBot="1">
      <c r="A24" s="248">
        <v>14</v>
      </c>
      <c r="B24" s="249" t="s">
        <v>266</v>
      </c>
      <c r="C24" s="695"/>
      <c r="D24" s="696"/>
      <c r="E24" s="697"/>
      <c r="F24" s="698">
        <v>2261789509.6892738</v>
      </c>
      <c r="G24" s="698">
        <v>3330579847.038558</v>
      </c>
      <c r="H24" s="698">
        <v>5592369356.7278357</v>
      </c>
      <c r="I24" s="698">
        <v>1552822477.3926549</v>
      </c>
      <c r="J24" s="698">
        <v>1385756303.3669634</v>
      </c>
      <c r="K24" s="699">
        <v>2938578780.7596207</v>
      </c>
    </row>
    <row r="25" spans="1:11" ht="13.5" thickBot="1">
      <c r="A25" s="253">
        <v>15</v>
      </c>
      <c r="B25" s="254" t="s">
        <v>267</v>
      </c>
      <c r="C25" s="255"/>
      <c r="D25" s="255"/>
      <c r="E25" s="255"/>
      <c r="F25" s="700">
        <v>1.0026740034968387</v>
      </c>
      <c r="G25" s="700">
        <v>1.3312007116656488</v>
      </c>
      <c r="H25" s="700">
        <v>1.1983306856014655</v>
      </c>
      <c r="I25" s="700">
        <v>1.4532985460405881</v>
      </c>
      <c r="J25" s="700">
        <v>2.7970056272186663</v>
      </c>
      <c r="K25" s="701">
        <v>2.086955390571402</v>
      </c>
    </row>
    <row r="27" spans="1:11" ht="25.5">
      <c r="B27" s="231" t="s">
        <v>303</v>
      </c>
    </row>
    <row r="28" spans="1:11">
      <c r="C28" s="747"/>
      <c r="D28" s="747"/>
      <c r="E28" s="747"/>
      <c r="F28" s="747"/>
      <c r="G28" s="747"/>
      <c r="H28" s="747"/>
      <c r="I28" s="747"/>
      <c r="J28" s="747"/>
      <c r="K28" s="747"/>
    </row>
    <row r="29" spans="1:11">
      <c r="C29" s="747"/>
      <c r="D29" s="747"/>
      <c r="E29" s="747"/>
      <c r="F29" s="747"/>
      <c r="G29" s="747"/>
      <c r="H29" s="747"/>
      <c r="I29" s="747"/>
      <c r="J29" s="747"/>
      <c r="K29" s="747"/>
    </row>
    <row r="30" spans="1:11">
      <c r="C30" s="747"/>
      <c r="D30" s="747"/>
      <c r="E30" s="747"/>
      <c r="F30" s="747"/>
      <c r="G30" s="747"/>
      <c r="H30" s="747"/>
      <c r="I30" s="747"/>
      <c r="J30" s="747"/>
      <c r="K30" s="747"/>
    </row>
    <row r="31" spans="1:11">
      <c r="C31" s="747"/>
      <c r="D31" s="747"/>
      <c r="E31" s="747"/>
      <c r="F31" s="747"/>
      <c r="G31" s="747"/>
      <c r="H31" s="747"/>
      <c r="I31" s="747"/>
      <c r="J31" s="747"/>
      <c r="K31" s="747"/>
    </row>
    <row r="32" spans="1:11">
      <c r="C32" s="747"/>
      <c r="D32" s="747"/>
      <c r="E32" s="747"/>
      <c r="F32" s="747"/>
      <c r="G32" s="747"/>
      <c r="H32" s="747"/>
      <c r="I32" s="747"/>
      <c r="J32" s="747"/>
      <c r="K32" s="747"/>
    </row>
    <row r="33" spans="3:11">
      <c r="C33" s="747"/>
      <c r="D33" s="747"/>
      <c r="E33" s="747"/>
      <c r="F33" s="747"/>
      <c r="G33" s="747"/>
      <c r="H33" s="747"/>
      <c r="I33" s="747"/>
      <c r="J33" s="747"/>
      <c r="K33" s="747"/>
    </row>
    <row r="34" spans="3:11">
      <c r="C34" s="747"/>
      <c r="D34" s="747"/>
      <c r="E34" s="747"/>
      <c r="F34" s="747"/>
      <c r="G34" s="747"/>
      <c r="H34" s="747"/>
      <c r="I34" s="747"/>
      <c r="J34" s="747"/>
      <c r="K34" s="747"/>
    </row>
    <row r="35" spans="3:11">
      <c r="C35" s="747"/>
      <c r="D35" s="747"/>
      <c r="E35" s="747"/>
      <c r="F35" s="747"/>
      <c r="G35" s="747"/>
      <c r="H35" s="747"/>
      <c r="I35" s="747"/>
      <c r="J35" s="747"/>
      <c r="K35" s="747"/>
    </row>
    <row r="36" spans="3:11">
      <c r="C36" s="747"/>
      <c r="D36" s="747"/>
      <c r="E36" s="747"/>
      <c r="F36" s="747"/>
      <c r="G36" s="747"/>
      <c r="H36" s="747"/>
      <c r="I36" s="747"/>
      <c r="J36" s="747"/>
      <c r="K36" s="747"/>
    </row>
    <row r="37" spans="3:11">
      <c r="C37" s="747"/>
      <c r="D37" s="747"/>
      <c r="E37" s="747"/>
      <c r="F37" s="747"/>
      <c r="G37" s="747"/>
      <c r="H37" s="747"/>
      <c r="I37" s="747"/>
      <c r="J37" s="747"/>
      <c r="K37" s="747"/>
    </row>
    <row r="38" spans="3:11">
      <c r="C38" s="747"/>
      <c r="D38" s="747"/>
      <c r="E38" s="747"/>
      <c r="F38" s="747"/>
      <c r="G38" s="747"/>
      <c r="H38" s="747"/>
      <c r="I38" s="747"/>
      <c r="J38" s="747"/>
      <c r="K38" s="747"/>
    </row>
    <row r="39" spans="3:11">
      <c r="C39" s="747"/>
      <c r="D39" s="747"/>
      <c r="E39" s="747"/>
      <c r="F39" s="747"/>
      <c r="G39" s="747"/>
      <c r="H39" s="747"/>
      <c r="I39" s="747"/>
      <c r="J39" s="747"/>
      <c r="K39" s="747"/>
    </row>
    <row r="40" spans="3:11">
      <c r="C40" s="747"/>
      <c r="D40" s="747"/>
      <c r="E40" s="747"/>
      <c r="F40" s="747"/>
      <c r="G40" s="747"/>
      <c r="H40" s="747"/>
      <c r="I40" s="747"/>
      <c r="J40" s="747"/>
      <c r="K40" s="747"/>
    </row>
    <row r="41" spans="3:11">
      <c r="C41" s="747"/>
      <c r="D41" s="747"/>
      <c r="E41" s="747"/>
      <c r="F41" s="747"/>
      <c r="G41" s="747"/>
      <c r="H41" s="747"/>
      <c r="I41" s="747"/>
      <c r="J41" s="747"/>
      <c r="K41" s="747"/>
    </row>
    <row r="42" spans="3:11">
      <c r="C42" s="747"/>
      <c r="D42" s="747"/>
      <c r="E42" s="747"/>
      <c r="F42" s="747"/>
      <c r="G42" s="747"/>
      <c r="H42" s="747"/>
      <c r="I42" s="747"/>
      <c r="J42" s="747"/>
      <c r="K42" s="747"/>
    </row>
    <row r="43" spans="3:11">
      <c r="C43" s="747"/>
      <c r="D43" s="747"/>
      <c r="E43" s="747"/>
      <c r="F43" s="747"/>
      <c r="G43" s="747"/>
      <c r="H43" s="747"/>
      <c r="I43" s="747"/>
      <c r="J43" s="747"/>
      <c r="K43" s="747"/>
    </row>
    <row r="44" spans="3:11">
      <c r="C44" s="747"/>
      <c r="D44" s="747"/>
      <c r="E44" s="747"/>
      <c r="F44" s="747"/>
      <c r="G44" s="747"/>
      <c r="H44" s="747"/>
      <c r="I44" s="747"/>
      <c r="J44" s="747"/>
      <c r="K44" s="747"/>
    </row>
    <row r="45" spans="3:11">
      <c r="C45" s="747"/>
      <c r="D45" s="747"/>
      <c r="E45" s="747"/>
      <c r="F45" s="747"/>
      <c r="G45" s="747"/>
      <c r="H45" s="747"/>
      <c r="I45" s="747"/>
      <c r="J45" s="747"/>
      <c r="K45" s="747"/>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pane xSplit="1" ySplit="5" topLeftCell="B6" activePane="bottomRight" state="frozen"/>
      <selection pane="topRight" activeCell="B1" sqref="B1"/>
      <selection pane="bottomLeft" activeCell="A5" sqref="A5"/>
      <selection pane="bottomRight" activeCell="B6" sqref="B6"/>
    </sheetView>
  </sheetViews>
  <sheetFormatPr defaultColWidth="9.140625" defaultRowHeight="12.75"/>
  <cols>
    <col min="1" max="1" width="10.5703125" style="4" bestFit="1" customWidth="1"/>
    <col min="2" max="2" width="95" style="4" customWidth="1"/>
    <col min="3" max="3" width="13.42578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23"/>
  </cols>
  <sheetData>
    <row r="1" spans="1:14">
      <c r="A1" s="4" t="s">
        <v>30</v>
      </c>
      <c r="B1" s="3" t="str">
        <f>'Info '!C2</f>
        <v xml:space="preserve">JSC "Bank of Georgia" </v>
      </c>
    </row>
    <row r="2" spans="1:14" ht="14.25" customHeight="1">
      <c r="A2" s="4" t="s">
        <v>31</v>
      </c>
      <c r="B2" s="341">
        <f>'1. key ratios '!B2</f>
        <v>45107</v>
      </c>
    </row>
    <row r="3" spans="1:14" ht="14.25" customHeight="1"/>
    <row r="4" spans="1:14" ht="13.5" thickBot="1">
      <c r="A4" s="4" t="s">
        <v>162</v>
      </c>
      <c r="B4" s="178" t="s">
        <v>28</v>
      </c>
    </row>
    <row r="5" spans="1:14" s="128" customFormat="1">
      <c r="A5" s="124"/>
      <c r="B5" s="125"/>
      <c r="C5" s="126" t="s">
        <v>0</v>
      </c>
      <c r="D5" s="126" t="s">
        <v>1</v>
      </c>
      <c r="E5" s="126" t="s">
        <v>2</v>
      </c>
      <c r="F5" s="126" t="s">
        <v>3</v>
      </c>
      <c r="G5" s="126" t="s">
        <v>4</v>
      </c>
      <c r="H5" s="126" t="s">
        <v>5</v>
      </c>
      <c r="I5" s="126" t="s">
        <v>8</v>
      </c>
      <c r="J5" s="126" t="s">
        <v>9</v>
      </c>
      <c r="K5" s="126" t="s">
        <v>10</v>
      </c>
      <c r="L5" s="126" t="s">
        <v>11</v>
      </c>
      <c r="M5" s="126" t="s">
        <v>12</v>
      </c>
      <c r="N5" s="127" t="s">
        <v>13</v>
      </c>
    </row>
    <row r="6" spans="1:14" ht="25.5">
      <c r="A6" s="129"/>
      <c r="B6" s="130"/>
      <c r="C6" s="131" t="s">
        <v>161</v>
      </c>
      <c r="D6" s="132" t="s">
        <v>160</v>
      </c>
      <c r="E6" s="133" t="s">
        <v>159</v>
      </c>
      <c r="F6" s="134">
        <v>0</v>
      </c>
      <c r="G6" s="134">
        <v>0.2</v>
      </c>
      <c r="H6" s="134">
        <v>0.35</v>
      </c>
      <c r="I6" s="134">
        <v>0.5</v>
      </c>
      <c r="J6" s="134">
        <v>0.75</v>
      </c>
      <c r="K6" s="134">
        <v>1</v>
      </c>
      <c r="L6" s="134">
        <v>1.5</v>
      </c>
      <c r="M6" s="134">
        <v>2.5</v>
      </c>
      <c r="N6" s="177" t="s">
        <v>168</v>
      </c>
    </row>
    <row r="7" spans="1:14" ht="15">
      <c r="A7" s="135">
        <v>1</v>
      </c>
      <c r="B7" s="136" t="s">
        <v>158</v>
      </c>
      <c r="C7" s="137">
        <f>SUM(C8:C13)</f>
        <v>1408246816.395</v>
      </c>
      <c r="D7" s="130"/>
      <c r="E7" s="138">
        <f t="shared" ref="E7" si="0">SUM(E8:E13)</f>
        <v>29184594.808658998</v>
      </c>
      <c r="F7" s="139">
        <v>0</v>
      </c>
      <c r="G7" s="139">
        <v>23060746.600000001</v>
      </c>
      <c r="H7" s="139">
        <v>0</v>
      </c>
      <c r="I7" s="139">
        <v>3073742.1514059999</v>
      </c>
      <c r="J7" s="139">
        <v>0</v>
      </c>
      <c r="K7" s="139">
        <v>3050106.0572529971</v>
      </c>
      <c r="L7" s="139">
        <v>0</v>
      </c>
      <c r="M7" s="139">
        <v>0</v>
      </c>
      <c r="N7" s="140">
        <v>9199126.4529559985</v>
      </c>
    </row>
    <row r="8" spans="1:14" ht="14.25">
      <c r="A8" s="135">
        <v>1.1000000000000001</v>
      </c>
      <c r="B8" s="141" t="s">
        <v>156</v>
      </c>
      <c r="C8" s="139">
        <v>1387120136</v>
      </c>
      <c r="D8" s="142">
        <v>0.02</v>
      </c>
      <c r="E8" s="138">
        <f>C8*D8</f>
        <v>27742402.719999999</v>
      </c>
      <c r="F8" s="139">
        <v>0</v>
      </c>
      <c r="G8" s="139">
        <v>23060746.600000001</v>
      </c>
      <c r="H8" s="139">
        <v>0</v>
      </c>
      <c r="I8" s="139">
        <v>3073742.1514059999</v>
      </c>
      <c r="J8" s="139">
        <v>0</v>
      </c>
      <c r="K8" s="139">
        <v>1607913.9685939969</v>
      </c>
      <c r="L8" s="139">
        <v>0</v>
      </c>
      <c r="M8" s="139">
        <v>0</v>
      </c>
      <c r="N8" s="140">
        <v>7756934.364296997</v>
      </c>
    </row>
    <row r="9" spans="1:14" ht="14.25">
      <c r="A9" s="135">
        <v>1.2</v>
      </c>
      <c r="B9" s="141" t="s">
        <v>155</v>
      </c>
      <c r="C9" s="139">
        <v>15511483.668500001</v>
      </c>
      <c r="D9" s="142">
        <v>0.05</v>
      </c>
      <c r="E9" s="138">
        <f>C9*D9</f>
        <v>775574.18342500005</v>
      </c>
      <c r="F9" s="139">
        <v>0</v>
      </c>
      <c r="G9" s="139">
        <v>0</v>
      </c>
      <c r="H9" s="139">
        <v>0</v>
      </c>
      <c r="I9" s="139">
        <v>0</v>
      </c>
      <c r="J9" s="139">
        <v>0</v>
      </c>
      <c r="K9" s="139">
        <v>775574.18342500005</v>
      </c>
      <c r="L9" s="139">
        <v>0</v>
      </c>
      <c r="M9" s="139">
        <v>0</v>
      </c>
      <c r="N9" s="140">
        <v>775574.18342500005</v>
      </c>
    </row>
    <row r="10" spans="1:14" ht="14.25">
      <c r="A10" s="135">
        <v>1.3</v>
      </c>
      <c r="B10" s="141" t="s">
        <v>154</v>
      </c>
      <c r="C10" s="139">
        <v>1954708.8382999999</v>
      </c>
      <c r="D10" s="142">
        <v>0.08</v>
      </c>
      <c r="E10" s="138">
        <f>C10*D10</f>
        <v>156376.70706399999</v>
      </c>
      <c r="F10" s="139">
        <v>0</v>
      </c>
      <c r="G10" s="139">
        <v>0</v>
      </c>
      <c r="H10" s="139">
        <v>0</v>
      </c>
      <c r="I10" s="139">
        <v>0</v>
      </c>
      <c r="J10" s="139">
        <v>0</v>
      </c>
      <c r="K10" s="139">
        <v>156376.70706399999</v>
      </c>
      <c r="L10" s="139">
        <v>0</v>
      </c>
      <c r="M10" s="139">
        <v>0</v>
      </c>
      <c r="N10" s="140">
        <v>156376.70706399999</v>
      </c>
    </row>
    <row r="11" spans="1:14" ht="14.25">
      <c r="A11" s="135">
        <v>1.4</v>
      </c>
      <c r="B11" s="141" t="s">
        <v>153</v>
      </c>
      <c r="C11" s="139">
        <v>74236.872600000002</v>
      </c>
      <c r="D11" s="142">
        <v>0.11</v>
      </c>
      <c r="E11" s="138">
        <f>C11*D11</f>
        <v>8166.0559860000003</v>
      </c>
      <c r="F11" s="139">
        <v>0</v>
      </c>
      <c r="G11" s="139">
        <v>0</v>
      </c>
      <c r="H11" s="139">
        <v>0</v>
      </c>
      <c r="I11" s="139">
        <v>0</v>
      </c>
      <c r="J11" s="139">
        <v>0</v>
      </c>
      <c r="K11" s="139">
        <v>8166.0559860000003</v>
      </c>
      <c r="L11" s="139">
        <v>0</v>
      </c>
      <c r="M11" s="139">
        <v>0</v>
      </c>
      <c r="N11" s="140">
        <v>8166.0559860000003</v>
      </c>
    </row>
    <row r="12" spans="1:14" ht="14.25">
      <c r="A12" s="135">
        <v>1.5</v>
      </c>
      <c r="B12" s="141" t="s">
        <v>152</v>
      </c>
      <c r="C12" s="139">
        <v>3586251.0156</v>
      </c>
      <c r="D12" s="142">
        <v>0.14000000000000001</v>
      </c>
      <c r="E12" s="138">
        <f>C12*D12</f>
        <v>502075.14218400005</v>
      </c>
      <c r="F12" s="139">
        <v>0</v>
      </c>
      <c r="G12" s="139">
        <v>0</v>
      </c>
      <c r="H12" s="139">
        <v>0</v>
      </c>
      <c r="I12" s="139">
        <v>0</v>
      </c>
      <c r="J12" s="139">
        <v>0</v>
      </c>
      <c r="K12" s="139">
        <v>502075.14218400005</v>
      </c>
      <c r="L12" s="139">
        <v>0</v>
      </c>
      <c r="M12" s="139">
        <v>0</v>
      </c>
      <c r="N12" s="140">
        <v>502075.14218400005</v>
      </c>
    </row>
    <row r="13" spans="1:14" ht="14.25">
      <c r="A13" s="135">
        <v>1.6</v>
      </c>
      <c r="B13" s="143" t="s">
        <v>151</v>
      </c>
      <c r="C13" s="139">
        <v>0</v>
      </c>
      <c r="D13" s="144"/>
      <c r="E13" s="139"/>
      <c r="F13" s="139">
        <v>0</v>
      </c>
      <c r="G13" s="139">
        <v>0</v>
      </c>
      <c r="H13" s="139">
        <v>0</v>
      </c>
      <c r="I13" s="139">
        <v>0</v>
      </c>
      <c r="J13" s="139">
        <v>0</v>
      </c>
      <c r="K13" s="139">
        <v>0</v>
      </c>
      <c r="L13" s="139">
        <v>0</v>
      </c>
      <c r="M13" s="139">
        <v>0</v>
      </c>
      <c r="N13" s="140">
        <v>0</v>
      </c>
    </row>
    <row r="14" spans="1:14" ht="15">
      <c r="A14" s="135">
        <v>2</v>
      </c>
      <c r="B14" s="145" t="s">
        <v>157</v>
      </c>
      <c r="C14" s="137">
        <f>SUM(C15:C20)</f>
        <v>0</v>
      </c>
      <c r="D14" s="130"/>
      <c r="E14" s="138">
        <f t="shared" ref="E14" si="1">SUM(E15:E20)</f>
        <v>0</v>
      </c>
      <c r="F14" s="139">
        <v>0</v>
      </c>
      <c r="G14" s="139">
        <v>0</v>
      </c>
      <c r="H14" s="139">
        <v>0</v>
      </c>
      <c r="I14" s="139">
        <v>0</v>
      </c>
      <c r="J14" s="139">
        <v>0</v>
      </c>
      <c r="K14" s="139">
        <v>0</v>
      </c>
      <c r="L14" s="139">
        <v>0</v>
      </c>
      <c r="M14" s="139">
        <v>0</v>
      </c>
      <c r="N14" s="140">
        <v>0</v>
      </c>
    </row>
    <row r="15" spans="1:14" ht="14.25">
      <c r="A15" s="135">
        <v>2.1</v>
      </c>
      <c r="B15" s="143" t="s">
        <v>156</v>
      </c>
      <c r="C15" s="139"/>
      <c r="D15" s="142">
        <v>5.0000000000000001E-3</v>
      </c>
      <c r="E15" s="138">
        <f>C15*D15</f>
        <v>0</v>
      </c>
      <c r="F15" s="139"/>
      <c r="G15" s="139"/>
      <c r="H15" s="139"/>
      <c r="I15" s="139"/>
      <c r="J15" s="139"/>
      <c r="K15" s="139"/>
      <c r="L15" s="139"/>
      <c r="M15" s="139"/>
      <c r="N15" s="140">
        <v>0</v>
      </c>
    </row>
    <row r="16" spans="1:14" ht="14.25">
      <c r="A16" s="135">
        <v>2.2000000000000002</v>
      </c>
      <c r="B16" s="143" t="s">
        <v>155</v>
      </c>
      <c r="C16" s="139"/>
      <c r="D16" s="142">
        <v>0.01</v>
      </c>
      <c r="E16" s="138">
        <f>C16*D16</f>
        <v>0</v>
      </c>
      <c r="F16" s="139"/>
      <c r="G16" s="139"/>
      <c r="H16" s="139"/>
      <c r="I16" s="139"/>
      <c r="J16" s="139"/>
      <c r="K16" s="139"/>
      <c r="L16" s="139"/>
      <c r="M16" s="139"/>
      <c r="N16" s="140">
        <v>0</v>
      </c>
    </row>
    <row r="17" spans="1:14" ht="14.25">
      <c r="A17" s="135">
        <v>2.2999999999999998</v>
      </c>
      <c r="B17" s="143" t="s">
        <v>154</v>
      </c>
      <c r="C17" s="139"/>
      <c r="D17" s="142">
        <v>0.02</v>
      </c>
      <c r="E17" s="138">
        <f>C17*D17</f>
        <v>0</v>
      </c>
      <c r="F17" s="139"/>
      <c r="G17" s="139"/>
      <c r="H17" s="139"/>
      <c r="I17" s="139"/>
      <c r="J17" s="139"/>
      <c r="K17" s="139"/>
      <c r="L17" s="139"/>
      <c r="M17" s="139"/>
      <c r="N17" s="140">
        <v>0</v>
      </c>
    </row>
    <row r="18" spans="1:14" ht="14.25">
      <c r="A18" s="135">
        <v>2.4</v>
      </c>
      <c r="B18" s="143" t="s">
        <v>153</v>
      </c>
      <c r="C18" s="139"/>
      <c r="D18" s="142">
        <v>0.03</v>
      </c>
      <c r="E18" s="138">
        <f>C18*D18</f>
        <v>0</v>
      </c>
      <c r="F18" s="139"/>
      <c r="G18" s="139"/>
      <c r="H18" s="139"/>
      <c r="I18" s="139"/>
      <c r="J18" s="139"/>
      <c r="K18" s="139"/>
      <c r="L18" s="139"/>
      <c r="M18" s="139"/>
      <c r="N18" s="140">
        <v>0</v>
      </c>
    </row>
    <row r="19" spans="1:14" ht="14.25">
      <c r="A19" s="135">
        <v>2.5</v>
      </c>
      <c r="B19" s="143" t="s">
        <v>152</v>
      </c>
      <c r="C19" s="139"/>
      <c r="D19" s="142">
        <v>0.04</v>
      </c>
      <c r="E19" s="138">
        <f>C19*D19</f>
        <v>0</v>
      </c>
      <c r="F19" s="139"/>
      <c r="G19" s="139"/>
      <c r="H19" s="139"/>
      <c r="I19" s="139"/>
      <c r="J19" s="139"/>
      <c r="K19" s="139"/>
      <c r="L19" s="139"/>
      <c r="M19" s="139"/>
      <c r="N19" s="140">
        <v>0</v>
      </c>
    </row>
    <row r="20" spans="1:14" ht="14.25">
      <c r="A20" s="135">
        <v>2.6</v>
      </c>
      <c r="B20" s="143" t="s">
        <v>151</v>
      </c>
      <c r="C20" s="139"/>
      <c r="D20" s="144"/>
      <c r="E20" s="146"/>
      <c r="F20" s="139"/>
      <c r="G20" s="139"/>
      <c r="H20" s="139"/>
      <c r="I20" s="139"/>
      <c r="J20" s="139"/>
      <c r="K20" s="139"/>
      <c r="L20" s="139"/>
      <c r="M20" s="139"/>
      <c r="N20" s="140">
        <v>0</v>
      </c>
    </row>
    <row r="21" spans="1:14" ht="15.75" thickBot="1">
      <c r="A21" s="147"/>
      <c r="B21" s="148" t="s">
        <v>64</v>
      </c>
      <c r="C21" s="123">
        <f>C14+C7</f>
        <v>1408246816.395</v>
      </c>
      <c r="D21" s="149"/>
      <c r="E21" s="150">
        <f>E14+E7</f>
        <v>29184594.808658998</v>
      </c>
      <c r="F21" s="151">
        <v>0</v>
      </c>
      <c r="G21" s="151">
        <v>23060746.600000001</v>
      </c>
      <c r="H21" s="151">
        <v>0</v>
      </c>
      <c r="I21" s="151">
        <v>3073742.1514059999</v>
      </c>
      <c r="J21" s="151">
        <v>0</v>
      </c>
      <c r="K21" s="151">
        <v>3050106.0572529971</v>
      </c>
      <c r="L21" s="151">
        <v>0</v>
      </c>
      <c r="M21" s="151">
        <v>0</v>
      </c>
      <c r="N21" s="152">
        <v>9199126.4529559985</v>
      </c>
    </row>
    <row r="22" spans="1:14">
      <c r="E22" s="153"/>
      <c r="F22" s="153"/>
      <c r="G22" s="153"/>
      <c r="H22" s="153"/>
      <c r="I22" s="153"/>
      <c r="J22" s="153"/>
      <c r="K22" s="153"/>
      <c r="L22" s="153"/>
      <c r="M22" s="153"/>
    </row>
    <row r="23" spans="1:14">
      <c r="C23" s="153"/>
      <c r="D23" s="153"/>
      <c r="E23" s="153"/>
      <c r="F23" s="153"/>
      <c r="G23" s="153"/>
      <c r="H23" s="153"/>
      <c r="I23" s="153"/>
      <c r="J23" s="153"/>
      <c r="K23" s="153"/>
      <c r="L23" s="153"/>
      <c r="M23" s="153"/>
      <c r="N23" s="15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heetViews>
  <sheetFormatPr defaultRowHeight="15"/>
  <cols>
    <col min="1" max="1" width="11.42578125" customWidth="1"/>
    <col min="2" max="2" width="76.85546875" style="281" customWidth="1"/>
    <col min="3" max="3" width="22.85546875" customWidth="1"/>
  </cols>
  <sheetData>
    <row r="1" spans="1:5">
      <c r="A1" s="2" t="s">
        <v>30</v>
      </c>
      <c r="B1" s="3" t="str">
        <f>'Info '!C2</f>
        <v xml:space="preserve">JSC "Bank of Georgia" </v>
      </c>
    </row>
    <row r="2" spans="1:5">
      <c r="A2" s="2" t="s">
        <v>31</v>
      </c>
      <c r="B2" s="341">
        <f>'1. key ratios '!B2</f>
        <v>45107</v>
      </c>
    </row>
    <row r="3" spans="1:5">
      <c r="A3" s="4"/>
      <c r="B3"/>
    </row>
    <row r="4" spans="1:5">
      <c r="A4" s="4" t="s">
        <v>308</v>
      </c>
      <c r="B4" t="s">
        <v>309</v>
      </c>
    </row>
    <row r="5" spans="1:5">
      <c r="A5" s="282" t="s">
        <v>310</v>
      </c>
      <c r="B5" s="283"/>
      <c r="C5" s="284"/>
    </row>
    <row r="6" spans="1:5" ht="24">
      <c r="A6" s="285">
        <v>1</v>
      </c>
      <c r="B6" s="286" t="s">
        <v>361</v>
      </c>
      <c r="C6" s="287">
        <v>26896024468.718922</v>
      </c>
      <c r="E6" s="748"/>
    </row>
    <row r="7" spans="1:5">
      <c r="A7" s="285">
        <v>2</v>
      </c>
      <c r="B7" s="286" t="s">
        <v>311</v>
      </c>
      <c r="C7" s="287">
        <v>-221054433.10059997</v>
      </c>
      <c r="E7" s="748"/>
    </row>
    <row r="8" spans="1:5" ht="24">
      <c r="A8" s="288">
        <v>3</v>
      </c>
      <c r="B8" s="289" t="s">
        <v>312</v>
      </c>
      <c r="C8" s="287">
        <v>26674970035.61832</v>
      </c>
      <c r="E8" s="748"/>
    </row>
    <row r="9" spans="1:5">
      <c r="A9" s="282" t="s">
        <v>313</v>
      </c>
      <c r="B9" s="283"/>
      <c r="C9" s="290"/>
      <c r="E9" s="748"/>
    </row>
    <row r="10" spans="1:5" ht="24">
      <c r="A10" s="291">
        <v>4</v>
      </c>
      <c r="B10" s="292" t="s">
        <v>314</v>
      </c>
      <c r="C10" s="287"/>
      <c r="E10" s="748"/>
    </row>
    <row r="11" spans="1:5">
      <c r="A11" s="291">
        <v>5</v>
      </c>
      <c r="B11" s="293" t="s">
        <v>315</v>
      </c>
      <c r="C11" s="287"/>
      <c r="E11" s="748"/>
    </row>
    <row r="12" spans="1:5">
      <c r="A12" s="291" t="s">
        <v>316</v>
      </c>
      <c r="B12" s="293" t="s">
        <v>317</v>
      </c>
      <c r="C12" s="287">
        <v>29184594.808658998</v>
      </c>
      <c r="E12" s="748"/>
    </row>
    <row r="13" spans="1:5" ht="24">
      <c r="A13" s="294">
        <v>6</v>
      </c>
      <c r="B13" s="292" t="s">
        <v>318</v>
      </c>
      <c r="C13" s="287"/>
      <c r="E13" s="748"/>
    </row>
    <row r="14" spans="1:5">
      <c r="A14" s="294">
        <v>7</v>
      </c>
      <c r="B14" s="295" t="s">
        <v>319</v>
      </c>
      <c r="C14" s="287"/>
      <c r="E14" s="748"/>
    </row>
    <row r="15" spans="1:5">
      <c r="A15" s="296">
        <v>8</v>
      </c>
      <c r="B15" s="297" t="s">
        <v>320</v>
      </c>
      <c r="C15" s="287"/>
      <c r="E15" s="748"/>
    </row>
    <row r="16" spans="1:5">
      <c r="A16" s="294">
        <v>9</v>
      </c>
      <c r="B16" s="295" t="s">
        <v>321</v>
      </c>
      <c r="C16" s="287"/>
      <c r="E16" s="748"/>
    </row>
    <row r="17" spans="1:5">
      <c r="A17" s="294">
        <v>10</v>
      </c>
      <c r="B17" s="295" t="s">
        <v>322</v>
      </c>
      <c r="C17" s="287"/>
      <c r="E17" s="748"/>
    </row>
    <row r="18" spans="1:5">
      <c r="A18" s="298">
        <v>11</v>
      </c>
      <c r="B18" s="299" t="s">
        <v>323</v>
      </c>
      <c r="C18" s="300">
        <v>29184594.808658998</v>
      </c>
      <c r="E18" s="748"/>
    </row>
    <row r="19" spans="1:5">
      <c r="A19" s="301" t="s">
        <v>324</v>
      </c>
      <c r="B19" s="302"/>
      <c r="C19" s="303"/>
      <c r="E19" s="748"/>
    </row>
    <row r="20" spans="1:5" ht="24">
      <c r="A20" s="304">
        <v>12</v>
      </c>
      <c r="B20" s="292" t="s">
        <v>325</v>
      </c>
      <c r="C20" s="287"/>
      <c r="E20" s="748"/>
    </row>
    <row r="21" spans="1:5">
      <c r="A21" s="304">
        <v>13</v>
      </c>
      <c r="B21" s="292" t="s">
        <v>326</v>
      </c>
      <c r="C21" s="287"/>
      <c r="E21" s="748"/>
    </row>
    <row r="22" spans="1:5">
      <c r="A22" s="304">
        <v>14</v>
      </c>
      <c r="B22" s="292" t="s">
        <v>327</v>
      </c>
      <c r="C22" s="287"/>
      <c r="E22" s="748"/>
    </row>
    <row r="23" spans="1:5" ht="24">
      <c r="A23" s="304" t="s">
        <v>328</v>
      </c>
      <c r="B23" s="292" t="s">
        <v>329</v>
      </c>
      <c r="C23" s="287"/>
      <c r="E23" s="748"/>
    </row>
    <row r="24" spans="1:5">
      <c r="A24" s="304">
        <v>15</v>
      </c>
      <c r="B24" s="292" t="s">
        <v>330</v>
      </c>
      <c r="C24" s="287"/>
      <c r="E24" s="748"/>
    </row>
    <row r="25" spans="1:5">
      <c r="A25" s="304" t="s">
        <v>331</v>
      </c>
      <c r="B25" s="292" t="s">
        <v>332</v>
      </c>
      <c r="C25" s="287"/>
      <c r="E25" s="748"/>
    </row>
    <row r="26" spans="1:5">
      <c r="A26" s="305">
        <v>16</v>
      </c>
      <c r="B26" s="306" t="s">
        <v>333</v>
      </c>
      <c r="C26" s="300">
        <v>0</v>
      </c>
      <c r="E26" s="748"/>
    </row>
    <row r="27" spans="1:5">
      <c r="A27" s="282" t="s">
        <v>334</v>
      </c>
      <c r="B27" s="283"/>
      <c r="C27" s="290"/>
      <c r="E27" s="748"/>
    </row>
    <row r="28" spans="1:5">
      <c r="A28" s="307">
        <v>17</v>
      </c>
      <c r="B28" s="293" t="s">
        <v>335</v>
      </c>
      <c r="C28" s="287">
        <v>2642793921.8064003</v>
      </c>
      <c r="E28" s="748"/>
    </row>
    <row r="29" spans="1:5">
      <c r="A29" s="307">
        <v>18</v>
      </c>
      <c r="B29" s="293" t="s">
        <v>336</v>
      </c>
      <c r="C29" s="287">
        <v>-1483030840.6195502</v>
      </c>
      <c r="E29" s="748"/>
    </row>
    <row r="30" spans="1:5">
      <c r="A30" s="305">
        <v>19</v>
      </c>
      <c r="B30" s="306" t="s">
        <v>337</v>
      </c>
      <c r="C30" s="300">
        <v>1159763081.1868501</v>
      </c>
      <c r="E30" s="748"/>
    </row>
    <row r="31" spans="1:5">
      <c r="A31" s="282" t="s">
        <v>338</v>
      </c>
      <c r="B31" s="283"/>
      <c r="C31" s="290"/>
      <c r="E31" s="748"/>
    </row>
    <row r="32" spans="1:5" ht="24">
      <c r="A32" s="307" t="s">
        <v>339</v>
      </c>
      <c r="B32" s="292" t="s">
        <v>340</v>
      </c>
      <c r="C32" s="308"/>
      <c r="E32" s="748"/>
    </row>
    <row r="33" spans="1:5">
      <c r="A33" s="307" t="s">
        <v>341</v>
      </c>
      <c r="B33" s="293" t="s">
        <v>342</v>
      </c>
      <c r="C33" s="308"/>
      <c r="E33" s="748"/>
    </row>
    <row r="34" spans="1:5">
      <c r="A34" s="282" t="s">
        <v>343</v>
      </c>
      <c r="B34" s="283"/>
      <c r="C34" s="290"/>
      <c r="E34" s="748"/>
    </row>
    <row r="35" spans="1:5">
      <c r="A35" s="309">
        <v>20</v>
      </c>
      <c r="B35" s="310" t="s">
        <v>344</v>
      </c>
      <c r="C35" s="300">
        <v>4150324543.8987885</v>
      </c>
      <c r="E35" s="748"/>
    </row>
    <row r="36" spans="1:5">
      <c r="A36" s="305">
        <v>21</v>
      </c>
      <c r="B36" s="306" t="s">
        <v>345</v>
      </c>
      <c r="C36" s="300">
        <v>27863917711.613831</v>
      </c>
      <c r="E36" s="748"/>
    </row>
    <row r="37" spans="1:5">
      <c r="A37" s="282" t="s">
        <v>346</v>
      </c>
      <c r="B37" s="283"/>
      <c r="C37" s="290"/>
      <c r="E37" s="748"/>
    </row>
    <row r="38" spans="1:5">
      <c r="A38" s="305">
        <v>22</v>
      </c>
      <c r="B38" s="306" t="s">
        <v>346</v>
      </c>
      <c r="C38" s="702">
        <v>0.14894978469481018</v>
      </c>
      <c r="E38" s="748"/>
    </row>
    <row r="39" spans="1:5">
      <c r="A39" s="282" t="s">
        <v>347</v>
      </c>
      <c r="B39" s="283"/>
      <c r="C39" s="290"/>
      <c r="E39" s="748"/>
    </row>
    <row r="40" spans="1:5">
      <c r="A40" s="311" t="s">
        <v>348</v>
      </c>
      <c r="B40" s="292" t="s">
        <v>349</v>
      </c>
      <c r="C40" s="308"/>
      <c r="E40" s="748"/>
    </row>
    <row r="41" spans="1:5" ht="24">
      <c r="A41" s="312" t="s">
        <v>350</v>
      </c>
      <c r="B41" s="286" t="s">
        <v>351</v>
      </c>
      <c r="C41" s="308"/>
      <c r="E41" s="748"/>
    </row>
    <row r="43" spans="1:5">
      <c r="B43" s="281"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90" zoomScaleNormal="90" workbookViewId="0">
      <pane xSplit="2" ySplit="6" topLeftCell="C7" activePane="bottomRight" state="frozen"/>
      <selection pane="topRight" activeCell="C1" sqref="C1"/>
      <selection pane="bottomLeft" activeCell="A6" sqref="A6"/>
      <selection pane="bottomRight" activeCell="C7" sqref="C7"/>
    </sheetView>
  </sheetViews>
  <sheetFormatPr defaultRowHeight="15"/>
  <cols>
    <col min="1" max="1" width="8.7109375" style="208"/>
    <col min="2" max="2" width="82.5703125" style="348" customWidth="1"/>
    <col min="3" max="3" width="17" style="208" bestFit="1" customWidth="1"/>
    <col min="4" max="4" width="16.140625" style="208" bestFit="1" customWidth="1"/>
    <col min="5" max="7" width="17.5703125" style="208" customWidth="1"/>
  </cols>
  <sheetData>
    <row r="1" spans="1:14">
      <c r="A1" s="208" t="s">
        <v>30</v>
      </c>
      <c r="B1" s="3" t="str">
        <f>'Info '!C2</f>
        <v xml:space="preserve">JSC "Bank of Georgia" </v>
      </c>
    </row>
    <row r="2" spans="1:14">
      <c r="A2" s="208" t="s">
        <v>31</v>
      </c>
      <c r="B2" s="341">
        <f>'1. key ratios '!B2</f>
        <v>45107</v>
      </c>
    </row>
    <row r="4" spans="1:14" ht="15.75" thickBot="1">
      <c r="A4" s="208" t="s">
        <v>412</v>
      </c>
      <c r="B4" s="349" t="s">
        <v>373</v>
      </c>
    </row>
    <row r="5" spans="1:14">
      <c r="A5" s="350"/>
      <c r="B5" s="351"/>
      <c r="C5" s="827" t="s">
        <v>374</v>
      </c>
      <c r="D5" s="827"/>
      <c r="E5" s="827"/>
      <c r="F5" s="827"/>
      <c r="G5" s="828" t="s">
        <v>375</v>
      </c>
    </row>
    <row r="6" spans="1:14">
      <c r="A6" s="352"/>
      <c r="B6" s="353"/>
      <c r="C6" s="354" t="s">
        <v>376</v>
      </c>
      <c r="D6" s="355" t="s">
        <v>377</v>
      </c>
      <c r="E6" s="355" t="s">
        <v>378</v>
      </c>
      <c r="F6" s="355" t="s">
        <v>379</v>
      </c>
      <c r="G6" s="829"/>
    </row>
    <row r="7" spans="1:14">
      <c r="A7" s="356"/>
      <c r="B7" s="357" t="s">
        <v>380</v>
      </c>
      <c r="C7" s="358"/>
      <c r="D7" s="358"/>
      <c r="E7" s="358"/>
      <c r="F7" s="358"/>
      <c r="G7" s="359"/>
    </row>
    <row r="8" spans="1:14">
      <c r="A8" s="360">
        <v>1</v>
      </c>
      <c r="B8" s="361" t="s">
        <v>381</v>
      </c>
      <c r="C8" s="362">
        <v>4104578143.8987899</v>
      </c>
      <c r="D8" s="362">
        <v>0</v>
      </c>
      <c r="E8" s="362">
        <v>0</v>
      </c>
      <c r="F8" s="362">
        <v>2568997785.6588998</v>
      </c>
      <c r="G8" s="363">
        <v>6673575929.5576878</v>
      </c>
      <c r="I8" s="748"/>
      <c r="J8" s="748"/>
      <c r="K8" s="748"/>
      <c r="L8" s="748"/>
      <c r="M8" s="748"/>
      <c r="N8" s="748"/>
    </row>
    <row r="9" spans="1:14">
      <c r="A9" s="360">
        <v>2</v>
      </c>
      <c r="B9" s="364" t="s">
        <v>382</v>
      </c>
      <c r="C9" s="362">
        <v>4104578143.8987885</v>
      </c>
      <c r="D9" s="362"/>
      <c r="E9" s="362"/>
      <c r="F9" s="362">
        <v>430548300</v>
      </c>
      <c r="G9" s="363">
        <v>4535126443.8987885</v>
      </c>
      <c r="I9" s="748"/>
      <c r="J9" s="748"/>
      <c r="K9" s="748"/>
      <c r="L9" s="748"/>
      <c r="M9" s="748"/>
      <c r="N9" s="748"/>
    </row>
    <row r="10" spans="1:14">
      <c r="A10" s="360">
        <v>3</v>
      </c>
      <c r="B10" s="364" t="s">
        <v>383</v>
      </c>
      <c r="C10" s="365"/>
      <c r="D10" s="365"/>
      <c r="E10" s="365"/>
      <c r="F10" s="362">
        <v>2138449485.6588998</v>
      </c>
      <c r="G10" s="363">
        <v>2138449485.6588998</v>
      </c>
      <c r="I10" s="748"/>
      <c r="J10" s="748"/>
      <c r="K10" s="748"/>
      <c r="L10" s="748"/>
      <c r="M10" s="748"/>
      <c r="N10" s="748"/>
    </row>
    <row r="11" spans="1:14" ht="14.45" customHeight="1">
      <c r="A11" s="360">
        <v>4</v>
      </c>
      <c r="B11" s="361" t="s">
        <v>384</v>
      </c>
      <c r="C11" s="362">
        <v>5342971101.7606001</v>
      </c>
      <c r="D11" s="362">
        <v>3457507507.4699998</v>
      </c>
      <c r="E11" s="362">
        <v>1318573788.8499999</v>
      </c>
      <c r="F11" s="362">
        <v>433573470.96000004</v>
      </c>
      <c r="G11" s="363">
        <v>8353846412.4960709</v>
      </c>
      <c r="I11" s="748"/>
      <c r="J11" s="748"/>
      <c r="K11" s="748"/>
      <c r="L11" s="748"/>
      <c r="M11" s="748"/>
      <c r="N11" s="748"/>
    </row>
    <row r="12" spans="1:14">
      <c r="A12" s="360">
        <v>5</v>
      </c>
      <c r="B12" s="364" t="s">
        <v>385</v>
      </c>
      <c r="C12" s="362">
        <v>2806416802.4006</v>
      </c>
      <c r="D12" s="366">
        <v>2656859828.0599999</v>
      </c>
      <c r="E12" s="362">
        <v>1037730897.23</v>
      </c>
      <c r="F12" s="362">
        <v>337955756.60000002</v>
      </c>
      <c r="G12" s="363">
        <v>6497015120.0760708</v>
      </c>
      <c r="I12" s="748"/>
      <c r="J12" s="748"/>
      <c r="K12" s="748"/>
      <c r="L12" s="748"/>
      <c r="M12" s="748"/>
      <c r="N12" s="748"/>
    </row>
    <row r="13" spans="1:14">
      <c r="A13" s="360">
        <v>6</v>
      </c>
      <c r="B13" s="364" t="s">
        <v>386</v>
      </c>
      <c r="C13" s="362">
        <v>2536554299.3600001</v>
      </c>
      <c r="D13" s="366">
        <v>800647679.40999997</v>
      </c>
      <c r="E13" s="362">
        <v>280842891.62</v>
      </c>
      <c r="F13" s="362">
        <v>95617714.359999999</v>
      </c>
      <c r="G13" s="363">
        <v>1856831292.4200001</v>
      </c>
      <c r="I13" s="748"/>
      <c r="J13" s="748"/>
      <c r="K13" s="748"/>
      <c r="L13" s="748"/>
      <c r="M13" s="748"/>
      <c r="N13" s="748"/>
    </row>
    <row r="14" spans="1:14">
      <c r="A14" s="360">
        <v>7</v>
      </c>
      <c r="B14" s="361" t="s">
        <v>387</v>
      </c>
      <c r="C14" s="362">
        <v>5795201626.3564978</v>
      </c>
      <c r="D14" s="362">
        <v>2830972319.9840002</v>
      </c>
      <c r="E14" s="362">
        <v>139739540.55000001</v>
      </c>
      <c r="F14" s="362">
        <v>6675858.5499999998</v>
      </c>
      <c r="G14" s="363">
        <v>2898740043.1982498</v>
      </c>
      <c r="I14" s="748"/>
      <c r="J14" s="748"/>
      <c r="K14" s="748"/>
      <c r="L14" s="748"/>
      <c r="M14" s="748"/>
      <c r="N14" s="748"/>
    </row>
    <row r="15" spans="1:14" ht="39">
      <c r="A15" s="360">
        <v>8</v>
      </c>
      <c r="B15" s="364" t="s">
        <v>388</v>
      </c>
      <c r="C15" s="362">
        <v>5353735868.2064981</v>
      </c>
      <c r="D15" s="366">
        <v>1350212556.0900002</v>
      </c>
      <c r="E15" s="362">
        <v>114778823.47</v>
      </c>
      <c r="F15" s="362">
        <v>6275858.5499999998</v>
      </c>
      <c r="G15" s="363">
        <v>2886259684.6582499</v>
      </c>
      <c r="I15" s="748"/>
      <c r="J15" s="748"/>
      <c r="K15" s="748"/>
      <c r="L15" s="748"/>
      <c r="M15" s="748"/>
      <c r="N15" s="748"/>
    </row>
    <row r="16" spans="1:14" ht="26.25">
      <c r="A16" s="360">
        <v>9</v>
      </c>
      <c r="B16" s="364" t="s">
        <v>389</v>
      </c>
      <c r="C16" s="362">
        <v>441465758.15000004</v>
      </c>
      <c r="D16" s="366">
        <v>1480759763.8940001</v>
      </c>
      <c r="E16" s="362">
        <v>24960717.079999998</v>
      </c>
      <c r="F16" s="362">
        <v>400000</v>
      </c>
      <c r="G16" s="363">
        <v>12480358.539999999</v>
      </c>
      <c r="I16" s="748"/>
      <c r="J16" s="748"/>
      <c r="K16" s="748"/>
      <c r="L16" s="748"/>
      <c r="M16" s="748"/>
      <c r="N16" s="748"/>
    </row>
    <row r="17" spans="1:14">
      <c r="A17" s="360">
        <v>10</v>
      </c>
      <c r="B17" s="361" t="s">
        <v>390</v>
      </c>
      <c r="C17" s="362"/>
      <c r="D17" s="366"/>
      <c r="E17" s="362"/>
      <c r="F17" s="362"/>
      <c r="G17" s="363"/>
      <c r="I17" s="748"/>
      <c r="J17" s="748"/>
      <c r="K17" s="748"/>
      <c r="L17" s="748"/>
      <c r="M17" s="748"/>
      <c r="N17" s="748"/>
    </row>
    <row r="18" spans="1:14">
      <c r="A18" s="360">
        <v>11</v>
      </c>
      <c r="B18" s="361" t="s">
        <v>391</v>
      </c>
      <c r="C18" s="362">
        <v>0</v>
      </c>
      <c r="D18" s="366">
        <v>643573242.68630338</v>
      </c>
      <c r="E18" s="362">
        <v>18595840.989700001</v>
      </c>
      <c r="F18" s="362">
        <v>8499507.5661999993</v>
      </c>
      <c r="G18" s="363">
        <v>0</v>
      </c>
      <c r="I18" s="748"/>
      <c r="J18" s="748"/>
      <c r="K18" s="748"/>
      <c r="L18" s="748"/>
      <c r="M18" s="748"/>
      <c r="N18" s="748"/>
    </row>
    <row r="19" spans="1:14">
      <c r="A19" s="360">
        <v>12</v>
      </c>
      <c r="B19" s="364" t="s">
        <v>392</v>
      </c>
      <c r="C19" s="365"/>
      <c r="D19" s="366">
        <v>27533397.329999998</v>
      </c>
      <c r="E19" s="362">
        <v>16903.419999999998</v>
      </c>
      <c r="F19" s="362">
        <v>511019.95</v>
      </c>
      <c r="G19" s="363">
        <v>0</v>
      </c>
      <c r="I19" s="748"/>
      <c r="J19" s="748"/>
      <c r="K19" s="748"/>
      <c r="L19" s="748"/>
      <c r="M19" s="748"/>
      <c r="N19" s="748"/>
    </row>
    <row r="20" spans="1:14">
      <c r="A20" s="360">
        <v>13</v>
      </c>
      <c r="B20" s="364" t="s">
        <v>393</v>
      </c>
      <c r="C20" s="362"/>
      <c r="D20" s="362">
        <v>616039845.35630333</v>
      </c>
      <c r="E20" s="362">
        <v>18578937.569699999</v>
      </c>
      <c r="F20" s="362">
        <v>7988487.6162</v>
      </c>
      <c r="G20" s="363">
        <v>0</v>
      </c>
      <c r="I20" s="748"/>
      <c r="J20" s="748"/>
      <c r="K20" s="748"/>
      <c r="L20" s="748"/>
      <c r="M20" s="748"/>
      <c r="N20" s="748"/>
    </row>
    <row r="21" spans="1:14">
      <c r="A21" s="367">
        <v>14</v>
      </c>
      <c r="B21" s="368" t="s">
        <v>394</v>
      </c>
      <c r="C21" s="640">
        <v>15242750872.015888</v>
      </c>
      <c r="D21" s="640">
        <v>6932053070.1403036</v>
      </c>
      <c r="E21" s="640">
        <v>1476909170.3896999</v>
      </c>
      <c r="F21" s="640">
        <v>3017746622.7350998</v>
      </c>
      <c r="G21" s="369">
        <v>17926162385.252007</v>
      </c>
      <c r="I21" s="748"/>
      <c r="J21" s="748"/>
      <c r="K21" s="748"/>
      <c r="L21" s="748"/>
      <c r="M21" s="748"/>
      <c r="N21" s="748"/>
    </row>
    <row r="22" spans="1:14">
      <c r="A22" s="370"/>
      <c r="B22" s="371" t="s">
        <v>395</v>
      </c>
      <c r="C22" s="372"/>
      <c r="D22" s="373"/>
      <c r="E22" s="372"/>
      <c r="F22" s="372"/>
      <c r="G22" s="374"/>
      <c r="I22" s="748"/>
      <c r="J22" s="748"/>
      <c r="K22" s="748"/>
      <c r="L22" s="748"/>
      <c r="M22" s="748"/>
      <c r="N22" s="748"/>
    </row>
    <row r="23" spans="1:14">
      <c r="A23" s="360">
        <v>15</v>
      </c>
      <c r="B23" s="361" t="s">
        <v>396</v>
      </c>
      <c r="C23" s="375">
        <v>3405431915.8065996</v>
      </c>
      <c r="D23" s="376">
        <v>5022944614.3080006</v>
      </c>
      <c r="E23" s="375"/>
      <c r="F23" s="375"/>
      <c r="G23" s="363">
        <v>277314429.48607999</v>
      </c>
      <c r="I23" s="748"/>
      <c r="J23" s="748"/>
      <c r="K23" s="748"/>
      <c r="L23" s="748"/>
      <c r="M23" s="748"/>
      <c r="N23" s="748"/>
    </row>
    <row r="24" spans="1:14">
      <c r="A24" s="360">
        <v>16</v>
      </c>
      <c r="B24" s="361" t="s">
        <v>397</v>
      </c>
      <c r="C24" s="362">
        <v>0</v>
      </c>
      <c r="D24" s="366">
        <v>2548655794.5457001</v>
      </c>
      <c r="E24" s="362">
        <v>2060037681.6257021</v>
      </c>
      <c r="F24" s="362">
        <v>10949230586.315096</v>
      </c>
      <c r="G24" s="363">
        <v>10998141621.651436</v>
      </c>
      <c r="I24" s="748"/>
      <c r="J24" s="748"/>
      <c r="K24" s="748"/>
      <c r="L24" s="748"/>
      <c r="M24" s="748"/>
      <c r="N24" s="748"/>
    </row>
    <row r="25" spans="1:14">
      <c r="A25" s="360">
        <v>17</v>
      </c>
      <c r="B25" s="364" t="s">
        <v>398</v>
      </c>
      <c r="C25" s="362">
        <v>0</v>
      </c>
      <c r="D25" s="366"/>
      <c r="E25" s="362"/>
      <c r="F25" s="362"/>
      <c r="G25" s="363"/>
      <c r="I25" s="748"/>
      <c r="J25" s="748"/>
      <c r="K25" s="748"/>
      <c r="L25" s="748"/>
      <c r="M25" s="748"/>
      <c r="N25" s="748"/>
    </row>
    <row r="26" spans="1:14" ht="26.25">
      <c r="A26" s="360">
        <v>18</v>
      </c>
      <c r="B26" s="364" t="s">
        <v>399</v>
      </c>
      <c r="C26" s="362">
        <v>0</v>
      </c>
      <c r="D26" s="366">
        <v>93569757.560000002</v>
      </c>
      <c r="E26" s="362">
        <v>41797783.159999996</v>
      </c>
      <c r="F26" s="362">
        <v>29314019.930000003</v>
      </c>
      <c r="G26" s="363">
        <v>64248375.144000001</v>
      </c>
      <c r="I26" s="748"/>
      <c r="J26" s="748"/>
      <c r="K26" s="748"/>
      <c r="L26" s="748"/>
      <c r="M26" s="748"/>
      <c r="N26" s="748"/>
    </row>
    <row r="27" spans="1:14">
      <c r="A27" s="360">
        <v>19</v>
      </c>
      <c r="B27" s="364" t="s">
        <v>400</v>
      </c>
      <c r="C27" s="362"/>
      <c r="D27" s="366">
        <v>2091729336.1776471</v>
      </c>
      <c r="E27" s="362">
        <v>1734199654.3414516</v>
      </c>
      <c r="F27" s="362">
        <v>6574189291.5208435</v>
      </c>
      <c r="G27" s="363">
        <v>7499261538.9112892</v>
      </c>
      <c r="I27" s="748"/>
      <c r="J27" s="748"/>
      <c r="K27" s="748"/>
      <c r="L27" s="748"/>
      <c r="M27" s="748"/>
      <c r="N27" s="748"/>
    </row>
    <row r="28" spans="1:14">
      <c r="A28" s="360">
        <v>20</v>
      </c>
      <c r="B28" s="377" t="s">
        <v>401</v>
      </c>
      <c r="C28" s="362"/>
      <c r="D28" s="366"/>
      <c r="E28" s="362"/>
      <c r="F28" s="362"/>
      <c r="G28" s="363"/>
      <c r="I28" s="748"/>
      <c r="J28" s="748"/>
      <c r="K28" s="748"/>
      <c r="L28" s="748"/>
      <c r="M28" s="748"/>
      <c r="N28" s="748"/>
    </row>
    <row r="29" spans="1:14">
      <c r="A29" s="360">
        <v>21</v>
      </c>
      <c r="B29" s="364" t="s">
        <v>402</v>
      </c>
      <c r="C29" s="362">
        <v>0</v>
      </c>
      <c r="D29" s="366">
        <v>339157740.81065315</v>
      </c>
      <c r="E29" s="362">
        <v>281072958.21235037</v>
      </c>
      <c r="F29" s="362">
        <v>4132088498.2775517</v>
      </c>
      <c r="G29" s="363">
        <v>3239455624.5428023</v>
      </c>
      <c r="I29" s="748"/>
      <c r="J29" s="748"/>
      <c r="K29" s="748"/>
      <c r="L29" s="748"/>
      <c r="M29" s="748"/>
      <c r="N29" s="748"/>
    </row>
    <row r="30" spans="1:14">
      <c r="A30" s="360">
        <v>22</v>
      </c>
      <c r="B30" s="377" t="s">
        <v>401</v>
      </c>
      <c r="C30" s="362"/>
      <c r="D30" s="366">
        <v>238583045.6043058</v>
      </c>
      <c r="E30" s="362">
        <v>203260360.90658802</v>
      </c>
      <c r="F30" s="362">
        <v>2843488762.896852</v>
      </c>
      <c r="G30" s="363">
        <v>2069160221.4785457</v>
      </c>
      <c r="I30" s="748"/>
      <c r="J30" s="748"/>
      <c r="K30" s="748"/>
      <c r="L30" s="748"/>
      <c r="M30" s="748"/>
      <c r="N30" s="748"/>
    </row>
    <row r="31" spans="1:14">
      <c r="A31" s="360">
        <v>23</v>
      </c>
      <c r="B31" s="364" t="s">
        <v>403</v>
      </c>
      <c r="C31" s="362"/>
      <c r="D31" s="366">
        <v>24198959.997400001</v>
      </c>
      <c r="E31" s="362">
        <v>2967285.9119000002</v>
      </c>
      <c r="F31" s="362">
        <v>213638776.58669996</v>
      </c>
      <c r="G31" s="363">
        <v>195176083.05334496</v>
      </c>
      <c r="I31" s="748"/>
      <c r="J31" s="748"/>
      <c r="K31" s="748"/>
      <c r="L31" s="748"/>
      <c r="M31" s="748"/>
      <c r="N31" s="748"/>
    </row>
    <row r="32" spans="1:14">
      <c r="A32" s="360">
        <v>24</v>
      </c>
      <c r="B32" s="361" t="s">
        <v>404</v>
      </c>
      <c r="C32" s="362"/>
      <c r="D32" s="366"/>
      <c r="E32" s="362"/>
      <c r="F32" s="362"/>
      <c r="G32" s="363"/>
      <c r="I32" s="748"/>
      <c r="J32" s="748"/>
      <c r="K32" s="748"/>
      <c r="L32" s="748"/>
      <c r="M32" s="748"/>
      <c r="N32" s="748"/>
    </row>
    <row r="33" spans="1:14">
      <c r="A33" s="360">
        <v>25</v>
      </c>
      <c r="B33" s="361" t="s">
        <v>405</v>
      </c>
      <c r="C33" s="362">
        <v>919683441.84552526</v>
      </c>
      <c r="D33" s="362">
        <v>505204093.9650625</v>
      </c>
      <c r="E33" s="362">
        <v>197743539.64000028</v>
      </c>
      <c r="F33" s="362">
        <v>1073297584.5999961</v>
      </c>
      <c r="G33" s="363">
        <v>2437737131.6463184</v>
      </c>
      <c r="I33" s="748"/>
      <c r="J33" s="748"/>
      <c r="K33" s="748"/>
      <c r="L33" s="748"/>
      <c r="M33" s="748"/>
      <c r="N33" s="748"/>
    </row>
    <row r="34" spans="1:14">
      <c r="A34" s="360">
        <v>26</v>
      </c>
      <c r="B34" s="364" t="s">
        <v>406</v>
      </c>
      <c r="C34" s="365"/>
      <c r="D34" s="366">
        <v>14720862.120000001</v>
      </c>
      <c r="E34" s="362">
        <v>6279015.339999998</v>
      </c>
      <c r="F34" s="362">
        <v>123941.42000000001</v>
      </c>
      <c r="G34" s="363">
        <v>21123818.879999999</v>
      </c>
      <c r="I34" s="748"/>
      <c r="J34" s="748"/>
      <c r="K34" s="748"/>
      <c r="L34" s="748"/>
      <c r="M34" s="748"/>
      <c r="N34" s="748"/>
    </row>
    <row r="35" spans="1:14">
      <c r="A35" s="360">
        <v>27</v>
      </c>
      <c r="B35" s="364" t="s">
        <v>407</v>
      </c>
      <c r="C35" s="362">
        <v>919683441.84552526</v>
      </c>
      <c r="D35" s="366">
        <v>490483231.84506249</v>
      </c>
      <c r="E35" s="362">
        <v>191464524.30000028</v>
      </c>
      <c r="F35" s="362">
        <v>1073173643.1799961</v>
      </c>
      <c r="G35" s="363">
        <v>2416613312.7663183</v>
      </c>
      <c r="I35" s="748"/>
      <c r="J35" s="748"/>
      <c r="K35" s="748"/>
      <c r="L35" s="748"/>
      <c r="M35" s="748"/>
      <c r="N35" s="748"/>
    </row>
    <row r="36" spans="1:14">
      <c r="A36" s="360">
        <v>28</v>
      </c>
      <c r="B36" s="361" t="s">
        <v>408</v>
      </c>
      <c r="C36" s="362">
        <v>813400313.02130008</v>
      </c>
      <c r="D36" s="366">
        <v>432352666.03120005</v>
      </c>
      <c r="E36" s="362">
        <v>557479711.48909998</v>
      </c>
      <c r="F36" s="362">
        <v>839561231.26479995</v>
      </c>
      <c r="G36" s="363">
        <v>265587438.09281498</v>
      </c>
      <c r="I36" s="748"/>
      <c r="J36" s="748"/>
      <c r="K36" s="748"/>
      <c r="L36" s="748"/>
      <c r="M36" s="748"/>
      <c r="N36" s="748"/>
    </row>
    <row r="37" spans="1:14">
      <c r="A37" s="367">
        <v>29</v>
      </c>
      <c r="B37" s="368" t="s">
        <v>409</v>
      </c>
      <c r="C37" s="640">
        <v>5138515670.6734247</v>
      </c>
      <c r="D37" s="640">
        <v>8509157168.8499632</v>
      </c>
      <c r="E37" s="640">
        <v>2815260932.7548022</v>
      </c>
      <c r="F37" s="640">
        <v>12862089402.179892</v>
      </c>
      <c r="G37" s="369">
        <v>13978780620.87665</v>
      </c>
      <c r="I37" s="748"/>
      <c r="J37" s="748"/>
      <c r="K37" s="748"/>
      <c r="L37" s="748"/>
      <c r="M37" s="748"/>
      <c r="N37" s="748"/>
    </row>
    <row r="38" spans="1:14">
      <c r="A38" s="356"/>
      <c r="B38" s="378"/>
      <c r="C38" s="379"/>
      <c r="D38" s="379"/>
      <c r="E38" s="379"/>
      <c r="F38" s="379"/>
      <c r="G38" s="380"/>
      <c r="I38" s="748"/>
      <c r="J38" s="748"/>
      <c r="K38" s="748"/>
      <c r="L38" s="748"/>
      <c r="M38" s="748"/>
      <c r="N38" s="748"/>
    </row>
    <row r="39" spans="1:14" ht="15.75" thickBot="1">
      <c r="A39" s="381">
        <v>30</v>
      </c>
      <c r="B39" s="382" t="s">
        <v>410</v>
      </c>
      <c r="C39" s="250"/>
      <c r="D39" s="251"/>
      <c r="E39" s="251"/>
      <c r="F39" s="252"/>
      <c r="G39" s="383">
        <f>IFERROR(G21/G37,0)</f>
        <v>1.2823838410111486</v>
      </c>
      <c r="I39" s="748"/>
      <c r="J39" s="748"/>
      <c r="K39" s="748"/>
      <c r="L39" s="748"/>
      <c r="M39" s="748"/>
      <c r="N39" s="748"/>
    </row>
    <row r="42" spans="1:14" ht="39">
      <c r="B42" s="348"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40625" defaultRowHeight="14.25"/>
  <cols>
    <col min="1" max="1" width="9.5703125" style="3" bestFit="1" customWidth="1"/>
    <col min="2" max="2" width="86" style="3" customWidth="1"/>
    <col min="3" max="3" width="15.140625" style="3" bestFit="1" customWidth="1"/>
    <col min="4" max="7" width="15.5703125" style="4" bestFit="1" customWidth="1"/>
    <col min="8" max="8" width="6.7109375" style="5" customWidth="1"/>
    <col min="9" max="10" width="16" style="5" bestFit="1" customWidth="1"/>
    <col min="11" max="11" width="15.5703125" style="5" bestFit="1" customWidth="1"/>
    <col min="12" max="12" width="11.7109375" style="5" customWidth="1"/>
    <col min="13" max="13" width="6.7109375" style="5" customWidth="1"/>
    <col min="14" max="16384" width="9.140625" style="5"/>
  </cols>
  <sheetData>
    <row r="1" spans="1:32">
      <c r="A1" s="2" t="s">
        <v>30</v>
      </c>
      <c r="B1" s="3" t="str">
        <f>'Info '!C2</f>
        <v xml:space="preserve">JSC "Bank of Georgia" </v>
      </c>
    </row>
    <row r="2" spans="1:32">
      <c r="A2" s="2" t="s">
        <v>31</v>
      </c>
      <c r="B2" s="676">
        <v>45107</v>
      </c>
      <c r="C2" s="6"/>
      <c r="D2" s="7"/>
      <c r="E2" s="7"/>
      <c r="F2" s="7"/>
      <c r="G2" s="7"/>
      <c r="H2" s="8"/>
    </row>
    <row r="3" spans="1:32" ht="15" thickBot="1">
      <c r="A3" s="2"/>
      <c r="B3" s="6"/>
      <c r="C3" s="6"/>
      <c r="D3" s="7"/>
      <c r="E3" s="7"/>
      <c r="F3" s="7"/>
      <c r="G3" s="7"/>
      <c r="H3" s="8"/>
    </row>
    <row r="4" spans="1:32" ht="15" customHeight="1" thickBot="1">
      <c r="A4" s="9" t="s">
        <v>93</v>
      </c>
      <c r="B4" s="10" t="s">
        <v>92</v>
      </c>
      <c r="C4" s="10"/>
      <c r="D4" s="765" t="s">
        <v>700</v>
      </c>
      <c r="E4" s="766"/>
      <c r="F4" s="766"/>
      <c r="G4" s="767"/>
      <c r="H4" s="8"/>
      <c r="I4" s="768" t="s">
        <v>701</v>
      </c>
      <c r="J4" s="769"/>
      <c r="K4" s="769"/>
      <c r="L4" s="770"/>
    </row>
    <row r="5" spans="1:32">
      <c r="A5" s="11" t="s">
        <v>6</v>
      </c>
      <c r="B5" s="12"/>
      <c r="C5" s="339" t="s">
        <v>712</v>
      </c>
      <c r="D5" s="339" t="s">
        <v>713</v>
      </c>
      <c r="E5" s="339" t="s">
        <v>714</v>
      </c>
      <c r="F5" s="339" t="s">
        <v>715</v>
      </c>
      <c r="G5" s="340" t="s">
        <v>716</v>
      </c>
      <c r="I5" s="554" t="s">
        <v>714</v>
      </c>
      <c r="J5" s="339" t="s">
        <v>715</v>
      </c>
      <c r="K5" s="339" t="s">
        <v>716</v>
      </c>
      <c r="L5" s="340" t="str">
        <f t="shared" ref="L5" si="0">G5</f>
        <v>2Q-2022</v>
      </c>
    </row>
    <row r="6" spans="1:32">
      <c r="B6" s="160" t="s">
        <v>91</v>
      </c>
      <c r="C6" s="342"/>
      <c r="D6" s="342"/>
      <c r="E6" s="342"/>
      <c r="F6" s="342"/>
      <c r="G6" s="343"/>
      <c r="I6" s="555"/>
      <c r="J6" s="342"/>
      <c r="K6" s="342"/>
      <c r="L6" s="343"/>
    </row>
    <row r="7" spans="1:32">
      <c r="A7" s="13"/>
      <c r="B7" s="161" t="s">
        <v>89</v>
      </c>
      <c r="C7" s="342"/>
      <c r="D7" s="342"/>
      <c r="E7" s="342"/>
      <c r="F7" s="342"/>
      <c r="G7" s="343"/>
      <c r="I7" s="555"/>
      <c r="J7" s="342"/>
      <c r="K7" s="342"/>
      <c r="L7" s="343"/>
    </row>
    <row r="8" spans="1:32">
      <c r="A8" s="344">
        <v>1</v>
      </c>
      <c r="B8" s="14" t="s">
        <v>363</v>
      </c>
      <c r="C8" s="15">
        <v>3757669543.8987885</v>
      </c>
      <c r="D8" s="16">
        <v>3819677641.2357626</v>
      </c>
      <c r="E8" s="16">
        <v>3557672511.5713964</v>
      </c>
      <c r="F8" s="16">
        <v>3446489628.4953346</v>
      </c>
      <c r="G8" s="17">
        <v>3174531656.4303207</v>
      </c>
      <c r="I8" s="556">
        <v>2982748457.1136999</v>
      </c>
      <c r="J8" s="557">
        <v>2982748457.1136999</v>
      </c>
      <c r="K8" s="557">
        <v>2877676706.3160996</v>
      </c>
      <c r="L8" s="558"/>
      <c r="O8" s="743"/>
      <c r="P8" s="743"/>
      <c r="Q8" s="743"/>
      <c r="R8" s="743"/>
      <c r="S8" s="743"/>
      <c r="T8" s="743"/>
      <c r="U8" s="743"/>
      <c r="V8" s="743"/>
      <c r="W8" s="743"/>
      <c r="X8" s="743"/>
      <c r="Y8" s="743"/>
      <c r="Z8" s="743"/>
      <c r="AA8" s="743"/>
      <c r="AB8" s="743"/>
      <c r="AC8" s="743"/>
      <c r="AD8" s="743"/>
      <c r="AE8" s="743"/>
      <c r="AF8" s="743"/>
    </row>
    <row r="9" spans="1:32">
      <c r="A9" s="344">
        <v>2</v>
      </c>
      <c r="B9" s="14" t="s">
        <v>364</v>
      </c>
      <c r="C9" s="15">
        <v>4150324543.8987885</v>
      </c>
      <c r="D9" s="16">
        <v>4203737641.2357626</v>
      </c>
      <c r="E9" s="16">
        <v>3962972511.5713964</v>
      </c>
      <c r="F9" s="16">
        <v>3871769628.4953346</v>
      </c>
      <c r="G9" s="17">
        <v>3613866656.4303207</v>
      </c>
      <c r="I9" s="556">
        <v>3388048457.1136999</v>
      </c>
      <c r="J9" s="557">
        <v>3388048457.1136999</v>
      </c>
      <c r="K9" s="557">
        <v>3302956706.3160996</v>
      </c>
      <c r="L9" s="558"/>
      <c r="O9" s="743"/>
      <c r="P9" s="743"/>
      <c r="Q9" s="743"/>
      <c r="R9" s="743"/>
      <c r="S9" s="743"/>
      <c r="T9" s="743"/>
      <c r="U9" s="743"/>
      <c r="V9" s="743"/>
      <c r="W9" s="743"/>
      <c r="X9" s="743"/>
      <c r="Y9" s="743"/>
      <c r="Z9" s="743"/>
      <c r="AA9" s="743"/>
      <c r="AB9" s="743"/>
      <c r="AC9" s="743"/>
      <c r="AD9" s="743"/>
      <c r="AE9" s="743"/>
      <c r="AF9" s="743"/>
    </row>
    <row r="10" spans="1:32">
      <c r="A10" s="344">
        <v>3</v>
      </c>
      <c r="B10" s="14" t="s">
        <v>142</v>
      </c>
      <c r="C10" s="15">
        <v>4535126443.8987885</v>
      </c>
      <c r="D10" s="16">
        <v>4580116441.2357626</v>
      </c>
      <c r="E10" s="16">
        <v>4360166511.5713959</v>
      </c>
      <c r="F10" s="16">
        <v>4288544028.4953346</v>
      </c>
      <c r="G10" s="17">
        <v>4044414956.4303207</v>
      </c>
      <c r="I10" s="556">
        <v>4006280547.7389746</v>
      </c>
      <c r="J10" s="557">
        <v>4006280547.7389746</v>
      </c>
      <c r="K10" s="557">
        <v>3936572930.3212585</v>
      </c>
      <c r="L10" s="558"/>
      <c r="O10" s="743"/>
      <c r="P10" s="743"/>
      <c r="Q10" s="743"/>
      <c r="R10" s="743"/>
      <c r="S10" s="743"/>
      <c r="T10" s="743"/>
      <c r="U10" s="743"/>
      <c r="V10" s="743"/>
      <c r="W10" s="743"/>
      <c r="X10" s="743"/>
      <c r="Y10" s="743"/>
      <c r="Z10" s="743"/>
      <c r="AA10" s="743"/>
      <c r="AB10" s="743"/>
      <c r="AC10" s="743"/>
      <c r="AD10" s="743"/>
      <c r="AE10" s="743"/>
      <c r="AF10" s="743"/>
    </row>
    <row r="11" spans="1:32">
      <c r="A11" s="344">
        <v>4</v>
      </c>
      <c r="B11" s="14" t="s">
        <v>366</v>
      </c>
      <c r="C11" s="15">
        <v>2940685916.6694717</v>
      </c>
      <c r="D11" s="16">
        <v>2855134659.7230096</v>
      </c>
      <c r="E11" s="16">
        <v>2914110647.4147873</v>
      </c>
      <c r="F11" s="16">
        <v>2721215891.1107802</v>
      </c>
      <c r="G11" s="17">
        <v>2596407349.7076807</v>
      </c>
      <c r="I11" s="556">
        <v>2353590996.5320168</v>
      </c>
      <c r="J11" s="557">
        <v>2353590996.5320168</v>
      </c>
      <c r="K11" s="557">
        <v>2254945392.0050201</v>
      </c>
      <c r="L11" s="558"/>
      <c r="O11" s="743"/>
      <c r="P11" s="743"/>
      <c r="Q11" s="743"/>
      <c r="R11" s="743"/>
      <c r="S11" s="743"/>
      <c r="T11" s="743"/>
      <c r="U11" s="743"/>
      <c r="V11" s="743"/>
      <c r="W11" s="743"/>
      <c r="X11" s="743"/>
      <c r="Y11" s="743"/>
      <c r="Z11" s="743"/>
      <c r="AA11" s="743"/>
      <c r="AB11" s="743"/>
      <c r="AC11" s="743"/>
      <c r="AD11" s="743"/>
      <c r="AE11" s="743"/>
      <c r="AF11" s="743"/>
    </row>
    <row r="12" spans="1:32">
      <c r="A12" s="344">
        <v>5</v>
      </c>
      <c r="B12" s="14" t="s">
        <v>367</v>
      </c>
      <c r="C12" s="15">
        <v>3389368477.255054</v>
      </c>
      <c r="D12" s="16">
        <v>3290269862.0242205</v>
      </c>
      <c r="E12" s="16">
        <v>3358592822.0696516</v>
      </c>
      <c r="F12" s="16">
        <v>3153413560.9406104</v>
      </c>
      <c r="G12" s="17">
        <v>3016954431.6163802</v>
      </c>
      <c r="I12" s="556">
        <v>2801374929.8888588</v>
      </c>
      <c r="J12" s="557">
        <v>2801374929.8888588</v>
      </c>
      <c r="K12" s="557">
        <v>2684299782.806345</v>
      </c>
      <c r="L12" s="558"/>
      <c r="O12" s="743"/>
      <c r="P12" s="743"/>
      <c r="Q12" s="743"/>
      <c r="R12" s="743"/>
      <c r="S12" s="743"/>
      <c r="T12" s="743"/>
      <c r="U12" s="743"/>
      <c r="V12" s="743"/>
      <c r="W12" s="743"/>
      <c r="X12" s="743"/>
      <c r="Y12" s="743"/>
      <c r="Z12" s="743"/>
      <c r="AA12" s="743"/>
      <c r="AB12" s="743"/>
      <c r="AC12" s="743"/>
      <c r="AD12" s="743"/>
      <c r="AE12" s="743"/>
      <c r="AF12" s="743"/>
    </row>
    <row r="13" spans="1:32">
      <c r="A13" s="344">
        <v>6</v>
      </c>
      <c r="B13" s="14" t="s">
        <v>365</v>
      </c>
      <c r="C13" s="15">
        <v>3985030826.5030212</v>
      </c>
      <c r="D13" s="16">
        <v>3867981827.7161779</v>
      </c>
      <c r="E13" s="16">
        <v>4045687486.3451557</v>
      </c>
      <c r="F13" s="16">
        <v>3821246948.731493</v>
      </c>
      <c r="G13" s="17">
        <v>3664544485.1957335</v>
      </c>
      <c r="I13" s="556">
        <v>3494089019.8147717</v>
      </c>
      <c r="J13" s="557">
        <v>3494089019.8147717</v>
      </c>
      <c r="K13" s="557">
        <v>3347960875.882175</v>
      </c>
      <c r="L13" s="558"/>
      <c r="O13" s="743"/>
      <c r="P13" s="743"/>
      <c r="Q13" s="743"/>
      <c r="R13" s="743"/>
      <c r="S13" s="743"/>
      <c r="T13" s="743"/>
      <c r="U13" s="743"/>
      <c r="V13" s="743"/>
      <c r="W13" s="743"/>
      <c r="X13" s="743"/>
      <c r="Y13" s="743"/>
      <c r="Z13" s="743"/>
      <c r="AA13" s="743"/>
      <c r="AB13" s="743"/>
      <c r="AC13" s="743"/>
      <c r="AD13" s="743"/>
      <c r="AE13" s="743"/>
      <c r="AF13" s="743"/>
    </row>
    <row r="14" spans="1:32">
      <c r="A14" s="13"/>
      <c r="B14" s="160" t="s">
        <v>369</v>
      </c>
      <c r="C14" s="342"/>
      <c r="D14" s="342"/>
      <c r="E14" s="342"/>
      <c r="F14" s="342"/>
      <c r="G14" s="343"/>
      <c r="I14" s="555"/>
      <c r="J14" s="342"/>
      <c r="K14" s="342"/>
      <c r="L14" s="343"/>
      <c r="O14" s="743"/>
      <c r="P14" s="743"/>
      <c r="Q14" s="743"/>
      <c r="R14" s="743"/>
      <c r="S14" s="743"/>
      <c r="T14" s="743"/>
      <c r="U14" s="743"/>
      <c r="V14" s="743"/>
      <c r="W14" s="743"/>
      <c r="X14" s="743"/>
      <c r="Y14" s="743"/>
      <c r="Z14" s="743"/>
      <c r="AA14" s="743"/>
      <c r="AB14" s="743"/>
      <c r="AC14" s="743"/>
      <c r="AD14" s="743"/>
      <c r="AE14" s="743"/>
      <c r="AF14" s="743"/>
    </row>
    <row r="15" spans="1:32" ht="15" customHeight="1">
      <c r="A15" s="344">
        <v>7</v>
      </c>
      <c r="B15" s="14" t="s">
        <v>368</v>
      </c>
      <c r="C15" s="228">
        <v>20104124214.365334</v>
      </c>
      <c r="D15" s="16">
        <v>19629458123.386345</v>
      </c>
      <c r="E15" s="16">
        <v>20067386138.757961</v>
      </c>
      <c r="F15" s="16">
        <v>19487517345.256264</v>
      </c>
      <c r="G15" s="17">
        <v>18604557827.221214</v>
      </c>
      <c r="I15" s="556">
        <v>20279423868.18718</v>
      </c>
      <c r="J15" s="557">
        <v>20279423868.18718</v>
      </c>
      <c r="K15" s="557">
        <v>19410174618.021389</v>
      </c>
      <c r="L15" s="558"/>
      <c r="O15" s="743"/>
      <c r="P15" s="743"/>
      <c r="Q15" s="743"/>
      <c r="R15" s="743"/>
      <c r="S15" s="743"/>
      <c r="T15" s="743"/>
      <c r="U15" s="743"/>
      <c r="V15" s="743"/>
      <c r="W15" s="743"/>
      <c r="X15" s="743"/>
      <c r="Y15" s="743"/>
      <c r="Z15" s="743"/>
      <c r="AA15" s="743"/>
      <c r="AB15" s="743"/>
      <c r="AC15" s="743"/>
      <c r="AD15" s="743"/>
      <c r="AE15" s="743"/>
      <c r="AF15" s="743"/>
    </row>
    <row r="16" spans="1:32">
      <c r="A16" s="13"/>
      <c r="B16" s="160" t="s">
        <v>370</v>
      </c>
      <c r="C16" s="342"/>
      <c r="D16" s="342"/>
      <c r="E16" s="342"/>
      <c r="F16" s="342"/>
      <c r="G16" s="343"/>
      <c r="I16" s="555"/>
      <c r="J16" s="342"/>
      <c r="K16" s="342"/>
      <c r="L16" s="343"/>
      <c r="O16" s="743"/>
      <c r="P16" s="743"/>
      <c r="Q16" s="743"/>
      <c r="R16" s="743"/>
      <c r="S16" s="743"/>
      <c r="T16" s="743"/>
      <c r="U16" s="743"/>
      <c r="V16" s="743"/>
      <c r="W16" s="743"/>
      <c r="X16" s="743"/>
      <c r="Y16" s="743"/>
      <c r="Z16" s="743"/>
      <c r="AA16" s="743"/>
      <c r="AB16" s="743"/>
      <c r="AC16" s="743"/>
      <c r="AD16" s="743"/>
      <c r="AE16" s="743"/>
      <c r="AF16" s="743"/>
    </row>
    <row r="17" spans="1:32" s="18" customFormat="1">
      <c r="A17" s="344"/>
      <c r="B17" s="161" t="s">
        <v>354</v>
      </c>
      <c r="C17" s="229"/>
      <c r="D17" s="16"/>
      <c r="E17" s="16"/>
      <c r="F17" s="16"/>
      <c r="G17" s="17"/>
      <c r="I17" s="556"/>
      <c r="J17" s="557"/>
      <c r="K17" s="557"/>
      <c r="L17" s="558"/>
      <c r="O17" s="743"/>
      <c r="P17" s="743"/>
      <c r="Q17" s="743"/>
      <c r="R17" s="743"/>
      <c r="S17" s="743"/>
      <c r="T17" s="743"/>
      <c r="U17" s="743"/>
      <c r="V17" s="743"/>
      <c r="W17" s="743"/>
      <c r="X17" s="743"/>
      <c r="Y17" s="743"/>
      <c r="Z17" s="743"/>
      <c r="AA17" s="743"/>
      <c r="AB17" s="743"/>
      <c r="AC17" s="743"/>
      <c r="AD17" s="743"/>
      <c r="AE17" s="743"/>
      <c r="AF17" s="743"/>
    </row>
    <row r="18" spans="1:32">
      <c r="A18" s="11">
        <v>8</v>
      </c>
      <c r="B18" s="14" t="s">
        <v>363</v>
      </c>
      <c r="C18" s="565">
        <v>0.18691038235894694</v>
      </c>
      <c r="D18" s="566">
        <v>0.19458905168070004</v>
      </c>
      <c r="E18" s="566">
        <v>0.17728629363941631</v>
      </c>
      <c r="F18" s="566">
        <v>0.17685626996166826</v>
      </c>
      <c r="G18" s="567">
        <v>0.17063193255716685</v>
      </c>
      <c r="H18" s="568"/>
      <c r="I18" s="569">
        <v>0.14708250473490073</v>
      </c>
      <c r="J18" s="570">
        <v>0.14708250473490073</v>
      </c>
      <c r="K18" s="570">
        <v>0.14825609573055148</v>
      </c>
      <c r="L18" s="571"/>
      <c r="N18" s="586"/>
      <c r="O18" s="743"/>
      <c r="P18" s="743"/>
      <c r="Q18" s="743"/>
      <c r="R18" s="743"/>
      <c r="S18" s="743"/>
      <c r="T18" s="743"/>
      <c r="U18" s="743"/>
      <c r="V18" s="743"/>
      <c r="W18" s="743"/>
      <c r="X18" s="743"/>
      <c r="Y18" s="743"/>
      <c r="Z18" s="743"/>
      <c r="AA18" s="743"/>
      <c r="AB18" s="743"/>
      <c r="AC18" s="743"/>
      <c r="AD18" s="743"/>
      <c r="AE18" s="743"/>
      <c r="AF18" s="743"/>
    </row>
    <row r="19" spans="1:32" ht="15" customHeight="1">
      <c r="A19" s="11">
        <v>9</v>
      </c>
      <c r="B19" s="14" t="s">
        <v>364</v>
      </c>
      <c r="C19" s="565">
        <v>0.20644144950781732</v>
      </c>
      <c r="D19" s="566">
        <v>0.21415454338128012</v>
      </c>
      <c r="E19" s="566">
        <v>0.1974832439147293</v>
      </c>
      <c r="F19" s="566">
        <v>0.19867947055030166</v>
      </c>
      <c r="G19" s="567">
        <v>0.19424630727545164</v>
      </c>
      <c r="H19" s="568"/>
      <c r="I19" s="569">
        <v>0.16706827960870294</v>
      </c>
      <c r="J19" s="570">
        <v>0.16706827960870294</v>
      </c>
      <c r="K19" s="570">
        <v>0.17016625410723854</v>
      </c>
      <c r="L19" s="571"/>
      <c r="N19" s="586"/>
      <c r="O19" s="743"/>
      <c r="P19" s="743"/>
      <c r="Q19" s="743"/>
      <c r="R19" s="743"/>
      <c r="S19" s="743"/>
      <c r="T19" s="743"/>
      <c r="U19" s="743"/>
      <c r="V19" s="743"/>
      <c r="W19" s="743"/>
      <c r="X19" s="743"/>
      <c r="Y19" s="743"/>
      <c r="Z19" s="743"/>
      <c r="AA19" s="743"/>
      <c r="AB19" s="743"/>
      <c r="AC19" s="743"/>
      <c r="AD19" s="743"/>
      <c r="AE19" s="743"/>
      <c r="AF19" s="743"/>
    </row>
    <row r="20" spans="1:32">
      <c r="A20" s="11">
        <v>10</v>
      </c>
      <c r="B20" s="14" t="s">
        <v>142</v>
      </c>
      <c r="C20" s="565">
        <v>0.22558189531371028</v>
      </c>
      <c r="D20" s="566">
        <v>0.23332872524784862</v>
      </c>
      <c r="E20" s="566">
        <v>0.21727625518453603</v>
      </c>
      <c r="F20" s="566">
        <v>0.22006620712716238</v>
      </c>
      <c r="G20" s="567">
        <v>0.21738839449937072</v>
      </c>
      <c r="H20" s="568"/>
      <c r="I20" s="569">
        <v>0.19755396276438225</v>
      </c>
      <c r="J20" s="570">
        <v>0.19755396276438225</v>
      </c>
      <c r="K20" s="570">
        <v>0.20280976383727867</v>
      </c>
      <c r="L20" s="571"/>
      <c r="N20" s="586"/>
      <c r="O20" s="743"/>
      <c r="P20" s="743"/>
      <c r="Q20" s="743"/>
      <c r="R20" s="743"/>
      <c r="S20" s="743"/>
      <c r="T20" s="743"/>
      <c r="U20" s="743"/>
      <c r="V20" s="743"/>
      <c r="W20" s="743"/>
      <c r="X20" s="743"/>
      <c r="Y20" s="743"/>
      <c r="Z20" s="743"/>
      <c r="AA20" s="743"/>
      <c r="AB20" s="743"/>
      <c r="AC20" s="743"/>
      <c r="AD20" s="743"/>
      <c r="AE20" s="743"/>
      <c r="AF20" s="743"/>
    </row>
    <row r="21" spans="1:32">
      <c r="A21" s="11">
        <v>11</v>
      </c>
      <c r="B21" s="14" t="s">
        <v>366</v>
      </c>
      <c r="C21" s="565">
        <v>0.14627276897584102</v>
      </c>
      <c r="D21" s="566">
        <v>0.14545152707610559</v>
      </c>
      <c r="E21" s="566">
        <v>0.14521625423784024</v>
      </c>
      <c r="F21" s="566">
        <v>0.13963892079732723</v>
      </c>
      <c r="G21" s="567">
        <v>0.1395575951774975</v>
      </c>
      <c r="H21" s="568"/>
      <c r="I21" s="569">
        <v>0.1160580799449708</v>
      </c>
      <c r="J21" s="570">
        <v>0.1160580799449708</v>
      </c>
      <c r="K21" s="570">
        <v>0.11617336970845253</v>
      </c>
      <c r="L21" s="571"/>
      <c r="N21" s="586"/>
      <c r="O21" s="743"/>
      <c r="P21" s="743"/>
      <c r="Q21" s="743"/>
      <c r="R21" s="743"/>
      <c r="S21" s="743"/>
      <c r="T21" s="743"/>
      <c r="U21" s="743"/>
      <c r="V21" s="743"/>
      <c r="W21" s="743"/>
      <c r="X21" s="743"/>
      <c r="Y21" s="743"/>
      <c r="Z21" s="743"/>
      <c r="AA21" s="743"/>
      <c r="AB21" s="743"/>
      <c r="AC21" s="743"/>
      <c r="AD21" s="743"/>
      <c r="AE21" s="743"/>
      <c r="AF21" s="743"/>
    </row>
    <row r="22" spans="1:32">
      <c r="A22" s="11">
        <v>12</v>
      </c>
      <c r="B22" s="14" t="s">
        <v>367</v>
      </c>
      <c r="C22" s="565">
        <v>0.16859070512672183</v>
      </c>
      <c r="D22" s="566">
        <v>0.16761898577853379</v>
      </c>
      <c r="E22" s="566">
        <v>0.16736573457281997</v>
      </c>
      <c r="F22" s="566">
        <v>0.16181710092015533</v>
      </c>
      <c r="G22" s="567">
        <v>0.16216211423214427</v>
      </c>
      <c r="H22" s="568"/>
      <c r="I22" s="569">
        <v>0.13813878284202358</v>
      </c>
      <c r="J22" s="570">
        <v>0.13813878284202358</v>
      </c>
      <c r="K22" s="570">
        <v>0.13829343813909356</v>
      </c>
      <c r="L22" s="571"/>
      <c r="N22" s="586"/>
      <c r="O22" s="743"/>
      <c r="P22" s="743"/>
      <c r="Q22" s="743"/>
      <c r="R22" s="743"/>
      <c r="S22" s="743"/>
      <c r="T22" s="743"/>
      <c r="U22" s="743"/>
      <c r="V22" s="743"/>
      <c r="W22" s="743"/>
      <c r="X22" s="743"/>
      <c r="Y22" s="743"/>
      <c r="Z22" s="743"/>
      <c r="AA22" s="743"/>
      <c r="AB22" s="743"/>
      <c r="AC22" s="743"/>
      <c r="AD22" s="743"/>
      <c r="AE22" s="743"/>
      <c r="AF22" s="743"/>
    </row>
    <row r="23" spans="1:32">
      <c r="A23" s="11">
        <v>13</v>
      </c>
      <c r="B23" s="14" t="s">
        <v>365</v>
      </c>
      <c r="C23" s="565">
        <v>0.19821956848314393</v>
      </c>
      <c r="D23" s="566">
        <v>0.1970498524922551</v>
      </c>
      <c r="E23" s="566">
        <v>0.20160510483880872</v>
      </c>
      <c r="F23" s="566">
        <v>0.19608690430039194</v>
      </c>
      <c r="G23" s="567">
        <v>0.19697025423705389</v>
      </c>
      <c r="H23" s="568"/>
      <c r="I23" s="569">
        <v>0.17229725274868549</v>
      </c>
      <c r="J23" s="570">
        <v>0.17229725274868549</v>
      </c>
      <c r="K23" s="570">
        <v>0.17248484064505831</v>
      </c>
      <c r="L23" s="571"/>
      <c r="N23" s="586"/>
      <c r="O23" s="743"/>
      <c r="P23" s="743"/>
      <c r="Q23" s="743"/>
      <c r="R23" s="743"/>
      <c r="S23" s="743"/>
      <c r="T23" s="743"/>
      <c r="U23" s="743"/>
      <c r="V23" s="743"/>
      <c r="W23" s="743"/>
      <c r="X23" s="743"/>
      <c r="Y23" s="743"/>
      <c r="Z23" s="743"/>
      <c r="AA23" s="743"/>
      <c r="AB23" s="743"/>
      <c r="AC23" s="743"/>
      <c r="AD23" s="743"/>
      <c r="AE23" s="743"/>
      <c r="AF23" s="743"/>
    </row>
    <row r="24" spans="1:32">
      <c r="A24" s="13"/>
      <c r="B24" s="160" t="s">
        <v>88</v>
      </c>
      <c r="C24" s="572"/>
      <c r="D24" s="572"/>
      <c r="E24" s="572"/>
      <c r="F24" s="572"/>
      <c r="G24" s="573"/>
      <c r="H24" s="568"/>
      <c r="I24" s="574"/>
      <c r="J24" s="572"/>
      <c r="K24" s="572"/>
      <c r="L24" s="573"/>
      <c r="N24" s="586"/>
      <c r="O24" s="743"/>
      <c r="P24" s="743"/>
      <c r="Q24" s="743"/>
      <c r="R24" s="743"/>
      <c r="S24" s="743"/>
      <c r="T24" s="743"/>
      <c r="U24" s="743"/>
      <c r="V24" s="743"/>
      <c r="W24" s="743"/>
      <c r="X24" s="743"/>
      <c r="Y24" s="743"/>
      <c r="Z24" s="743"/>
      <c r="AA24" s="743"/>
      <c r="AB24" s="743"/>
      <c r="AC24" s="743"/>
      <c r="AD24" s="743"/>
      <c r="AE24" s="743"/>
      <c r="AF24" s="743"/>
    </row>
    <row r="25" spans="1:32" ht="15" customHeight="1">
      <c r="A25" s="345">
        <v>14</v>
      </c>
      <c r="B25" s="14" t="s">
        <v>87</v>
      </c>
      <c r="C25" s="575">
        <v>9.542477006575549E-2</v>
      </c>
      <c r="D25" s="576">
        <v>9.2768633717890223E-2</v>
      </c>
      <c r="E25" s="576">
        <v>8.8114790879296287E-2</v>
      </c>
      <c r="F25" s="576">
        <v>8.7680168716091453E-2</v>
      </c>
      <c r="G25" s="577">
        <v>8.7725836976243809E-2</v>
      </c>
      <c r="H25" s="568"/>
      <c r="I25" s="578">
        <v>8.8767534418935784E-2</v>
      </c>
      <c r="J25" s="579">
        <v>8.8767534418935784E-2</v>
      </c>
      <c r="K25" s="579">
        <v>8.8127316583087964E-2</v>
      </c>
      <c r="L25" s="580"/>
      <c r="N25" s="586"/>
      <c r="O25" s="743"/>
      <c r="P25" s="743"/>
      <c r="Q25" s="743"/>
      <c r="R25" s="743"/>
      <c r="S25" s="743"/>
      <c r="T25" s="743"/>
      <c r="U25" s="743"/>
      <c r="V25" s="743"/>
      <c r="W25" s="743"/>
      <c r="X25" s="743"/>
      <c r="Y25" s="743"/>
      <c r="Z25" s="743"/>
      <c r="AA25" s="743"/>
      <c r="AB25" s="743"/>
      <c r="AC25" s="743"/>
      <c r="AD25" s="743"/>
      <c r="AE25" s="743"/>
      <c r="AF25" s="743"/>
    </row>
    <row r="26" spans="1:32">
      <c r="A26" s="345">
        <v>15</v>
      </c>
      <c r="B26" s="14" t="s">
        <v>86</v>
      </c>
      <c r="C26" s="575">
        <v>3.9707953374135393E-2</v>
      </c>
      <c r="D26" s="576">
        <v>3.861247605381958E-2</v>
      </c>
      <c r="E26" s="576">
        <v>4.1973210181174024E-2</v>
      </c>
      <c r="F26" s="576">
        <v>4.2657799545441015E-2</v>
      </c>
      <c r="G26" s="577">
        <v>4.2699415326267122E-2</v>
      </c>
      <c r="H26" s="568"/>
      <c r="I26" s="578">
        <v>4.2714003128115741E-2</v>
      </c>
      <c r="J26" s="579">
        <v>4.2714003128115741E-2</v>
      </c>
      <c r="K26" s="579">
        <v>4.3246190057616408E-2</v>
      </c>
      <c r="L26" s="580"/>
      <c r="N26" s="586"/>
      <c r="O26" s="743"/>
      <c r="P26" s="743"/>
      <c r="Q26" s="743"/>
      <c r="R26" s="743"/>
      <c r="S26" s="743"/>
      <c r="T26" s="743"/>
      <c r="U26" s="743"/>
      <c r="V26" s="743"/>
      <c r="W26" s="743"/>
      <c r="X26" s="743"/>
      <c r="Y26" s="743"/>
      <c r="Z26" s="743"/>
      <c r="AA26" s="743"/>
      <c r="AB26" s="743"/>
      <c r="AC26" s="743"/>
      <c r="AD26" s="743"/>
      <c r="AE26" s="743"/>
      <c r="AF26" s="743"/>
    </row>
    <row r="27" spans="1:32">
      <c r="A27" s="345">
        <v>16</v>
      </c>
      <c r="B27" s="14" t="s">
        <v>85</v>
      </c>
      <c r="C27" s="575">
        <v>6.3631443990687792E-2</v>
      </c>
      <c r="D27" s="576">
        <v>5.7088555461420276E-2</v>
      </c>
      <c r="E27" s="576">
        <v>5.2087845896672279E-2</v>
      </c>
      <c r="F27" s="576">
        <v>5.0243739736473385E-2</v>
      </c>
      <c r="G27" s="577">
        <v>4.8241386486971939E-2</v>
      </c>
      <c r="H27" s="568"/>
      <c r="I27" s="578">
        <v>4.9921691511836966E-2</v>
      </c>
      <c r="J27" s="579">
        <v>4.9921691511836966E-2</v>
      </c>
      <c r="K27" s="579">
        <v>4.8715422466855673E-2</v>
      </c>
      <c r="L27" s="580"/>
      <c r="N27" s="586"/>
      <c r="O27" s="743"/>
      <c r="P27" s="743"/>
      <c r="Q27" s="743"/>
      <c r="R27" s="743"/>
      <c r="S27" s="743"/>
      <c r="T27" s="743"/>
      <c r="U27" s="743"/>
      <c r="V27" s="743"/>
      <c r="W27" s="743"/>
      <c r="X27" s="743"/>
      <c r="Y27" s="743"/>
      <c r="Z27" s="743"/>
      <c r="AA27" s="743"/>
      <c r="AB27" s="743"/>
      <c r="AC27" s="743"/>
      <c r="AD27" s="743"/>
      <c r="AE27" s="743"/>
      <c r="AF27" s="743"/>
    </row>
    <row r="28" spans="1:32">
      <c r="A28" s="345">
        <v>17</v>
      </c>
      <c r="B28" s="14" t="s">
        <v>84</v>
      </c>
      <c r="C28" s="575">
        <v>5.571681669162009E-2</v>
      </c>
      <c r="D28" s="576">
        <v>5.4156157664070642E-2</v>
      </c>
      <c r="E28" s="576">
        <v>4.614158069812227E-2</v>
      </c>
      <c r="F28" s="576">
        <v>4.5022369170650431E-2</v>
      </c>
      <c r="G28" s="577">
        <v>4.5026421649976688E-2</v>
      </c>
      <c r="H28" s="568"/>
      <c r="I28" s="578">
        <v>4.605353129082005E-2</v>
      </c>
      <c r="J28" s="579">
        <v>4.605353129082005E-2</v>
      </c>
      <c r="K28" s="579">
        <v>4.4881126525471562E-2</v>
      </c>
      <c r="L28" s="580"/>
      <c r="N28" s="586"/>
      <c r="O28" s="743"/>
      <c r="P28" s="743"/>
      <c r="Q28" s="743"/>
      <c r="R28" s="743"/>
      <c r="S28" s="743"/>
      <c r="T28" s="743"/>
      <c r="U28" s="743"/>
      <c r="V28" s="743"/>
      <c r="W28" s="743"/>
      <c r="X28" s="743"/>
      <c r="Y28" s="743"/>
      <c r="Z28" s="743"/>
      <c r="AA28" s="743"/>
      <c r="AB28" s="743"/>
      <c r="AC28" s="743"/>
      <c r="AD28" s="743"/>
      <c r="AE28" s="743"/>
      <c r="AF28" s="743"/>
    </row>
    <row r="29" spans="1:32">
      <c r="A29" s="345">
        <v>18</v>
      </c>
      <c r="B29" s="14" t="s">
        <v>166</v>
      </c>
      <c r="C29" s="575">
        <v>4.9556593938525649E-2</v>
      </c>
      <c r="D29" s="576">
        <v>4.2890222353269288E-2</v>
      </c>
      <c r="E29" s="576">
        <v>3.9388602337700328E-2</v>
      </c>
      <c r="F29" s="576">
        <v>4.0543324273692713E-2</v>
      </c>
      <c r="G29" s="577">
        <v>3.9243862343490671E-2</v>
      </c>
      <c r="H29" s="568"/>
      <c r="I29" s="578">
        <v>3.5783648087918236E-2</v>
      </c>
      <c r="J29" s="579">
        <v>3.5783648087918236E-2</v>
      </c>
      <c r="K29" s="579">
        <v>3.6645790239328672E-2</v>
      </c>
      <c r="L29" s="580"/>
      <c r="N29" s="586"/>
      <c r="O29" s="743"/>
      <c r="P29" s="743"/>
      <c r="Q29" s="743"/>
      <c r="R29" s="743"/>
      <c r="S29" s="743"/>
      <c r="T29" s="743"/>
      <c r="U29" s="743"/>
      <c r="V29" s="743"/>
      <c r="W29" s="743"/>
      <c r="X29" s="743"/>
      <c r="Y29" s="743"/>
      <c r="Z29" s="743"/>
      <c r="AA29" s="743"/>
      <c r="AB29" s="743"/>
      <c r="AC29" s="743"/>
      <c r="AD29" s="743"/>
      <c r="AE29" s="743"/>
      <c r="AF29" s="743"/>
    </row>
    <row r="30" spans="1:32">
      <c r="A30" s="345">
        <v>19</v>
      </c>
      <c r="B30" s="14" t="s">
        <v>167</v>
      </c>
      <c r="C30" s="575">
        <v>0.3363102400231765</v>
      </c>
      <c r="D30" s="576">
        <v>0.28951508462138309</v>
      </c>
      <c r="E30" s="576">
        <v>0.28544320613548568</v>
      </c>
      <c r="F30" s="576">
        <v>0.29442621296971527</v>
      </c>
      <c r="G30" s="577">
        <v>0.28519937210086355</v>
      </c>
      <c r="H30" s="568"/>
      <c r="I30" s="578">
        <v>0.3099131705906864</v>
      </c>
      <c r="J30" s="579">
        <v>0.3099131705906864</v>
      </c>
      <c r="K30" s="579">
        <v>0.31927712643315065</v>
      </c>
      <c r="L30" s="580"/>
      <c r="N30" s="586"/>
      <c r="O30" s="743"/>
      <c r="P30" s="743"/>
      <c r="Q30" s="743"/>
      <c r="R30" s="743"/>
      <c r="S30" s="743"/>
      <c r="T30" s="743"/>
      <c r="U30" s="743"/>
      <c r="V30" s="743"/>
      <c r="W30" s="743"/>
      <c r="X30" s="743"/>
      <c r="Y30" s="743"/>
      <c r="Z30" s="743"/>
      <c r="AA30" s="743"/>
      <c r="AB30" s="743"/>
      <c r="AC30" s="743"/>
      <c r="AD30" s="743"/>
      <c r="AE30" s="743"/>
      <c r="AF30" s="743"/>
    </row>
    <row r="31" spans="1:32">
      <c r="A31" s="13"/>
      <c r="B31" s="160" t="s">
        <v>229</v>
      </c>
      <c r="C31" s="572"/>
      <c r="D31" s="572"/>
      <c r="E31" s="572"/>
      <c r="F31" s="572"/>
      <c r="G31" s="573"/>
      <c r="H31" s="568"/>
      <c r="I31" s="574"/>
      <c r="J31" s="572"/>
      <c r="K31" s="572"/>
      <c r="L31" s="573"/>
      <c r="N31" s="586"/>
      <c r="O31" s="743"/>
      <c r="P31" s="743"/>
      <c r="Q31" s="743"/>
      <c r="R31" s="743"/>
      <c r="S31" s="743"/>
      <c r="T31" s="743"/>
      <c r="U31" s="743"/>
      <c r="V31" s="743"/>
      <c r="W31" s="743"/>
      <c r="X31" s="743"/>
      <c r="Y31" s="743"/>
      <c r="Z31" s="743"/>
      <c r="AA31" s="743"/>
      <c r="AB31" s="743"/>
      <c r="AC31" s="743"/>
      <c r="AD31" s="743"/>
      <c r="AE31" s="743"/>
      <c r="AF31" s="743"/>
    </row>
    <row r="32" spans="1:32">
      <c r="A32" s="345">
        <v>20</v>
      </c>
      <c r="B32" s="14" t="s">
        <v>83</v>
      </c>
      <c r="C32" s="575">
        <v>2.8564705143315616E-2</v>
      </c>
      <c r="D32" s="576">
        <v>2.9565552885403388E-2</v>
      </c>
      <c r="E32" s="576">
        <v>3.4341868541323976E-2</v>
      </c>
      <c r="F32" s="576">
        <v>3.5571119016606062E-2</v>
      </c>
      <c r="G32" s="577">
        <v>3.9585014447193471E-2</v>
      </c>
      <c r="H32" s="568"/>
      <c r="I32" s="578">
        <v>4.160824196181083E-2</v>
      </c>
      <c r="J32" s="579">
        <v>4.160824196181083E-2</v>
      </c>
      <c r="K32" s="579">
        <v>4.4602926850789516E-2</v>
      </c>
      <c r="L32" s="580"/>
      <c r="N32" s="586"/>
      <c r="O32" s="743"/>
      <c r="P32" s="743"/>
      <c r="Q32" s="743"/>
      <c r="R32" s="743"/>
      <c r="S32" s="743"/>
      <c r="T32" s="743"/>
      <c r="U32" s="743"/>
      <c r="V32" s="743"/>
      <c r="W32" s="743"/>
      <c r="X32" s="743"/>
      <c r="Y32" s="743"/>
      <c r="Z32" s="743"/>
      <c r="AA32" s="743"/>
      <c r="AB32" s="743"/>
      <c r="AC32" s="743"/>
      <c r="AD32" s="743"/>
      <c r="AE32" s="743"/>
      <c r="AF32" s="743"/>
    </row>
    <row r="33" spans="1:32" ht="15" customHeight="1">
      <c r="A33" s="345">
        <v>21</v>
      </c>
      <c r="B33" s="14" t="s">
        <v>711</v>
      </c>
      <c r="C33" s="575">
        <v>1.6378397881122254E-2</v>
      </c>
      <c r="D33" s="576">
        <v>1.7318520868615354E-2</v>
      </c>
      <c r="E33" s="576">
        <v>1.8249052034021183E-2</v>
      </c>
      <c r="F33" s="576">
        <v>2.1762402888897973E-2</v>
      </c>
      <c r="G33" s="577">
        <v>2.3919354308285234E-2</v>
      </c>
      <c r="H33" s="568"/>
      <c r="I33" s="578">
        <v>3.8135547399584725E-2</v>
      </c>
      <c r="J33" s="579">
        <v>3.8135547399584725E-2</v>
      </c>
      <c r="K33" s="579">
        <v>3.9929241242363619E-2</v>
      </c>
      <c r="L33" s="580"/>
      <c r="N33" s="586"/>
      <c r="O33" s="743"/>
      <c r="P33" s="743"/>
      <c r="Q33" s="743"/>
      <c r="R33" s="743"/>
      <c r="S33" s="743"/>
      <c r="T33" s="743"/>
      <c r="U33" s="743"/>
      <c r="V33" s="743"/>
      <c r="W33" s="743"/>
      <c r="X33" s="743"/>
      <c r="Y33" s="743"/>
      <c r="Z33" s="743"/>
      <c r="AA33" s="743"/>
      <c r="AB33" s="743"/>
      <c r="AC33" s="743"/>
      <c r="AD33" s="743"/>
      <c r="AE33" s="743"/>
      <c r="AF33" s="743"/>
    </row>
    <row r="34" spans="1:32">
      <c r="A34" s="345">
        <v>22</v>
      </c>
      <c r="B34" s="14" t="s">
        <v>82</v>
      </c>
      <c r="C34" s="575">
        <v>0.44148960193291531</v>
      </c>
      <c r="D34" s="576">
        <v>0.44381708047734547</v>
      </c>
      <c r="E34" s="576">
        <v>0.4539183591186205</v>
      </c>
      <c r="F34" s="576">
        <v>0.45409414557386008</v>
      </c>
      <c r="G34" s="577">
        <v>0.49355471880644641</v>
      </c>
      <c r="H34" s="568"/>
      <c r="I34" s="578">
        <v>0.45452891981612425</v>
      </c>
      <c r="J34" s="579">
        <v>0.45452891981612425</v>
      </c>
      <c r="K34" s="579">
        <v>0.45492457412430276</v>
      </c>
      <c r="L34" s="580"/>
      <c r="N34" s="586"/>
      <c r="O34" s="743"/>
      <c r="P34" s="743"/>
      <c r="Q34" s="743"/>
      <c r="R34" s="743"/>
      <c r="S34" s="743"/>
      <c r="T34" s="743"/>
      <c r="U34" s="743"/>
      <c r="V34" s="743"/>
      <c r="W34" s="743"/>
      <c r="X34" s="743"/>
      <c r="Y34" s="743"/>
      <c r="Z34" s="743"/>
      <c r="AA34" s="743"/>
      <c r="AB34" s="743"/>
      <c r="AC34" s="743"/>
      <c r="AD34" s="743"/>
      <c r="AE34" s="743"/>
      <c r="AF34" s="743"/>
    </row>
    <row r="35" spans="1:32" ht="15" customHeight="1">
      <c r="A35" s="345">
        <v>23</v>
      </c>
      <c r="B35" s="14" t="s">
        <v>81</v>
      </c>
      <c r="C35" s="575">
        <v>0.47051533695238551</v>
      </c>
      <c r="D35" s="576">
        <v>0.48443837898142</v>
      </c>
      <c r="E35" s="576">
        <v>0.50365280888491037</v>
      </c>
      <c r="F35" s="576">
        <v>0.49128173894090266</v>
      </c>
      <c r="G35" s="577">
        <v>0.48851643748859597</v>
      </c>
      <c r="H35" s="568"/>
      <c r="I35" s="578">
        <v>0.50488933534922864</v>
      </c>
      <c r="J35" s="579">
        <v>0.50488933534922864</v>
      </c>
      <c r="K35" s="579">
        <v>0.50391885545381898</v>
      </c>
      <c r="L35" s="580"/>
      <c r="N35" s="586"/>
      <c r="O35" s="743"/>
      <c r="P35" s="743"/>
      <c r="Q35" s="743"/>
      <c r="R35" s="743"/>
      <c r="S35" s="743"/>
      <c r="T35" s="743"/>
      <c r="U35" s="743"/>
      <c r="V35" s="743"/>
      <c r="W35" s="743"/>
      <c r="X35" s="743"/>
      <c r="Y35" s="743"/>
      <c r="Z35" s="743"/>
      <c r="AA35" s="743"/>
      <c r="AB35" s="743"/>
      <c r="AC35" s="743"/>
      <c r="AD35" s="743"/>
      <c r="AE35" s="743"/>
      <c r="AF35" s="743"/>
    </row>
    <row r="36" spans="1:32">
      <c r="A36" s="345">
        <v>24</v>
      </c>
      <c r="B36" s="14" t="s">
        <v>80</v>
      </c>
      <c r="C36" s="575">
        <v>7.8812286782515159E-2</v>
      </c>
      <c r="D36" s="576">
        <v>8.0734668738815935E-3</v>
      </c>
      <c r="E36" s="576">
        <v>5.8608812799010784E-2</v>
      </c>
      <c r="F36" s="576">
        <v>1.7869017785920243E-2</v>
      </c>
      <c r="G36" s="577">
        <v>2.7681629828161913E-2</v>
      </c>
      <c r="H36" s="568"/>
      <c r="I36" s="578">
        <v>6.0565284854615729E-2</v>
      </c>
      <c r="J36" s="579">
        <v>6.0565284854615729E-2</v>
      </c>
      <c r="K36" s="579">
        <v>1.7964794408540805E-2</v>
      </c>
      <c r="L36" s="580"/>
      <c r="N36" s="586"/>
      <c r="O36" s="743"/>
      <c r="P36" s="743"/>
      <c r="Q36" s="743"/>
      <c r="R36" s="743"/>
      <c r="S36" s="743"/>
      <c r="T36" s="743"/>
      <c r="U36" s="743"/>
      <c r="V36" s="743"/>
      <c r="W36" s="743"/>
      <c r="X36" s="743"/>
      <c r="Y36" s="743"/>
      <c r="Z36" s="743"/>
      <c r="AA36" s="743"/>
      <c r="AB36" s="743"/>
      <c r="AC36" s="743"/>
      <c r="AD36" s="743"/>
      <c r="AE36" s="743"/>
      <c r="AF36" s="743"/>
    </row>
    <row r="37" spans="1:32" ht="15" customHeight="1">
      <c r="A37" s="13"/>
      <c r="B37" s="160" t="s">
        <v>230</v>
      </c>
      <c r="C37" s="572"/>
      <c r="D37" s="572"/>
      <c r="E37" s="572"/>
      <c r="F37" s="572"/>
      <c r="G37" s="573"/>
      <c r="H37" s="568"/>
      <c r="I37" s="574"/>
      <c r="J37" s="572"/>
      <c r="K37" s="572"/>
      <c r="L37" s="573"/>
      <c r="N37" s="586"/>
      <c r="O37" s="743"/>
      <c r="P37" s="743"/>
      <c r="Q37" s="743"/>
      <c r="R37" s="743"/>
      <c r="S37" s="743"/>
      <c r="T37" s="743"/>
      <c r="U37" s="743"/>
      <c r="V37" s="743"/>
      <c r="W37" s="743"/>
      <c r="X37" s="743"/>
      <c r="Y37" s="743"/>
      <c r="Z37" s="743"/>
      <c r="AA37" s="743"/>
      <c r="AB37" s="743"/>
      <c r="AC37" s="743"/>
      <c r="AD37" s="743"/>
      <c r="AE37" s="743"/>
      <c r="AF37" s="743"/>
    </row>
    <row r="38" spans="1:32" ht="15" customHeight="1">
      <c r="A38" s="345">
        <v>25</v>
      </c>
      <c r="B38" s="14" t="s">
        <v>79</v>
      </c>
      <c r="C38" s="581">
        <v>0.22827240674996019</v>
      </c>
      <c r="D38" s="581">
        <v>0.24676003258559462</v>
      </c>
      <c r="E38" s="581">
        <v>0.22100453014507843</v>
      </c>
      <c r="F38" s="581">
        <v>0.25407867579901061</v>
      </c>
      <c r="G38" s="582">
        <v>0.21136987259495935</v>
      </c>
      <c r="H38" s="568"/>
      <c r="I38" s="583">
        <v>0.22531195922271671</v>
      </c>
      <c r="J38" s="584">
        <v>0.22531195922271671</v>
      </c>
      <c r="K38" s="584">
        <v>0.25183080274406877</v>
      </c>
      <c r="L38" s="585"/>
      <c r="N38" s="586"/>
      <c r="O38" s="743"/>
      <c r="P38" s="743"/>
      <c r="Q38" s="743"/>
      <c r="R38" s="743"/>
      <c r="S38" s="743"/>
      <c r="T38" s="743"/>
      <c r="U38" s="743"/>
      <c r="V38" s="743"/>
      <c r="W38" s="743"/>
      <c r="X38" s="743"/>
      <c r="Y38" s="743"/>
      <c r="Z38" s="743"/>
      <c r="AA38" s="743"/>
      <c r="AB38" s="743"/>
      <c r="AC38" s="743"/>
      <c r="AD38" s="743"/>
      <c r="AE38" s="743"/>
      <c r="AF38" s="743"/>
    </row>
    <row r="39" spans="1:32" ht="15" customHeight="1">
      <c r="A39" s="345">
        <v>26</v>
      </c>
      <c r="B39" s="14" t="s">
        <v>78</v>
      </c>
      <c r="C39" s="581">
        <v>0.53343425724843641</v>
      </c>
      <c r="D39" s="581">
        <v>0.55011265662741282</v>
      </c>
      <c r="E39" s="581">
        <v>0.55655054270938875</v>
      </c>
      <c r="F39" s="581">
        <v>0.55854953743888169</v>
      </c>
      <c r="G39" s="582">
        <v>0.54498363037350672</v>
      </c>
      <c r="H39" s="568"/>
      <c r="I39" s="583">
        <v>0.56278921149536698</v>
      </c>
      <c r="J39" s="584">
        <v>0.56278921149536698</v>
      </c>
      <c r="K39" s="584">
        <v>0.57587201089748929</v>
      </c>
      <c r="L39" s="585"/>
      <c r="N39" s="586"/>
      <c r="O39" s="743"/>
      <c r="P39" s="743"/>
      <c r="Q39" s="743"/>
      <c r="R39" s="743"/>
      <c r="S39" s="743"/>
      <c r="T39" s="743"/>
      <c r="U39" s="743"/>
      <c r="V39" s="743"/>
      <c r="W39" s="743"/>
      <c r="X39" s="743"/>
      <c r="Y39" s="743"/>
      <c r="Z39" s="743"/>
      <c r="AA39" s="743"/>
      <c r="AB39" s="743"/>
      <c r="AC39" s="743"/>
      <c r="AD39" s="743"/>
      <c r="AE39" s="743"/>
      <c r="AF39" s="743"/>
    </row>
    <row r="40" spans="1:32" ht="15" customHeight="1">
      <c r="A40" s="345">
        <v>27</v>
      </c>
      <c r="B40" s="14" t="s">
        <v>77</v>
      </c>
      <c r="C40" s="581">
        <v>0.40433456515363331</v>
      </c>
      <c r="D40" s="581">
        <v>0.38906478334319772</v>
      </c>
      <c r="E40" s="581">
        <v>0.38096756107627328</v>
      </c>
      <c r="F40" s="581">
        <v>0.36621481930388761</v>
      </c>
      <c r="G40" s="582">
        <v>0.31634750604901091</v>
      </c>
      <c r="H40" s="568"/>
      <c r="I40" s="583">
        <v>0.38921943366681128</v>
      </c>
      <c r="J40" s="584">
        <v>0.38921943366681128</v>
      </c>
      <c r="K40" s="584">
        <v>0.36004173453853894</v>
      </c>
      <c r="L40" s="585"/>
      <c r="N40" s="586"/>
      <c r="O40" s="743"/>
      <c r="P40" s="743"/>
      <c r="Q40" s="743"/>
      <c r="R40" s="743"/>
      <c r="S40" s="743"/>
      <c r="T40" s="743"/>
      <c r="U40" s="743"/>
      <c r="V40" s="743"/>
      <c r="W40" s="743"/>
      <c r="X40" s="743"/>
      <c r="Y40" s="743"/>
      <c r="Z40" s="743"/>
      <c r="AA40" s="743"/>
      <c r="AB40" s="743"/>
      <c r="AC40" s="743"/>
      <c r="AD40" s="743"/>
      <c r="AE40" s="743"/>
      <c r="AF40" s="743"/>
    </row>
    <row r="41" spans="1:32" ht="15" customHeight="1">
      <c r="A41" s="346"/>
      <c r="B41" s="160" t="s">
        <v>271</v>
      </c>
      <c r="C41" s="342"/>
      <c r="D41" s="342"/>
      <c r="E41" s="342"/>
      <c r="F41" s="342"/>
      <c r="G41" s="343"/>
      <c r="I41" s="555"/>
      <c r="J41" s="342"/>
      <c r="K41" s="342"/>
      <c r="L41" s="343"/>
      <c r="O41" s="743"/>
      <c r="P41" s="743"/>
      <c r="Q41" s="743"/>
      <c r="R41" s="743"/>
      <c r="S41" s="743"/>
      <c r="T41" s="743"/>
      <c r="U41" s="743"/>
      <c r="V41" s="743"/>
      <c r="W41" s="743"/>
      <c r="X41" s="743"/>
      <c r="Y41" s="743"/>
      <c r="Z41" s="743"/>
      <c r="AA41" s="743"/>
      <c r="AB41" s="743"/>
      <c r="AC41" s="743"/>
      <c r="AD41" s="743"/>
      <c r="AE41" s="743"/>
      <c r="AF41" s="743"/>
    </row>
    <row r="42" spans="1:32">
      <c r="A42" s="345">
        <v>28</v>
      </c>
      <c r="B42" s="14" t="s">
        <v>254</v>
      </c>
      <c r="C42" s="19">
        <v>6701507805.3842936</v>
      </c>
      <c r="D42" s="20">
        <v>6952177514.1958275</v>
      </c>
      <c r="E42" s="20"/>
      <c r="F42" s="20"/>
      <c r="G42" s="21"/>
      <c r="I42" s="559">
        <v>6988272509.9606028</v>
      </c>
      <c r="J42" s="560">
        <v>6988272509.9606028</v>
      </c>
      <c r="K42" s="560">
        <v>6500381168.1167784</v>
      </c>
      <c r="L42" s="561"/>
      <c r="O42" s="743"/>
      <c r="P42" s="743"/>
      <c r="Q42" s="743"/>
      <c r="R42" s="743"/>
      <c r="S42" s="743"/>
      <c r="T42" s="743"/>
      <c r="U42" s="743"/>
      <c r="V42" s="743"/>
      <c r="W42" s="743"/>
      <c r="X42" s="743"/>
      <c r="Y42" s="743"/>
      <c r="Z42" s="743"/>
      <c r="AA42" s="743"/>
      <c r="AB42" s="743"/>
      <c r="AC42" s="743"/>
      <c r="AD42" s="743"/>
      <c r="AE42" s="743"/>
      <c r="AF42" s="743"/>
    </row>
    <row r="43" spans="1:32" ht="15" customHeight="1">
      <c r="A43" s="345">
        <v>29</v>
      </c>
      <c r="B43" s="14" t="s">
        <v>266</v>
      </c>
      <c r="C43" s="19">
        <v>5592369356.7278357</v>
      </c>
      <c r="D43" s="20">
        <v>5391049989.3087015</v>
      </c>
      <c r="E43" s="20"/>
      <c r="F43" s="20"/>
      <c r="G43" s="21"/>
      <c r="I43" s="559">
        <v>5540173711.2260056</v>
      </c>
      <c r="J43" s="560">
        <v>5540173711.2260056</v>
      </c>
      <c r="K43" s="560">
        <v>5028896009.5991259</v>
      </c>
      <c r="L43" s="561"/>
      <c r="O43" s="743"/>
      <c r="P43" s="743"/>
      <c r="Q43" s="743"/>
      <c r="R43" s="743"/>
      <c r="S43" s="743"/>
      <c r="T43" s="743"/>
      <c r="U43" s="743"/>
      <c r="V43" s="743"/>
      <c r="W43" s="743"/>
      <c r="X43" s="743"/>
      <c r="Y43" s="743"/>
      <c r="Z43" s="743"/>
      <c r="AA43" s="743"/>
      <c r="AB43" s="743"/>
      <c r="AC43" s="743"/>
      <c r="AD43" s="743"/>
      <c r="AE43" s="743"/>
      <c r="AF43" s="743"/>
    </row>
    <row r="44" spans="1:32" ht="15" customHeight="1">
      <c r="A44" s="384">
        <v>30</v>
      </c>
      <c r="B44" s="385" t="s">
        <v>255</v>
      </c>
      <c r="C44" s="659">
        <v>1.1983306856014655</v>
      </c>
      <c r="D44" s="660">
        <v>1.2895776384902917</v>
      </c>
      <c r="E44" s="660"/>
      <c r="F44" s="660"/>
      <c r="G44" s="661"/>
      <c r="H44" s="586"/>
      <c r="I44" s="662">
        <v>1.2613814790320252</v>
      </c>
      <c r="J44" s="663">
        <v>1.2613814790320252</v>
      </c>
      <c r="K44" s="663">
        <v>1.2926060025319455</v>
      </c>
      <c r="L44" s="661"/>
      <c r="O44" s="743"/>
      <c r="P44" s="743"/>
      <c r="Q44" s="743"/>
      <c r="R44" s="743"/>
      <c r="S44" s="743"/>
      <c r="T44" s="743"/>
      <c r="U44" s="743"/>
      <c r="V44" s="743"/>
      <c r="W44" s="743"/>
      <c r="X44" s="743"/>
      <c r="Y44" s="743"/>
      <c r="Z44" s="743"/>
      <c r="AA44" s="743"/>
      <c r="AB44" s="743"/>
      <c r="AC44" s="743"/>
      <c r="AD44" s="743"/>
      <c r="AE44" s="743"/>
      <c r="AF44" s="743"/>
    </row>
    <row r="45" spans="1:32" ht="15" customHeight="1">
      <c r="A45" s="384"/>
      <c r="B45" s="160" t="s">
        <v>373</v>
      </c>
      <c r="C45" s="386"/>
      <c r="D45" s="387"/>
      <c r="E45" s="387"/>
      <c r="F45" s="387"/>
      <c r="G45" s="388"/>
      <c r="I45" s="562"/>
      <c r="J45" s="563"/>
      <c r="K45" s="563"/>
      <c r="L45" s="388"/>
      <c r="O45" s="743"/>
      <c r="P45" s="743"/>
      <c r="Q45" s="743"/>
      <c r="R45" s="743"/>
      <c r="S45" s="743"/>
      <c r="T45" s="743"/>
      <c r="U45" s="743"/>
      <c r="V45" s="743"/>
      <c r="W45" s="743"/>
      <c r="X45" s="743"/>
      <c r="Y45" s="743"/>
      <c r="Z45" s="743"/>
      <c r="AA45" s="743"/>
      <c r="AB45" s="743"/>
      <c r="AC45" s="743"/>
      <c r="AD45" s="743"/>
      <c r="AE45" s="743"/>
      <c r="AF45" s="743"/>
    </row>
    <row r="46" spans="1:32" ht="15" customHeight="1">
      <c r="A46" s="384">
        <v>31</v>
      </c>
      <c r="B46" s="385" t="s">
        <v>380</v>
      </c>
      <c r="C46" s="386">
        <v>17926162385.25201</v>
      </c>
      <c r="D46" s="387">
        <v>17292859996.864712</v>
      </c>
      <c r="E46" s="387">
        <v>17279930786.49155</v>
      </c>
      <c r="F46" s="387">
        <v>17279930786.49155</v>
      </c>
      <c r="G46" s="388">
        <v>16346198371.36577</v>
      </c>
      <c r="I46" s="562">
        <v>16753276419.491652</v>
      </c>
      <c r="J46" s="563">
        <v>16753276419.491652</v>
      </c>
      <c r="K46" s="563">
        <v>16295389551.729456</v>
      </c>
      <c r="L46" s="388"/>
      <c r="O46" s="743"/>
      <c r="P46" s="743"/>
      <c r="Q46" s="743"/>
      <c r="R46" s="743"/>
      <c r="S46" s="743"/>
      <c r="T46" s="743"/>
      <c r="U46" s="743"/>
      <c r="V46" s="743"/>
      <c r="W46" s="743"/>
      <c r="X46" s="743"/>
      <c r="Y46" s="743"/>
      <c r="Z46" s="743"/>
      <c r="AA46" s="743"/>
      <c r="AB46" s="743"/>
      <c r="AC46" s="743"/>
      <c r="AD46" s="743"/>
      <c r="AE46" s="743"/>
      <c r="AF46" s="743"/>
    </row>
    <row r="47" spans="1:32" ht="15" customHeight="1">
      <c r="A47" s="384">
        <v>32</v>
      </c>
      <c r="B47" s="385" t="s">
        <v>395</v>
      </c>
      <c r="C47" s="386">
        <v>13978780620.87665</v>
      </c>
      <c r="D47" s="387">
        <v>13287959775.311371</v>
      </c>
      <c r="E47" s="387">
        <v>13224505886.799133</v>
      </c>
      <c r="F47" s="387">
        <v>13224505886.799133</v>
      </c>
      <c r="G47" s="388">
        <v>12572889322.019644</v>
      </c>
      <c r="I47" s="562">
        <v>12699282366.869549</v>
      </c>
      <c r="J47" s="563">
        <v>12699282366.869549</v>
      </c>
      <c r="K47" s="563">
        <v>12445006872.860361</v>
      </c>
      <c r="L47" s="388"/>
      <c r="O47" s="743"/>
      <c r="P47" s="743"/>
      <c r="Q47" s="743"/>
      <c r="R47" s="743"/>
      <c r="S47" s="743"/>
      <c r="T47" s="743"/>
      <c r="U47" s="743"/>
      <c r="V47" s="743"/>
      <c r="W47" s="743"/>
      <c r="X47" s="743"/>
      <c r="Y47" s="743"/>
      <c r="Z47" s="743"/>
      <c r="AA47" s="743"/>
      <c r="AB47" s="743"/>
      <c r="AC47" s="743"/>
      <c r="AD47" s="743"/>
      <c r="AE47" s="743"/>
      <c r="AF47" s="743"/>
    </row>
    <row r="48" spans="1:32" ht="15" thickBot="1">
      <c r="A48" s="347">
        <v>33</v>
      </c>
      <c r="B48" s="162" t="s">
        <v>413</v>
      </c>
      <c r="C48" s="664">
        <v>1.2823838410111488</v>
      </c>
      <c r="D48" s="665">
        <v>1.3013931626278945</v>
      </c>
      <c r="E48" s="665">
        <v>1.3066598430524798</v>
      </c>
      <c r="F48" s="665">
        <v>1.3066598430524798</v>
      </c>
      <c r="G48" s="666">
        <v>1.3001147113207867</v>
      </c>
      <c r="H48" s="586"/>
      <c r="I48" s="667">
        <v>1.319230168721844</v>
      </c>
      <c r="J48" s="665">
        <v>1.319230168721844</v>
      </c>
      <c r="K48" s="665">
        <v>1.3093917679761091</v>
      </c>
      <c r="L48" s="666"/>
      <c r="O48" s="743"/>
      <c r="P48" s="743"/>
      <c r="Q48" s="743"/>
      <c r="R48" s="743"/>
      <c r="S48" s="743"/>
      <c r="T48" s="743"/>
      <c r="U48" s="743"/>
      <c r="V48" s="743"/>
      <c r="W48" s="743"/>
      <c r="X48" s="743"/>
      <c r="Y48" s="743"/>
      <c r="Z48" s="743"/>
      <c r="AA48" s="743"/>
      <c r="AB48" s="743"/>
      <c r="AC48" s="743"/>
      <c r="AD48" s="743"/>
      <c r="AE48" s="743"/>
      <c r="AF48" s="743"/>
    </row>
    <row r="49" spans="1:32">
      <c r="A49" s="22"/>
      <c r="O49" s="743"/>
      <c r="P49" s="743"/>
      <c r="Q49" s="743"/>
      <c r="R49" s="743"/>
      <c r="S49" s="743"/>
      <c r="T49" s="743"/>
      <c r="U49" s="743"/>
      <c r="V49" s="743"/>
      <c r="W49" s="743"/>
      <c r="X49" s="743"/>
      <c r="Y49" s="743"/>
      <c r="Z49" s="743"/>
      <c r="AA49" s="743"/>
      <c r="AB49" s="743"/>
      <c r="AC49" s="743"/>
      <c r="AD49" s="743"/>
      <c r="AE49" s="743"/>
      <c r="AF49" s="743"/>
    </row>
    <row r="50" spans="1:32" ht="38.25">
      <c r="B50" s="231" t="s">
        <v>708</v>
      </c>
    </row>
    <row r="51" spans="1:32" ht="51">
      <c r="B51" s="231" t="s">
        <v>270</v>
      </c>
    </row>
    <row r="53" spans="1:32">
      <c r="B53" s="230"/>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9.140625" defaultRowHeight="12.75"/>
  <cols>
    <col min="1" max="1" width="11.85546875" style="453" bestFit="1" customWidth="1"/>
    <col min="2" max="2" width="105.140625" style="453" bestFit="1" customWidth="1"/>
    <col min="3" max="3" width="14" style="703" bestFit="1" customWidth="1"/>
    <col min="4" max="4" width="12.7109375" style="703" bestFit="1" customWidth="1"/>
    <col min="5" max="5" width="17.5703125" style="703" bestFit="1" customWidth="1"/>
    <col min="6" max="6" width="12.7109375" style="703" bestFit="1" customWidth="1"/>
    <col min="7" max="7" width="30.42578125" style="703" customWidth="1"/>
    <col min="8" max="8" width="13.85546875" style="703" bestFit="1" customWidth="1"/>
    <col min="9" max="16384" width="9.140625" style="453"/>
  </cols>
  <sheetData>
    <row r="1" spans="1:8" ht="13.5">
      <c r="A1" s="389" t="s">
        <v>30</v>
      </c>
      <c r="B1" s="463" t="str">
        <f>'Info '!C2</f>
        <v xml:space="preserve">JSC "Bank of Georgia" </v>
      </c>
    </row>
    <row r="2" spans="1:8">
      <c r="A2" s="390" t="s">
        <v>31</v>
      </c>
      <c r="B2" s="462">
        <f>'1. key ratios '!B2</f>
        <v>45107</v>
      </c>
    </row>
    <row r="3" spans="1:8">
      <c r="A3" s="391" t="s">
        <v>416</v>
      </c>
    </row>
    <row r="5" spans="1:8" ht="12" customHeight="1">
      <c r="A5" s="830" t="s">
        <v>417</v>
      </c>
      <c r="B5" s="831"/>
      <c r="C5" s="836" t="s">
        <v>418</v>
      </c>
      <c r="D5" s="837"/>
      <c r="E5" s="837"/>
      <c r="F5" s="837"/>
      <c r="G5" s="837"/>
      <c r="H5" s="838"/>
    </row>
    <row r="6" spans="1:8">
      <c r="A6" s="832"/>
      <c r="B6" s="833"/>
      <c r="C6" s="839"/>
      <c r="D6" s="840"/>
      <c r="E6" s="840"/>
      <c r="F6" s="840"/>
      <c r="G6" s="840"/>
      <c r="H6" s="841"/>
    </row>
    <row r="7" spans="1:8">
      <c r="A7" s="834"/>
      <c r="B7" s="835"/>
      <c r="C7" s="705" t="s">
        <v>419</v>
      </c>
      <c r="D7" s="705" t="s">
        <v>420</v>
      </c>
      <c r="E7" s="705" t="s">
        <v>421</v>
      </c>
      <c r="F7" s="705" t="s">
        <v>422</v>
      </c>
      <c r="G7" s="705" t="s">
        <v>423</v>
      </c>
      <c r="H7" s="705" t="s">
        <v>64</v>
      </c>
    </row>
    <row r="8" spans="1:8">
      <c r="A8" s="457">
        <v>1</v>
      </c>
      <c r="B8" s="456" t="s">
        <v>51</v>
      </c>
      <c r="C8" s="706">
        <v>2099812814.9400001</v>
      </c>
      <c r="D8" s="706">
        <v>1999921663.7718</v>
      </c>
      <c r="E8" s="706">
        <v>1155125671.5970001</v>
      </c>
      <c r="F8" s="706">
        <v>311520937.31690001</v>
      </c>
      <c r="G8" s="706">
        <v>0</v>
      </c>
      <c r="H8" s="706">
        <v>5566381087.6257</v>
      </c>
    </row>
    <row r="9" spans="1:8">
      <c r="A9" s="457">
        <v>2</v>
      </c>
      <c r="B9" s="456" t="s">
        <v>52</v>
      </c>
      <c r="C9" s="706">
        <v>0</v>
      </c>
      <c r="D9" s="706"/>
      <c r="E9" s="706"/>
      <c r="F9" s="706"/>
      <c r="G9" s="706">
        <v>0</v>
      </c>
      <c r="H9" s="706">
        <v>0</v>
      </c>
    </row>
    <row r="10" spans="1:8">
      <c r="A10" s="457">
        <v>3</v>
      </c>
      <c r="B10" s="456" t="s">
        <v>164</v>
      </c>
      <c r="C10" s="706"/>
      <c r="D10" s="706"/>
      <c r="E10" s="706"/>
      <c r="F10" s="706"/>
      <c r="G10" s="706"/>
      <c r="H10" s="706">
        <v>0</v>
      </c>
    </row>
    <row r="11" spans="1:8">
      <c r="A11" s="457">
        <v>4</v>
      </c>
      <c r="B11" s="456" t="s">
        <v>53</v>
      </c>
      <c r="C11" s="706"/>
      <c r="D11" s="706">
        <v>162899205.69999999</v>
      </c>
      <c r="E11" s="706">
        <v>685834154.07000005</v>
      </c>
      <c r="F11" s="706">
        <v>0</v>
      </c>
      <c r="G11" s="706"/>
      <c r="H11" s="706">
        <v>848733359.76999998</v>
      </c>
    </row>
    <row r="12" spans="1:8">
      <c r="A12" s="457">
        <v>5</v>
      </c>
      <c r="B12" s="456" t="s">
        <v>54</v>
      </c>
      <c r="C12" s="706"/>
      <c r="D12" s="706"/>
      <c r="E12" s="706"/>
      <c r="F12" s="706"/>
      <c r="G12" s="706"/>
      <c r="H12" s="706">
        <v>0</v>
      </c>
    </row>
    <row r="13" spans="1:8">
      <c r="A13" s="457">
        <v>6</v>
      </c>
      <c r="B13" s="456" t="s">
        <v>55</v>
      </c>
      <c r="C13" s="706">
        <v>501081122.79089999</v>
      </c>
      <c r="D13" s="706">
        <v>51896154.782699943</v>
      </c>
      <c r="E13" s="706">
        <v>23808998.9461</v>
      </c>
      <c r="F13" s="706"/>
      <c r="G13" s="706">
        <v>0</v>
      </c>
      <c r="H13" s="706">
        <v>576786276.51969993</v>
      </c>
    </row>
    <row r="14" spans="1:8">
      <c r="A14" s="457">
        <v>7</v>
      </c>
      <c r="B14" s="456" t="s">
        <v>56</v>
      </c>
      <c r="C14" s="706">
        <v>0</v>
      </c>
      <c r="D14" s="706">
        <v>1619284148.8801649</v>
      </c>
      <c r="E14" s="706">
        <v>2365148317.3695612</v>
      </c>
      <c r="F14" s="706">
        <v>2850796110.5089974</v>
      </c>
      <c r="G14" s="706">
        <v>71117568.008149996</v>
      </c>
      <c r="H14" s="706">
        <v>6906346144.7668743</v>
      </c>
    </row>
    <row r="15" spans="1:8">
      <c r="A15" s="457">
        <v>8</v>
      </c>
      <c r="B15" s="458" t="s">
        <v>57</v>
      </c>
      <c r="C15" s="706">
        <v>0</v>
      </c>
      <c r="D15" s="706">
        <v>719528023.59658372</v>
      </c>
      <c r="E15" s="706">
        <v>3089349666.816268</v>
      </c>
      <c r="F15" s="706">
        <v>2386054134.4893408</v>
      </c>
      <c r="G15" s="706">
        <v>21798748.613837197</v>
      </c>
      <c r="H15" s="706">
        <v>6216730573.5160303</v>
      </c>
    </row>
    <row r="16" spans="1:8">
      <c r="A16" s="457">
        <v>9</v>
      </c>
      <c r="B16" s="456" t="s">
        <v>58</v>
      </c>
      <c r="C16" s="706"/>
      <c r="D16" s="706">
        <v>113546714.5875843</v>
      </c>
      <c r="E16" s="706">
        <v>1040711701.6078025</v>
      </c>
      <c r="F16" s="706">
        <v>3205996793.3434033</v>
      </c>
      <c r="G16" s="706">
        <v>3238983.5237498167</v>
      </c>
      <c r="H16" s="706">
        <v>4363494193.0625391</v>
      </c>
    </row>
    <row r="17" spans="1:8">
      <c r="A17" s="457">
        <v>10</v>
      </c>
      <c r="B17" s="460" t="s">
        <v>431</v>
      </c>
      <c r="C17" s="706"/>
      <c r="D17" s="706">
        <v>13860154.875413001</v>
      </c>
      <c r="E17" s="706">
        <v>51538220.361211941</v>
      </c>
      <c r="F17" s="706">
        <v>66957857.606052004</v>
      </c>
      <c r="G17" s="706">
        <v>69273575.507040024</v>
      </c>
      <c r="H17" s="706">
        <v>201629808.34971696</v>
      </c>
    </row>
    <row r="18" spans="1:8">
      <c r="A18" s="457">
        <v>11</v>
      </c>
      <c r="B18" s="456" t="s">
        <v>60</v>
      </c>
      <c r="C18" s="706"/>
      <c r="D18" s="706">
        <v>1397499.9261</v>
      </c>
      <c r="E18" s="706">
        <v>34312528.837062001</v>
      </c>
      <c r="F18" s="706">
        <v>152172911.1112</v>
      </c>
      <c r="G18" s="706">
        <v>45517174.902701899</v>
      </c>
      <c r="H18" s="706">
        <v>233400114.77706391</v>
      </c>
    </row>
    <row r="19" spans="1:8">
      <c r="A19" s="457">
        <v>12</v>
      </c>
      <c r="B19" s="456" t="s">
        <v>61</v>
      </c>
      <c r="C19" s="706"/>
      <c r="D19" s="706"/>
      <c r="E19" s="706"/>
      <c r="F19" s="706"/>
      <c r="G19" s="706"/>
      <c r="H19" s="706">
        <v>0</v>
      </c>
    </row>
    <row r="20" spans="1:8">
      <c r="A20" s="459">
        <v>13</v>
      </c>
      <c r="B20" s="458" t="s">
        <v>144</v>
      </c>
      <c r="C20" s="706"/>
      <c r="D20" s="706"/>
      <c r="E20" s="706"/>
      <c r="F20" s="706"/>
      <c r="G20" s="706"/>
      <c r="H20" s="706">
        <v>0</v>
      </c>
    </row>
    <row r="21" spans="1:8">
      <c r="A21" s="457">
        <v>14</v>
      </c>
      <c r="B21" s="456" t="s">
        <v>63</v>
      </c>
      <c r="C21" s="706">
        <v>844702887.2529999</v>
      </c>
      <c r="D21" s="706">
        <v>398128779.46979129</v>
      </c>
      <c r="E21" s="706"/>
      <c r="F21" s="706"/>
      <c r="G21" s="706">
        <v>762275586.44452524</v>
      </c>
      <c r="H21" s="706">
        <v>2005107253.1673164</v>
      </c>
    </row>
    <row r="22" spans="1:8">
      <c r="A22" s="455">
        <v>15</v>
      </c>
      <c r="B22" s="454" t="s">
        <v>64</v>
      </c>
      <c r="C22" s="704">
        <v>3445596824.9838996</v>
      </c>
      <c r="D22" s="704">
        <v>5066602190.7147236</v>
      </c>
      <c r="E22" s="704">
        <v>8394291039.2437935</v>
      </c>
      <c r="F22" s="704">
        <v>8906540886.7698421</v>
      </c>
      <c r="G22" s="704">
        <v>903948061.49296415</v>
      </c>
      <c r="H22" s="704">
        <v>26716979003.205223</v>
      </c>
    </row>
    <row r="26" spans="1:8" ht="25.5">
      <c r="B26" s="395"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C10" zoomScaleNormal="100" workbookViewId="0">
      <selection activeCell="G22" sqref="G22"/>
    </sheetView>
  </sheetViews>
  <sheetFormatPr defaultColWidth="9.140625" defaultRowHeight="12.75"/>
  <cols>
    <col min="1" max="1" width="11.85546875" style="464" bestFit="1" customWidth="1"/>
    <col min="2" max="2" width="86.85546875" style="453" customWidth="1"/>
    <col min="3" max="4" width="31.5703125" style="453" customWidth="1"/>
    <col min="5" max="5" width="16.140625" style="392" customWidth="1"/>
    <col min="6" max="6" width="11.85546875" style="392" bestFit="1" customWidth="1"/>
    <col min="7" max="7" width="21.5703125" style="453" bestFit="1" customWidth="1"/>
    <col min="8" max="8" width="41.42578125" style="453" customWidth="1"/>
    <col min="9" max="16384" width="9.140625" style="453"/>
  </cols>
  <sheetData>
    <row r="1" spans="1:8" ht="13.5">
      <c r="A1" s="389" t="s">
        <v>30</v>
      </c>
      <c r="B1" s="463" t="str">
        <f>'Info '!C2</f>
        <v xml:space="preserve">JSC "Bank of Georgia" </v>
      </c>
      <c r="C1" s="477"/>
      <c r="D1" s="477"/>
      <c r="E1" s="477"/>
      <c r="F1" s="477"/>
      <c r="G1" s="477"/>
      <c r="H1" s="477"/>
    </row>
    <row r="2" spans="1:8">
      <c r="A2" s="390" t="s">
        <v>31</v>
      </c>
      <c r="B2" s="711">
        <f>'1. key ratios '!B2</f>
        <v>45107</v>
      </c>
      <c r="C2" s="477"/>
      <c r="D2" s="477"/>
      <c r="E2" s="477"/>
      <c r="F2" s="477"/>
      <c r="G2" s="477"/>
      <c r="H2" s="477"/>
    </row>
    <row r="3" spans="1:8">
      <c r="A3" s="391" t="s">
        <v>424</v>
      </c>
      <c r="B3" s="477"/>
      <c r="C3" s="477"/>
      <c r="D3" s="477"/>
      <c r="E3" s="477"/>
      <c r="F3" s="477"/>
      <c r="G3" s="477"/>
      <c r="H3" s="477"/>
    </row>
    <row r="4" spans="1:8">
      <c r="A4" s="478"/>
      <c r="B4" s="477"/>
      <c r="C4" s="476" t="s">
        <v>0</v>
      </c>
      <c r="D4" s="476" t="s">
        <v>1</v>
      </c>
      <c r="E4" s="476" t="s">
        <v>2</v>
      </c>
      <c r="F4" s="476" t="s">
        <v>3</v>
      </c>
      <c r="G4" s="476" t="s">
        <v>4</v>
      </c>
      <c r="H4" s="476" t="s">
        <v>5</v>
      </c>
    </row>
    <row r="5" spans="1:8" ht="33.950000000000003" customHeight="1">
      <c r="A5" s="830" t="s">
        <v>425</v>
      </c>
      <c r="B5" s="831"/>
      <c r="C5" s="844" t="s">
        <v>426</v>
      </c>
      <c r="D5" s="844"/>
      <c r="E5" s="844" t="s">
        <v>663</v>
      </c>
      <c r="F5" s="842" t="s">
        <v>427</v>
      </c>
      <c r="G5" s="842" t="s">
        <v>428</v>
      </c>
      <c r="H5" s="474" t="s">
        <v>662</v>
      </c>
    </row>
    <row r="6" spans="1:8" ht="25.5">
      <c r="A6" s="834"/>
      <c r="B6" s="835"/>
      <c r="C6" s="475" t="s">
        <v>429</v>
      </c>
      <c r="D6" s="475" t="s">
        <v>430</v>
      </c>
      <c r="E6" s="844"/>
      <c r="F6" s="843"/>
      <c r="G6" s="843"/>
      <c r="H6" s="474" t="s">
        <v>661</v>
      </c>
    </row>
    <row r="7" spans="1:8">
      <c r="A7" s="472">
        <v>1</v>
      </c>
      <c r="B7" s="456" t="s">
        <v>51</v>
      </c>
      <c r="C7" s="707"/>
      <c r="D7" s="707">
        <v>5570080836.7756996</v>
      </c>
      <c r="E7" s="708">
        <v>3699749.15</v>
      </c>
      <c r="F7" s="708"/>
      <c r="G7" s="707"/>
      <c r="H7" s="709">
        <v>5566381087.6257</v>
      </c>
    </row>
    <row r="8" spans="1:8">
      <c r="A8" s="472">
        <v>2</v>
      </c>
      <c r="B8" s="456" t="s">
        <v>52</v>
      </c>
      <c r="C8" s="707"/>
      <c r="D8" s="707"/>
      <c r="E8" s="708"/>
      <c r="F8" s="708"/>
      <c r="G8" s="707"/>
      <c r="H8" s="709">
        <v>0</v>
      </c>
    </row>
    <row r="9" spans="1:8">
      <c r="A9" s="472">
        <v>3</v>
      </c>
      <c r="B9" s="456" t="s">
        <v>164</v>
      </c>
      <c r="C9" s="707"/>
      <c r="D9" s="707"/>
      <c r="E9" s="708"/>
      <c r="F9" s="708"/>
      <c r="G9" s="707"/>
      <c r="H9" s="709">
        <v>0</v>
      </c>
    </row>
    <row r="10" spans="1:8">
      <c r="A10" s="472">
        <v>4</v>
      </c>
      <c r="B10" s="456" t="s">
        <v>53</v>
      </c>
      <c r="C10" s="707"/>
      <c r="D10" s="707">
        <v>848733359.7700001</v>
      </c>
      <c r="E10" s="708">
        <v>0</v>
      </c>
      <c r="F10" s="708"/>
      <c r="G10" s="707"/>
      <c r="H10" s="709">
        <v>848733359.7700001</v>
      </c>
    </row>
    <row r="11" spans="1:8">
      <c r="A11" s="472">
        <v>5</v>
      </c>
      <c r="B11" s="456" t="s">
        <v>54</v>
      </c>
      <c r="C11" s="707"/>
      <c r="D11" s="707"/>
      <c r="E11" s="708"/>
      <c r="F11" s="708"/>
      <c r="G11" s="707"/>
      <c r="H11" s="709">
        <v>0</v>
      </c>
    </row>
    <row r="12" spans="1:8">
      <c r="A12" s="472">
        <v>6</v>
      </c>
      <c r="B12" s="456" t="s">
        <v>55</v>
      </c>
      <c r="C12" s="707"/>
      <c r="D12" s="707">
        <v>576964375.19969988</v>
      </c>
      <c r="E12" s="708">
        <v>178098.68</v>
      </c>
      <c r="F12" s="708"/>
      <c r="G12" s="707"/>
      <c r="H12" s="709">
        <v>576786276.51969993</v>
      </c>
    </row>
    <row r="13" spans="1:8">
      <c r="A13" s="472">
        <v>7</v>
      </c>
      <c r="B13" s="456" t="s">
        <v>56</v>
      </c>
      <c r="C13" s="707">
        <v>180584180.79016626</v>
      </c>
      <c r="D13" s="707">
        <v>6817744230.9319715</v>
      </c>
      <c r="E13" s="708">
        <v>91982266.955263093</v>
      </c>
      <c r="F13" s="708"/>
      <c r="G13" s="707">
        <v>20043.16</v>
      </c>
      <c r="H13" s="709">
        <v>6906346144.7668743</v>
      </c>
    </row>
    <row r="14" spans="1:8">
      <c r="A14" s="472">
        <v>8</v>
      </c>
      <c r="B14" s="458" t="s">
        <v>57</v>
      </c>
      <c r="C14" s="707">
        <v>252393650.81</v>
      </c>
      <c r="D14" s="707">
        <v>6140815396.3900003</v>
      </c>
      <c r="E14" s="708">
        <v>176478473.68226081</v>
      </c>
      <c r="F14" s="708"/>
      <c r="G14" s="707">
        <v>39992059.609999999</v>
      </c>
      <c r="H14" s="709">
        <v>6216730573.5177402</v>
      </c>
    </row>
    <row r="15" spans="1:8">
      <c r="A15" s="472">
        <v>9</v>
      </c>
      <c r="B15" s="456" t="s">
        <v>58</v>
      </c>
      <c r="C15" s="707">
        <v>95620115.609999999</v>
      </c>
      <c r="D15" s="707">
        <v>4293949454.0500002</v>
      </c>
      <c r="E15" s="708">
        <v>26075376.59015429</v>
      </c>
      <c r="F15" s="708"/>
      <c r="G15" s="707">
        <v>892957.59</v>
      </c>
      <c r="H15" s="709">
        <v>4363494193.0698452</v>
      </c>
    </row>
    <row r="16" spans="1:8">
      <c r="A16" s="472">
        <v>10</v>
      </c>
      <c r="B16" s="460" t="s">
        <v>431</v>
      </c>
      <c r="C16" s="707">
        <v>282419137.85000002</v>
      </c>
      <c r="D16" s="707">
        <v>1375546.2</v>
      </c>
      <c r="E16" s="708">
        <v>82164875.692983031</v>
      </c>
      <c r="F16" s="708"/>
      <c r="G16" s="707">
        <v>41536072</v>
      </c>
      <c r="H16" s="709">
        <v>201629808.35701698</v>
      </c>
    </row>
    <row r="17" spans="1:8">
      <c r="A17" s="472">
        <v>11</v>
      </c>
      <c r="B17" s="456" t="s">
        <v>60</v>
      </c>
      <c r="C17" s="707">
        <v>1543267.63</v>
      </c>
      <c r="D17" s="707">
        <v>235066911.59270191</v>
      </c>
      <c r="E17" s="708">
        <v>3210064.4427380003</v>
      </c>
      <c r="F17" s="708"/>
      <c r="G17" s="707">
        <v>631011.64</v>
      </c>
      <c r="H17" s="709">
        <v>233400114.77996391</v>
      </c>
    </row>
    <row r="18" spans="1:8">
      <c r="A18" s="472">
        <v>12</v>
      </c>
      <c r="B18" s="456" t="s">
        <v>61</v>
      </c>
      <c r="C18" s="707"/>
      <c r="D18" s="707"/>
      <c r="E18" s="708"/>
      <c r="F18" s="708"/>
      <c r="G18" s="707"/>
      <c r="H18" s="709">
        <v>0</v>
      </c>
    </row>
    <row r="19" spans="1:8">
      <c r="A19" s="473">
        <v>13</v>
      </c>
      <c r="B19" s="458" t="s">
        <v>144</v>
      </c>
      <c r="C19" s="707"/>
      <c r="D19" s="707"/>
      <c r="E19" s="708"/>
      <c r="F19" s="708"/>
      <c r="G19" s="707"/>
      <c r="H19" s="709">
        <v>0</v>
      </c>
    </row>
    <row r="20" spans="1:8">
      <c r="A20" s="472">
        <v>14</v>
      </c>
      <c r="B20" s="456" t="s">
        <v>63</v>
      </c>
      <c r="C20" s="707">
        <v>14588729.099933745</v>
      </c>
      <c r="D20" s="707">
        <v>2184152718.6810164</v>
      </c>
      <c r="E20" s="708">
        <v>14588729.099933745</v>
      </c>
      <c r="F20" s="708"/>
      <c r="G20" s="707">
        <v>816261.0199999999</v>
      </c>
      <c r="H20" s="709">
        <v>2184152718.6810164</v>
      </c>
    </row>
    <row r="21" spans="1:8" s="469" customFormat="1">
      <c r="A21" s="471">
        <v>15</v>
      </c>
      <c r="B21" s="470" t="s">
        <v>64</v>
      </c>
      <c r="C21" s="710">
        <v>544729943.94010007</v>
      </c>
      <c r="D21" s="710">
        <v>26667507283.39109</v>
      </c>
      <c r="E21" s="710">
        <v>316212758.60034996</v>
      </c>
      <c r="F21" s="710">
        <v>0</v>
      </c>
      <c r="G21" s="710">
        <v>42352333.019999996</v>
      </c>
      <c r="H21" s="709">
        <v>26896024468.730839</v>
      </c>
    </row>
    <row r="22" spans="1:8">
      <c r="A22" s="468">
        <v>16</v>
      </c>
      <c r="B22" s="467" t="s">
        <v>432</v>
      </c>
      <c r="C22" s="707">
        <v>527669515.91009992</v>
      </c>
      <c r="D22" s="707">
        <v>17345743728.350052</v>
      </c>
      <c r="E22" s="708">
        <v>296212132.19234997</v>
      </c>
      <c r="F22" s="708"/>
      <c r="G22" s="707">
        <f>G21-G20</f>
        <v>41536071.999999993</v>
      </c>
      <c r="H22" s="709">
        <v>17577201112.067802</v>
      </c>
    </row>
    <row r="23" spans="1:8">
      <c r="A23" s="468">
        <v>17</v>
      </c>
      <c r="B23" s="467" t="s">
        <v>433</v>
      </c>
      <c r="C23" s="707">
        <v>0</v>
      </c>
      <c r="D23" s="707">
        <v>4471828969.9853992</v>
      </c>
      <c r="E23" s="708">
        <v>3548131.14</v>
      </c>
      <c r="F23" s="708"/>
      <c r="G23" s="707"/>
      <c r="H23" s="709">
        <v>4468280838.8453989</v>
      </c>
    </row>
    <row r="25" spans="1:8">
      <c r="E25" s="453"/>
      <c r="F25" s="453"/>
    </row>
    <row r="26" spans="1:8" ht="42.6" customHeight="1">
      <c r="B26" s="395"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topLeftCell="A28" zoomScaleNormal="100" workbookViewId="0"/>
  </sheetViews>
  <sheetFormatPr defaultColWidth="9.140625" defaultRowHeight="12.75"/>
  <cols>
    <col min="1" max="1" width="11" style="453" bestFit="1" customWidth="1"/>
    <col min="2" max="2" width="93.42578125" style="453" customWidth="1"/>
    <col min="3" max="4" width="35" style="453" customWidth="1"/>
    <col min="5" max="5" width="15.140625" style="453" bestFit="1" customWidth="1"/>
    <col min="6" max="6" width="11.85546875" style="453" bestFit="1" customWidth="1"/>
    <col min="7" max="7" width="22" style="453" customWidth="1"/>
    <col min="8" max="8" width="19.85546875" style="453" customWidth="1"/>
    <col min="9" max="16384" width="9.140625" style="453"/>
  </cols>
  <sheetData>
    <row r="1" spans="1:8" ht="13.5">
      <c r="A1" s="389" t="s">
        <v>30</v>
      </c>
      <c r="B1" s="463" t="str">
        <f>'Info '!C2</f>
        <v xml:space="preserve">JSC "Bank of Georgia" </v>
      </c>
      <c r="C1" s="477"/>
      <c r="D1" s="477"/>
      <c r="E1" s="477"/>
      <c r="F1" s="477"/>
      <c r="G1" s="477"/>
      <c r="H1" s="477"/>
    </row>
    <row r="2" spans="1:8">
      <c r="A2" s="390" t="s">
        <v>31</v>
      </c>
      <c r="B2" s="462">
        <f>'1. key ratios '!B2</f>
        <v>45107</v>
      </c>
      <c r="C2" s="477"/>
      <c r="D2" s="477"/>
      <c r="E2" s="477"/>
      <c r="F2" s="477"/>
      <c r="G2" s="477"/>
      <c r="H2" s="477"/>
    </row>
    <row r="3" spans="1:8">
      <c r="A3" s="391" t="s">
        <v>434</v>
      </c>
      <c r="B3" s="477"/>
      <c r="C3" s="477"/>
      <c r="D3" s="477"/>
      <c r="E3" s="477"/>
      <c r="F3" s="477"/>
      <c r="G3" s="477"/>
      <c r="H3" s="477"/>
    </row>
    <row r="4" spans="1:8">
      <c r="A4" s="478"/>
      <c r="B4" s="477"/>
      <c r="C4" s="476" t="s">
        <v>0</v>
      </c>
      <c r="D4" s="476" t="s">
        <v>1</v>
      </c>
      <c r="E4" s="476" t="s">
        <v>2</v>
      </c>
      <c r="F4" s="476" t="s">
        <v>3</v>
      </c>
      <c r="G4" s="476" t="s">
        <v>4</v>
      </c>
      <c r="H4" s="476" t="s">
        <v>5</v>
      </c>
    </row>
    <row r="5" spans="1:8" ht="41.45" customHeight="1">
      <c r="A5" s="830" t="s">
        <v>425</v>
      </c>
      <c r="B5" s="831"/>
      <c r="C5" s="844" t="s">
        <v>426</v>
      </c>
      <c r="D5" s="844"/>
      <c r="E5" s="844" t="s">
        <v>663</v>
      </c>
      <c r="F5" s="842" t="s">
        <v>427</v>
      </c>
      <c r="G5" s="842" t="s">
        <v>428</v>
      </c>
      <c r="H5" s="474" t="s">
        <v>662</v>
      </c>
    </row>
    <row r="6" spans="1:8" ht="25.5">
      <c r="A6" s="834"/>
      <c r="B6" s="835"/>
      <c r="C6" s="475" t="s">
        <v>429</v>
      </c>
      <c r="D6" s="475" t="s">
        <v>430</v>
      </c>
      <c r="E6" s="844"/>
      <c r="F6" s="843"/>
      <c r="G6" s="843"/>
      <c r="H6" s="474" t="s">
        <v>661</v>
      </c>
    </row>
    <row r="7" spans="1:8">
      <c r="A7" s="465">
        <v>1</v>
      </c>
      <c r="B7" s="483" t="s">
        <v>522</v>
      </c>
      <c r="C7" s="641">
        <v>13613994.905200001</v>
      </c>
      <c r="D7" s="641">
        <v>6268263837.5737009</v>
      </c>
      <c r="E7" s="641">
        <v>14295181.639145004</v>
      </c>
      <c r="F7" s="641">
        <v>0</v>
      </c>
      <c r="G7" s="641">
        <v>0</v>
      </c>
      <c r="H7" s="642">
        <v>6267582650.839756</v>
      </c>
    </row>
    <row r="8" spans="1:8">
      <c r="A8" s="465">
        <v>2</v>
      </c>
      <c r="B8" s="483" t="s">
        <v>435</v>
      </c>
      <c r="C8" s="641">
        <v>9614344.099100003</v>
      </c>
      <c r="D8" s="641">
        <v>2405646544.4142003</v>
      </c>
      <c r="E8" s="641">
        <v>6828473.8609499997</v>
      </c>
      <c r="F8" s="641">
        <v>0</v>
      </c>
      <c r="G8" s="641">
        <v>0</v>
      </c>
      <c r="H8" s="642">
        <v>2408432414.6523504</v>
      </c>
    </row>
    <row r="9" spans="1:8">
      <c r="A9" s="465">
        <v>3</v>
      </c>
      <c r="B9" s="483" t="s">
        <v>436</v>
      </c>
      <c r="C9" s="641">
        <v>4966872.67</v>
      </c>
      <c r="D9" s="641">
        <v>18425477.110000003</v>
      </c>
      <c r="E9" s="641">
        <v>4625646.76</v>
      </c>
      <c r="F9" s="641">
        <v>0</v>
      </c>
      <c r="G9" s="641">
        <v>0</v>
      </c>
      <c r="H9" s="642">
        <v>18766703.020000003</v>
      </c>
    </row>
    <row r="10" spans="1:8">
      <c r="A10" s="465">
        <v>4</v>
      </c>
      <c r="B10" s="483" t="s">
        <v>523</v>
      </c>
      <c r="C10" s="641">
        <v>39662573.994899996</v>
      </c>
      <c r="D10" s="641">
        <v>639837808.05389988</v>
      </c>
      <c r="E10" s="641">
        <v>16834189.458988</v>
      </c>
      <c r="F10" s="641">
        <v>0</v>
      </c>
      <c r="G10" s="641">
        <v>0</v>
      </c>
      <c r="H10" s="642">
        <v>662666192.58981192</v>
      </c>
    </row>
    <row r="11" spans="1:8">
      <c r="A11" s="465">
        <v>5</v>
      </c>
      <c r="B11" s="483" t="s">
        <v>437</v>
      </c>
      <c r="C11" s="641">
        <v>24967096.289900001</v>
      </c>
      <c r="D11" s="641">
        <v>1008971916.5475</v>
      </c>
      <c r="E11" s="641">
        <v>7301847.9527460011</v>
      </c>
      <c r="F11" s="641">
        <v>0</v>
      </c>
      <c r="G11" s="641">
        <v>0</v>
      </c>
      <c r="H11" s="642">
        <v>1026637164.8846539</v>
      </c>
    </row>
    <row r="12" spans="1:8">
      <c r="A12" s="465">
        <v>6</v>
      </c>
      <c r="B12" s="483" t="s">
        <v>438</v>
      </c>
      <c r="C12" s="641">
        <v>18773035.002599996</v>
      </c>
      <c r="D12" s="641">
        <v>690037929.36099994</v>
      </c>
      <c r="E12" s="641">
        <v>14388077.926537998</v>
      </c>
      <c r="F12" s="641">
        <v>0</v>
      </c>
      <c r="G12" s="641">
        <v>549778.78000000026</v>
      </c>
      <c r="H12" s="642">
        <v>694422886.43706191</v>
      </c>
    </row>
    <row r="13" spans="1:8">
      <c r="A13" s="465">
        <v>7</v>
      </c>
      <c r="B13" s="483" t="s">
        <v>439</v>
      </c>
      <c r="C13" s="641">
        <v>23160425.302199997</v>
      </c>
      <c r="D13" s="641">
        <v>604898620.73120022</v>
      </c>
      <c r="E13" s="641">
        <v>11842594.692211002</v>
      </c>
      <c r="F13" s="641">
        <v>0</v>
      </c>
      <c r="G13" s="641">
        <v>76898.31</v>
      </c>
      <c r="H13" s="642">
        <v>616216451.34118915</v>
      </c>
    </row>
    <row r="14" spans="1:8">
      <c r="A14" s="465">
        <v>8</v>
      </c>
      <c r="B14" s="483" t="s">
        <v>440</v>
      </c>
      <c r="C14" s="641">
        <v>13056610.9035</v>
      </c>
      <c r="D14" s="641">
        <v>719662458.65510011</v>
      </c>
      <c r="E14" s="641">
        <v>8652858.2348259985</v>
      </c>
      <c r="F14" s="641">
        <v>0</v>
      </c>
      <c r="G14" s="641">
        <v>492302.61000000034</v>
      </c>
      <c r="H14" s="642">
        <v>724066211.3237741</v>
      </c>
    </row>
    <row r="15" spans="1:8">
      <c r="A15" s="465">
        <v>9</v>
      </c>
      <c r="B15" s="483" t="s">
        <v>441</v>
      </c>
      <c r="C15" s="641">
        <v>4794304.4942999994</v>
      </c>
      <c r="D15" s="641">
        <v>874965262.64369988</v>
      </c>
      <c r="E15" s="641">
        <v>20118405.614799999</v>
      </c>
      <c r="F15" s="641">
        <v>0</v>
      </c>
      <c r="G15" s="641">
        <v>124122.9</v>
      </c>
      <c r="H15" s="642">
        <v>859641161.52319992</v>
      </c>
    </row>
    <row r="16" spans="1:8">
      <c r="A16" s="465">
        <v>10</v>
      </c>
      <c r="B16" s="483" t="s">
        <v>442</v>
      </c>
      <c r="C16" s="641">
        <v>13104899.957700003</v>
      </c>
      <c r="D16" s="641">
        <v>286222479.50470001</v>
      </c>
      <c r="E16" s="641">
        <v>6456800.5021549985</v>
      </c>
      <c r="F16" s="641">
        <v>0</v>
      </c>
      <c r="G16" s="641">
        <v>113273.85999999999</v>
      </c>
      <c r="H16" s="642">
        <v>292870578.96024501</v>
      </c>
    </row>
    <row r="17" spans="1:9">
      <c r="A17" s="465">
        <v>11</v>
      </c>
      <c r="B17" s="483" t="s">
        <v>443</v>
      </c>
      <c r="C17" s="641">
        <v>3144112.3327000001</v>
      </c>
      <c r="D17" s="641">
        <v>265812810.98109996</v>
      </c>
      <c r="E17" s="641">
        <v>2749684.6093100002</v>
      </c>
      <c r="F17" s="641">
        <v>0</v>
      </c>
      <c r="G17" s="641">
        <v>100281.88</v>
      </c>
      <c r="H17" s="642">
        <v>266207238.70448998</v>
      </c>
    </row>
    <row r="18" spans="1:9">
      <c r="A18" s="465">
        <v>12</v>
      </c>
      <c r="B18" s="483" t="s">
        <v>444</v>
      </c>
      <c r="C18" s="641">
        <v>19005202.820000008</v>
      </c>
      <c r="D18" s="641">
        <v>752290914.75760007</v>
      </c>
      <c r="E18" s="641">
        <v>8259385.3455690015</v>
      </c>
      <c r="F18" s="641">
        <v>0</v>
      </c>
      <c r="G18" s="641">
        <v>439349.16999999993</v>
      </c>
      <c r="H18" s="642">
        <v>763036732.23203111</v>
      </c>
    </row>
    <row r="19" spans="1:9">
      <c r="A19" s="465">
        <v>13</v>
      </c>
      <c r="B19" s="483" t="s">
        <v>445</v>
      </c>
      <c r="C19" s="641">
        <v>4725590.2973000007</v>
      </c>
      <c r="D19" s="641">
        <v>180964147.58009997</v>
      </c>
      <c r="E19" s="641">
        <v>3755771.2636270002</v>
      </c>
      <c r="F19" s="641">
        <v>0</v>
      </c>
      <c r="G19" s="641">
        <v>77637.91</v>
      </c>
      <c r="H19" s="642">
        <v>181933966.61377299</v>
      </c>
    </row>
    <row r="20" spans="1:9">
      <c r="A20" s="465">
        <v>14</v>
      </c>
      <c r="B20" s="483" t="s">
        <v>446</v>
      </c>
      <c r="C20" s="641">
        <v>36450305.03890001</v>
      </c>
      <c r="D20" s="641">
        <v>1058860326.5695</v>
      </c>
      <c r="E20" s="641">
        <v>13453028.625710998</v>
      </c>
      <c r="F20" s="641">
        <v>0</v>
      </c>
      <c r="G20" s="641">
        <v>37302.11</v>
      </c>
      <c r="H20" s="642">
        <v>1081857602.9826889</v>
      </c>
    </row>
    <row r="21" spans="1:9">
      <c r="A21" s="465">
        <v>15</v>
      </c>
      <c r="B21" s="483" t="s">
        <v>447</v>
      </c>
      <c r="C21" s="641">
        <v>7109780.0809999993</v>
      </c>
      <c r="D21" s="641">
        <v>253935901.3752</v>
      </c>
      <c r="E21" s="641">
        <v>3714399.1248859996</v>
      </c>
      <c r="F21" s="641">
        <v>0</v>
      </c>
      <c r="G21" s="641">
        <v>75272.299999999988</v>
      </c>
      <c r="H21" s="642">
        <v>257331282.331314</v>
      </c>
    </row>
    <row r="22" spans="1:9">
      <c r="A22" s="465">
        <v>16</v>
      </c>
      <c r="B22" s="483" t="s">
        <v>448</v>
      </c>
      <c r="C22" s="641">
        <v>61338582.590300001</v>
      </c>
      <c r="D22" s="641">
        <v>656313630.04149961</v>
      </c>
      <c r="E22" s="641">
        <v>10858982.884796001</v>
      </c>
      <c r="F22" s="641">
        <v>0</v>
      </c>
      <c r="G22" s="641">
        <v>7877.0599999999977</v>
      </c>
      <c r="H22" s="642">
        <v>706793229.74700356</v>
      </c>
    </row>
    <row r="23" spans="1:9">
      <c r="A23" s="465">
        <v>17</v>
      </c>
      <c r="B23" s="483" t="s">
        <v>526</v>
      </c>
      <c r="C23" s="641">
        <v>5041102.3570999997</v>
      </c>
      <c r="D23" s="641">
        <v>106967001.58829997</v>
      </c>
      <c r="E23" s="641">
        <v>3238266.622248</v>
      </c>
      <c r="F23" s="641">
        <v>0</v>
      </c>
      <c r="G23" s="641">
        <v>0</v>
      </c>
      <c r="H23" s="642">
        <v>108769837.32315198</v>
      </c>
    </row>
    <row r="24" spans="1:9">
      <c r="A24" s="465">
        <v>18</v>
      </c>
      <c r="B24" s="483" t="s">
        <v>449</v>
      </c>
      <c r="C24" s="641">
        <v>3880667.0230999999</v>
      </c>
      <c r="D24" s="641">
        <v>660152995.926597</v>
      </c>
      <c r="E24" s="641">
        <v>4532080.3255320005</v>
      </c>
      <c r="F24" s="641">
        <v>0</v>
      </c>
      <c r="G24" s="641">
        <v>0</v>
      </c>
      <c r="H24" s="642">
        <v>659501582.62416506</v>
      </c>
    </row>
    <row r="25" spans="1:9">
      <c r="A25" s="465">
        <v>19</v>
      </c>
      <c r="B25" s="483" t="s">
        <v>450</v>
      </c>
      <c r="C25" s="641">
        <v>550359.94309999992</v>
      </c>
      <c r="D25" s="641">
        <v>177499295.62010002</v>
      </c>
      <c r="E25" s="641">
        <v>710071.3899999999</v>
      </c>
      <c r="F25" s="641">
        <v>0</v>
      </c>
      <c r="G25" s="641">
        <v>26760.050000000003</v>
      </c>
      <c r="H25" s="642">
        <v>177339584.17320004</v>
      </c>
    </row>
    <row r="26" spans="1:9">
      <c r="A26" s="465">
        <v>20</v>
      </c>
      <c r="B26" s="483" t="s">
        <v>525</v>
      </c>
      <c r="C26" s="641">
        <v>7887958.2505000001</v>
      </c>
      <c r="D26" s="641">
        <v>543893343.09969985</v>
      </c>
      <c r="E26" s="641">
        <v>5559418.6235579997</v>
      </c>
      <c r="F26" s="641">
        <v>0</v>
      </c>
      <c r="G26" s="641">
        <v>840.70000000000437</v>
      </c>
      <c r="H26" s="642">
        <v>546221882.72664177</v>
      </c>
      <c r="I26" s="480"/>
    </row>
    <row r="27" spans="1:9">
      <c r="A27" s="465">
        <v>21</v>
      </c>
      <c r="B27" s="483" t="s">
        <v>451</v>
      </c>
      <c r="C27" s="641">
        <v>1318803.3498000002</v>
      </c>
      <c r="D27" s="641">
        <v>98564211.310899988</v>
      </c>
      <c r="E27" s="641">
        <v>985044.20092099998</v>
      </c>
      <c r="F27" s="641">
        <v>0</v>
      </c>
      <c r="G27" s="641">
        <v>12845.33</v>
      </c>
      <c r="H27" s="642">
        <v>98897970.459778994</v>
      </c>
      <c r="I27" s="480"/>
    </row>
    <row r="28" spans="1:9">
      <c r="A28" s="465">
        <v>22</v>
      </c>
      <c r="B28" s="483" t="s">
        <v>452</v>
      </c>
      <c r="C28" s="641">
        <v>5255072.6971000005</v>
      </c>
      <c r="D28" s="641">
        <v>267486078.15109998</v>
      </c>
      <c r="E28" s="641">
        <v>3032980.6297070002</v>
      </c>
      <c r="F28" s="641">
        <v>0</v>
      </c>
      <c r="G28" s="641">
        <v>0</v>
      </c>
      <c r="H28" s="642">
        <v>269708170.21849298</v>
      </c>
      <c r="I28" s="480"/>
    </row>
    <row r="29" spans="1:9">
      <c r="A29" s="465">
        <v>23</v>
      </c>
      <c r="B29" s="483" t="s">
        <v>453</v>
      </c>
      <c r="C29" s="641">
        <v>58347737.750999987</v>
      </c>
      <c r="D29" s="641">
        <v>2837329459.6542001</v>
      </c>
      <c r="E29" s="641">
        <v>39299315.681104004</v>
      </c>
      <c r="F29" s="641">
        <v>0</v>
      </c>
      <c r="G29" s="641">
        <v>1521158.0599999998</v>
      </c>
      <c r="H29" s="642">
        <v>2856377881.7240958</v>
      </c>
      <c r="I29" s="480"/>
    </row>
    <row r="30" spans="1:9">
      <c r="A30" s="465">
        <v>24</v>
      </c>
      <c r="B30" s="483" t="s">
        <v>524</v>
      </c>
      <c r="C30" s="641">
        <v>29289549.637799993</v>
      </c>
      <c r="D30" s="641">
        <v>1071136476.2329001</v>
      </c>
      <c r="E30" s="641">
        <v>17255394.301679999</v>
      </c>
      <c r="F30" s="641">
        <v>0</v>
      </c>
      <c r="G30" s="641">
        <v>5341888.629999999</v>
      </c>
      <c r="H30" s="642">
        <v>1083170631.56902</v>
      </c>
      <c r="I30" s="480"/>
    </row>
    <row r="31" spans="1:9">
      <c r="A31" s="465">
        <v>25</v>
      </c>
      <c r="B31" s="483" t="s">
        <v>454</v>
      </c>
      <c r="C31" s="641">
        <v>113103380.58539999</v>
      </c>
      <c r="D31" s="641">
        <v>2073860836.7444425</v>
      </c>
      <c r="E31" s="641">
        <v>65722908.25480096</v>
      </c>
      <c r="F31" s="641">
        <v>0</v>
      </c>
      <c r="G31" s="641">
        <v>32538482.339999966</v>
      </c>
      <c r="H31" s="642">
        <v>2121241309.0750415</v>
      </c>
      <c r="I31" s="480"/>
    </row>
    <row r="32" spans="1:9">
      <c r="A32" s="465">
        <v>26</v>
      </c>
      <c r="B32" s="483" t="s">
        <v>521</v>
      </c>
      <c r="C32" s="641">
        <v>5507153.5355999991</v>
      </c>
      <c r="D32" s="641">
        <v>55851016.6721</v>
      </c>
      <c r="E32" s="641">
        <v>5773245.4465410002</v>
      </c>
      <c r="F32" s="641">
        <v>0</v>
      </c>
      <c r="G32" s="641">
        <v>0</v>
      </c>
      <c r="H32" s="642">
        <v>55584924.761159003</v>
      </c>
      <c r="I32" s="480"/>
    </row>
    <row r="33" spans="1:9">
      <c r="A33" s="465">
        <v>27</v>
      </c>
      <c r="B33" s="466" t="s">
        <v>455</v>
      </c>
      <c r="C33" s="641">
        <v>17060428.030000068</v>
      </c>
      <c r="D33" s="641">
        <v>2089656502.4907415</v>
      </c>
      <c r="E33" s="641">
        <v>15968704.628000002</v>
      </c>
      <c r="F33" s="641">
        <v>0</v>
      </c>
      <c r="G33" s="641">
        <v>816261.0199999999</v>
      </c>
      <c r="H33" s="642">
        <v>2090748225.8927414</v>
      </c>
      <c r="I33" s="480"/>
    </row>
    <row r="34" spans="1:9">
      <c r="A34" s="465">
        <v>28</v>
      </c>
      <c r="B34" s="482" t="s">
        <v>64</v>
      </c>
      <c r="C34" s="643">
        <f>SUM(C7:C33)</f>
        <v>544729943.94010007</v>
      </c>
      <c r="D34" s="643">
        <f>SUM(D7:D33)</f>
        <v>26667507283.39109</v>
      </c>
      <c r="E34" s="643">
        <f>SUM(E7:E33)</f>
        <v>316212758.60035002</v>
      </c>
      <c r="F34" s="643">
        <f>SUM(F7:F33)</f>
        <v>0</v>
      </c>
      <c r="G34" s="643">
        <f>SUM(G7:G33)</f>
        <v>42352333.019999973</v>
      </c>
      <c r="H34" s="642">
        <f t="shared" ref="H34" si="0">C34+D34-E34-F34</f>
        <v>26896024468.730843</v>
      </c>
      <c r="I34" s="480"/>
    </row>
    <row r="35" spans="1:9">
      <c r="A35" s="480"/>
      <c r="B35" s="480"/>
      <c r="C35" s="480"/>
      <c r="D35" s="480"/>
      <c r="E35" s="480"/>
      <c r="F35" s="480"/>
      <c r="G35" s="480"/>
      <c r="H35" s="480"/>
      <c r="I35" s="480"/>
    </row>
    <row r="36" spans="1:9">
      <c r="A36" s="480"/>
      <c r="B36" s="481"/>
      <c r="C36" s="480"/>
      <c r="D36" s="480"/>
      <c r="E36" s="480"/>
      <c r="F36" s="480"/>
      <c r="G36" s="480"/>
      <c r="H36" s="480"/>
      <c r="I36" s="480"/>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workbookViewId="0"/>
  </sheetViews>
  <sheetFormatPr defaultColWidth="9.140625" defaultRowHeight="12.75"/>
  <cols>
    <col min="1" max="1" width="11.85546875" style="453" bestFit="1" customWidth="1"/>
    <col min="2" max="2" width="108" style="453" bestFit="1" customWidth="1"/>
    <col min="3" max="3" width="35.5703125" style="453" customWidth="1"/>
    <col min="4" max="4" width="38.42578125" style="392" customWidth="1"/>
    <col min="5" max="16384" width="9.140625" style="453"/>
  </cols>
  <sheetData>
    <row r="1" spans="1:4" ht="13.5">
      <c r="A1" s="389" t="s">
        <v>30</v>
      </c>
      <c r="B1" s="463" t="str">
        <f>'Info '!C2</f>
        <v xml:space="preserve">JSC "Bank of Georgia" </v>
      </c>
      <c r="D1" s="453"/>
    </row>
    <row r="2" spans="1:4">
      <c r="A2" s="390" t="s">
        <v>31</v>
      </c>
      <c r="B2" s="462">
        <f>'1. key ratios '!B2</f>
        <v>45107</v>
      </c>
      <c r="D2" s="453"/>
    </row>
    <row r="3" spans="1:4">
      <c r="A3" s="391" t="s">
        <v>456</v>
      </c>
      <c r="D3" s="453"/>
    </row>
    <row r="5" spans="1:4">
      <c r="A5" s="845" t="s">
        <v>670</v>
      </c>
      <c r="B5" s="845"/>
      <c r="C5" s="461" t="s">
        <v>473</v>
      </c>
      <c r="D5" s="461" t="s">
        <v>514</v>
      </c>
    </row>
    <row r="6" spans="1:4">
      <c r="A6" s="490">
        <v>1</v>
      </c>
      <c r="B6" s="484" t="s">
        <v>669</v>
      </c>
      <c r="C6" s="644">
        <v>293092487.00999993</v>
      </c>
      <c r="D6" s="644">
        <v>7442088.6099999975</v>
      </c>
    </row>
    <row r="7" spans="1:4">
      <c r="A7" s="487">
        <v>2</v>
      </c>
      <c r="B7" s="484" t="s">
        <v>668</v>
      </c>
      <c r="C7" s="644">
        <v>163486334.78819704</v>
      </c>
      <c r="D7" s="644">
        <v>785821.78000000375</v>
      </c>
    </row>
    <row r="8" spans="1:4">
      <c r="A8" s="489">
        <v>2.1</v>
      </c>
      <c r="B8" s="488" t="s">
        <v>529</v>
      </c>
      <c r="C8" s="644">
        <v>53990449</v>
      </c>
      <c r="D8" s="644">
        <v>111112.71999999991</v>
      </c>
    </row>
    <row r="9" spans="1:4">
      <c r="A9" s="489">
        <v>2.2000000000000002</v>
      </c>
      <c r="B9" s="488" t="s">
        <v>527</v>
      </c>
      <c r="C9" s="644">
        <v>109495885.78819704</v>
      </c>
      <c r="D9" s="644">
        <v>674709.06000000378</v>
      </c>
    </row>
    <row r="10" spans="1:4">
      <c r="A10" s="490">
        <v>3</v>
      </c>
      <c r="B10" s="484" t="s">
        <v>667</v>
      </c>
      <c r="C10" s="644">
        <v>162242162.09455627</v>
      </c>
      <c r="D10" s="644">
        <v>3385349.27</v>
      </c>
    </row>
    <row r="11" spans="1:4">
      <c r="A11" s="489">
        <v>3.1</v>
      </c>
      <c r="B11" s="488" t="s">
        <v>458</v>
      </c>
      <c r="C11" s="644">
        <v>41536072</v>
      </c>
      <c r="D11" s="644">
        <v>0</v>
      </c>
    </row>
    <row r="12" spans="1:4">
      <c r="A12" s="489">
        <v>3.2</v>
      </c>
      <c r="B12" s="488" t="s">
        <v>666</v>
      </c>
      <c r="C12" s="644">
        <v>46558013.094556272</v>
      </c>
      <c r="D12" s="644">
        <v>0</v>
      </c>
    </row>
    <row r="13" spans="1:4">
      <c r="A13" s="489">
        <v>3.3</v>
      </c>
      <c r="B13" s="488" t="s">
        <v>528</v>
      </c>
      <c r="C13" s="644">
        <v>74148077.000000015</v>
      </c>
      <c r="D13" s="644">
        <v>3385349.27</v>
      </c>
    </row>
    <row r="14" spans="1:4">
      <c r="A14" s="487">
        <v>4</v>
      </c>
      <c r="B14" s="486" t="s">
        <v>665</v>
      </c>
      <c r="C14" s="644">
        <v>1875471.0763592324</v>
      </c>
      <c r="D14" s="644">
        <v>-1294429.9800000004</v>
      </c>
    </row>
    <row r="15" spans="1:4">
      <c r="A15" s="485">
        <v>5</v>
      </c>
      <c r="B15" s="484" t="s">
        <v>664</v>
      </c>
      <c r="C15" s="645">
        <v>296212130.77999991</v>
      </c>
      <c r="D15" s="645">
        <v>3548131.1400000006</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opLeftCell="A10" zoomScaleNormal="100" workbookViewId="0"/>
  </sheetViews>
  <sheetFormatPr defaultColWidth="9.140625" defaultRowHeight="12.75"/>
  <cols>
    <col min="1" max="1" width="11.85546875" style="453" bestFit="1" customWidth="1"/>
    <col min="2" max="2" width="128.85546875" style="453" bestFit="1" customWidth="1"/>
    <col min="3" max="3" width="37" style="703" customWidth="1"/>
    <col min="4" max="4" width="50.5703125" style="453" customWidth="1"/>
    <col min="5" max="16384" width="9.140625" style="453"/>
  </cols>
  <sheetData>
    <row r="1" spans="1:4" ht="13.5">
      <c r="A1" s="389" t="s">
        <v>30</v>
      </c>
      <c r="B1" s="463" t="str">
        <f>'Info '!C2</f>
        <v xml:space="preserve">JSC "Bank of Georgia" </v>
      </c>
    </row>
    <row r="2" spans="1:4">
      <c r="A2" s="390" t="s">
        <v>31</v>
      </c>
      <c r="B2" s="711">
        <f>'1. key ratios '!B2</f>
        <v>45107</v>
      </c>
    </row>
    <row r="3" spans="1:4">
      <c r="A3" s="391" t="s">
        <v>460</v>
      </c>
    </row>
    <row r="4" spans="1:4">
      <c r="A4" s="391"/>
    </row>
    <row r="5" spans="1:4" ht="15" customHeight="1">
      <c r="A5" s="846" t="s">
        <v>530</v>
      </c>
      <c r="B5" s="847"/>
      <c r="C5" s="850" t="s">
        <v>461</v>
      </c>
      <c r="D5" s="851" t="s">
        <v>462</v>
      </c>
    </row>
    <row r="6" spans="1:4">
      <c r="A6" s="848"/>
      <c r="B6" s="849"/>
      <c r="C6" s="850"/>
      <c r="D6" s="851"/>
    </row>
    <row r="7" spans="1:4">
      <c r="A7" s="493">
        <v>1</v>
      </c>
      <c r="B7" s="454" t="s">
        <v>457</v>
      </c>
      <c r="C7" s="706">
        <v>509275682.52130002</v>
      </c>
      <c r="D7" s="491"/>
    </row>
    <row r="8" spans="1:4">
      <c r="A8" s="495">
        <v>2</v>
      </c>
      <c r="B8" s="495" t="s">
        <v>463</v>
      </c>
      <c r="C8" s="706">
        <v>114739095.3</v>
      </c>
      <c r="D8" s="491"/>
    </row>
    <row r="9" spans="1:4">
      <c r="A9" s="495">
        <v>3</v>
      </c>
      <c r="B9" s="496" t="s">
        <v>673</v>
      </c>
      <c r="C9" s="706">
        <v>5673034.1799999997</v>
      </c>
      <c r="D9" s="491"/>
    </row>
    <row r="10" spans="1:4">
      <c r="A10" s="495">
        <v>4</v>
      </c>
      <c r="B10" s="495" t="s">
        <v>464</v>
      </c>
      <c r="C10" s="706">
        <v>102018296.0912001</v>
      </c>
      <c r="D10" s="491"/>
    </row>
    <row r="11" spans="1:4">
      <c r="A11" s="495">
        <v>5</v>
      </c>
      <c r="B11" s="494" t="s">
        <v>672</v>
      </c>
      <c r="C11" s="706">
        <v>26327046.00420009</v>
      </c>
      <c r="D11" s="491"/>
    </row>
    <row r="12" spans="1:4">
      <c r="A12" s="495">
        <v>6</v>
      </c>
      <c r="B12" s="494" t="s">
        <v>465</v>
      </c>
      <c r="C12" s="706">
        <v>32428280.7577</v>
      </c>
      <c r="D12" s="491"/>
    </row>
    <row r="13" spans="1:4">
      <c r="A13" s="495">
        <v>7</v>
      </c>
      <c r="B13" s="494" t="s">
        <v>468</v>
      </c>
      <c r="C13" s="706">
        <v>30296966.700599998</v>
      </c>
      <c r="D13" s="491"/>
    </row>
    <row r="14" spans="1:4">
      <c r="A14" s="495">
        <v>8</v>
      </c>
      <c r="B14" s="494" t="s">
        <v>466</v>
      </c>
      <c r="C14" s="706">
        <v>12965969.3387</v>
      </c>
      <c r="D14" s="495"/>
    </row>
    <row r="15" spans="1:4">
      <c r="A15" s="495">
        <v>9</v>
      </c>
      <c r="B15" s="494" t="s">
        <v>467</v>
      </c>
      <c r="C15" s="706">
        <v>0</v>
      </c>
      <c r="D15" s="495"/>
    </row>
    <row r="16" spans="1:4">
      <c r="A16" s="495">
        <v>10</v>
      </c>
      <c r="B16" s="494" t="s">
        <v>469</v>
      </c>
      <c r="C16" s="706">
        <v>0</v>
      </c>
      <c r="D16" s="495"/>
    </row>
    <row r="17" spans="1:4">
      <c r="A17" s="495">
        <v>11</v>
      </c>
      <c r="B17" s="494" t="s">
        <v>671</v>
      </c>
      <c r="C17" s="706">
        <v>33.29</v>
      </c>
      <c r="D17" s="491"/>
    </row>
    <row r="18" spans="1:4">
      <c r="A18" s="493">
        <v>12</v>
      </c>
      <c r="B18" s="492" t="s">
        <v>459</v>
      </c>
      <c r="C18" s="704">
        <v>527669515.91009992</v>
      </c>
      <c r="D18" s="491"/>
    </row>
    <row r="21" spans="1:4">
      <c r="B21" s="389"/>
    </row>
    <row r="22" spans="1:4">
      <c r="B22" s="390"/>
    </row>
    <row r="23" spans="1:4">
      <c r="B23" s="39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tabSelected="1" zoomScaleNormal="100" workbookViewId="0">
      <selection activeCell="C1" sqref="C1:D3"/>
    </sheetView>
  </sheetViews>
  <sheetFormatPr defaultColWidth="9.140625" defaultRowHeight="12.75"/>
  <cols>
    <col min="1" max="1" width="11.85546875" style="477" bestFit="1" customWidth="1"/>
    <col min="2" max="2" width="63.85546875" style="477" customWidth="1"/>
    <col min="3" max="3" width="15.5703125" style="477" customWidth="1"/>
    <col min="4" max="18" width="22.28515625" style="477" customWidth="1"/>
    <col min="19" max="19" width="23.28515625" style="477" bestFit="1" customWidth="1"/>
    <col min="20" max="26" width="22.28515625" style="477" customWidth="1"/>
    <col min="27" max="27" width="23.28515625" style="477" bestFit="1" customWidth="1"/>
    <col min="28" max="28" width="20" style="477" customWidth="1"/>
    <col min="29" max="16384" width="9.140625" style="477"/>
  </cols>
  <sheetData>
    <row r="1" spans="1:28" ht="13.5">
      <c r="A1" s="389" t="s">
        <v>30</v>
      </c>
      <c r="B1" s="463" t="str">
        <f>'Info '!C2</f>
        <v xml:space="preserve">JSC "Bank of Georgia" </v>
      </c>
      <c r="D1" s="890"/>
    </row>
    <row r="2" spans="1:28">
      <c r="A2" s="390" t="s">
        <v>31</v>
      </c>
      <c r="B2" s="462">
        <f>'1. key ratios '!B2</f>
        <v>45107</v>
      </c>
      <c r="C2" s="478"/>
    </row>
    <row r="3" spans="1:28">
      <c r="A3" s="391" t="s">
        <v>470</v>
      </c>
    </row>
    <row r="5" spans="1:28" ht="15" customHeight="1">
      <c r="A5" s="853" t="s">
        <v>685</v>
      </c>
      <c r="B5" s="854"/>
      <c r="C5" s="859" t="s">
        <v>471</v>
      </c>
      <c r="D5" s="860"/>
      <c r="E5" s="860"/>
      <c r="F5" s="860"/>
      <c r="G5" s="860"/>
      <c r="H5" s="860"/>
      <c r="I5" s="860"/>
      <c r="J5" s="860"/>
      <c r="K5" s="860"/>
      <c r="L5" s="860"/>
      <c r="M5" s="860"/>
      <c r="N5" s="860"/>
      <c r="O5" s="860"/>
      <c r="P5" s="860"/>
      <c r="Q5" s="860"/>
      <c r="R5" s="860"/>
      <c r="S5" s="860"/>
      <c r="T5" s="508"/>
      <c r="U5" s="508"/>
      <c r="V5" s="508"/>
      <c r="W5" s="508"/>
      <c r="X5" s="508"/>
      <c r="Y5" s="508"/>
      <c r="Z5" s="508"/>
      <c r="AA5" s="507"/>
      <c r="AB5" s="500"/>
    </row>
    <row r="6" spans="1:28" ht="12" customHeight="1">
      <c r="A6" s="855"/>
      <c r="B6" s="856"/>
      <c r="C6" s="861" t="s">
        <v>64</v>
      </c>
      <c r="D6" s="863" t="s">
        <v>684</v>
      </c>
      <c r="E6" s="863"/>
      <c r="F6" s="863"/>
      <c r="G6" s="863"/>
      <c r="H6" s="863" t="s">
        <v>683</v>
      </c>
      <c r="I6" s="863"/>
      <c r="J6" s="863"/>
      <c r="K6" s="863"/>
      <c r="L6" s="506"/>
      <c r="M6" s="864" t="s">
        <v>682</v>
      </c>
      <c r="N6" s="864"/>
      <c r="O6" s="864"/>
      <c r="P6" s="864"/>
      <c r="Q6" s="864"/>
      <c r="R6" s="864"/>
      <c r="S6" s="843"/>
      <c r="T6" s="505"/>
      <c r="U6" s="852" t="s">
        <v>681</v>
      </c>
      <c r="V6" s="852"/>
      <c r="W6" s="852"/>
      <c r="X6" s="852"/>
      <c r="Y6" s="852"/>
      <c r="Z6" s="852"/>
      <c r="AA6" s="844"/>
      <c r="AB6" s="504"/>
    </row>
    <row r="7" spans="1:28">
      <c r="A7" s="857"/>
      <c r="B7" s="858"/>
      <c r="C7" s="862"/>
      <c r="D7" s="503"/>
      <c r="E7" s="501" t="s">
        <v>472</v>
      </c>
      <c r="F7" s="474" t="s">
        <v>679</v>
      </c>
      <c r="G7" s="476" t="s">
        <v>680</v>
      </c>
      <c r="H7" s="478"/>
      <c r="I7" s="501" t="s">
        <v>472</v>
      </c>
      <c r="J7" s="474" t="s">
        <v>679</v>
      </c>
      <c r="K7" s="476" t="s">
        <v>680</v>
      </c>
      <c r="L7" s="502"/>
      <c r="M7" s="501" t="s">
        <v>472</v>
      </c>
      <c r="N7" s="501" t="s">
        <v>679</v>
      </c>
      <c r="O7" s="501" t="s">
        <v>678</v>
      </c>
      <c r="P7" s="501" t="s">
        <v>677</v>
      </c>
      <c r="Q7" s="501" t="s">
        <v>676</v>
      </c>
      <c r="R7" s="474" t="s">
        <v>675</v>
      </c>
      <c r="S7" s="501" t="s">
        <v>674</v>
      </c>
      <c r="T7" s="502"/>
      <c r="U7" s="501" t="s">
        <v>472</v>
      </c>
      <c r="V7" s="501" t="s">
        <v>679</v>
      </c>
      <c r="W7" s="501" t="s">
        <v>678</v>
      </c>
      <c r="X7" s="501" t="s">
        <v>677</v>
      </c>
      <c r="Y7" s="501" t="s">
        <v>676</v>
      </c>
      <c r="Z7" s="474" t="s">
        <v>675</v>
      </c>
      <c r="AA7" s="501" t="s">
        <v>674</v>
      </c>
      <c r="AB7" s="500"/>
    </row>
    <row r="8" spans="1:28">
      <c r="A8" s="499">
        <v>1</v>
      </c>
      <c r="B8" s="470" t="s">
        <v>473</v>
      </c>
      <c r="C8" s="713">
        <v>17873413244.260139</v>
      </c>
      <c r="D8" s="714">
        <v>16162470351.640638</v>
      </c>
      <c r="E8" s="714">
        <v>145469807.09549999</v>
      </c>
      <c r="F8" s="714">
        <v>71942.236699999979</v>
      </c>
      <c r="G8" s="714">
        <v>0</v>
      </c>
      <c r="H8" s="714">
        <v>1183273376.7094011</v>
      </c>
      <c r="I8" s="714">
        <v>66972784.15519999</v>
      </c>
      <c r="J8" s="714">
        <v>67302047.469000012</v>
      </c>
      <c r="K8" s="714">
        <v>19486.343700000005</v>
      </c>
      <c r="L8" s="714">
        <v>433395707.07560015</v>
      </c>
      <c r="M8" s="714">
        <v>29165786.065300018</v>
      </c>
      <c r="N8" s="714">
        <v>18971797.105800007</v>
      </c>
      <c r="O8" s="714">
        <v>74017579.160100013</v>
      </c>
      <c r="P8" s="714">
        <v>105180657.51589999</v>
      </c>
      <c r="Q8" s="714">
        <v>45811887.053300001</v>
      </c>
      <c r="R8" s="714">
        <v>33159701.131199993</v>
      </c>
      <c r="S8" s="714">
        <v>3397377.5153000001</v>
      </c>
      <c r="T8" s="714">
        <v>94273808.83449997</v>
      </c>
      <c r="U8" s="714">
        <v>11082927.829499997</v>
      </c>
      <c r="V8" s="714">
        <v>7097345.3843</v>
      </c>
      <c r="W8" s="714">
        <v>3475104.6247</v>
      </c>
      <c r="X8" s="714">
        <v>1706171.2345999999</v>
      </c>
      <c r="Y8" s="714">
        <v>1248128.3566000001</v>
      </c>
      <c r="Z8" s="714">
        <v>1423161.9103999999</v>
      </c>
      <c r="AA8" s="714">
        <v>0</v>
      </c>
      <c r="AB8" s="497"/>
    </row>
    <row r="9" spans="1:28">
      <c r="A9" s="465">
        <v>1.1000000000000001</v>
      </c>
      <c r="B9" s="498" t="s">
        <v>474</v>
      </c>
      <c r="C9" s="712">
        <v>0</v>
      </c>
      <c r="D9" s="714">
        <v>0</v>
      </c>
      <c r="E9" s="714">
        <v>0</v>
      </c>
      <c r="F9" s="714">
        <v>0</v>
      </c>
      <c r="G9" s="714">
        <v>0</v>
      </c>
      <c r="H9" s="714">
        <v>0</v>
      </c>
      <c r="I9" s="714">
        <v>0</v>
      </c>
      <c r="J9" s="714">
        <v>0</v>
      </c>
      <c r="K9" s="714">
        <v>0</v>
      </c>
      <c r="L9" s="714">
        <v>0</v>
      </c>
      <c r="M9" s="714">
        <v>0</v>
      </c>
      <c r="N9" s="714">
        <v>0</v>
      </c>
      <c r="O9" s="714">
        <v>0</v>
      </c>
      <c r="P9" s="714">
        <v>0</v>
      </c>
      <c r="Q9" s="714">
        <v>0</v>
      </c>
      <c r="R9" s="714">
        <v>0</v>
      </c>
      <c r="S9" s="714">
        <v>0</v>
      </c>
      <c r="T9" s="714">
        <v>0</v>
      </c>
      <c r="U9" s="714">
        <v>0</v>
      </c>
      <c r="V9" s="714">
        <v>0</v>
      </c>
      <c r="W9" s="714">
        <v>0</v>
      </c>
      <c r="X9" s="714">
        <v>0</v>
      </c>
      <c r="Y9" s="714">
        <v>0</v>
      </c>
      <c r="Z9" s="714">
        <v>0</v>
      </c>
      <c r="AA9" s="714">
        <v>0</v>
      </c>
      <c r="AB9" s="497"/>
    </row>
    <row r="10" spans="1:28">
      <c r="A10" s="465">
        <v>1.2</v>
      </c>
      <c r="B10" s="498" t="s">
        <v>475</v>
      </c>
      <c r="C10" s="712">
        <v>0</v>
      </c>
      <c r="D10" s="714">
        <v>0</v>
      </c>
      <c r="E10" s="714">
        <v>0</v>
      </c>
      <c r="F10" s="714">
        <v>0</v>
      </c>
      <c r="G10" s="714">
        <v>0</v>
      </c>
      <c r="H10" s="714">
        <v>0</v>
      </c>
      <c r="I10" s="714">
        <v>0</v>
      </c>
      <c r="J10" s="714">
        <v>0</v>
      </c>
      <c r="K10" s="714">
        <v>0</v>
      </c>
      <c r="L10" s="714">
        <v>0</v>
      </c>
      <c r="M10" s="714">
        <v>0</v>
      </c>
      <c r="N10" s="714">
        <v>0</v>
      </c>
      <c r="O10" s="714">
        <v>0</v>
      </c>
      <c r="P10" s="714">
        <v>0</v>
      </c>
      <c r="Q10" s="714">
        <v>0</v>
      </c>
      <c r="R10" s="714">
        <v>0</v>
      </c>
      <c r="S10" s="714">
        <v>0</v>
      </c>
      <c r="T10" s="714">
        <v>0</v>
      </c>
      <c r="U10" s="714">
        <v>0</v>
      </c>
      <c r="V10" s="714">
        <v>0</v>
      </c>
      <c r="W10" s="714">
        <v>0</v>
      </c>
      <c r="X10" s="714">
        <v>0</v>
      </c>
      <c r="Y10" s="714">
        <v>0</v>
      </c>
      <c r="Z10" s="714">
        <v>0</v>
      </c>
      <c r="AA10" s="714">
        <v>0</v>
      </c>
      <c r="AB10" s="497"/>
    </row>
    <row r="11" spans="1:28">
      <c r="A11" s="465">
        <v>1.3</v>
      </c>
      <c r="B11" s="498" t="s">
        <v>476</v>
      </c>
      <c r="C11" s="712">
        <v>0</v>
      </c>
      <c r="D11" s="714">
        <v>0</v>
      </c>
      <c r="E11" s="714">
        <v>0</v>
      </c>
      <c r="F11" s="714">
        <v>0</v>
      </c>
      <c r="G11" s="714">
        <v>0</v>
      </c>
      <c r="H11" s="714">
        <v>0</v>
      </c>
      <c r="I11" s="714">
        <v>0</v>
      </c>
      <c r="J11" s="714">
        <v>0</v>
      </c>
      <c r="K11" s="714">
        <v>0</v>
      </c>
      <c r="L11" s="714">
        <v>0</v>
      </c>
      <c r="M11" s="714">
        <v>0</v>
      </c>
      <c r="N11" s="714">
        <v>0</v>
      </c>
      <c r="O11" s="714">
        <v>0</v>
      </c>
      <c r="P11" s="714">
        <v>0</v>
      </c>
      <c r="Q11" s="714">
        <v>0</v>
      </c>
      <c r="R11" s="714">
        <v>0</v>
      </c>
      <c r="S11" s="714">
        <v>0</v>
      </c>
      <c r="T11" s="714">
        <v>0</v>
      </c>
      <c r="U11" s="714">
        <v>0</v>
      </c>
      <c r="V11" s="714">
        <v>0</v>
      </c>
      <c r="W11" s="714">
        <v>0</v>
      </c>
      <c r="X11" s="714">
        <v>0</v>
      </c>
      <c r="Y11" s="714">
        <v>0</v>
      </c>
      <c r="Z11" s="714">
        <v>0</v>
      </c>
      <c r="AA11" s="714">
        <v>0</v>
      </c>
      <c r="AB11" s="497"/>
    </row>
    <row r="12" spans="1:28">
      <c r="A12" s="465">
        <v>1.4</v>
      </c>
      <c r="B12" s="498" t="s">
        <v>477</v>
      </c>
      <c r="C12" s="712">
        <v>280482375.20969999</v>
      </c>
      <c r="D12" s="714">
        <v>275515502.53969997</v>
      </c>
      <c r="E12" s="714">
        <v>0</v>
      </c>
      <c r="F12" s="714">
        <v>0</v>
      </c>
      <c r="G12" s="714">
        <v>0</v>
      </c>
      <c r="H12" s="714">
        <v>0</v>
      </c>
      <c r="I12" s="714">
        <v>0</v>
      </c>
      <c r="J12" s="714">
        <v>0</v>
      </c>
      <c r="K12" s="714">
        <v>0</v>
      </c>
      <c r="L12" s="714">
        <v>4966872.67</v>
      </c>
      <c r="M12" s="714">
        <v>4625646.76</v>
      </c>
      <c r="N12" s="714">
        <v>0</v>
      </c>
      <c r="O12" s="714">
        <v>0</v>
      </c>
      <c r="P12" s="714">
        <v>0</v>
      </c>
      <c r="Q12" s="714">
        <v>0</v>
      </c>
      <c r="R12" s="714">
        <v>0</v>
      </c>
      <c r="S12" s="714">
        <v>0</v>
      </c>
      <c r="T12" s="714">
        <v>0</v>
      </c>
      <c r="U12" s="714">
        <v>0</v>
      </c>
      <c r="V12" s="714">
        <v>0</v>
      </c>
      <c r="W12" s="714">
        <v>0</v>
      </c>
      <c r="X12" s="714">
        <v>0</v>
      </c>
      <c r="Y12" s="714">
        <v>0</v>
      </c>
      <c r="Z12" s="714">
        <v>0</v>
      </c>
      <c r="AA12" s="714">
        <v>0</v>
      </c>
      <c r="AB12" s="497"/>
    </row>
    <row r="13" spans="1:28">
      <c r="A13" s="465">
        <v>1.5</v>
      </c>
      <c r="B13" s="498" t="s">
        <v>478</v>
      </c>
      <c r="C13" s="712">
        <v>8271057636.8682404</v>
      </c>
      <c r="D13" s="714">
        <v>7297331579.5232401</v>
      </c>
      <c r="E13" s="714">
        <v>48163287.259299994</v>
      </c>
      <c r="F13" s="714">
        <v>0</v>
      </c>
      <c r="G13" s="714">
        <v>0</v>
      </c>
      <c r="H13" s="714">
        <v>733071744.84590018</v>
      </c>
      <c r="I13" s="714">
        <v>9977630.0207999982</v>
      </c>
      <c r="J13" s="714">
        <v>25052386.168900006</v>
      </c>
      <c r="K13" s="714">
        <v>119.9838</v>
      </c>
      <c r="L13" s="714">
        <v>220258200.68760005</v>
      </c>
      <c r="M13" s="714">
        <v>3308011.0788000003</v>
      </c>
      <c r="N13" s="714">
        <v>3570526.4910000004</v>
      </c>
      <c r="O13" s="714">
        <v>40376906.643700011</v>
      </c>
      <c r="P13" s="714">
        <v>85226660.432999998</v>
      </c>
      <c r="Q13" s="714">
        <v>31666759.246499997</v>
      </c>
      <c r="R13" s="714">
        <v>21383410.878099993</v>
      </c>
      <c r="S13" s="714">
        <v>1117159.7663</v>
      </c>
      <c r="T13" s="714">
        <v>20396111.811499994</v>
      </c>
      <c r="U13" s="714">
        <v>165502.77360000001</v>
      </c>
      <c r="V13" s="714">
        <v>1859463.2253999999</v>
      </c>
      <c r="W13" s="714">
        <v>760605.63989999995</v>
      </c>
      <c r="X13" s="714">
        <v>0</v>
      </c>
      <c r="Y13" s="714">
        <v>565944.35360000003</v>
      </c>
      <c r="Z13" s="714">
        <v>116853.46</v>
      </c>
      <c r="AA13" s="714">
        <v>0</v>
      </c>
      <c r="AB13" s="497"/>
    </row>
    <row r="14" spans="1:28">
      <c r="A14" s="465">
        <v>1.6</v>
      </c>
      <c r="B14" s="498" t="s">
        <v>479</v>
      </c>
      <c r="C14" s="712">
        <v>9321873232.1822014</v>
      </c>
      <c r="D14" s="714">
        <v>8589623269.5776987</v>
      </c>
      <c r="E14" s="714">
        <v>97306519.836199984</v>
      </c>
      <c r="F14" s="714">
        <v>71942.236699999979</v>
      </c>
      <c r="G14" s="714">
        <v>0</v>
      </c>
      <c r="H14" s="714">
        <v>450201631.86350107</v>
      </c>
      <c r="I14" s="714">
        <v>56995154.134399995</v>
      </c>
      <c r="J14" s="714">
        <v>42249661.300099999</v>
      </c>
      <c r="K14" s="714">
        <v>19366.359900000003</v>
      </c>
      <c r="L14" s="714">
        <v>208170633.71800008</v>
      </c>
      <c r="M14" s="714">
        <v>21232128.226500019</v>
      </c>
      <c r="N14" s="714">
        <v>15401270.614800006</v>
      </c>
      <c r="O14" s="714">
        <v>33640672.516399994</v>
      </c>
      <c r="P14" s="714">
        <v>19953997.082899995</v>
      </c>
      <c r="Q14" s="714">
        <v>14145127.806800004</v>
      </c>
      <c r="R14" s="714">
        <v>11776290.2531</v>
      </c>
      <c r="S14" s="714">
        <v>2280217.7490000003</v>
      </c>
      <c r="T14" s="714">
        <v>73877697.022999972</v>
      </c>
      <c r="U14" s="714">
        <v>10917425.055899996</v>
      </c>
      <c r="V14" s="714">
        <v>5237882.1589000002</v>
      </c>
      <c r="W14" s="714">
        <v>2714498.9848000002</v>
      </c>
      <c r="X14" s="714">
        <v>1706171.2345999999</v>
      </c>
      <c r="Y14" s="714">
        <v>682184.00300000003</v>
      </c>
      <c r="Z14" s="714">
        <v>1306308.4504</v>
      </c>
      <c r="AA14" s="714">
        <v>0</v>
      </c>
      <c r="AB14" s="497"/>
    </row>
    <row r="15" spans="1:28">
      <c r="A15" s="499">
        <v>2</v>
      </c>
      <c r="B15" s="482" t="s">
        <v>480</v>
      </c>
      <c r="C15" s="713">
        <v>4471828968.1967001</v>
      </c>
      <c r="D15" s="714">
        <v>4471828968.1967001</v>
      </c>
      <c r="E15" s="714">
        <v>0</v>
      </c>
      <c r="F15" s="714">
        <v>0</v>
      </c>
      <c r="G15" s="714">
        <v>0</v>
      </c>
      <c r="H15" s="714">
        <v>0</v>
      </c>
      <c r="I15" s="714">
        <v>0</v>
      </c>
      <c r="J15" s="714">
        <v>0</v>
      </c>
      <c r="K15" s="714">
        <v>0</v>
      </c>
      <c r="L15" s="714">
        <v>0</v>
      </c>
      <c r="M15" s="714">
        <v>0</v>
      </c>
      <c r="N15" s="714">
        <v>0</v>
      </c>
      <c r="O15" s="714">
        <v>0</v>
      </c>
      <c r="P15" s="714">
        <v>0</v>
      </c>
      <c r="Q15" s="714">
        <v>0</v>
      </c>
      <c r="R15" s="714">
        <v>0</v>
      </c>
      <c r="S15" s="714">
        <v>0</v>
      </c>
      <c r="T15" s="714">
        <v>0</v>
      </c>
      <c r="U15" s="714">
        <v>0</v>
      </c>
      <c r="V15" s="714">
        <v>0</v>
      </c>
      <c r="W15" s="714">
        <v>0</v>
      </c>
      <c r="X15" s="714">
        <v>0</v>
      </c>
      <c r="Y15" s="714">
        <v>0</v>
      </c>
      <c r="Z15" s="714">
        <v>0</v>
      </c>
      <c r="AA15" s="714">
        <v>0</v>
      </c>
      <c r="AB15" s="497"/>
    </row>
    <row r="16" spans="1:28">
      <c r="A16" s="465">
        <v>2.1</v>
      </c>
      <c r="B16" s="498" t="s">
        <v>474</v>
      </c>
      <c r="C16" s="712">
        <v>33692192.735300004</v>
      </c>
      <c r="D16" s="714">
        <v>33692192.735300004</v>
      </c>
      <c r="E16" s="714">
        <v>0</v>
      </c>
      <c r="F16" s="714">
        <v>0</v>
      </c>
      <c r="G16" s="714">
        <v>0</v>
      </c>
      <c r="H16" s="714">
        <v>0</v>
      </c>
      <c r="I16" s="714">
        <v>0</v>
      </c>
      <c r="J16" s="714">
        <v>0</v>
      </c>
      <c r="K16" s="714">
        <v>0</v>
      </c>
      <c r="L16" s="714">
        <v>0</v>
      </c>
      <c r="M16" s="714">
        <v>0</v>
      </c>
      <c r="N16" s="714">
        <v>0</v>
      </c>
      <c r="O16" s="714">
        <v>0</v>
      </c>
      <c r="P16" s="714">
        <v>0</v>
      </c>
      <c r="Q16" s="714">
        <v>0</v>
      </c>
      <c r="R16" s="714">
        <v>0</v>
      </c>
      <c r="S16" s="714">
        <v>0</v>
      </c>
      <c r="T16" s="714">
        <v>0</v>
      </c>
      <c r="U16" s="714">
        <v>0</v>
      </c>
      <c r="V16" s="714">
        <v>0</v>
      </c>
      <c r="W16" s="714">
        <v>0</v>
      </c>
      <c r="X16" s="714">
        <v>0</v>
      </c>
      <c r="Y16" s="714">
        <v>0</v>
      </c>
      <c r="Z16" s="714">
        <v>0</v>
      </c>
      <c r="AA16" s="714">
        <v>0</v>
      </c>
      <c r="AB16" s="497"/>
    </row>
    <row r="17" spans="1:28">
      <c r="A17" s="465">
        <v>2.2000000000000002</v>
      </c>
      <c r="B17" s="498" t="s">
        <v>475</v>
      </c>
      <c r="C17" s="712">
        <v>3436178790.9004002</v>
      </c>
      <c r="D17" s="714">
        <v>3436178790.9004002</v>
      </c>
      <c r="E17" s="714">
        <v>0</v>
      </c>
      <c r="F17" s="714">
        <v>0</v>
      </c>
      <c r="G17" s="714">
        <v>0</v>
      </c>
      <c r="H17" s="714">
        <v>0</v>
      </c>
      <c r="I17" s="714">
        <v>0</v>
      </c>
      <c r="J17" s="714">
        <v>0</v>
      </c>
      <c r="K17" s="714">
        <v>0</v>
      </c>
      <c r="L17" s="714">
        <v>0</v>
      </c>
      <c r="M17" s="714">
        <v>0</v>
      </c>
      <c r="N17" s="714">
        <v>0</v>
      </c>
      <c r="O17" s="714">
        <v>0</v>
      </c>
      <c r="P17" s="714">
        <v>0</v>
      </c>
      <c r="Q17" s="714">
        <v>0</v>
      </c>
      <c r="R17" s="714">
        <v>0</v>
      </c>
      <c r="S17" s="714">
        <v>0</v>
      </c>
      <c r="T17" s="714">
        <v>0</v>
      </c>
      <c r="U17" s="714">
        <v>0</v>
      </c>
      <c r="V17" s="714">
        <v>0</v>
      </c>
      <c r="W17" s="714">
        <v>0</v>
      </c>
      <c r="X17" s="714">
        <v>0</v>
      </c>
      <c r="Y17" s="714">
        <v>0</v>
      </c>
      <c r="Z17" s="714">
        <v>0</v>
      </c>
      <c r="AA17" s="714">
        <v>0</v>
      </c>
      <c r="AB17" s="497"/>
    </row>
    <row r="18" spans="1:28">
      <c r="A18" s="465">
        <v>2.2999999999999998</v>
      </c>
      <c r="B18" s="498" t="s">
        <v>476</v>
      </c>
      <c r="C18" s="712">
        <v>904441115.88610005</v>
      </c>
      <c r="D18" s="714">
        <v>904441115.88610005</v>
      </c>
      <c r="E18" s="714">
        <v>0</v>
      </c>
      <c r="F18" s="714">
        <v>0</v>
      </c>
      <c r="G18" s="714">
        <v>0</v>
      </c>
      <c r="H18" s="714">
        <v>0</v>
      </c>
      <c r="I18" s="714">
        <v>0</v>
      </c>
      <c r="J18" s="714">
        <v>0</v>
      </c>
      <c r="K18" s="714">
        <v>0</v>
      </c>
      <c r="L18" s="714">
        <v>0</v>
      </c>
      <c r="M18" s="714">
        <v>0</v>
      </c>
      <c r="N18" s="714">
        <v>0</v>
      </c>
      <c r="O18" s="714">
        <v>0</v>
      </c>
      <c r="P18" s="714">
        <v>0</v>
      </c>
      <c r="Q18" s="714">
        <v>0</v>
      </c>
      <c r="R18" s="714">
        <v>0</v>
      </c>
      <c r="S18" s="714">
        <v>0</v>
      </c>
      <c r="T18" s="714">
        <v>0</v>
      </c>
      <c r="U18" s="714">
        <v>0</v>
      </c>
      <c r="V18" s="714">
        <v>0</v>
      </c>
      <c r="W18" s="714">
        <v>0</v>
      </c>
      <c r="X18" s="714">
        <v>0</v>
      </c>
      <c r="Y18" s="714">
        <v>0</v>
      </c>
      <c r="Z18" s="714">
        <v>0</v>
      </c>
      <c r="AA18" s="714">
        <v>0</v>
      </c>
      <c r="AB18" s="497"/>
    </row>
    <row r="19" spans="1:28">
      <c r="A19" s="465">
        <v>2.4</v>
      </c>
      <c r="B19" s="498" t="s">
        <v>477</v>
      </c>
      <c r="C19" s="712">
        <v>10417362.27</v>
      </c>
      <c r="D19" s="714">
        <v>10417362.27</v>
      </c>
      <c r="E19" s="714">
        <v>0</v>
      </c>
      <c r="F19" s="714">
        <v>0</v>
      </c>
      <c r="G19" s="714">
        <v>0</v>
      </c>
      <c r="H19" s="714">
        <v>0</v>
      </c>
      <c r="I19" s="714">
        <v>0</v>
      </c>
      <c r="J19" s="714">
        <v>0</v>
      </c>
      <c r="K19" s="714">
        <v>0</v>
      </c>
      <c r="L19" s="714">
        <v>0</v>
      </c>
      <c r="M19" s="714">
        <v>0</v>
      </c>
      <c r="N19" s="714">
        <v>0</v>
      </c>
      <c r="O19" s="714">
        <v>0</v>
      </c>
      <c r="P19" s="714">
        <v>0</v>
      </c>
      <c r="Q19" s="714">
        <v>0</v>
      </c>
      <c r="R19" s="714">
        <v>0</v>
      </c>
      <c r="S19" s="714">
        <v>0</v>
      </c>
      <c r="T19" s="714">
        <v>0</v>
      </c>
      <c r="U19" s="714">
        <v>0</v>
      </c>
      <c r="V19" s="714">
        <v>0</v>
      </c>
      <c r="W19" s="714">
        <v>0</v>
      </c>
      <c r="X19" s="714">
        <v>0</v>
      </c>
      <c r="Y19" s="714">
        <v>0</v>
      </c>
      <c r="Z19" s="714">
        <v>0</v>
      </c>
      <c r="AA19" s="714">
        <v>0</v>
      </c>
      <c r="AB19" s="497"/>
    </row>
    <row r="20" spans="1:28">
      <c r="A20" s="465">
        <v>2.5</v>
      </c>
      <c r="B20" s="498" t="s">
        <v>478</v>
      </c>
      <c r="C20" s="712">
        <v>87099506.404899999</v>
      </c>
      <c r="D20" s="714">
        <v>87099506.404899999</v>
      </c>
      <c r="E20" s="714">
        <v>0</v>
      </c>
      <c r="F20" s="714">
        <v>0</v>
      </c>
      <c r="G20" s="714">
        <v>0</v>
      </c>
      <c r="H20" s="714">
        <v>0</v>
      </c>
      <c r="I20" s="714">
        <v>0</v>
      </c>
      <c r="J20" s="714">
        <v>0</v>
      </c>
      <c r="K20" s="714">
        <v>0</v>
      </c>
      <c r="L20" s="714">
        <v>0</v>
      </c>
      <c r="M20" s="714">
        <v>0</v>
      </c>
      <c r="N20" s="714">
        <v>0</v>
      </c>
      <c r="O20" s="714">
        <v>0</v>
      </c>
      <c r="P20" s="714">
        <v>0</v>
      </c>
      <c r="Q20" s="714">
        <v>0</v>
      </c>
      <c r="R20" s="714">
        <v>0</v>
      </c>
      <c r="S20" s="714">
        <v>0</v>
      </c>
      <c r="T20" s="714">
        <v>0</v>
      </c>
      <c r="U20" s="714">
        <v>0</v>
      </c>
      <c r="V20" s="714">
        <v>0</v>
      </c>
      <c r="W20" s="714">
        <v>0</v>
      </c>
      <c r="X20" s="714">
        <v>0</v>
      </c>
      <c r="Y20" s="714">
        <v>0</v>
      </c>
      <c r="Z20" s="714">
        <v>0</v>
      </c>
      <c r="AA20" s="714">
        <v>0</v>
      </c>
      <c r="AB20" s="497"/>
    </row>
    <row r="21" spans="1:28">
      <c r="A21" s="465">
        <v>2.6</v>
      </c>
      <c r="B21" s="498" t="s">
        <v>479</v>
      </c>
      <c r="C21" s="712">
        <v>0</v>
      </c>
      <c r="D21" s="714">
        <v>0</v>
      </c>
      <c r="E21" s="714">
        <v>0</v>
      </c>
      <c r="F21" s="714">
        <v>0</v>
      </c>
      <c r="G21" s="714">
        <v>0</v>
      </c>
      <c r="H21" s="714">
        <v>0</v>
      </c>
      <c r="I21" s="714">
        <v>0</v>
      </c>
      <c r="J21" s="714">
        <v>0</v>
      </c>
      <c r="K21" s="714">
        <v>0</v>
      </c>
      <c r="L21" s="714">
        <v>0</v>
      </c>
      <c r="M21" s="714">
        <v>0</v>
      </c>
      <c r="N21" s="714">
        <v>0</v>
      </c>
      <c r="O21" s="714">
        <v>0</v>
      </c>
      <c r="P21" s="714">
        <v>0</v>
      </c>
      <c r="Q21" s="714">
        <v>0</v>
      </c>
      <c r="R21" s="714">
        <v>0</v>
      </c>
      <c r="S21" s="714">
        <v>0</v>
      </c>
      <c r="T21" s="714">
        <v>0</v>
      </c>
      <c r="U21" s="714">
        <v>0</v>
      </c>
      <c r="V21" s="714">
        <v>0</v>
      </c>
      <c r="W21" s="714">
        <v>0</v>
      </c>
      <c r="X21" s="714">
        <v>0</v>
      </c>
      <c r="Y21" s="714">
        <v>0</v>
      </c>
      <c r="Z21" s="714">
        <v>0</v>
      </c>
      <c r="AA21" s="714">
        <v>0</v>
      </c>
      <c r="AB21" s="497"/>
    </row>
    <row r="22" spans="1:28">
      <c r="A22" s="499">
        <v>3</v>
      </c>
      <c r="B22" s="470" t="s">
        <v>520</v>
      </c>
      <c r="C22" s="713">
        <v>2644599880.5602999</v>
      </c>
      <c r="D22" s="713">
        <v>2602143056.6918869</v>
      </c>
      <c r="E22" s="715"/>
      <c r="F22" s="715"/>
      <c r="G22" s="715"/>
      <c r="H22" s="713">
        <v>13467727.354106998</v>
      </c>
      <c r="I22" s="715"/>
      <c r="J22" s="715"/>
      <c r="K22" s="715"/>
      <c r="L22" s="713">
        <v>7804585.0718060005</v>
      </c>
      <c r="M22" s="715"/>
      <c r="N22" s="715"/>
      <c r="O22" s="715"/>
      <c r="P22" s="715"/>
      <c r="Q22" s="715"/>
      <c r="R22" s="715"/>
      <c r="S22" s="715"/>
      <c r="T22" s="713">
        <v>0</v>
      </c>
      <c r="U22" s="715"/>
      <c r="V22" s="715"/>
      <c r="W22" s="715"/>
      <c r="X22" s="715"/>
      <c r="Y22" s="715"/>
      <c r="Z22" s="715"/>
      <c r="AA22" s="715"/>
      <c r="AB22" s="497"/>
    </row>
    <row r="23" spans="1:28">
      <c r="A23" s="465">
        <v>3.1</v>
      </c>
      <c r="B23" s="498" t="s">
        <v>474</v>
      </c>
      <c r="C23" s="712">
        <v>0</v>
      </c>
      <c r="D23" s="713">
        <v>0</v>
      </c>
      <c r="E23" s="715"/>
      <c r="F23" s="715"/>
      <c r="G23" s="715"/>
      <c r="H23" s="713">
        <v>0</v>
      </c>
      <c r="I23" s="715"/>
      <c r="J23" s="715"/>
      <c r="K23" s="715"/>
      <c r="L23" s="713">
        <v>0</v>
      </c>
      <c r="M23" s="715"/>
      <c r="N23" s="715"/>
      <c r="O23" s="715"/>
      <c r="P23" s="715"/>
      <c r="Q23" s="715"/>
      <c r="R23" s="715"/>
      <c r="S23" s="715"/>
      <c r="T23" s="713">
        <v>0</v>
      </c>
      <c r="U23" s="715"/>
      <c r="V23" s="715"/>
      <c r="W23" s="715"/>
      <c r="X23" s="715"/>
      <c r="Y23" s="715"/>
      <c r="Z23" s="715"/>
      <c r="AA23" s="715"/>
      <c r="AB23" s="497"/>
    </row>
    <row r="24" spans="1:28">
      <c r="A24" s="465">
        <v>3.2</v>
      </c>
      <c r="B24" s="498" t="s">
        <v>475</v>
      </c>
      <c r="C24" s="712">
        <v>893245.59</v>
      </c>
      <c r="D24" s="713">
        <v>893245.59</v>
      </c>
      <c r="E24" s="715"/>
      <c r="F24" s="715"/>
      <c r="G24" s="715"/>
      <c r="H24" s="713">
        <v>0</v>
      </c>
      <c r="I24" s="715"/>
      <c r="J24" s="715"/>
      <c r="K24" s="715"/>
      <c r="L24" s="713">
        <v>0</v>
      </c>
      <c r="M24" s="715"/>
      <c r="N24" s="715"/>
      <c r="O24" s="715"/>
      <c r="P24" s="715"/>
      <c r="Q24" s="715"/>
      <c r="R24" s="715"/>
      <c r="S24" s="715"/>
      <c r="T24" s="713">
        <v>0</v>
      </c>
      <c r="U24" s="715"/>
      <c r="V24" s="715"/>
      <c r="W24" s="715"/>
      <c r="X24" s="715"/>
      <c r="Y24" s="715"/>
      <c r="Z24" s="715"/>
      <c r="AA24" s="715"/>
      <c r="AB24" s="497"/>
    </row>
    <row r="25" spans="1:28">
      <c r="A25" s="465">
        <v>3.3</v>
      </c>
      <c r="B25" s="498" t="s">
        <v>476</v>
      </c>
      <c r="C25" s="712">
        <v>0</v>
      </c>
      <c r="D25" s="713">
        <v>0</v>
      </c>
      <c r="E25" s="715"/>
      <c r="F25" s="715"/>
      <c r="G25" s="715"/>
      <c r="H25" s="713">
        <v>0</v>
      </c>
      <c r="I25" s="715"/>
      <c r="J25" s="715"/>
      <c r="K25" s="715"/>
      <c r="L25" s="713">
        <v>0</v>
      </c>
      <c r="M25" s="715"/>
      <c r="N25" s="715"/>
      <c r="O25" s="715"/>
      <c r="P25" s="715"/>
      <c r="Q25" s="715"/>
      <c r="R25" s="715"/>
      <c r="S25" s="715"/>
      <c r="T25" s="713">
        <v>0</v>
      </c>
      <c r="U25" s="715"/>
      <c r="V25" s="715"/>
      <c r="W25" s="715"/>
      <c r="X25" s="715"/>
      <c r="Y25" s="715"/>
      <c r="Z25" s="715"/>
      <c r="AA25" s="715"/>
      <c r="AB25" s="497"/>
    </row>
    <row r="26" spans="1:28">
      <c r="A26" s="465">
        <v>3.4</v>
      </c>
      <c r="B26" s="498" t="s">
        <v>477</v>
      </c>
      <c r="C26" s="712">
        <v>4186833.9071</v>
      </c>
      <c r="D26" s="713">
        <v>4186833.9071</v>
      </c>
      <c r="E26" s="715"/>
      <c r="F26" s="715"/>
      <c r="G26" s="715"/>
      <c r="H26" s="713">
        <v>0</v>
      </c>
      <c r="I26" s="715"/>
      <c r="J26" s="715"/>
      <c r="K26" s="715"/>
      <c r="L26" s="713">
        <v>0</v>
      </c>
      <c r="M26" s="715"/>
      <c r="N26" s="715"/>
      <c r="O26" s="715"/>
      <c r="P26" s="715"/>
      <c r="Q26" s="715"/>
      <c r="R26" s="715"/>
      <c r="S26" s="715"/>
      <c r="T26" s="713">
        <v>0</v>
      </c>
      <c r="U26" s="715"/>
      <c r="V26" s="715"/>
      <c r="W26" s="715"/>
      <c r="X26" s="715"/>
      <c r="Y26" s="715"/>
      <c r="Z26" s="715"/>
      <c r="AA26" s="715"/>
      <c r="AB26" s="497"/>
    </row>
    <row r="27" spans="1:28">
      <c r="A27" s="465">
        <v>3.5</v>
      </c>
      <c r="B27" s="498" t="s">
        <v>478</v>
      </c>
      <c r="C27" s="712">
        <v>2390722519.5213308</v>
      </c>
      <c r="D27" s="713">
        <v>2353318154.5535488</v>
      </c>
      <c r="E27" s="715"/>
      <c r="F27" s="715"/>
      <c r="G27" s="715"/>
      <c r="H27" s="713">
        <v>8839015.4853099994</v>
      </c>
      <c r="I27" s="715"/>
      <c r="J27" s="715"/>
      <c r="K27" s="715"/>
      <c r="L27" s="713">
        <v>7382349.4824720006</v>
      </c>
      <c r="M27" s="715"/>
      <c r="N27" s="715"/>
      <c r="O27" s="715"/>
      <c r="P27" s="715"/>
      <c r="Q27" s="715"/>
      <c r="R27" s="715"/>
      <c r="S27" s="715"/>
      <c r="T27" s="713">
        <v>21183000</v>
      </c>
      <c r="U27" s="715"/>
      <c r="V27" s="715"/>
      <c r="W27" s="715"/>
      <c r="X27" s="715"/>
      <c r="Y27" s="715"/>
      <c r="Z27" s="715"/>
      <c r="AA27" s="715"/>
      <c r="AB27" s="497"/>
    </row>
    <row r="28" spans="1:28">
      <c r="A28" s="465">
        <v>3.6</v>
      </c>
      <c r="B28" s="498" t="s">
        <v>479</v>
      </c>
      <c r="C28" s="712">
        <v>248797281.54186901</v>
      </c>
      <c r="D28" s="713">
        <v>243744822.641238</v>
      </c>
      <c r="E28" s="715"/>
      <c r="F28" s="715"/>
      <c r="G28" s="715"/>
      <c r="H28" s="713">
        <v>4628711.8687969986</v>
      </c>
      <c r="I28" s="715"/>
      <c r="J28" s="715"/>
      <c r="K28" s="715"/>
      <c r="L28" s="713">
        <v>422235.58933400002</v>
      </c>
      <c r="M28" s="715"/>
      <c r="N28" s="715"/>
      <c r="O28" s="715"/>
      <c r="P28" s="715"/>
      <c r="Q28" s="715"/>
      <c r="R28" s="715"/>
      <c r="S28" s="715"/>
      <c r="T28" s="713">
        <v>1511.4425000000001</v>
      </c>
      <c r="U28" s="715"/>
      <c r="V28" s="715"/>
      <c r="W28" s="715"/>
      <c r="X28" s="715"/>
      <c r="Y28" s="715"/>
      <c r="Z28" s="715"/>
      <c r="AA28" s="715"/>
      <c r="AB28" s="49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topLeftCell="A13" zoomScaleNormal="100" workbookViewId="0">
      <selection activeCell="C21" sqref="C21:E22"/>
    </sheetView>
  </sheetViews>
  <sheetFormatPr defaultColWidth="9.140625" defaultRowHeight="12.75"/>
  <cols>
    <col min="1" max="1" width="11.85546875" style="477" bestFit="1" customWidth="1"/>
    <col min="2" max="2" width="90.28515625" style="477" bestFit="1" customWidth="1"/>
    <col min="3" max="3" width="20.140625" style="477" customWidth="1"/>
    <col min="4" max="4" width="22.28515625" style="477" customWidth="1"/>
    <col min="5" max="7" width="17.140625" style="477" customWidth="1"/>
    <col min="8" max="8" width="22.28515625" style="477" customWidth="1"/>
    <col min="9" max="10" width="17.140625" style="477" customWidth="1"/>
    <col min="11" max="27" width="22.28515625" style="477" customWidth="1"/>
    <col min="28" max="16384" width="9.140625" style="477"/>
  </cols>
  <sheetData>
    <row r="1" spans="1:27" ht="13.5">
      <c r="A1" s="389" t="s">
        <v>30</v>
      </c>
      <c r="B1" s="463" t="str">
        <f>'Info '!C2</f>
        <v xml:space="preserve">JSC "Bank of Georgia" </v>
      </c>
    </row>
    <row r="2" spans="1:27">
      <c r="A2" s="390" t="s">
        <v>31</v>
      </c>
      <c r="B2" s="462">
        <f>'1. key ratios '!B2</f>
        <v>45107</v>
      </c>
    </row>
    <row r="3" spans="1:27">
      <c r="A3" s="391" t="s">
        <v>482</v>
      </c>
      <c r="C3" s="479"/>
    </row>
    <row r="4" spans="1:27" ht="13.5" thickBot="1">
      <c r="A4" s="391"/>
      <c r="B4" s="533"/>
      <c r="C4" s="479"/>
    </row>
    <row r="5" spans="1:27" s="509" customFormat="1" ht="13.5" customHeight="1">
      <c r="A5" s="865" t="s">
        <v>688</v>
      </c>
      <c r="B5" s="866"/>
      <c r="C5" s="874" t="s">
        <v>687</v>
      </c>
      <c r="D5" s="875"/>
      <c r="E5" s="875"/>
      <c r="F5" s="875"/>
      <c r="G5" s="875"/>
      <c r="H5" s="875"/>
      <c r="I5" s="875"/>
      <c r="J5" s="875"/>
      <c r="K5" s="875"/>
      <c r="L5" s="875"/>
      <c r="M5" s="875"/>
      <c r="N5" s="875"/>
      <c r="O5" s="875"/>
      <c r="P5" s="875"/>
      <c r="Q5" s="875"/>
      <c r="R5" s="875"/>
      <c r="S5" s="876"/>
      <c r="T5" s="508"/>
      <c r="U5" s="508"/>
      <c r="V5" s="508"/>
      <c r="W5" s="508"/>
      <c r="X5" s="508"/>
      <c r="Y5" s="508"/>
      <c r="Z5" s="508"/>
      <c r="AA5" s="507"/>
    </row>
    <row r="6" spans="1:27" s="509" customFormat="1" ht="12" customHeight="1">
      <c r="A6" s="867"/>
      <c r="B6" s="868"/>
      <c r="C6" s="871" t="s">
        <v>64</v>
      </c>
      <c r="D6" s="863" t="s">
        <v>684</v>
      </c>
      <c r="E6" s="863"/>
      <c r="F6" s="863"/>
      <c r="G6" s="863"/>
      <c r="H6" s="863" t="s">
        <v>683</v>
      </c>
      <c r="I6" s="863"/>
      <c r="J6" s="863"/>
      <c r="K6" s="863"/>
      <c r="L6" s="506"/>
      <c r="M6" s="864" t="s">
        <v>682</v>
      </c>
      <c r="N6" s="864"/>
      <c r="O6" s="864"/>
      <c r="P6" s="864"/>
      <c r="Q6" s="864"/>
      <c r="R6" s="864"/>
      <c r="S6" s="873"/>
      <c r="T6" s="508"/>
      <c r="U6" s="852" t="s">
        <v>681</v>
      </c>
      <c r="V6" s="852"/>
      <c r="W6" s="852"/>
      <c r="X6" s="852"/>
      <c r="Y6" s="852"/>
      <c r="Z6" s="852"/>
      <c r="AA6" s="844"/>
    </row>
    <row r="7" spans="1:27" s="509" customFormat="1" ht="25.5">
      <c r="A7" s="869"/>
      <c r="B7" s="870"/>
      <c r="C7" s="872"/>
      <c r="D7" s="503"/>
      <c r="E7" s="501" t="s">
        <v>472</v>
      </c>
      <c r="F7" s="474" t="s">
        <v>679</v>
      </c>
      <c r="G7" s="476" t="s">
        <v>680</v>
      </c>
      <c r="H7" s="532"/>
      <c r="I7" s="501" t="s">
        <v>472</v>
      </c>
      <c r="J7" s="474" t="s">
        <v>679</v>
      </c>
      <c r="K7" s="476" t="s">
        <v>680</v>
      </c>
      <c r="L7" s="502"/>
      <c r="M7" s="501" t="s">
        <v>472</v>
      </c>
      <c r="N7" s="474" t="s">
        <v>679</v>
      </c>
      <c r="O7" s="474" t="s">
        <v>678</v>
      </c>
      <c r="P7" s="474" t="s">
        <v>677</v>
      </c>
      <c r="Q7" s="474" t="s">
        <v>676</v>
      </c>
      <c r="R7" s="474" t="s">
        <v>675</v>
      </c>
      <c r="S7" s="531" t="s">
        <v>674</v>
      </c>
      <c r="T7" s="530"/>
      <c r="U7" s="501" t="s">
        <v>472</v>
      </c>
      <c r="V7" s="501" t="s">
        <v>679</v>
      </c>
      <c r="W7" s="501" t="s">
        <v>678</v>
      </c>
      <c r="X7" s="501" t="s">
        <v>677</v>
      </c>
      <c r="Y7" s="501" t="s">
        <v>676</v>
      </c>
      <c r="Z7" s="474" t="s">
        <v>675</v>
      </c>
      <c r="AA7" s="501" t="s">
        <v>674</v>
      </c>
    </row>
    <row r="8" spans="1:27">
      <c r="A8" s="529">
        <v>1</v>
      </c>
      <c r="B8" s="528" t="s">
        <v>473</v>
      </c>
      <c r="C8" s="725">
        <v>17873413244.260139</v>
      </c>
      <c r="D8" s="714">
        <v>16162470351.64064</v>
      </c>
      <c r="E8" s="714">
        <v>145469807.09549999</v>
      </c>
      <c r="F8" s="714">
        <v>71942.236699999994</v>
      </c>
      <c r="G8" s="714"/>
      <c r="H8" s="714">
        <v>1183273376.7093999</v>
      </c>
      <c r="I8" s="714">
        <v>66972784.155200005</v>
      </c>
      <c r="J8" s="714">
        <v>67302047.468999997</v>
      </c>
      <c r="K8" s="714">
        <v>19486.343700000001</v>
      </c>
      <c r="L8" s="714">
        <v>433395707.07559997</v>
      </c>
      <c r="M8" s="714">
        <v>29165786.065299995</v>
      </c>
      <c r="N8" s="714">
        <v>18971797.105799999</v>
      </c>
      <c r="O8" s="714">
        <v>74017579.160100013</v>
      </c>
      <c r="P8" s="714">
        <v>105180657.51589996</v>
      </c>
      <c r="Q8" s="714">
        <v>45811887.053300008</v>
      </c>
      <c r="R8" s="714">
        <v>33159701.131200004</v>
      </c>
      <c r="S8" s="726">
        <v>3397377.5153000006</v>
      </c>
      <c r="T8" s="727">
        <v>94273808.83450003</v>
      </c>
      <c r="U8" s="714">
        <v>11082927.829500001</v>
      </c>
      <c r="V8" s="714">
        <v>7097345.384300001</v>
      </c>
      <c r="W8" s="714">
        <v>3475104.6247</v>
      </c>
      <c r="X8" s="714">
        <v>1706171.2346000001</v>
      </c>
      <c r="Y8" s="714">
        <v>1248128.3566000001</v>
      </c>
      <c r="Z8" s="714">
        <v>1423161.9103999999</v>
      </c>
      <c r="AA8" s="726">
        <v>0</v>
      </c>
    </row>
    <row r="9" spans="1:27">
      <c r="A9" s="526">
        <v>1.1000000000000001</v>
      </c>
      <c r="B9" s="527" t="s">
        <v>483</v>
      </c>
      <c r="C9" s="716">
        <v>14675056701.6192</v>
      </c>
      <c r="D9" s="714">
        <v>13213844167.530701</v>
      </c>
      <c r="E9" s="714">
        <v>110094986.2568</v>
      </c>
      <c r="F9" s="714">
        <v>0</v>
      </c>
      <c r="G9" s="714"/>
      <c r="H9" s="714">
        <v>1039726893.4377999</v>
      </c>
      <c r="I9" s="714">
        <v>41072903.611399993</v>
      </c>
      <c r="J9" s="714">
        <v>47660950.067599997</v>
      </c>
      <c r="K9" s="714">
        <v>0</v>
      </c>
      <c r="L9" s="714">
        <v>334378011.70179993</v>
      </c>
      <c r="M9" s="714">
        <v>10066829.120200001</v>
      </c>
      <c r="N9" s="714">
        <v>11173511.790200001</v>
      </c>
      <c r="O9" s="714">
        <v>53787421.832900003</v>
      </c>
      <c r="P9" s="714">
        <v>103355786.95280001</v>
      </c>
      <c r="Q9" s="714">
        <v>43962548.923199996</v>
      </c>
      <c r="R9" s="714">
        <v>30182786.9267</v>
      </c>
      <c r="S9" s="726">
        <v>0</v>
      </c>
      <c r="T9" s="727">
        <v>87107628.948899999</v>
      </c>
      <c r="U9" s="714">
        <v>9774535.2433000002</v>
      </c>
      <c r="V9" s="714">
        <v>6549996.0805999991</v>
      </c>
      <c r="W9" s="714">
        <v>3170392.6107000001</v>
      </c>
      <c r="X9" s="714">
        <v>1625315.5214</v>
      </c>
      <c r="Y9" s="714">
        <v>1248128.3566000001</v>
      </c>
      <c r="Z9" s="714">
        <v>1423161.9103999999</v>
      </c>
      <c r="AA9" s="726"/>
    </row>
    <row r="10" spans="1:27">
      <c r="A10" s="524" t="s">
        <v>14</v>
      </c>
      <c r="B10" s="525" t="s">
        <v>484</v>
      </c>
      <c r="C10" s="717">
        <v>14325745134.8892</v>
      </c>
      <c r="D10" s="714">
        <v>12872772340.9531</v>
      </c>
      <c r="E10" s="714">
        <v>107253037.3538</v>
      </c>
      <c r="F10" s="714">
        <v>0</v>
      </c>
      <c r="G10" s="714"/>
      <c r="H10" s="714">
        <v>1034968650.9217</v>
      </c>
      <c r="I10" s="714">
        <v>40763438.253499992</v>
      </c>
      <c r="J10" s="714">
        <v>47207969.871399999</v>
      </c>
      <c r="K10" s="714">
        <v>0</v>
      </c>
      <c r="L10" s="714">
        <v>330896514.06549996</v>
      </c>
      <c r="M10" s="714">
        <v>9985002.6283999998</v>
      </c>
      <c r="N10" s="714">
        <v>11093164.6273</v>
      </c>
      <c r="O10" s="714">
        <v>52764851.984400004</v>
      </c>
      <c r="P10" s="714">
        <v>102022278.7031</v>
      </c>
      <c r="Q10" s="714">
        <v>43962548.923199996</v>
      </c>
      <c r="R10" s="714">
        <v>30182786.9267</v>
      </c>
      <c r="S10" s="726">
        <v>0</v>
      </c>
      <c r="T10" s="727">
        <v>87107628.948899999</v>
      </c>
      <c r="U10" s="714">
        <v>9774535.2433000002</v>
      </c>
      <c r="V10" s="714">
        <v>6549996.0805999991</v>
      </c>
      <c r="W10" s="714">
        <v>3170392.6107000001</v>
      </c>
      <c r="X10" s="714">
        <v>1625315.5214</v>
      </c>
      <c r="Y10" s="714">
        <v>1248128.3566000001</v>
      </c>
      <c r="Z10" s="714">
        <v>1423161.9103999999</v>
      </c>
      <c r="AA10" s="726"/>
    </row>
    <row r="11" spans="1:27">
      <c r="A11" s="523" t="s">
        <v>485</v>
      </c>
      <c r="B11" s="522" t="s">
        <v>486</v>
      </c>
      <c r="C11" s="718">
        <v>6926415894.6401997</v>
      </c>
      <c r="D11" s="714">
        <v>6307463242.7901001</v>
      </c>
      <c r="E11" s="714">
        <v>47340911.148100004</v>
      </c>
      <c r="F11" s="714">
        <v>0</v>
      </c>
      <c r="G11" s="714"/>
      <c r="H11" s="714">
        <v>400809817.65310001</v>
      </c>
      <c r="I11" s="714">
        <v>19994882.835099999</v>
      </c>
      <c r="J11" s="714">
        <v>14204907.803400001</v>
      </c>
      <c r="K11" s="714">
        <v>0</v>
      </c>
      <c r="L11" s="714">
        <v>182364030.34109998</v>
      </c>
      <c r="M11" s="714">
        <v>4731256.3888999997</v>
      </c>
      <c r="N11" s="714">
        <v>4140381.5055</v>
      </c>
      <c r="O11" s="714">
        <v>18885903.775600001</v>
      </c>
      <c r="P11" s="714">
        <v>64775011.166000001</v>
      </c>
      <c r="Q11" s="714">
        <v>26145135.400899999</v>
      </c>
      <c r="R11" s="714">
        <v>18814586.365899999</v>
      </c>
      <c r="S11" s="726">
        <v>0</v>
      </c>
      <c r="T11" s="727">
        <v>35778803.855900005</v>
      </c>
      <c r="U11" s="714">
        <v>4187161.4915</v>
      </c>
      <c r="V11" s="714">
        <v>2953587.6951000001</v>
      </c>
      <c r="W11" s="714">
        <v>1246313.2637</v>
      </c>
      <c r="X11" s="714">
        <v>591154.94819999998</v>
      </c>
      <c r="Y11" s="714">
        <v>386677.07990000001</v>
      </c>
      <c r="Z11" s="714">
        <v>116853.46</v>
      </c>
      <c r="AA11" s="726"/>
    </row>
    <row r="12" spans="1:27">
      <c r="A12" s="523" t="s">
        <v>487</v>
      </c>
      <c r="B12" s="522" t="s">
        <v>488</v>
      </c>
      <c r="C12" s="718">
        <v>2320345319.8815999</v>
      </c>
      <c r="D12" s="714">
        <v>2167126962.1195998</v>
      </c>
      <c r="E12" s="714">
        <v>27760955.941800002</v>
      </c>
      <c r="F12" s="714">
        <v>0</v>
      </c>
      <c r="G12" s="714"/>
      <c r="H12" s="714">
        <v>87553228.227200001</v>
      </c>
      <c r="I12" s="714">
        <v>6657717.2378000002</v>
      </c>
      <c r="J12" s="714">
        <v>7481100.9758000001</v>
      </c>
      <c r="K12" s="714">
        <v>0</v>
      </c>
      <c r="L12" s="714">
        <v>33314516.789099999</v>
      </c>
      <c r="M12" s="714">
        <v>1791867.4253</v>
      </c>
      <c r="N12" s="714">
        <v>1697703.5920000002</v>
      </c>
      <c r="O12" s="714">
        <v>7542790.6648000004</v>
      </c>
      <c r="P12" s="714">
        <v>3619184.7379000001</v>
      </c>
      <c r="Q12" s="714">
        <v>3408351.1575000002</v>
      </c>
      <c r="R12" s="714">
        <v>3196742.13</v>
      </c>
      <c r="S12" s="726">
        <v>0</v>
      </c>
      <c r="T12" s="727">
        <v>32350612.745700002</v>
      </c>
      <c r="U12" s="714">
        <v>2618297.5443000002</v>
      </c>
      <c r="V12" s="714">
        <v>1295553.6253</v>
      </c>
      <c r="W12" s="714">
        <v>370822.48680000001</v>
      </c>
      <c r="X12" s="714">
        <v>168714.68799999999</v>
      </c>
      <c r="Y12" s="714">
        <v>71710.016399999993</v>
      </c>
      <c r="Z12" s="714">
        <v>131960.5638</v>
      </c>
      <c r="AA12" s="726"/>
    </row>
    <row r="13" spans="1:27">
      <c r="A13" s="523" t="s">
        <v>489</v>
      </c>
      <c r="B13" s="522" t="s">
        <v>490</v>
      </c>
      <c r="C13" s="718">
        <v>1704071797.6615</v>
      </c>
      <c r="D13" s="714">
        <v>1555862530.2495</v>
      </c>
      <c r="E13" s="714">
        <v>17335161.941199999</v>
      </c>
      <c r="F13" s="714">
        <v>0</v>
      </c>
      <c r="G13" s="714"/>
      <c r="H13" s="714">
        <v>105813178.4554</v>
      </c>
      <c r="I13" s="714">
        <v>10752183.052199999</v>
      </c>
      <c r="J13" s="714">
        <v>7807229.1461999994</v>
      </c>
      <c r="K13" s="714">
        <v>0</v>
      </c>
      <c r="L13" s="714">
        <v>34084968.176799998</v>
      </c>
      <c r="M13" s="714">
        <v>1027610.5323</v>
      </c>
      <c r="N13" s="714">
        <v>1946400.7165000001</v>
      </c>
      <c r="O13" s="714">
        <v>8926806.6735999994</v>
      </c>
      <c r="P13" s="714">
        <v>7159428.4968999997</v>
      </c>
      <c r="Q13" s="714">
        <v>2668455.5959000001</v>
      </c>
      <c r="R13" s="714">
        <v>1349710.6132</v>
      </c>
      <c r="S13" s="726">
        <v>0</v>
      </c>
      <c r="T13" s="727">
        <v>8311120.7797999997</v>
      </c>
      <c r="U13" s="714">
        <v>1465165.7760999999</v>
      </c>
      <c r="V13" s="714">
        <v>1166914.5911000001</v>
      </c>
      <c r="W13" s="714">
        <v>621176.27729999996</v>
      </c>
      <c r="X13" s="714">
        <v>388715.78460000001</v>
      </c>
      <c r="Y13" s="714">
        <v>0</v>
      </c>
      <c r="Z13" s="714">
        <v>61138.488700000002</v>
      </c>
      <c r="AA13" s="726"/>
    </row>
    <row r="14" spans="1:27">
      <c r="A14" s="523" t="s">
        <v>491</v>
      </c>
      <c r="B14" s="522" t="s">
        <v>492</v>
      </c>
      <c r="C14" s="718">
        <v>3374912122.7059002</v>
      </c>
      <c r="D14" s="714">
        <v>2842319605.7939</v>
      </c>
      <c r="E14" s="714">
        <v>14816008.322699999</v>
      </c>
      <c r="F14" s="714">
        <v>0</v>
      </c>
      <c r="G14" s="714"/>
      <c r="H14" s="714">
        <v>440792426.58600003</v>
      </c>
      <c r="I14" s="714">
        <v>3358655.1284000003</v>
      </c>
      <c r="J14" s="714">
        <v>17714731.945999999</v>
      </c>
      <c r="K14" s="714">
        <v>0</v>
      </c>
      <c r="L14" s="714">
        <v>81132998.758499995</v>
      </c>
      <c r="M14" s="714">
        <v>2434268.2818999998</v>
      </c>
      <c r="N14" s="714">
        <v>3308678.8133</v>
      </c>
      <c r="O14" s="714">
        <v>17409350.8704</v>
      </c>
      <c r="P14" s="714">
        <v>26468654.302299999</v>
      </c>
      <c r="Q14" s="714">
        <v>11740606.7689</v>
      </c>
      <c r="R14" s="714">
        <v>6821747.8175999997</v>
      </c>
      <c r="S14" s="726">
        <v>0</v>
      </c>
      <c r="T14" s="727">
        <v>10667091.567500001</v>
      </c>
      <c r="U14" s="714">
        <v>1503910.4313999999</v>
      </c>
      <c r="V14" s="714">
        <v>1133940.1691000001</v>
      </c>
      <c r="W14" s="714">
        <v>932080.58290000004</v>
      </c>
      <c r="X14" s="714">
        <v>476730.10060000001</v>
      </c>
      <c r="Y14" s="714">
        <v>789741.26029999997</v>
      </c>
      <c r="Z14" s="714">
        <v>1113209.3979</v>
      </c>
      <c r="AA14" s="726"/>
    </row>
    <row r="15" spans="1:27">
      <c r="A15" s="521">
        <v>1.2</v>
      </c>
      <c r="B15" s="519" t="s">
        <v>686</v>
      </c>
      <c r="C15" s="719">
        <v>155171154.806523</v>
      </c>
      <c r="D15" s="714">
        <v>30400045.189999998</v>
      </c>
      <c r="E15" s="714">
        <v>844314.2</v>
      </c>
      <c r="F15" s="714">
        <v>0</v>
      </c>
      <c r="G15" s="714"/>
      <c r="H15" s="714">
        <v>30520454.009999998</v>
      </c>
      <c r="I15" s="714">
        <v>685505.73</v>
      </c>
      <c r="J15" s="714">
        <v>1163687.31</v>
      </c>
      <c r="K15" s="714">
        <v>0</v>
      </c>
      <c r="L15" s="714">
        <v>75025952.942721009</v>
      </c>
      <c r="M15" s="714">
        <v>2318333.4193540001</v>
      </c>
      <c r="N15" s="714">
        <v>2563894.7376379999</v>
      </c>
      <c r="O15" s="714">
        <v>7050447.118059</v>
      </c>
      <c r="P15" s="714">
        <v>21294519.793694999</v>
      </c>
      <c r="Q15" s="714">
        <v>11875398.999387</v>
      </c>
      <c r="R15" s="714">
        <v>14178705.531380001</v>
      </c>
      <c r="S15" s="726">
        <v>0</v>
      </c>
      <c r="T15" s="727">
        <v>19224702.663801998</v>
      </c>
      <c r="U15" s="714">
        <v>2656406.4883320001</v>
      </c>
      <c r="V15" s="714">
        <v>1785880.0364609999</v>
      </c>
      <c r="W15" s="714">
        <v>1118184.46</v>
      </c>
      <c r="X15" s="714">
        <v>707978.767888</v>
      </c>
      <c r="Y15" s="714">
        <v>508718.14728000003</v>
      </c>
      <c r="Z15" s="714">
        <v>505431.84560899995</v>
      </c>
      <c r="AA15" s="726"/>
    </row>
    <row r="16" spans="1:27">
      <c r="A16" s="520">
        <v>1.3</v>
      </c>
      <c r="B16" s="519" t="s">
        <v>531</v>
      </c>
      <c r="C16" s="728"/>
      <c r="D16" s="729"/>
      <c r="E16" s="729"/>
      <c r="F16" s="729"/>
      <c r="G16" s="729"/>
      <c r="H16" s="729"/>
      <c r="I16" s="729"/>
      <c r="J16" s="729"/>
      <c r="K16" s="729"/>
      <c r="L16" s="729"/>
      <c r="M16" s="729"/>
      <c r="N16" s="729"/>
      <c r="O16" s="729"/>
      <c r="P16" s="729"/>
      <c r="Q16" s="729"/>
      <c r="R16" s="729"/>
      <c r="S16" s="730"/>
      <c r="T16" s="731"/>
      <c r="U16" s="729"/>
      <c r="V16" s="729"/>
      <c r="W16" s="729"/>
      <c r="X16" s="729"/>
      <c r="Y16" s="729"/>
      <c r="Z16" s="729"/>
      <c r="AA16" s="730"/>
    </row>
    <row r="17" spans="1:27" s="509" customFormat="1">
      <c r="A17" s="517" t="s">
        <v>493</v>
      </c>
      <c r="B17" s="518" t="s">
        <v>494</v>
      </c>
      <c r="C17" s="720">
        <v>13776125692.614899</v>
      </c>
      <c r="D17" s="732">
        <v>12396318964.396</v>
      </c>
      <c r="E17" s="732">
        <v>107489642.4958</v>
      </c>
      <c r="F17" s="732">
        <v>0</v>
      </c>
      <c r="G17" s="732"/>
      <c r="H17" s="732">
        <v>978270299.51400006</v>
      </c>
      <c r="I17" s="732">
        <v>40735228.318499997</v>
      </c>
      <c r="J17" s="732">
        <v>44161031.445500001</v>
      </c>
      <c r="K17" s="732">
        <v>0</v>
      </c>
      <c r="L17" s="732">
        <v>316565152.1444</v>
      </c>
      <c r="M17" s="732">
        <v>9524989.8478999995</v>
      </c>
      <c r="N17" s="732">
        <v>10608484.650300002</v>
      </c>
      <c r="O17" s="732">
        <v>52419314.521400005</v>
      </c>
      <c r="P17" s="732">
        <v>97334001.565099999</v>
      </c>
      <c r="Q17" s="732">
        <v>39869012.847399995</v>
      </c>
      <c r="R17" s="732">
        <v>27878615.387499999</v>
      </c>
      <c r="S17" s="733">
        <v>0</v>
      </c>
      <c r="T17" s="734">
        <v>84971276.560500011</v>
      </c>
      <c r="U17" s="732">
        <v>9419108.1388000008</v>
      </c>
      <c r="V17" s="732">
        <v>6356470.0215000007</v>
      </c>
      <c r="W17" s="732">
        <v>3033323.7278</v>
      </c>
      <c r="X17" s="732">
        <v>1452965.7836000002</v>
      </c>
      <c r="Y17" s="732">
        <v>1012221.8062999999</v>
      </c>
      <c r="Z17" s="732">
        <v>1417461.2404999998</v>
      </c>
      <c r="AA17" s="733"/>
    </row>
    <row r="18" spans="1:27" s="509" customFormat="1">
      <c r="A18" s="514" t="s">
        <v>495</v>
      </c>
      <c r="B18" s="515" t="s">
        <v>496</v>
      </c>
      <c r="C18" s="721">
        <v>13031106683.112358</v>
      </c>
      <c r="D18" s="732">
        <v>11724368226.64016</v>
      </c>
      <c r="E18" s="732">
        <v>104541051.90110001</v>
      </c>
      <c r="F18" s="732">
        <v>0</v>
      </c>
      <c r="G18" s="732"/>
      <c r="H18" s="732">
        <v>914792129.97619808</v>
      </c>
      <c r="I18" s="732">
        <v>40261887.9551</v>
      </c>
      <c r="J18" s="732">
        <v>42376416.825400002</v>
      </c>
      <c r="K18" s="732">
        <v>0</v>
      </c>
      <c r="L18" s="732">
        <v>307009301.6846</v>
      </c>
      <c r="M18" s="732">
        <v>9358193.7964999992</v>
      </c>
      <c r="N18" s="732">
        <v>10428207.244000001</v>
      </c>
      <c r="O18" s="732">
        <v>47926276.714000002</v>
      </c>
      <c r="P18" s="732">
        <v>94446123.9208</v>
      </c>
      <c r="Q18" s="732">
        <v>39717960.024299994</v>
      </c>
      <c r="R18" s="732">
        <v>27276788.149099998</v>
      </c>
      <c r="S18" s="733">
        <v>0</v>
      </c>
      <c r="T18" s="734">
        <v>84937024.811400011</v>
      </c>
      <c r="U18" s="732">
        <v>9419108.1419000011</v>
      </c>
      <c r="V18" s="732">
        <v>6356470.0215000007</v>
      </c>
      <c r="W18" s="732">
        <v>3033323.7278</v>
      </c>
      <c r="X18" s="732">
        <v>1452965.7807999998</v>
      </c>
      <c r="Y18" s="732">
        <v>1012221.8062999999</v>
      </c>
      <c r="Z18" s="732">
        <v>1383209.4925000002</v>
      </c>
      <c r="AA18" s="733"/>
    </row>
    <row r="19" spans="1:27" s="509" customFormat="1">
      <c r="A19" s="517" t="s">
        <v>497</v>
      </c>
      <c r="B19" s="516" t="s">
        <v>498</v>
      </c>
      <c r="C19" s="722">
        <v>14767239682.485703</v>
      </c>
      <c r="D19" s="732">
        <v>13603570898.345701</v>
      </c>
      <c r="E19" s="732">
        <v>82688852.809399992</v>
      </c>
      <c r="F19" s="732">
        <v>0</v>
      </c>
      <c r="G19" s="732"/>
      <c r="H19" s="732">
        <v>790218765.82989991</v>
      </c>
      <c r="I19" s="732">
        <v>42542291.251399994</v>
      </c>
      <c r="J19" s="732">
        <v>22226252.286799997</v>
      </c>
      <c r="K19" s="732">
        <v>0</v>
      </c>
      <c r="L19" s="732">
        <v>316626441.25719994</v>
      </c>
      <c r="M19" s="732">
        <v>8218340.9468999989</v>
      </c>
      <c r="N19" s="732">
        <v>8733193.957799999</v>
      </c>
      <c r="O19" s="732">
        <v>46448122.893600002</v>
      </c>
      <c r="P19" s="732">
        <v>93135273.878199995</v>
      </c>
      <c r="Q19" s="732">
        <v>23875021.375699997</v>
      </c>
      <c r="R19" s="732">
        <v>29590342.797200002</v>
      </c>
      <c r="S19" s="733">
        <v>0</v>
      </c>
      <c r="T19" s="734">
        <v>56823577.052899994</v>
      </c>
      <c r="U19" s="732">
        <v>6083477.0790999997</v>
      </c>
      <c r="V19" s="732">
        <v>3736645.2259</v>
      </c>
      <c r="W19" s="732">
        <v>1593442.4859</v>
      </c>
      <c r="X19" s="732">
        <v>823476.69920000003</v>
      </c>
      <c r="Y19" s="732">
        <v>547718.54370000004</v>
      </c>
      <c r="Z19" s="732">
        <v>373129.99780000001</v>
      </c>
      <c r="AA19" s="733"/>
    </row>
    <row r="20" spans="1:27" s="509" customFormat="1">
      <c r="A20" s="514" t="s">
        <v>499</v>
      </c>
      <c r="B20" s="515" t="s">
        <v>496</v>
      </c>
      <c r="C20" s="721">
        <v>13485155986.978348</v>
      </c>
      <c r="D20" s="732">
        <v>12367326985.76074</v>
      </c>
      <c r="E20" s="732">
        <v>80796426.058899999</v>
      </c>
      <c r="F20" s="732">
        <v>0</v>
      </c>
      <c r="G20" s="732"/>
      <c r="H20" s="732">
        <v>708898723.22360885</v>
      </c>
      <c r="I20" s="732">
        <v>41551102.184900001</v>
      </c>
      <c r="J20" s="732">
        <v>20833819.564599998</v>
      </c>
      <c r="K20" s="732">
        <v>0</v>
      </c>
      <c r="L20" s="732">
        <v>352342588.93540001</v>
      </c>
      <c r="M20" s="732">
        <v>8048800.8935000002</v>
      </c>
      <c r="N20" s="732">
        <v>8633632.095999999</v>
      </c>
      <c r="O20" s="732">
        <v>27876972.436000001</v>
      </c>
      <c r="P20" s="732">
        <v>86673233.889200002</v>
      </c>
      <c r="Q20" s="732">
        <v>22885141.275699999</v>
      </c>
      <c r="R20" s="732">
        <v>29135316.260900002</v>
      </c>
      <c r="S20" s="733">
        <v>0</v>
      </c>
      <c r="T20" s="734">
        <v>56587689.058599994</v>
      </c>
      <c r="U20" s="732">
        <v>6083477.0780999996</v>
      </c>
      <c r="V20" s="732">
        <v>3736645.2285000002</v>
      </c>
      <c r="W20" s="732">
        <v>1593442.4822</v>
      </c>
      <c r="X20" s="732">
        <v>823476.69920000003</v>
      </c>
      <c r="Y20" s="732">
        <v>547718.54370000004</v>
      </c>
      <c r="Z20" s="732">
        <v>302673.75750000007</v>
      </c>
      <c r="AA20" s="733"/>
    </row>
    <row r="21" spans="1:27" s="509" customFormat="1">
      <c r="A21" s="513">
        <v>1.4</v>
      </c>
      <c r="B21" s="512" t="s">
        <v>500</v>
      </c>
      <c r="C21" s="723">
        <v>94646020.940106556</v>
      </c>
      <c r="D21" s="732">
        <v>84857790.972506553</v>
      </c>
      <c r="E21" s="732">
        <v>150316.13</v>
      </c>
      <c r="F21" s="732">
        <v>0</v>
      </c>
      <c r="G21" s="732"/>
      <c r="H21" s="732">
        <v>6900184.9199999999</v>
      </c>
      <c r="I21" s="732">
        <v>287487.62</v>
      </c>
      <c r="J21" s="732">
        <v>59371.09</v>
      </c>
      <c r="K21" s="732">
        <v>0</v>
      </c>
      <c r="L21" s="732">
        <v>2888045.0476000002</v>
      </c>
      <c r="M21" s="732">
        <v>-415</v>
      </c>
      <c r="N21" s="732">
        <v>17733.990000000002</v>
      </c>
      <c r="O21" s="732">
        <v>107934.96</v>
      </c>
      <c r="P21" s="732">
        <v>2586608.56</v>
      </c>
      <c r="Q21" s="732">
        <v>0</v>
      </c>
      <c r="R21" s="732">
        <v>0</v>
      </c>
      <c r="S21" s="733">
        <v>0</v>
      </c>
      <c r="T21" s="734">
        <v>0</v>
      </c>
      <c r="U21" s="732">
        <v>0</v>
      </c>
      <c r="V21" s="732">
        <v>0</v>
      </c>
      <c r="W21" s="732">
        <v>0</v>
      </c>
      <c r="X21" s="732">
        <v>0</v>
      </c>
      <c r="Y21" s="732">
        <v>0</v>
      </c>
      <c r="Z21" s="732">
        <v>0</v>
      </c>
      <c r="AA21" s="733"/>
    </row>
    <row r="22" spans="1:27" s="509" customFormat="1" ht="13.5" thickBot="1">
      <c r="A22" s="511">
        <v>1.5</v>
      </c>
      <c r="B22" s="510" t="s">
        <v>501</v>
      </c>
      <c r="C22" s="724">
        <v>76759876.532317936</v>
      </c>
      <c r="D22" s="735">
        <v>73977068.138017923</v>
      </c>
      <c r="E22" s="735">
        <v>118718.32</v>
      </c>
      <c r="F22" s="735">
        <v>0</v>
      </c>
      <c r="G22" s="735"/>
      <c r="H22" s="735">
        <v>1181799.2143000001</v>
      </c>
      <c r="I22" s="735">
        <v>0</v>
      </c>
      <c r="J22" s="735">
        <v>0</v>
      </c>
      <c r="K22" s="735">
        <v>0</v>
      </c>
      <c r="L22" s="735">
        <v>1601009.1800000002</v>
      </c>
      <c r="M22" s="735">
        <v>-415</v>
      </c>
      <c r="N22" s="735">
        <v>0</v>
      </c>
      <c r="O22" s="735">
        <v>0</v>
      </c>
      <c r="P22" s="735">
        <v>933112.18240000005</v>
      </c>
      <c r="Q22" s="735">
        <v>0</v>
      </c>
      <c r="R22" s="735">
        <v>0</v>
      </c>
      <c r="S22" s="736">
        <v>0</v>
      </c>
      <c r="T22" s="737">
        <v>0</v>
      </c>
      <c r="U22" s="735">
        <v>0</v>
      </c>
      <c r="V22" s="735">
        <v>0</v>
      </c>
      <c r="W22" s="735">
        <v>0</v>
      </c>
      <c r="X22" s="735">
        <v>0</v>
      </c>
      <c r="Y22" s="735">
        <v>0</v>
      </c>
      <c r="Z22" s="735">
        <v>0</v>
      </c>
      <c r="AA22" s="736"/>
    </row>
    <row r="23" spans="1:27">
      <c r="A23" s="497"/>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opLeftCell="A19" zoomScaleNormal="100" workbookViewId="0"/>
  </sheetViews>
  <sheetFormatPr defaultColWidth="9.140625" defaultRowHeight="12.75"/>
  <cols>
    <col min="1" max="1" width="11.85546875" style="477" bestFit="1" customWidth="1"/>
    <col min="2" max="2" width="93.42578125" style="477" customWidth="1"/>
    <col min="3" max="3" width="14.5703125" style="477" customWidth="1"/>
    <col min="4" max="5" width="16.140625" style="477" customWidth="1"/>
    <col min="6" max="6" width="16.140625" style="534" customWidth="1"/>
    <col min="7" max="7" width="25.28515625" style="534" customWidth="1"/>
    <col min="8" max="8" width="16.140625" style="477" customWidth="1"/>
    <col min="9" max="11" width="16.140625" style="534" customWidth="1"/>
    <col min="12" max="12" width="26.28515625" style="534" customWidth="1"/>
    <col min="13" max="16384" width="9.140625" style="477"/>
  </cols>
  <sheetData>
    <row r="1" spans="1:12" ht="13.5">
      <c r="A1" s="389" t="s">
        <v>30</v>
      </c>
      <c r="B1" s="463" t="str">
        <f>'Info '!C2</f>
        <v xml:space="preserve">JSC "Bank of Georgia" </v>
      </c>
      <c r="F1" s="477"/>
      <c r="G1" s="477"/>
      <c r="I1" s="477"/>
      <c r="J1" s="477"/>
      <c r="K1" s="477"/>
      <c r="L1" s="477"/>
    </row>
    <row r="2" spans="1:12">
      <c r="A2" s="390" t="s">
        <v>31</v>
      </c>
      <c r="B2" s="462">
        <f>'1. key ratios '!B2</f>
        <v>45107</v>
      </c>
      <c r="F2" s="477"/>
      <c r="G2" s="477"/>
      <c r="I2" s="477"/>
      <c r="J2" s="477"/>
      <c r="K2" s="477"/>
      <c r="L2" s="477"/>
    </row>
    <row r="3" spans="1:12">
      <c r="A3" s="391" t="s">
        <v>502</v>
      </c>
      <c r="F3" s="477"/>
      <c r="G3" s="477"/>
      <c r="I3" s="477"/>
      <c r="J3" s="477"/>
      <c r="K3" s="477"/>
      <c r="L3" s="477"/>
    </row>
    <row r="4" spans="1:12">
      <c r="F4" s="477"/>
      <c r="G4" s="477"/>
      <c r="I4" s="477"/>
      <c r="J4" s="477"/>
      <c r="K4" s="477"/>
      <c r="L4" s="477"/>
    </row>
    <row r="5" spans="1:12" ht="37.5" customHeight="1">
      <c r="A5" s="830" t="s">
        <v>519</v>
      </c>
      <c r="B5" s="831"/>
      <c r="C5" s="877" t="s">
        <v>503</v>
      </c>
      <c r="D5" s="878"/>
      <c r="E5" s="878"/>
      <c r="F5" s="878"/>
      <c r="G5" s="878"/>
      <c r="H5" s="879" t="s">
        <v>663</v>
      </c>
      <c r="I5" s="880"/>
      <c r="J5" s="880"/>
      <c r="K5" s="880"/>
      <c r="L5" s="881"/>
    </row>
    <row r="6" spans="1:12" ht="39.6" customHeight="1">
      <c r="A6" s="834"/>
      <c r="B6" s="835"/>
      <c r="C6" s="393"/>
      <c r="D6" s="475" t="s">
        <v>684</v>
      </c>
      <c r="E6" s="475" t="s">
        <v>683</v>
      </c>
      <c r="F6" s="475" t="s">
        <v>682</v>
      </c>
      <c r="G6" s="475" t="s">
        <v>681</v>
      </c>
      <c r="H6" s="537"/>
      <c r="I6" s="475" t="s">
        <v>684</v>
      </c>
      <c r="J6" s="475" t="s">
        <v>683</v>
      </c>
      <c r="K6" s="475" t="s">
        <v>682</v>
      </c>
      <c r="L6" s="475" t="s">
        <v>681</v>
      </c>
    </row>
    <row r="7" spans="1:12">
      <c r="A7" s="466">
        <v>1</v>
      </c>
      <c r="B7" s="483" t="s">
        <v>522</v>
      </c>
      <c r="C7" s="651">
        <v>712307502.10320008</v>
      </c>
      <c r="D7" s="641">
        <v>664580816.15210009</v>
      </c>
      <c r="E7" s="641">
        <v>34112691.045899995</v>
      </c>
      <c r="F7" s="646">
        <v>9619441.8485000003</v>
      </c>
      <c r="G7" s="646">
        <v>3994553.0566999996</v>
      </c>
      <c r="H7" s="641">
        <v>10595432.489145</v>
      </c>
      <c r="I7" s="646">
        <v>3357657.0199999996</v>
      </c>
      <c r="J7" s="646">
        <v>1814234.7500000005</v>
      </c>
      <c r="K7" s="646">
        <v>4978433.1300340006</v>
      </c>
      <c r="L7" s="646">
        <v>445107.58911100001</v>
      </c>
    </row>
    <row r="8" spans="1:12">
      <c r="A8" s="466">
        <v>2</v>
      </c>
      <c r="B8" s="483" t="s">
        <v>435</v>
      </c>
      <c r="C8" s="651">
        <v>752724166.33870018</v>
      </c>
      <c r="D8" s="641">
        <v>722508325.76380002</v>
      </c>
      <c r="E8" s="641">
        <v>20601496.475799993</v>
      </c>
      <c r="F8" s="646">
        <v>7206389.1863999991</v>
      </c>
      <c r="G8" s="646">
        <v>2407954.9127000002</v>
      </c>
      <c r="H8" s="641">
        <v>6496301.2309500007</v>
      </c>
      <c r="I8" s="646">
        <v>2775231.46</v>
      </c>
      <c r="J8" s="646">
        <v>779327.65</v>
      </c>
      <c r="K8" s="646">
        <v>2515257.6489360007</v>
      </c>
      <c r="L8" s="646">
        <v>426484.472014</v>
      </c>
    </row>
    <row r="9" spans="1:12">
      <c r="A9" s="466">
        <v>3</v>
      </c>
      <c r="B9" s="483" t="s">
        <v>436</v>
      </c>
      <c r="C9" s="651">
        <v>23392349.780000001</v>
      </c>
      <c r="D9" s="641">
        <v>17887438.490000002</v>
      </c>
      <c r="E9" s="641">
        <v>538038.62</v>
      </c>
      <c r="F9" s="647">
        <v>4966872.67</v>
      </c>
      <c r="G9" s="647">
        <v>0</v>
      </c>
      <c r="H9" s="641">
        <v>4625646.76</v>
      </c>
      <c r="I9" s="647">
        <v>0</v>
      </c>
      <c r="J9" s="647">
        <v>0</v>
      </c>
      <c r="K9" s="647">
        <v>4625646.76</v>
      </c>
      <c r="L9" s="647">
        <v>0</v>
      </c>
    </row>
    <row r="10" spans="1:12">
      <c r="A10" s="466">
        <v>4</v>
      </c>
      <c r="B10" s="483" t="s">
        <v>523</v>
      </c>
      <c r="C10" s="651">
        <v>679500382.04879999</v>
      </c>
      <c r="D10" s="641">
        <v>591573382.61039996</v>
      </c>
      <c r="E10" s="641">
        <v>48264425.443499997</v>
      </c>
      <c r="F10" s="647">
        <v>24170764.131200001</v>
      </c>
      <c r="G10" s="647">
        <v>15491809.863700001</v>
      </c>
      <c r="H10" s="641">
        <v>16834189.458988003</v>
      </c>
      <c r="I10" s="647">
        <v>499350.31</v>
      </c>
      <c r="J10" s="647">
        <v>736085.33000000007</v>
      </c>
      <c r="K10" s="647">
        <v>9854397.2065430023</v>
      </c>
      <c r="L10" s="647">
        <v>5744356.6124449996</v>
      </c>
    </row>
    <row r="11" spans="1:12">
      <c r="A11" s="466">
        <v>5</v>
      </c>
      <c r="B11" s="483" t="s">
        <v>437</v>
      </c>
      <c r="C11" s="651">
        <v>1033939012.8374</v>
      </c>
      <c r="D11" s="641">
        <v>943272715.28639984</v>
      </c>
      <c r="E11" s="641">
        <v>65699201.261099994</v>
      </c>
      <c r="F11" s="647">
        <v>22450266.768900003</v>
      </c>
      <c r="G11" s="647">
        <v>2516829.5209999997</v>
      </c>
      <c r="H11" s="641">
        <v>7301847.9527460001</v>
      </c>
      <c r="I11" s="647">
        <v>1865937.6699999997</v>
      </c>
      <c r="J11" s="647">
        <v>932187.44999999984</v>
      </c>
      <c r="K11" s="647">
        <v>4355496.3427460007</v>
      </c>
      <c r="L11" s="647">
        <v>148226.49000000002</v>
      </c>
    </row>
    <row r="12" spans="1:12">
      <c r="A12" s="466">
        <v>6</v>
      </c>
      <c r="B12" s="483" t="s">
        <v>438</v>
      </c>
      <c r="C12" s="651">
        <v>708810964.36360002</v>
      </c>
      <c r="D12" s="641">
        <v>652395563.94699991</v>
      </c>
      <c r="E12" s="641">
        <v>37642365.413999997</v>
      </c>
      <c r="F12" s="647">
        <v>15827809.575599998</v>
      </c>
      <c r="G12" s="647">
        <v>2945225.4270000006</v>
      </c>
      <c r="H12" s="641">
        <v>14388077.926538</v>
      </c>
      <c r="I12" s="647">
        <v>4498814.71</v>
      </c>
      <c r="J12" s="647">
        <v>1857456.27</v>
      </c>
      <c r="K12" s="647">
        <v>7360240.0438269991</v>
      </c>
      <c r="L12" s="647">
        <v>671566.90271100006</v>
      </c>
    </row>
    <row r="13" spans="1:12">
      <c r="A13" s="466">
        <v>7</v>
      </c>
      <c r="B13" s="483" t="s">
        <v>439</v>
      </c>
      <c r="C13" s="651">
        <v>628059046.03339994</v>
      </c>
      <c r="D13" s="641">
        <v>583982134.59819996</v>
      </c>
      <c r="E13" s="641">
        <v>20916486.133000005</v>
      </c>
      <c r="F13" s="647">
        <v>22352734.104699995</v>
      </c>
      <c r="G13" s="647">
        <v>807691.19750000001</v>
      </c>
      <c r="H13" s="641">
        <v>11842594.692211002</v>
      </c>
      <c r="I13" s="647">
        <v>2327277.9300000002</v>
      </c>
      <c r="J13" s="647">
        <v>1714306.1700000002</v>
      </c>
      <c r="K13" s="647">
        <v>7671151.6063640006</v>
      </c>
      <c r="L13" s="647">
        <v>129858.985847</v>
      </c>
    </row>
    <row r="14" spans="1:12">
      <c r="A14" s="466">
        <v>8</v>
      </c>
      <c r="B14" s="483" t="s">
        <v>440</v>
      </c>
      <c r="C14" s="651">
        <v>732719069.55860007</v>
      </c>
      <c r="D14" s="641">
        <v>701661422.23049998</v>
      </c>
      <c r="E14" s="641">
        <v>18001036.424599998</v>
      </c>
      <c r="F14" s="647">
        <v>11169224.436200002</v>
      </c>
      <c r="G14" s="647">
        <v>1887386.4673000001</v>
      </c>
      <c r="H14" s="641">
        <v>8652858.2348260004</v>
      </c>
      <c r="I14" s="647">
        <v>3347424.7300000004</v>
      </c>
      <c r="J14" s="647">
        <v>1083478.79</v>
      </c>
      <c r="K14" s="647">
        <v>3483348.767546</v>
      </c>
      <c r="L14" s="647">
        <v>738605.94728000008</v>
      </c>
    </row>
    <row r="15" spans="1:12">
      <c r="A15" s="466">
        <v>9</v>
      </c>
      <c r="B15" s="483" t="s">
        <v>441</v>
      </c>
      <c r="C15" s="651">
        <v>879759567.13800001</v>
      </c>
      <c r="D15" s="641">
        <v>576199007.20059991</v>
      </c>
      <c r="E15" s="641">
        <v>298766255.44310009</v>
      </c>
      <c r="F15" s="647">
        <v>3932175.3135000002</v>
      </c>
      <c r="G15" s="647">
        <v>862129.18079999997</v>
      </c>
      <c r="H15" s="641">
        <v>20118405.614799999</v>
      </c>
      <c r="I15" s="647">
        <v>2601766.59</v>
      </c>
      <c r="J15" s="647">
        <v>15705960.420000002</v>
      </c>
      <c r="K15" s="647">
        <v>1647809.1148000001</v>
      </c>
      <c r="L15" s="647">
        <v>162869.49</v>
      </c>
    </row>
    <row r="16" spans="1:12">
      <c r="A16" s="466">
        <v>10</v>
      </c>
      <c r="B16" s="483" t="s">
        <v>442</v>
      </c>
      <c r="C16" s="651">
        <v>299327379.46239996</v>
      </c>
      <c r="D16" s="641">
        <v>279314504.97500002</v>
      </c>
      <c r="E16" s="641">
        <v>6907974.5296999998</v>
      </c>
      <c r="F16" s="647">
        <v>12699208.179800002</v>
      </c>
      <c r="G16" s="647">
        <v>405691.77789999999</v>
      </c>
      <c r="H16" s="641">
        <v>6456800.5021549985</v>
      </c>
      <c r="I16" s="647">
        <v>1248392.47</v>
      </c>
      <c r="J16" s="647">
        <v>349032.42</v>
      </c>
      <c r="K16" s="647">
        <v>4705119.1621549986</v>
      </c>
      <c r="L16" s="647">
        <v>154256.45000000001</v>
      </c>
    </row>
    <row r="17" spans="1:12">
      <c r="A17" s="466">
        <v>11</v>
      </c>
      <c r="B17" s="483" t="s">
        <v>443</v>
      </c>
      <c r="C17" s="651">
        <v>268956923.31379992</v>
      </c>
      <c r="D17" s="641">
        <v>259467972.19919997</v>
      </c>
      <c r="E17" s="641">
        <v>6344838.7819000008</v>
      </c>
      <c r="F17" s="647">
        <v>2954347.2405000003</v>
      </c>
      <c r="G17" s="647">
        <v>189765.09220000001</v>
      </c>
      <c r="H17" s="641">
        <v>2749684.6093100002</v>
      </c>
      <c r="I17" s="647">
        <v>1211115.02</v>
      </c>
      <c r="J17" s="647">
        <v>374988.44</v>
      </c>
      <c r="K17" s="647">
        <v>1103665.40931</v>
      </c>
      <c r="L17" s="647">
        <v>59915.74</v>
      </c>
    </row>
    <row r="18" spans="1:12">
      <c r="A18" s="466">
        <v>12</v>
      </c>
      <c r="B18" s="483" t="s">
        <v>444</v>
      </c>
      <c r="C18" s="651">
        <v>771296117.57760012</v>
      </c>
      <c r="D18" s="641">
        <v>728118252.30200005</v>
      </c>
      <c r="E18" s="641">
        <v>24172662.455600001</v>
      </c>
      <c r="F18" s="647">
        <v>17979136.724300001</v>
      </c>
      <c r="G18" s="647">
        <v>1026066.0956999999</v>
      </c>
      <c r="H18" s="641">
        <v>8259385.3455690015</v>
      </c>
      <c r="I18" s="647">
        <v>3402424.5</v>
      </c>
      <c r="J18" s="647">
        <v>1017750.11</v>
      </c>
      <c r="K18" s="647">
        <v>3668215.3076370009</v>
      </c>
      <c r="L18" s="647">
        <v>170995.42793200002</v>
      </c>
    </row>
    <row r="19" spans="1:12">
      <c r="A19" s="466">
        <v>13</v>
      </c>
      <c r="B19" s="483" t="s">
        <v>445</v>
      </c>
      <c r="C19" s="651">
        <v>185689737.87740001</v>
      </c>
      <c r="D19" s="641">
        <v>172415677.23430002</v>
      </c>
      <c r="E19" s="641">
        <v>8548470.3458000012</v>
      </c>
      <c r="F19" s="647">
        <v>4591153.4112</v>
      </c>
      <c r="G19" s="647">
        <v>134436.8861</v>
      </c>
      <c r="H19" s="641">
        <v>3755771.2636270002</v>
      </c>
      <c r="I19" s="647">
        <v>1599747.1600000001</v>
      </c>
      <c r="J19" s="647">
        <v>444090.06</v>
      </c>
      <c r="K19" s="647">
        <v>1674261.5136270002</v>
      </c>
      <c r="L19" s="647">
        <v>37672.53</v>
      </c>
    </row>
    <row r="20" spans="1:12">
      <c r="A20" s="466">
        <v>14</v>
      </c>
      <c r="B20" s="483" t="s">
        <v>446</v>
      </c>
      <c r="C20" s="651">
        <v>1095310631.6083999</v>
      </c>
      <c r="D20" s="641">
        <v>908544141.91540003</v>
      </c>
      <c r="E20" s="641">
        <v>150316184.6541</v>
      </c>
      <c r="F20" s="647">
        <v>35600092.767299995</v>
      </c>
      <c r="G20" s="647">
        <v>850212.27159999998</v>
      </c>
      <c r="H20" s="641">
        <v>13453028.625710998</v>
      </c>
      <c r="I20" s="647">
        <v>2060476.1500000001</v>
      </c>
      <c r="J20" s="647">
        <v>807546.83000000019</v>
      </c>
      <c r="K20" s="647">
        <v>10516500.805710997</v>
      </c>
      <c r="L20" s="647">
        <v>68504.84</v>
      </c>
    </row>
    <row r="21" spans="1:12">
      <c r="A21" s="466">
        <v>15</v>
      </c>
      <c r="B21" s="483" t="s">
        <v>447</v>
      </c>
      <c r="C21" s="651">
        <v>261045681.45619997</v>
      </c>
      <c r="D21" s="641">
        <v>235417685.20979998</v>
      </c>
      <c r="E21" s="641">
        <v>18518216.165399998</v>
      </c>
      <c r="F21" s="647">
        <v>5610685.9699999997</v>
      </c>
      <c r="G21" s="647">
        <v>1499094.111</v>
      </c>
      <c r="H21" s="641">
        <v>3714399.1248859996</v>
      </c>
      <c r="I21" s="647">
        <v>1759325.88</v>
      </c>
      <c r="J21" s="647">
        <v>297709.57</v>
      </c>
      <c r="K21" s="647">
        <v>1524591.8346129998</v>
      </c>
      <c r="L21" s="647">
        <v>132771.84027300001</v>
      </c>
    </row>
    <row r="22" spans="1:12">
      <c r="A22" s="466">
        <v>16</v>
      </c>
      <c r="B22" s="483" t="s">
        <v>448</v>
      </c>
      <c r="C22" s="651">
        <v>717652212.63180006</v>
      </c>
      <c r="D22" s="641">
        <v>568688131.02900004</v>
      </c>
      <c r="E22" s="641">
        <v>87625499.012499973</v>
      </c>
      <c r="F22" s="647">
        <v>60810258.136800006</v>
      </c>
      <c r="G22" s="647">
        <v>528324.45349999995</v>
      </c>
      <c r="H22" s="641">
        <v>10858982.884796001</v>
      </c>
      <c r="I22" s="647">
        <v>1438832.1800000002</v>
      </c>
      <c r="J22" s="647">
        <v>6519596.5200000005</v>
      </c>
      <c r="K22" s="647">
        <v>2761312.5247960002</v>
      </c>
      <c r="L22" s="647">
        <v>139241.66</v>
      </c>
    </row>
    <row r="23" spans="1:12">
      <c r="A23" s="466">
        <v>17</v>
      </c>
      <c r="B23" s="483" t="s">
        <v>526</v>
      </c>
      <c r="C23" s="651">
        <v>112008103.94539998</v>
      </c>
      <c r="D23" s="641">
        <v>103145906.03779998</v>
      </c>
      <c r="E23" s="641">
        <v>3821095.5504999999</v>
      </c>
      <c r="F23" s="647">
        <v>4879417.3099999996</v>
      </c>
      <c r="G23" s="647">
        <v>161685.0471</v>
      </c>
      <c r="H23" s="641">
        <v>3238266.622248</v>
      </c>
      <c r="I23" s="647">
        <v>324448</v>
      </c>
      <c r="J23" s="647">
        <v>140231.97999999998</v>
      </c>
      <c r="K23" s="647">
        <v>2750231.4697409999</v>
      </c>
      <c r="L23" s="647">
        <v>23355.172506999999</v>
      </c>
    </row>
    <row r="24" spans="1:12">
      <c r="A24" s="466">
        <v>18</v>
      </c>
      <c r="B24" s="483" t="s">
        <v>449</v>
      </c>
      <c r="C24" s="651">
        <v>664033662.9496969</v>
      </c>
      <c r="D24" s="641">
        <v>651954880.36149704</v>
      </c>
      <c r="E24" s="641">
        <v>8198115.5651000002</v>
      </c>
      <c r="F24" s="647">
        <v>3326475.3926999997</v>
      </c>
      <c r="G24" s="647">
        <v>554191.63040000002</v>
      </c>
      <c r="H24" s="641">
        <v>4532080.3255320005</v>
      </c>
      <c r="I24" s="647">
        <v>1927624.73</v>
      </c>
      <c r="J24" s="647">
        <v>318596.09999999992</v>
      </c>
      <c r="K24" s="647">
        <v>2182343.555532</v>
      </c>
      <c r="L24" s="647">
        <v>103515.94</v>
      </c>
    </row>
    <row r="25" spans="1:12">
      <c r="A25" s="466">
        <v>19</v>
      </c>
      <c r="B25" s="483" t="s">
        <v>450</v>
      </c>
      <c r="C25" s="651">
        <v>178049655.56320003</v>
      </c>
      <c r="D25" s="641">
        <v>175296932.49030003</v>
      </c>
      <c r="E25" s="641">
        <v>2202363.1298000002</v>
      </c>
      <c r="F25" s="647">
        <v>525211.29149999993</v>
      </c>
      <c r="G25" s="647">
        <v>25148.651599999997</v>
      </c>
      <c r="H25" s="641">
        <v>710071.39</v>
      </c>
      <c r="I25" s="647">
        <v>310062.94</v>
      </c>
      <c r="J25" s="647">
        <v>108380.31</v>
      </c>
      <c r="K25" s="647">
        <v>284321.05</v>
      </c>
      <c r="L25" s="647">
        <v>7307.09</v>
      </c>
    </row>
    <row r="26" spans="1:12">
      <c r="A26" s="466">
        <v>20</v>
      </c>
      <c r="B26" s="483" t="s">
        <v>525</v>
      </c>
      <c r="C26" s="651">
        <v>551781301.35019994</v>
      </c>
      <c r="D26" s="641">
        <v>519603981.02750003</v>
      </c>
      <c r="E26" s="641">
        <v>24289362.0722</v>
      </c>
      <c r="F26" s="647">
        <v>6378981.9928000011</v>
      </c>
      <c r="G26" s="647">
        <v>1508976.2577</v>
      </c>
      <c r="H26" s="641">
        <v>5559418.6235580007</v>
      </c>
      <c r="I26" s="647">
        <v>2244608.5000000005</v>
      </c>
      <c r="J26" s="647">
        <v>996208.5</v>
      </c>
      <c r="K26" s="647">
        <v>1893652.306929</v>
      </c>
      <c r="L26" s="647">
        <v>424949.31662900001</v>
      </c>
    </row>
    <row r="27" spans="1:12">
      <c r="A27" s="466">
        <v>21</v>
      </c>
      <c r="B27" s="483" t="s">
        <v>451</v>
      </c>
      <c r="C27" s="651">
        <v>99883014.660699993</v>
      </c>
      <c r="D27" s="641">
        <v>95019412.481599987</v>
      </c>
      <c r="E27" s="641">
        <v>3544798.8292999994</v>
      </c>
      <c r="F27" s="647">
        <v>1104255.5872000002</v>
      </c>
      <c r="G27" s="647">
        <v>214547.76260000002</v>
      </c>
      <c r="H27" s="641">
        <v>985044.2009210001</v>
      </c>
      <c r="I27" s="647">
        <v>527169.9800000001</v>
      </c>
      <c r="J27" s="647">
        <v>145201.22</v>
      </c>
      <c r="K27" s="647">
        <v>242720.64092100001</v>
      </c>
      <c r="L27" s="647">
        <v>69952.36</v>
      </c>
    </row>
    <row r="28" spans="1:12">
      <c r="A28" s="466">
        <v>22</v>
      </c>
      <c r="B28" s="483" t="s">
        <v>452</v>
      </c>
      <c r="C28" s="651">
        <v>272741150.84819996</v>
      </c>
      <c r="D28" s="641">
        <v>257449445.42799997</v>
      </c>
      <c r="E28" s="641">
        <v>10036632.723099999</v>
      </c>
      <c r="F28" s="647">
        <v>4090798.0170999998</v>
      </c>
      <c r="G28" s="647">
        <v>1164274.68</v>
      </c>
      <c r="H28" s="641">
        <v>3032980.6297069998</v>
      </c>
      <c r="I28" s="647">
        <v>855439.5199999999</v>
      </c>
      <c r="J28" s="647">
        <v>337596.72</v>
      </c>
      <c r="K28" s="647">
        <v>1403408.5897070002</v>
      </c>
      <c r="L28" s="647">
        <v>436535.8</v>
      </c>
    </row>
    <row r="29" spans="1:12">
      <c r="A29" s="466">
        <v>23</v>
      </c>
      <c r="B29" s="483" t="s">
        <v>453</v>
      </c>
      <c r="C29" s="651">
        <v>2895677197.4051995</v>
      </c>
      <c r="D29" s="641">
        <v>2715003745.8186998</v>
      </c>
      <c r="E29" s="641">
        <v>122325713.8355</v>
      </c>
      <c r="F29" s="647">
        <v>42287062.906099983</v>
      </c>
      <c r="G29" s="647">
        <v>16060674.844899999</v>
      </c>
      <c r="H29" s="641">
        <v>39299315.681104004</v>
      </c>
      <c r="I29" s="647">
        <v>15644406</v>
      </c>
      <c r="J29" s="647">
        <v>4917670.0600000005</v>
      </c>
      <c r="K29" s="647">
        <v>16218188.325046999</v>
      </c>
      <c r="L29" s="647">
        <v>2519051.2960569998</v>
      </c>
    </row>
    <row r="30" spans="1:12">
      <c r="A30" s="466">
        <v>24</v>
      </c>
      <c r="B30" s="483" t="s">
        <v>524</v>
      </c>
      <c r="C30" s="651">
        <v>1100426025.8707001</v>
      </c>
      <c r="D30" s="641">
        <v>1030449389.3142</v>
      </c>
      <c r="E30" s="641">
        <v>40687086.918700002</v>
      </c>
      <c r="F30" s="647">
        <v>28891054.042599991</v>
      </c>
      <c r="G30" s="647">
        <v>398495.59520000004</v>
      </c>
      <c r="H30" s="641">
        <v>17255394.301679999</v>
      </c>
      <c r="I30" s="647">
        <v>4921684.9400000004</v>
      </c>
      <c r="J30" s="647">
        <v>2062735.5499999998</v>
      </c>
      <c r="K30" s="647">
        <v>10061596.651679998</v>
      </c>
      <c r="L30" s="647">
        <v>209377.15999999997</v>
      </c>
    </row>
    <row r="31" spans="1:12">
      <c r="A31" s="466">
        <v>25</v>
      </c>
      <c r="B31" s="483" t="s">
        <v>454</v>
      </c>
      <c r="C31" s="651">
        <v>2186964217.3298426</v>
      </c>
      <c r="D31" s="641">
        <v>1958309177.6554422</v>
      </c>
      <c r="E31" s="641">
        <v>115551659.089</v>
      </c>
      <c r="F31" s="647">
        <v>75104329.6646</v>
      </c>
      <c r="G31" s="647">
        <v>37999050.9208</v>
      </c>
      <c r="H31" s="641">
        <v>65722908.254800968</v>
      </c>
      <c r="I31" s="647">
        <v>13487791.159999967</v>
      </c>
      <c r="J31" s="647">
        <v>6277764.8099999996</v>
      </c>
      <c r="K31" s="647">
        <v>35759773.285237998</v>
      </c>
      <c r="L31" s="647">
        <v>10197578.999562999</v>
      </c>
    </row>
    <row r="32" spans="1:12">
      <c r="A32" s="466">
        <v>26</v>
      </c>
      <c r="B32" s="483" t="s">
        <v>521</v>
      </c>
      <c r="C32" s="651">
        <v>61358170.207699992</v>
      </c>
      <c r="D32" s="641">
        <v>50210309.881899998</v>
      </c>
      <c r="E32" s="641">
        <v>5640706.7901999988</v>
      </c>
      <c r="F32" s="647">
        <v>4867560.4061000003</v>
      </c>
      <c r="G32" s="647">
        <v>639593.12950000004</v>
      </c>
      <c r="H32" s="641">
        <v>5773245.4465410011</v>
      </c>
      <c r="I32" s="647">
        <v>536640.03999999992</v>
      </c>
      <c r="J32" s="647">
        <v>479438.83</v>
      </c>
      <c r="K32" s="647">
        <v>4552275.298653001</v>
      </c>
      <c r="L32" s="647">
        <v>204891.27788799998</v>
      </c>
    </row>
    <row r="33" spans="1:12">
      <c r="A33" s="466">
        <v>27</v>
      </c>
      <c r="B33" s="536" t="s">
        <v>64</v>
      </c>
      <c r="C33" s="648">
        <v>17873413244.260139</v>
      </c>
      <c r="D33" s="643">
        <v>16162470351.64064</v>
      </c>
      <c r="E33" s="643">
        <v>1183273376.7094002</v>
      </c>
      <c r="F33" s="649">
        <v>433395707.07559991</v>
      </c>
      <c r="G33" s="649">
        <v>94273808.8345</v>
      </c>
      <c r="H33" s="650">
        <v>296212132.19234997</v>
      </c>
      <c r="I33" s="649">
        <v>74773649.589999959</v>
      </c>
      <c r="J33" s="649">
        <v>50217574.860000007</v>
      </c>
      <c r="K33" s="649">
        <v>147793958.35209298</v>
      </c>
      <c r="L33" s="649">
        <v>23426949.390256993</v>
      </c>
    </row>
    <row r="34" spans="1:12">
      <c r="A34" s="497"/>
      <c r="B34" s="497"/>
      <c r="C34" s="497"/>
      <c r="D34" s="497"/>
      <c r="E34" s="497"/>
      <c r="H34" s="497"/>
    </row>
    <row r="35" spans="1:12">
      <c r="A35" s="497"/>
      <c r="B35" s="535"/>
      <c r="C35" s="535"/>
      <c r="D35" s="497"/>
      <c r="E35" s="497"/>
      <c r="H35" s="497"/>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topLeftCell="G4" zoomScaleNormal="100" workbookViewId="0">
      <selection activeCell="C6" sqref="C6:K9"/>
    </sheetView>
  </sheetViews>
  <sheetFormatPr defaultColWidth="8.7109375" defaultRowHeight="12"/>
  <cols>
    <col min="1" max="1" width="11.85546875" style="538" bestFit="1" customWidth="1"/>
    <col min="2" max="2" width="68.7109375" style="538" customWidth="1"/>
    <col min="3" max="11" width="28.28515625" style="538" customWidth="1"/>
    <col min="12" max="16384" width="8.7109375" style="538"/>
  </cols>
  <sheetData>
    <row r="1" spans="1:11" s="477" customFormat="1" ht="13.5">
      <c r="A1" s="389" t="s">
        <v>30</v>
      </c>
      <c r="B1" s="463" t="str">
        <f>'Info '!C2</f>
        <v xml:space="preserve">JSC "Bank of Georgia" </v>
      </c>
    </row>
    <row r="2" spans="1:11" s="477" customFormat="1" ht="12.75">
      <c r="A2" s="390" t="s">
        <v>31</v>
      </c>
      <c r="B2" s="462">
        <f>'1. key ratios '!B2</f>
        <v>45107</v>
      </c>
    </row>
    <row r="3" spans="1:11" s="477" customFormat="1" ht="12.75">
      <c r="A3" s="391" t="s">
        <v>504</v>
      </c>
    </row>
    <row r="4" spans="1:11">
      <c r="C4" s="542" t="s">
        <v>698</v>
      </c>
      <c r="D4" s="542" t="s">
        <v>697</v>
      </c>
      <c r="E4" s="542" t="s">
        <v>696</v>
      </c>
      <c r="F4" s="542" t="s">
        <v>695</v>
      </c>
      <c r="G4" s="542" t="s">
        <v>694</v>
      </c>
      <c r="H4" s="542" t="s">
        <v>693</v>
      </c>
      <c r="I4" s="542" t="s">
        <v>692</v>
      </c>
      <c r="J4" s="542" t="s">
        <v>691</v>
      </c>
      <c r="K4" s="542" t="s">
        <v>690</v>
      </c>
    </row>
    <row r="5" spans="1:11" ht="104.1" customHeight="1">
      <c r="A5" s="882" t="s">
        <v>689</v>
      </c>
      <c r="B5" s="883"/>
      <c r="C5" s="541" t="s">
        <v>505</v>
      </c>
      <c r="D5" s="541" t="s">
        <v>506</v>
      </c>
      <c r="E5" s="541" t="s">
        <v>507</v>
      </c>
      <c r="F5" s="541" t="s">
        <v>508</v>
      </c>
      <c r="G5" s="541" t="s">
        <v>509</v>
      </c>
      <c r="H5" s="541" t="s">
        <v>510</v>
      </c>
      <c r="I5" s="541" t="s">
        <v>511</v>
      </c>
      <c r="J5" s="541" t="s">
        <v>512</v>
      </c>
      <c r="K5" s="541" t="s">
        <v>513</v>
      </c>
    </row>
    <row r="6" spans="1:11" ht="12.75">
      <c r="A6" s="465">
        <v>1</v>
      </c>
      <c r="B6" s="465" t="s">
        <v>473</v>
      </c>
      <c r="C6" s="641">
        <v>278969078.31599998</v>
      </c>
      <c r="D6" s="641">
        <v>93982988.526600003</v>
      </c>
      <c r="E6" s="641">
        <v>76702592.675799996</v>
      </c>
      <c r="F6" s="641">
        <v>162412082.47130001</v>
      </c>
      <c r="G6" s="641">
        <v>12967349235.393499</v>
      </c>
      <c r="H6" s="641">
        <v>449510109.11549997</v>
      </c>
      <c r="I6" s="641">
        <v>647892807.27030003</v>
      </c>
      <c r="J6" s="641">
        <v>725391037.05720007</v>
      </c>
      <c r="K6" s="641">
        <v>2471203313.4337001</v>
      </c>
    </row>
    <row r="7" spans="1:11" ht="12.75">
      <c r="A7" s="465">
        <v>2</v>
      </c>
      <c r="B7" s="466" t="s">
        <v>514</v>
      </c>
      <c r="C7" s="641">
        <v>0</v>
      </c>
      <c r="D7" s="641">
        <v>0</v>
      </c>
      <c r="E7" s="641">
        <v>0</v>
      </c>
      <c r="F7" s="641">
        <v>0</v>
      </c>
      <c r="G7" s="641">
        <v>0</v>
      </c>
      <c r="H7" s="641">
        <v>0</v>
      </c>
      <c r="I7" s="641">
        <v>0</v>
      </c>
      <c r="J7" s="641">
        <v>0</v>
      </c>
      <c r="K7" s="641">
        <v>97516868.674899995</v>
      </c>
    </row>
    <row r="8" spans="1:11" ht="12.75">
      <c r="A8" s="465">
        <v>3</v>
      </c>
      <c r="B8" s="466" t="s">
        <v>481</v>
      </c>
      <c r="C8" s="641">
        <v>184585903.90078899</v>
      </c>
      <c r="D8" s="641">
        <v>0</v>
      </c>
      <c r="E8" s="641">
        <v>870717159.54226196</v>
      </c>
      <c r="F8" s="641">
        <v>0</v>
      </c>
      <c r="G8" s="641">
        <v>374849442.639422</v>
      </c>
      <c r="H8" s="641">
        <v>153453767.582881</v>
      </c>
      <c r="I8" s="641">
        <v>48264899.955207005</v>
      </c>
      <c r="J8" s="641">
        <v>72770219.719253004</v>
      </c>
      <c r="K8" s="641">
        <v>939958487.22048569</v>
      </c>
    </row>
    <row r="9" spans="1:11" ht="12.75">
      <c r="A9" s="465">
        <v>4</v>
      </c>
      <c r="B9" s="498" t="s">
        <v>515</v>
      </c>
      <c r="C9" s="652">
        <v>3117408.26408666</v>
      </c>
      <c r="D9" s="652">
        <v>3474528.9404356</v>
      </c>
      <c r="E9" s="652">
        <v>1808448.2207299999</v>
      </c>
      <c r="F9" s="652">
        <v>4966872.67</v>
      </c>
      <c r="G9" s="652">
        <v>393470741.31923199</v>
      </c>
      <c r="H9" s="652">
        <v>0</v>
      </c>
      <c r="I9" s="652">
        <v>8513970.0122952387</v>
      </c>
      <c r="J9" s="652">
        <v>6083030.6951026004</v>
      </c>
      <c r="K9" s="652">
        <v>106234515.7882179</v>
      </c>
    </row>
    <row r="10" spans="1:11" ht="12.75">
      <c r="A10" s="465">
        <v>5</v>
      </c>
      <c r="B10" s="487" t="s">
        <v>516</v>
      </c>
      <c r="C10" s="652">
        <v>0</v>
      </c>
      <c r="D10" s="652">
        <v>0</v>
      </c>
      <c r="E10" s="652">
        <v>0</v>
      </c>
      <c r="F10" s="652">
        <v>0</v>
      </c>
      <c r="G10" s="652">
        <v>0</v>
      </c>
      <c r="H10" s="652">
        <v>0</v>
      </c>
      <c r="I10" s="652">
        <v>0</v>
      </c>
      <c r="J10" s="652">
        <v>0</v>
      </c>
      <c r="K10" s="652">
        <v>0</v>
      </c>
    </row>
    <row r="11" spans="1:11" ht="12.75">
      <c r="A11" s="465">
        <v>6</v>
      </c>
      <c r="B11" s="487" t="s">
        <v>517</v>
      </c>
      <c r="C11" s="652">
        <v>0</v>
      </c>
      <c r="D11" s="652">
        <v>0</v>
      </c>
      <c r="E11" s="652">
        <v>0</v>
      </c>
      <c r="F11" s="652">
        <v>0</v>
      </c>
      <c r="G11" s="652">
        <v>0</v>
      </c>
      <c r="H11" s="652">
        <v>0</v>
      </c>
      <c r="I11" s="652">
        <v>0</v>
      </c>
      <c r="J11" s="652">
        <v>0</v>
      </c>
      <c r="K11" s="652">
        <v>0</v>
      </c>
    </row>
    <row r="13" spans="1:11" ht="15">
      <c r="B13" s="53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topLeftCell="A7" zoomScaleNormal="100" workbookViewId="0">
      <selection activeCell="C7" sqref="C7:V19"/>
    </sheetView>
  </sheetViews>
  <sheetFormatPr defaultColWidth="8.7109375" defaultRowHeight="15"/>
  <cols>
    <col min="1" max="1" width="10" style="543" bestFit="1" customWidth="1"/>
    <col min="2" max="2" width="71.7109375" style="543" customWidth="1"/>
    <col min="3" max="3" width="10.85546875" style="543" bestFit="1" customWidth="1"/>
    <col min="4" max="7" width="15.5703125" style="543" customWidth="1"/>
    <col min="8" max="8" width="10.85546875" style="543" bestFit="1" customWidth="1"/>
    <col min="9" max="12" width="17.28515625" style="543" customWidth="1"/>
    <col min="13" max="13" width="10.7109375" style="543" bestFit="1" customWidth="1"/>
    <col min="14" max="17" width="16.140625" style="543" customWidth="1"/>
    <col min="18" max="18" width="12.42578125" style="543" bestFit="1" customWidth="1"/>
    <col min="19" max="19" width="47" style="543" bestFit="1" customWidth="1"/>
    <col min="20" max="20" width="43.5703125" style="543" bestFit="1" customWidth="1"/>
    <col min="21" max="21" width="46" style="543" bestFit="1" customWidth="1"/>
    <col min="22" max="22" width="43.5703125" style="543" bestFit="1" customWidth="1"/>
    <col min="23" max="16384" width="8.7109375" style="543"/>
  </cols>
  <sheetData>
    <row r="1" spans="1:22">
      <c r="A1" s="389" t="s">
        <v>30</v>
      </c>
      <c r="B1" s="463" t="str">
        <f>'Info '!C2</f>
        <v xml:space="preserve">JSC "Bank of Georgia" </v>
      </c>
    </row>
    <row r="2" spans="1:22">
      <c r="A2" s="390" t="s">
        <v>31</v>
      </c>
      <c r="B2" s="462">
        <f>'1. key ratios '!B2</f>
        <v>45107</v>
      </c>
    </row>
    <row r="3" spans="1:22">
      <c r="A3" s="391" t="s">
        <v>532</v>
      </c>
      <c r="B3" s="477"/>
    </row>
    <row r="4" spans="1:22">
      <c r="A4" s="391"/>
      <c r="B4" s="477"/>
    </row>
    <row r="5" spans="1:22" ht="24" customHeight="1">
      <c r="A5" s="884" t="s">
        <v>533</v>
      </c>
      <c r="B5" s="885"/>
      <c r="C5" s="889" t="s">
        <v>699</v>
      </c>
      <c r="D5" s="889"/>
      <c r="E5" s="889"/>
      <c r="F5" s="889"/>
      <c r="G5" s="889"/>
      <c r="H5" s="889" t="s">
        <v>551</v>
      </c>
      <c r="I5" s="889"/>
      <c r="J5" s="889"/>
      <c r="K5" s="889"/>
      <c r="L5" s="889"/>
      <c r="M5" s="889" t="s">
        <v>663</v>
      </c>
      <c r="N5" s="889"/>
      <c r="O5" s="889"/>
      <c r="P5" s="889"/>
      <c r="Q5" s="889"/>
      <c r="R5" s="888" t="s">
        <v>534</v>
      </c>
      <c r="S5" s="888" t="s">
        <v>548</v>
      </c>
      <c r="T5" s="888" t="s">
        <v>549</v>
      </c>
      <c r="U5" s="888" t="s">
        <v>709</v>
      </c>
      <c r="V5" s="888" t="s">
        <v>710</v>
      </c>
    </row>
    <row r="6" spans="1:22" ht="36" customHeight="1">
      <c r="A6" s="886"/>
      <c r="B6" s="887"/>
      <c r="C6" s="553"/>
      <c r="D6" s="475" t="s">
        <v>684</v>
      </c>
      <c r="E6" s="475" t="s">
        <v>683</v>
      </c>
      <c r="F6" s="475" t="s">
        <v>682</v>
      </c>
      <c r="G6" s="475" t="s">
        <v>681</v>
      </c>
      <c r="H6" s="553"/>
      <c r="I6" s="475" t="s">
        <v>684</v>
      </c>
      <c r="J6" s="475" t="s">
        <v>683</v>
      </c>
      <c r="K6" s="475" t="s">
        <v>682</v>
      </c>
      <c r="L6" s="475" t="s">
        <v>681</v>
      </c>
      <c r="M6" s="553"/>
      <c r="N6" s="475" t="s">
        <v>684</v>
      </c>
      <c r="O6" s="475" t="s">
        <v>683</v>
      </c>
      <c r="P6" s="475" t="s">
        <v>682</v>
      </c>
      <c r="Q6" s="475" t="s">
        <v>681</v>
      </c>
      <c r="R6" s="888"/>
      <c r="S6" s="888"/>
      <c r="T6" s="888"/>
      <c r="U6" s="888"/>
      <c r="V6" s="888"/>
    </row>
    <row r="7" spans="1:22">
      <c r="A7" s="551">
        <v>1</v>
      </c>
      <c r="B7" s="552" t="s">
        <v>542</v>
      </c>
      <c r="C7" s="738">
        <v>76806433.99000001</v>
      </c>
      <c r="D7" s="738">
        <v>73374017.280000001</v>
      </c>
      <c r="E7" s="738">
        <v>2132355.9500000002</v>
      </c>
      <c r="F7" s="738">
        <v>1300060.76</v>
      </c>
      <c r="G7" s="738">
        <v>0</v>
      </c>
      <c r="H7" s="738">
        <v>78043899.736099988</v>
      </c>
      <c r="I7" s="738">
        <v>74497184.878299996</v>
      </c>
      <c r="J7" s="738">
        <v>2173528.5403999998</v>
      </c>
      <c r="K7" s="738">
        <v>1373186.3174000001</v>
      </c>
      <c r="L7" s="738">
        <v>0</v>
      </c>
      <c r="M7" s="738">
        <v>2444155.6940560001</v>
      </c>
      <c r="N7" s="738">
        <v>1486907.37</v>
      </c>
      <c r="O7" s="738">
        <v>233825.05</v>
      </c>
      <c r="P7" s="738">
        <v>723423.27405600005</v>
      </c>
      <c r="Q7" s="738">
        <v>0</v>
      </c>
      <c r="R7" s="738">
        <v>912</v>
      </c>
      <c r="S7" s="740">
        <v>0.11973575883675201</v>
      </c>
      <c r="T7" s="740">
        <v>0.13913333036446202</v>
      </c>
      <c r="U7" s="740">
        <v>0.12</v>
      </c>
      <c r="V7" s="738">
        <v>44.54</v>
      </c>
    </row>
    <row r="8" spans="1:22">
      <c r="A8" s="551">
        <v>2</v>
      </c>
      <c r="B8" s="550" t="s">
        <v>541</v>
      </c>
      <c r="C8" s="738">
        <v>3524695663.9399996</v>
      </c>
      <c r="D8" s="738">
        <v>3202772604.4899998</v>
      </c>
      <c r="E8" s="738">
        <v>190778155.59999999</v>
      </c>
      <c r="F8" s="738">
        <v>105852283.15000001</v>
      </c>
      <c r="G8" s="738">
        <v>25292620.699999999</v>
      </c>
      <c r="H8" s="738">
        <v>3548000784.5971999</v>
      </c>
      <c r="I8" s="738">
        <v>3221200525.6810999</v>
      </c>
      <c r="J8" s="738">
        <v>195400091.81389999</v>
      </c>
      <c r="K8" s="738">
        <v>105623186.64929999</v>
      </c>
      <c r="L8" s="738">
        <v>25776980.4529</v>
      </c>
      <c r="M8" s="738">
        <v>117474544.17206101</v>
      </c>
      <c r="N8" s="738">
        <v>35649784.850000001</v>
      </c>
      <c r="O8" s="738">
        <v>16444082.76</v>
      </c>
      <c r="P8" s="738">
        <v>57515878.114494003</v>
      </c>
      <c r="Q8" s="738">
        <v>7864798.4475670001</v>
      </c>
      <c r="R8" s="738">
        <v>436747</v>
      </c>
      <c r="S8" s="740">
        <v>0.14908691684817199</v>
      </c>
      <c r="T8" s="740">
        <v>0.19304398862317998</v>
      </c>
      <c r="U8" s="740">
        <v>0.15</v>
      </c>
      <c r="V8" s="738">
        <v>58.72</v>
      </c>
    </row>
    <row r="9" spans="1:22">
      <c r="A9" s="551">
        <v>3</v>
      </c>
      <c r="B9" s="550" t="s">
        <v>540</v>
      </c>
      <c r="C9" s="738">
        <v>1897236.0600000003</v>
      </c>
      <c r="D9" s="738">
        <v>1025231.05</v>
      </c>
      <c r="E9" s="738">
        <v>465057.63</v>
      </c>
      <c r="F9" s="738">
        <v>381676.06</v>
      </c>
      <c r="G9" s="738">
        <v>25271.32</v>
      </c>
      <c r="H9" s="738">
        <v>2019564.9966</v>
      </c>
      <c r="I9" s="738">
        <v>1069677.1551999999</v>
      </c>
      <c r="J9" s="738">
        <v>490583.58529999998</v>
      </c>
      <c r="K9" s="738">
        <v>431029.66200000001</v>
      </c>
      <c r="L9" s="738">
        <v>28274.594099999998</v>
      </c>
      <c r="M9" s="738">
        <v>507197.94</v>
      </c>
      <c r="N9" s="738">
        <v>65758.73</v>
      </c>
      <c r="O9" s="738">
        <v>80709.960000000006</v>
      </c>
      <c r="P9" s="738">
        <v>347300.48</v>
      </c>
      <c r="Q9" s="738">
        <v>13428.77</v>
      </c>
      <c r="R9" s="738">
        <v>6975</v>
      </c>
      <c r="S9" s="740">
        <v>0.31159195978099197</v>
      </c>
      <c r="T9" s="740">
        <v>0.403101714971002</v>
      </c>
      <c r="U9" s="740">
        <v>0.33</v>
      </c>
      <c r="V9" s="738">
        <v>13.01</v>
      </c>
    </row>
    <row r="10" spans="1:22">
      <c r="A10" s="551">
        <v>4</v>
      </c>
      <c r="B10" s="550" t="s">
        <v>539</v>
      </c>
      <c r="C10" s="738">
        <v>82940026.540000007</v>
      </c>
      <c r="D10" s="738">
        <v>80467424.370000005</v>
      </c>
      <c r="E10" s="738">
        <v>1731679.27</v>
      </c>
      <c r="F10" s="738">
        <v>740922.9</v>
      </c>
      <c r="G10" s="738">
        <v>0</v>
      </c>
      <c r="H10" s="738">
        <v>81842609.043200001</v>
      </c>
      <c r="I10" s="738">
        <v>79319532.135299996</v>
      </c>
      <c r="J10" s="738">
        <v>1743829.0197000001</v>
      </c>
      <c r="K10" s="738">
        <v>779247.88820000004</v>
      </c>
      <c r="L10" s="738">
        <v>0</v>
      </c>
      <c r="M10" s="738">
        <v>2378463.2000000002</v>
      </c>
      <c r="N10" s="738">
        <v>1523200.26</v>
      </c>
      <c r="O10" s="738">
        <v>312868.86</v>
      </c>
      <c r="P10" s="738">
        <v>542394.07999999996</v>
      </c>
      <c r="Q10" s="738">
        <v>0</v>
      </c>
      <c r="R10" s="738">
        <v>93990</v>
      </c>
      <c r="S10" s="740">
        <v>0.186557733944726</v>
      </c>
      <c r="T10" s="740">
        <v>0.29756529727356296</v>
      </c>
      <c r="U10" s="740">
        <v>0.2</v>
      </c>
      <c r="V10" s="738">
        <v>12.58</v>
      </c>
    </row>
    <row r="11" spans="1:22">
      <c r="A11" s="551">
        <v>5</v>
      </c>
      <c r="B11" s="550" t="s">
        <v>538</v>
      </c>
      <c r="C11" s="738">
        <v>10712091.719999999</v>
      </c>
      <c r="D11" s="738">
        <v>7861966.5800000001</v>
      </c>
      <c r="E11" s="738">
        <v>833646.28</v>
      </c>
      <c r="F11" s="738">
        <v>2016478.86</v>
      </c>
      <c r="G11" s="738">
        <v>0</v>
      </c>
      <c r="H11" s="738">
        <v>12969042.1719</v>
      </c>
      <c r="I11" s="738">
        <v>8231351.8161000004</v>
      </c>
      <c r="J11" s="738">
        <v>1049156.0368999999</v>
      </c>
      <c r="K11" s="738">
        <v>3688534.3188999998</v>
      </c>
      <c r="L11" s="738">
        <v>0</v>
      </c>
      <c r="M11" s="738">
        <v>3860344.228567</v>
      </c>
      <c r="N11" s="738">
        <v>285607.34000000003</v>
      </c>
      <c r="O11" s="738">
        <v>180872.47</v>
      </c>
      <c r="P11" s="738">
        <v>3393864.418567</v>
      </c>
      <c r="Q11" s="738">
        <v>0</v>
      </c>
      <c r="R11" s="738">
        <v>131634</v>
      </c>
      <c r="S11" s="740">
        <v>0.17326728210794301</v>
      </c>
      <c r="T11" s="740">
        <v>0.18120034158390103</v>
      </c>
      <c r="U11" s="740">
        <v>0.18</v>
      </c>
      <c r="V11" s="738">
        <v>19</v>
      </c>
    </row>
    <row r="12" spans="1:22">
      <c r="A12" s="551">
        <v>6</v>
      </c>
      <c r="B12" s="550" t="s">
        <v>537</v>
      </c>
      <c r="C12" s="738">
        <v>199645118.13999999</v>
      </c>
      <c r="D12" s="738">
        <v>180783855.75999999</v>
      </c>
      <c r="E12" s="738">
        <v>14011081.18</v>
      </c>
      <c r="F12" s="738">
        <v>4850181.2</v>
      </c>
      <c r="G12" s="738">
        <v>0</v>
      </c>
      <c r="H12" s="738">
        <v>205965728.96330002</v>
      </c>
      <c r="I12" s="738">
        <v>186379664.28130001</v>
      </c>
      <c r="J12" s="738">
        <v>14486520.6777</v>
      </c>
      <c r="K12" s="738">
        <v>5099544.0043000001</v>
      </c>
      <c r="L12" s="738">
        <v>0</v>
      </c>
      <c r="M12" s="738">
        <v>6564763.21</v>
      </c>
      <c r="N12" s="738">
        <v>1478786.16</v>
      </c>
      <c r="O12" s="738">
        <v>856661.95</v>
      </c>
      <c r="P12" s="738">
        <v>4229315.0999999996</v>
      </c>
      <c r="Q12" s="738">
        <v>0</v>
      </c>
      <c r="R12" s="738">
        <v>150192</v>
      </c>
      <c r="S12" s="740">
        <v>0.35999985029667797</v>
      </c>
      <c r="T12" s="740">
        <v>0.36</v>
      </c>
      <c r="U12" s="740">
        <v>0.36</v>
      </c>
      <c r="V12" s="738">
        <v>29.99</v>
      </c>
    </row>
    <row r="13" spans="1:22">
      <c r="A13" s="551">
        <v>7</v>
      </c>
      <c r="B13" s="550" t="s">
        <v>536</v>
      </c>
      <c r="C13" s="738">
        <v>4218062817.6193223</v>
      </c>
      <c r="D13" s="738">
        <v>3939961064.21</v>
      </c>
      <c r="E13" s="738">
        <v>173255986.73000002</v>
      </c>
      <c r="F13" s="738">
        <v>58975077.880000003</v>
      </c>
      <c r="G13" s="738">
        <v>45870688.799322009</v>
      </c>
      <c r="H13" s="738">
        <v>4300082253.1438999</v>
      </c>
      <c r="I13" s="738">
        <v>4015837252.9130006</v>
      </c>
      <c r="J13" s="738">
        <v>178248427.39810002</v>
      </c>
      <c r="K13" s="738">
        <v>59674377.940200001</v>
      </c>
      <c r="L13" s="738">
        <v>46322194.8926</v>
      </c>
      <c r="M13" s="738">
        <v>33191210.794731997</v>
      </c>
      <c r="N13" s="738">
        <v>7291068.5700000003</v>
      </c>
      <c r="O13" s="738">
        <v>3102061.33</v>
      </c>
      <c r="P13" s="738">
        <v>13647047.152039999</v>
      </c>
      <c r="Q13" s="738">
        <v>9151033.7426920012</v>
      </c>
      <c r="R13" s="738">
        <v>69473</v>
      </c>
      <c r="S13" s="740">
        <v>0.11496446968207201</v>
      </c>
      <c r="T13" s="740">
        <v>0.130695494263699</v>
      </c>
      <c r="U13" s="740">
        <v>0.1</v>
      </c>
      <c r="V13" s="738">
        <v>118.97</v>
      </c>
    </row>
    <row r="14" spans="1:22">
      <c r="A14" s="545">
        <v>7.1</v>
      </c>
      <c r="B14" s="544" t="s">
        <v>545</v>
      </c>
      <c r="C14" s="738">
        <v>3303730665.7893214</v>
      </c>
      <c r="D14" s="738">
        <v>3062985835.04</v>
      </c>
      <c r="E14" s="738">
        <v>141960212.18000001</v>
      </c>
      <c r="F14" s="738">
        <v>52959088.490000002</v>
      </c>
      <c r="G14" s="738">
        <v>45825530.079322003</v>
      </c>
      <c r="H14" s="738">
        <v>3370132579.1309004</v>
      </c>
      <c r="I14" s="738">
        <v>3124022544.7895002</v>
      </c>
      <c r="J14" s="738">
        <v>146206323.41080001</v>
      </c>
      <c r="K14" s="738">
        <v>53628734.702299997</v>
      </c>
      <c r="L14" s="738">
        <v>46274976.228299998</v>
      </c>
      <c r="M14" s="738">
        <v>28574837.201523997</v>
      </c>
      <c r="N14" s="738">
        <v>4931675.08</v>
      </c>
      <c r="O14" s="738">
        <v>2285130.31</v>
      </c>
      <c r="P14" s="738">
        <v>12209931.628831999</v>
      </c>
      <c r="Q14" s="738">
        <v>9148100.1826920006</v>
      </c>
      <c r="R14" s="738">
        <v>42937</v>
      </c>
      <c r="S14" s="740">
        <v>0.11421948998178101</v>
      </c>
      <c r="T14" s="740">
        <v>0.12996890563316701</v>
      </c>
      <c r="U14" s="740">
        <v>0.1</v>
      </c>
      <c r="V14" s="738">
        <v>120.87</v>
      </c>
    </row>
    <row r="15" spans="1:22">
      <c r="A15" s="545">
        <v>7.2</v>
      </c>
      <c r="B15" s="544" t="s">
        <v>547</v>
      </c>
      <c r="C15" s="738">
        <v>668751043.23999989</v>
      </c>
      <c r="D15" s="738">
        <v>642518480.30999994</v>
      </c>
      <c r="E15" s="738">
        <v>21998042.149999999</v>
      </c>
      <c r="F15" s="738">
        <v>4209783.9000000004</v>
      </c>
      <c r="G15" s="738">
        <v>24736.880000000001</v>
      </c>
      <c r="H15" s="738">
        <v>678985632.41379988</v>
      </c>
      <c r="I15" s="738">
        <v>652276726.73539996</v>
      </c>
      <c r="J15" s="738">
        <v>22431434.241999999</v>
      </c>
      <c r="K15" s="738">
        <v>4251560.1083000004</v>
      </c>
      <c r="L15" s="738">
        <v>25911.328099999999</v>
      </c>
      <c r="M15" s="738">
        <v>3904498.3762619998</v>
      </c>
      <c r="N15" s="738">
        <v>2124360.15</v>
      </c>
      <c r="O15" s="738">
        <v>704867.29</v>
      </c>
      <c r="P15" s="738">
        <v>1075270.9362619999</v>
      </c>
      <c r="Q15" s="738">
        <v>0</v>
      </c>
      <c r="R15" s="738">
        <v>8000</v>
      </c>
      <c r="S15" s="740">
        <v>0.113423835587158</v>
      </c>
      <c r="T15" s="740">
        <v>0.12942874594856899</v>
      </c>
      <c r="U15" s="740">
        <v>0.11</v>
      </c>
      <c r="V15" s="738">
        <v>119.66</v>
      </c>
    </row>
    <row r="16" spans="1:22">
      <c r="A16" s="545">
        <v>7.3</v>
      </c>
      <c r="B16" s="544" t="s">
        <v>544</v>
      </c>
      <c r="C16" s="738">
        <v>245581108.59000003</v>
      </c>
      <c r="D16" s="738">
        <v>234456748.86000001</v>
      </c>
      <c r="E16" s="738">
        <v>9297732.4000000004</v>
      </c>
      <c r="F16" s="738">
        <v>1806205.49</v>
      </c>
      <c r="G16" s="738">
        <v>20421.84</v>
      </c>
      <c r="H16" s="738">
        <v>250964041.59920001</v>
      </c>
      <c r="I16" s="738">
        <v>239537981.3881</v>
      </c>
      <c r="J16" s="738">
        <v>9610669.7453000005</v>
      </c>
      <c r="K16" s="738">
        <v>1794083.1296000001</v>
      </c>
      <c r="L16" s="738">
        <v>21307.336200000002</v>
      </c>
      <c r="M16" s="738">
        <v>711875.216946</v>
      </c>
      <c r="N16" s="738">
        <v>235033.34</v>
      </c>
      <c r="O16" s="738">
        <v>112063.73</v>
      </c>
      <c r="P16" s="738">
        <v>361844.586946</v>
      </c>
      <c r="Q16" s="738">
        <v>2933.56</v>
      </c>
      <c r="R16" s="738">
        <v>18536</v>
      </c>
      <c r="S16" s="740">
        <v>0.12280285664624201</v>
      </c>
      <c r="T16" s="740">
        <v>0.13794590897825101</v>
      </c>
      <c r="U16" s="740">
        <v>0.12</v>
      </c>
      <c r="V16" s="738">
        <v>91.44</v>
      </c>
    </row>
    <row r="17" spans="1:22">
      <c r="A17" s="551">
        <v>8</v>
      </c>
      <c r="B17" s="550" t="s">
        <v>543</v>
      </c>
      <c r="C17" s="738">
        <v>136298248.47</v>
      </c>
      <c r="D17" s="738">
        <v>125046738.81999999</v>
      </c>
      <c r="E17" s="738">
        <v>7945715.29</v>
      </c>
      <c r="F17" s="738">
        <v>3305794.36</v>
      </c>
      <c r="G17" s="738">
        <v>0</v>
      </c>
      <c r="H17" s="738">
        <v>138493459.80019999</v>
      </c>
      <c r="I17" s="738">
        <v>126235222.1521</v>
      </c>
      <c r="J17" s="738">
        <v>8053308.5888</v>
      </c>
      <c r="K17" s="738">
        <v>4204929.0592999998</v>
      </c>
      <c r="L17" s="738">
        <v>0</v>
      </c>
      <c r="M17" s="738">
        <v>1297215.4100000001</v>
      </c>
      <c r="N17" s="738">
        <v>56395.6</v>
      </c>
      <c r="O17" s="738">
        <v>29113</v>
      </c>
      <c r="P17" s="738">
        <v>1211706.81</v>
      </c>
      <c r="Q17" s="738">
        <v>0</v>
      </c>
      <c r="R17" s="738">
        <v>110671</v>
      </c>
      <c r="S17" s="740">
        <v>0.205202733805573</v>
      </c>
      <c r="T17" s="740">
        <v>0.205202733805573</v>
      </c>
      <c r="U17" s="740">
        <v>0.197702125918155</v>
      </c>
      <c r="V17" s="738">
        <v>0.61035332195147196</v>
      </c>
    </row>
    <row r="18" spans="1:22">
      <c r="A18" s="549">
        <v>9</v>
      </c>
      <c r="B18" s="548" t="s">
        <v>535</v>
      </c>
      <c r="C18" s="739">
        <v>21597.82</v>
      </c>
      <c r="D18" s="739">
        <v>19783.66</v>
      </c>
      <c r="E18" s="739">
        <v>1814.16</v>
      </c>
      <c r="F18" s="739">
        <v>0</v>
      </c>
      <c r="G18" s="739">
        <v>0</v>
      </c>
      <c r="H18" s="739">
        <v>25810.3979</v>
      </c>
      <c r="I18" s="739">
        <v>23933.948799999998</v>
      </c>
      <c r="J18" s="739">
        <v>1876.4491</v>
      </c>
      <c r="K18" s="739">
        <v>0</v>
      </c>
      <c r="L18" s="739">
        <v>0</v>
      </c>
      <c r="M18" s="739">
        <v>891.78</v>
      </c>
      <c r="N18" s="739">
        <v>412.05</v>
      </c>
      <c r="O18" s="739">
        <v>479.73</v>
      </c>
      <c r="P18" s="739">
        <v>0</v>
      </c>
      <c r="Q18" s="739">
        <v>0</v>
      </c>
      <c r="R18" s="739">
        <v>8</v>
      </c>
      <c r="S18" s="741">
        <v>0</v>
      </c>
      <c r="T18" s="741">
        <v>0</v>
      </c>
      <c r="U18" s="741">
        <v>0.22</v>
      </c>
      <c r="V18" s="739">
        <v>9.81</v>
      </c>
    </row>
    <row r="19" spans="1:22">
      <c r="A19" s="547">
        <v>10</v>
      </c>
      <c r="B19" s="546" t="s">
        <v>546</v>
      </c>
      <c r="C19" s="738">
        <v>8251079234.2993212</v>
      </c>
      <c r="D19" s="738">
        <v>7611312686.2199993</v>
      </c>
      <c r="E19" s="738">
        <v>391155492.09000003</v>
      </c>
      <c r="F19" s="738">
        <v>177422475.17000005</v>
      </c>
      <c r="G19" s="738">
        <v>71188580.819322005</v>
      </c>
      <c r="H19" s="738">
        <v>8367443152.8502998</v>
      </c>
      <c r="I19" s="738">
        <v>7712794344.9612007</v>
      </c>
      <c r="J19" s="738">
        <v>401647322.10990006</v>
      </c>
      <c r="K19" s="738">
        <v>180874035.8396</v>
      </c>
      <c r="L19" s="738">
        <v>72127449.939599991</v>
      </c>
      <c r="M19" s="738">
        <v>167718786.429416</v>
      </c>
      <c r="N19" s="738">
        <v>47837920.929999992</v>
      </c>
      <c r="O19" s="738">
        <v>21240675.110000003</v>
      </c>
      <c r="P19" s="738">
        <v>81610929.429157004</v>
      </c>
      <c r="Q19" s="738">
        <v>17029260.960259002</v>
      </c>
      <c r="R19" s="738">
        <v>1000602</v>
      </c>
      <c r="S19" s="742">
        <v>0.16659894626333799</v>
      </c>
      <c r="T19" s="742">
        <v>0.19475671561003602</v>
      </c>
      <c r="U19" s="742">
        <v>0.13140012508532875</v>
      </c>
      <c r="V19" s="738">
        <v>87.3</v>
      </c>
    </row>
    <row r="20" spans="1:22" ht="25.5">
      <c r="A20" s="545">
        <v>10.1</v>
      </c>
      <c r="B20" s="544" t="s">
        <v>550</v>
      </c>
      <c r="C20" s="540"/>
      <c r="D20" s="540"/>
      <c r="E20" s="540"/>
      <c r="F20" s="540"/>
      <c r="G20" s="540"/>
      <c r="H20" s="540"/>
      <c r="I20" s="540"/>
      <c r="J20" s="540"/>
      <c r="K20" s="540"/>
      <c r="L20" s="540"/>
      <c r="M20" s="540"/>
      <c r="N20" s="540"/>
      <c r="O20" s="540"/>
      <c r="P20" s="540"/>
      <c r="Q20" s="540"/>
      <c r="R20" s="540"/>
      <c r="S20" s="540"/>
      <c r="T20" s="540"/>
      <c r="U20" s="540"/>
      <c r="V20" s="540"/>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Normal="100" workbookViewId="0"/>
  </sheetViews>
  <sheetFormatPr defaultRowHeight="15"/>
  <cols>
    <col min="1" max="1" width="8.7109375" style="427"/>
    <col min="2" max="2" width="69.28515625" style="428" customWidth="1"/>
    <col min="3" max="4" width="16.42578125" bestFit="1" customWidth="1"/>
    <col min="5" max="5" width="13.85546875" bestFit="1" customWidth="1"/>
    <col min="6" max="6" width="16.42578125" bestFit="1" customWidth="1"/>
    <col min="7" max="7" width="22.140625" customWidth="1"/>
    <col min="8" max="8" width="18.140625" customWidth="1"/>
  </cols>
  <sheetData>
    <row r="1" spans="1:16" s="5" customFormat="1" ht="14.25">
      <c r="A1" s="2" t="s">
        <v>30</v>
      </c>
      <c r="B1" s="3" t="str">
        <f>'Info '!C2</f>
        <v xml:space="preserve">JSC "Bank of Georgia" </v>
      </c>
      <c r="C1" s="3"/>
      <c r="D1" s="4"/>
      <c r="E1" s="4"/>
      <c r="F1" s="4"/>
      <c r="G1" s="4"/>
    </row>
    <row r="2" spans="1:16" s="5" customFormat="1" ht="14.25">
      <c r="A2" s="2" t="s">
        <v>31</v>
      </c>
      <c r="B2" s="341">
        <f>'1. key ratios '!B2</f>
        <v>45107</v>
      </c>
      <c r="C2" s="6"/>
      <c r="D2" s="7"/>
      <c r="E2" s="7"/>
      <c r="F2" s="7"/>
      <c r="G2" s="7"/>
      <c r="H2" s="8"/>
    </row>
    <row r="3" spans="1:16" s="5" customFormat="1" ht="14.25">
      <c r="A3" s="2"/>
      <c r="B3" s="6"/>
      <c r="C3" s="6"/>
      <c r="D3" s="7"/>
      <c r="E3" s="7"/>
      <c r="F3" s="7"/>
      <c r="G3" s="7"/>
      <c r="H3" s="8"/>
    </row>
    <row r="4" spans="1:16" ht="21" customHeight="1">
      <c r="A4" s="774" t="s">
        <v>6</v>
      </c>
      <c r="B4" s="775" t="s">
        <v>557</v>
      </c>
      <c r="C4" s="777" t="s">
        <v>558</v>
      </c>
      <c r="D4" s="777"/>
      <c r="E4" s="777"/>
      <c r="F4" s="777" t="s">
        <v>559</v>
      </c>
      <c r="G4" s="777"/>
      <c r="H4" s="778"/>
    </row>
    <row r="5" spans="1:16" ht="21" customHeight="1">
      <c r="A5" s="774"/>
      <c r="B5" s="776"/>
      <c r="C5" s="397" t="s">
        <v>32</v>
      </c>
      <c r="D5" s="397" t="s">
        <v>33</v>
      </c>
      <c r="E5" s="397" t="s">
        <v>34</v>
      </c>
      <c r="F5" s="397" t="s">
        <v>32</v>
      </c>
      <c r="G5" s="397" t="s">
        <v>33</v>
      </c>
      <c r="H5" s="397" t="s">
        <v>34</v>
      </c>
    </row>
    <row r="6" spans="1:16" ht="26.45" customHeight="1">
      <c r="A6" s="774"/>
      <c r="B6" s="398" t="s">
        <v>560</v>
      </c>
      <c r="C6" s="779"/>
      <c r="D6" s="780"/>
      <c r="E6" s="780"/>
      <c r="F6" s="780"/>
      <c r="G6" s="780"/>
      <c r="H6" s="781"/>
    </row>
    <row r="7" spans="1:16" ht="23.1" customHeight="1">
      <c r="A7" s="399">
        <v>1</v>
      </c>
      <c r="B7" s="400" t="s">
        <v>561</v>
      </c>
      <c r="C7" s="587">
        <f>SUM(C8:C10)</f>
        <v>516350351.75599998</v>
      </c>
      <c r="D7" s="587">
        <f>SUM(D8:D10)</f>
        <v>2931540769.3006001</v>
      </c>
      <c r="E7" s="588">
        <f>C7+D7</f>
        <v>3447891121.0566001</v>
      </c>
      <c r="F7" s="587">
        <f>SUM(F8:F10)</f>
        <v>257835362.78999999</v>
      </c>
      <c r="G7" s="587">
        <f>SUM(G8:G10)</f>
        <v>3885845975.0055995</v>
      </c>
      <c r="H7" s="589">
        <f>F7+G7</f>
        <v>4143681337.7955995</v>
      </c>
      <c r="J7" s="744"/>
      <c r="K7" s="744"/>
      <c r="L7" s="744"/>
      <c r="M7" s="744"/>
      <c r="N7" s="744"/>
      <c r="O7" s="744"/>
      <c r="P7" s="744"/>
    </row>
    <row r="8" spans="1:16">
      <c r="A8" s="399">
        <v>1.1000000000000001</v>
      </c>
      <c r="B8" s="401" t="s">
        <v>562</v>
      </c>
      <c r="C8" s="587">
        <v>265909673.77599999</v>
      </c>
      <c r="D8" s="587">
        <v>578793213.477</v>
      </c>
      <c r="E8" s="588">
        <f t="shared" ref="E8:E35" si="0">C8+D8</f>
        <v>844702887.25300002</v>
      </c>
      <c r="F8" s="587">
        <v>234625998.50999999</v>
      </c>
      <c r="G8" s="590">
        <v>464575414.45700002</v>
      </c>
      <c r="H8" s="589">
        <f t="shared" ref="H8:H36" si="1">F8+G8</f>
        <v>699201412.96700001</v>
      </c>
      <c r="J8" s="744"/>
      <c r="K8" s="744"/>
      <c r="L8" s="744"/>
      <c r="M8" s="744"/>
      <c r="N8" s="744"/>
      <c r="O8" s="744"/>
      <c r="P8" s="744"/>
    </row>
    <row r="9" spans="1:16">
      <c r="A9" s="399">
        <v>1.2</v>
      </c>
      <c r="B9" s="401" t="s">
        <v>563</v>
      </c>
      <c r="C9" s="587">
        <v>238645798.31999999</v>
      </c>
      <c r="D9" s="587">
        <v>1861167016.6200001</v>
      </c>
      <c r="E9" s="588">
        <f t="shared" si="0"/>
        <v>2099812814.9400001</v>
      </c>
      <c r="F9" s="587">
        <v>7736454.7600000007</v>
      </c>
      <c r="G9" s="587">
        <v>1726123879.3700001</v>
      </c>
      <c r="H9" s="589">
        <f t="shared" si="1"/>
        <v>1733860334.1300001</v>
      </c>
      <c r="J9" s="744"/>
      <c r="K9" s="744"/>
      <c r="L9" s="744"/>
      <c r="M9" s="744"/>
      <c r="N9" s="744"/>
      <c r="O9" s="744"/>
      <c r="P9" s="744"/>
    </row>
    <row r="10" spans="1:16">
      <c r="A10" s="399">
        <v>1.3</v>
      </c>
      <c r="B10" s="401" t="s">
        <v>564</v>
      </c>
      <c r="C10" s="587">
        <v>11794879.66</v>
      </c>
      <c r="D10" s="587">
        <v>491580539.20359999</v>
      </c>
      <c r="E10" s="588">
        <f t="shared" si="0"/>
        <v>503375418.86360002</v>
      </c>
      <c r="F10" s="587">
        <v>15472909.520000001</v>
      </c>
      <c r="G10" s="591">
        <v>1695146681.1785994</v>
      </c>
      <c r="H10" s="589">
        <f t="shared" si="1"/>
        <v>1710619590.6985993</v>
      </c>
      <c r="J10" s="744"/>
      <c r="K10" s="744"/>
      <c r="L10" s="744"/>
      <c r="M10" s="744"/>
      <c r="N10" s="744"/>
      <c r="O10" s="744"/>
      <c r="P10" s="744"/>
    </row>
    <row r="11" spans="1:16">
      <c r="A11" s="399">
        <v>2</v>
      </c>
      <c r="B11" s="402" t="s">
        <v>565</v>
      </c>
      <c r="C11" s="587">
        <f>C12</f>
        <v>21123818.879999999</v>
      </c>
      <c r="D11" s="587">
        <f>D12</f>
        <v>9707.820000000298</v>
      </c>
      <c r="E11" s="588">
        <f t="shared" si="0"/>
        <v>21133526.699999999</v>
      </c>
      <c r="F11" s="587">
        <f>F12</f>
        <v>120433876.27</v>
      </c>
      <c r="G11" s="587"/>
      <c r="H11" s="589">
        <f t="shared" si="1"/>
        <v>120433876.27</v>
      </c>
      <c r="J11" s="744"/>
      <c r="K11" s="744"/>
      <c r="L11" s="744"/>
      <c r="M11" s="744"/>
      <c r="N11" s="744"/>
      <c r="O11" s="744"/>
      <c r="P11" s="744"/>
    </row>
    <row r="12" spans="1:16">
      <c r="A12" s="399">
        <v>2.1</v>
      </c>
      <c r="B12" s="403" t="s">
        <v>566</v>
      </c>
      <c r="C12" s="587">
        <v>21123818.879999999</v>
      </c>
      <c r="D12" s="587">
        <v>9707.820000000298</v>
      </c>
      <c r="E12" s="588">
        <f t="shared" si="0"/>
        <v>21133526.699999999</v>
      </c>
      <c r="F12" s="587">
        <v>120433876.27</v>
      </c>
      <c r="G12" s="587">
        <v>0</v>
      </c>
      <c r="H12" s="589">
        <f t="shared" si="1"/>
        <v>120433876.27</v>
      </c>
      <c r="J12" s="744"/>
      <c r="K12" s="744"/>
      <c r="L12" s="744"/>
      <c r="M12" s="744"/>
      <c r="N12" s="744"/>
      <c r="O12" s="744"/>
      <c r="P12" s="744"/>
    </row>
    <row r="13" spans="1:16" ht="26.45" customHeight="1">
      <c r="A13" s="399">
        <v>3</v>
      </c>
      <c r="B13" s="404" t="s">
        <v>567</v>
      </c>
      <c r="C13" s="587"/>
      <c r="D13" s="587"/>
      <c r="E13" s="588">
        <f t="shared" si="0"/>
        <v>0</v>
      </c>
      <c r="F13" s="587"/>
      <c r="G13" s="587"/>
      <c r="H13" s="589">
        <f t="shared" si="1"/>
        <v>0</v>
      </c>
      <c r="J13" s="744"/>
      <c r="K13" s="744"/>
      <c r="L13" s="744"/>
      <c r="M13" s="744"/>
      <c r="N13" s="744"/>
      <c r="O13" s="744"/>
      <c r="P13" s="744"/>
    </row>
    <row r="14" spans="1:16" ht="26.45" customHeight="1">
      <c r="A14" s="399">
        <v>4</v>
      </c>
      <c r="B14" s="405" t="s">
        <v>568</v>
      </c>
      <c r="C14" s="749">
        <v>80572113.666666672</v>
      </c>
      <c r="D14" s="587"/>
      <c r="E14" s="588">
        <f t="shared" si="0"/>
        <v>80572113.666666672</v>
      </c>
      <c r="F14" s="587"/>
      <c r="G14" s="587"/>
      <c r="H14" s="589">
        <f t="shared" si="1"/>
        <v>0</v>
      </c>
      <c r="J14" s="744"/>
      <c r="K14" s="744"/>
      <c r="L14" s="744"/>
      <c r="M14" s="744"/>
      <c r="N14" s="744"/>
      <c r="O14" s="744"/>
      <c r="P14" s="744"/>
    </row>
    <row r="15" spans="1:16" ht="24.6" customHeight="1">
      <c r="A15" s="399">
        <v>5</v>
      </c>
      <c r="B15" s="406" t="s">
        <v>569</v>
      </c>
      <c r="C15" s="592">
        <f>SUM(C16:C18)</f>
        <v>2474056278.2273993</v>
      </c>
      <c r="D15" s="592">
        <f>SUM(D16:D18)</f>
        <v>1779154051.7705998</v>
      </c>
      <c r="E15" s="593">
        <f t="shared" si="0"/>
        <v>4253210329.9979992</v>
      </c>
      <c r="F15" s="592">
        <f>SUM(F16:F18)</f>
        <v>2999137503.8399992</v>
      </c>
      <c r="G15" s="592">
        <f>SUM(G16:G18)</f>
        <v>143795080.26210046</v>
      </c>
      <c r="H15" s="594">
        <f t="shared" si="1"/>
        <v>3142932584.1020994</v>
      </c>
      <c r="J15" s="744"/>
      <c r="K15" s="744"/>
      <c r="L15" s="744"/>
      <c r="M15" s="744"/>
      <c r="N15" s="744"/>
      <c r="O15" s="744"/>
      <c r="P15" s="744"/>
    </row>
    <row r="16" spans="1:16">
      <c r="A16" s="399">
        <v>5.0999999999999996</v>
      </c>
      <c r="B16" s="407" t="s">
        <v>570</v>
      </c>
      <c r="C16" s="587">
        <v>108303.24</v>
      </c>
      <c r="D16" s="587">
        <v>5408759.4537000004</v>
      </c>
      <c r="E16" s="588">
        <f t="shared" si="0"/>
        <v>5517062.6937000006</v>
      </c>
      <c r="F16" s="592">
        <v>108303.24</v>
      </c>
      <c r="G16" s="592">
        <v>4388885.4496999998</v>
      </c>
      <c r="H16" s="589">
        <f t="shared" si="1"/>
        <v>4497188.6897</v>
      </c>
      <c r="J16" s="744"/>
      <c r="K16" s="744"/>
      <c r="L16" s="744"/>
      <c r="M16" s="744"/>
      <c r="N16" s="744"/>
      <c r="O16" s="744"/>
      <c r="P16" s="744"/>
    </row>
    <row r="17" spans="1:16">
      <c r="A17" s="399">
        <v>5.2</v>
      </c>
      <c r="B17" s="407" t="s">
        <v>571</v>
      </c>
      <c r="C17" s="587">
        <v>2473947974.9873996</v>
      </c>
      <c r="D17" s="587">
        <v>1773745292.3168998</v>
      </c>
      <c r="E17" s="588">
        <f t="shared" si="0"/>
        <v>4247693267.3042994</v>
      </c>
      <c r="F17" s="592">
        <v>2999029200.5999994</v>
      </c>
      <c r="G17" s="592">
        <v>139406194.81240046</v>
      </c>
      <c r="H17" s="589">
        <f t="shared" si="1"/>
        <v>3138435395.4123998</v>
      </c>
      <c r="J17" s="744"/>
      <c r="K17" s="744"/>
      <c r="L17" s="744"/>
      <c r="M17" s="744"/>
      <c r="N17" s="744"/>
      <c r="O17" s="744"/>
      <c r="P17" s="744"/>
    </row>
    <row r="18" spans="1:16">
      <c r="A18" s="399">
        <v>5.3</v>
      </c>
      <c r="B18" s="408" t="s">
        <v>572</v>
      </c>
      <c r="C18" s="587"/>
      <c r="D18" s="587"/>
      <c r="E18" s="588">
        <f t="shared" si="0"/>
        <v>0</v>
      </c>
      <c r="F18" s="587"/>
      <c r="G18" s="587"/>
      <c r="H18" s="589">
        <f t="shared" si="1"/>
        <v>0</v>
      </c>
      <c r="J18" s="744"/>
      <c r="K18" s="744"/>
      <c r="L18" s="744"/>
      <c r="M18" s="744"/>
      <c r="N18" s="744"/>
      <c r="O18" s="744"/>
      <c r="P18" s="744"/>
    </row>
    <row r="19" spans="1:16">
      <c r="A19" s="399">
        <v>6</v>
      </c>
      <c r="B19" s="404" t="s">
        <v>573</v>
      </c>
      <c r="C19" s="587">
        <f>SUM(C20:C21)</f>
        <v>9882002442.0078335</v>
      </c>
      <c r="D19" s="587">
        <f>SUM(D20:D21)</f>
        <v>7835214127.9344025</v>
      </c>
      <c r="E19" s="588">
        <f t="shared" si="0"/>
        <v>17717216569.942238</v>
      </c>
      <c r="F19" s="587">
        <f>SUM(F20:F21)</f>
        <v>7927509834.0043449</v>
      </c>
      <c r="G19" s="587">
        <f>SUM(G20:G21)</f>
        <v>7765840007.4929008</v>
      </c>
      <c r="H19" s="589">
        <f t="shared" si="1"/>
        <v>15693349841.497246</v>
      </c>
      <c r="J19" s="744"/>
      <c r="K19" s="744"/>
      <c r="L19" s="744"/>
      <c r="M19" s="744"/>
      <c r="N19" s="744"/>
      <c r="O19" s="744"/>
      <c r="P19" s="744"/>
    </row>
    <row r="20" spans="1:16">
      <c r="A20" s="399">
        <v>6.1</v>
      </c>
      <c r="B20" s="407" t="s">
        <v>571</v>
      </c>
      <c r="C20" s="587">
        <v>180826604.56999999</v>
      </c>
      <c r="D20" s="587">
        <v>39760966.971100003</v>
      </c>
      <c r="E20" s="588">
        <f t="shared" si="0"/>
        <v>220587571.5411</v>
      </c>
      <c r="F20" s="587">
        <v>0</v>
      </c>
      <c r="G20" s="587">
        <v>0</v>
      </c>
      <c r="H20" s="589">
        <f t="shared" si="1"/>
        <v>0</v>
      </c>
      <c r="J20" s="744"/>
      <c r="K20" s="744"/>
      <c r="L20" s="744"/>
      <c r="M20" s="744"/>
      <c r="N20" s="744"/>
      <c r="O20" s="744"/>
      <c r="P20" s="744"/>
    </row>
    <row r="21" spans="1:16">
      <c r="A21" s="399">
        <v>6.2</v>
      </c>
      <c r="B21" s="408" t="s">
        <v>572</v>
      </c>
      <c r="C21" s="749">
        <v>9701175837.4378338</v>
      </c>
      <c r="D21" s="749">
        <v>7795453160.9633026</v>
      </c>
      <c r="E21" s="588">
        <f t="shared" si="0"/>
        <v>17496628998.401138</v>
      </c>
      <c r="F21" s="587">
        <v>7927509834.0043449</v>
      </c>
      <c r="G21" s="591">
        <v>7765840007.4929008</v>
      </c>
      <c r="H21" s="589">
        <f t="shared" si="1"/>
        <v>15693349841.497246</v>
      </c>
      <c r="J21" s="744"/>
      <c r="K21" s="744"/>
      <c r="L21" s="744"/>
      <c r="M21" s="744"/>
      <c r="N21" s="744"/>
      <c r="O21" s="744"/>
      <c r="P21" s="744"/>
    </row>
    <row r="22" spans="1:16">
      <c r="A22" s="399">
        <v>7</v>
      </c>
      <c r="B22" s="402" t="s">
        <v>574</v>
      </c>
      <c r="C22" s="587">
        <v>157029813.86999997</v>
      </c>
      <c r="D22" s="587">
        <v>0</v>
      </c>
      <c r="E22" s="588">
        <f t="shared" si="0"/>
        <v>157029813.86999997</v>
      </c>
      <c r="F22" s="587">
        <v>160118886.21000001</v>
      </c>
      <c r="G22" s="587">
        <v>0</v>
      </c>
      <c r="H22" s="589">
        <f t="shared" si="1"/>
        <v>160118886.21000001</v>
      </c>
      <c r="J22" s="744"/>
      <c r="K22" s="744"/>
      <c r="L22" s="744"/>
      <c r="M22" s="744"/>
      <c r="N22" s="744"/>
      <c r="O22" s="744"/>
      <c r="P22" s="744"/>
    </row>
    <row r="23" spans="1:16">
      <c r="A23" s="399">
        <v>8</v>
      </c>
      <c r="B23" s="409" t="s">
        <v>575</v>
      </c>
      <c r="C23" s="587">
        <v>30407303.619224988</v>
      </c>
      <c r="D23" s="587">
        <v>0</v>
      </c>
      <c r="E23" s="588">
        <f t="shared" si="0"/>
        <v>30407303.619224988</v>
      </c>
      <c r="F23" s="587">
        <v>43136648.34999992</v>
      </c>
      <c r="G23" s="587">
        <v>0</v>
      </c>
      <c r="H23" s="589">
        <f t="shared" si="1"/>
        <v>43136648.34999992</v>
      </c>
      <c r="J23" s="744"/>
      <c r="K23" s="744"/>
      <c r="L23" s="744"/>
      <c r="M23" s="744"/>
      <c r="N23" s="744"/>
      <c r="O23" s="744"/>
      <c r="P23" s="744"/>
    </row>
    <row r="24" spans="1:16">
      <c r="A24" s="399">
        <v>9</v>
      </c>
      <c r="B24" s="405" t="s">
        <v>576</v>
      </c>
      <c r="C24" s="587">
        <f>SUM(C25:C26)</f>
        <v>606618823.27000022</v>
      </c>
      <c r="D24" s="587">
        <f>SUM(D25:D26)</f>
        <v>0</v>
      </c>
      <c r="E24" s="588">
        <f t="shared" si="0"/>
        <v>606618823.27000022</v>
      </c>
      <c r="F24" s="587">
        <f>SUM(F25:F26)</f>
        <v>605764865.62000012</v>
      </c>
      <c r="G24" s="587">
        <f>SUM(G25:G26)</f>
        <v>0</v>
      </c>
      <c r="H24" s="589">
        <f t="shared" si="1"/>
        <v>605764865.62000012</v>
      </c>
      <c r="J24" s="744"/>
      <c r="K24" s="744"/>
      <c r="L24" s="744"/>
      <c r="M24" s="744"/>
      <c r="N24" s="744"/>
      <c r="O24" s="744"/>
      <c r="P24" s="744"/>
    </row>
    <row r="25" spans="1:16">
      <c r="A25" s="399">
        <v>9.1</v>
      </c>
      <c r="B25" s="407" t="s">
        <v>577</v>
      </c>
      <c r="C25" s="587">
        <v>466692434.13999999</v>
      </c>
      <c r="D25" s="587">
        <v>0</v>
      </c>
      <c r="E25" s="588">
        <f t="shared" si="0"/>
        <v>466692434.13999999</v>
      </c>
      <c r="F25" s="587">
        <v>418679560.35999995</v>
      </c>
      <c r="G25" s="587">
        <v>0</v>
      </c>
      <c r="H25" s="589">
        <f t="shared" si="1"/>
        <v>418679560.35999995</v>
      </c>
      <c r="J25" s="744"/>
      <c r="K25" s="744"/>
      <c r="L25" s="744"/>
      <c r="M25" s="744"/>
      <c r="N25" s="744"/>
      <c r="O25" s="744"/>
      <c r="P25" s="744"/>
    </row>
    <row r="26" spans="1:16">
      <c r="A26" s="399">
        <v>9.1999999999999993</v>
      </c>
      <c r="B26" s="407" t="s">
        <v>578</v>
      </c>
      <c r="C26" s="587">
        <v>139926389.1300002</v>
      </c>
      <c r="D26" s="587">
        <v>0</v>
      </c>
      <c r="E26" s="588">
        <f t="shared" si="0"/>
        <v>139926389.1300002</v>
      </c>
      <c r="F26" s="587">
        <v>187085305.26000011</v>
      </c>
      <c r="G26" s="587">
        <v>0</v>
      </c>
      <c r="H26" s="589">
        <f t="shared" si="1"/>
        <v>187085305.26000011</v>
      </c>
      <c r="J26" s="744"/>
      <c r="K26" s="744"/>
      <c r="L26" s="744"/>
      <c r="M26" s="744"/>
      <c r="N26" s="744"/>
      <c r="O26" s="744"/>
      <c r="P26" s="744"/>
    </row>
    <row r="27" spans="1:16">
      <c r="A27" s="399">
        <v>10</v>
      </c>
      <c r="B27" s="405" t="s">
        <v>579</v>
      </c>
      <c r="C27" s="587">
        <f>SUM(C28:C29)</f>
        <v>162816614.84999999</v>
      </c>
      <c r="D27" s="587">
        <f>SUM(D28:D29)</f>
        <v>0</v>
      </c>
      <c r="E27" s="588">
        <f t="shared" si="0"/>
        <v>162816614.84999999</v>
      </c>
      <c r="F27" s="587">
        <f>SUM(F28:F29)</f>
        <v>151084289.93000001</v>
      </c>
      <c r="G27" s="587">
        <f>SUM(G28:G29)</f>
        <v>0</v>
      </c>
      <c r="H27" s="589">
        <f t="shared" si="1"/>
        <v>151084289.93000001</v>
      </c>
      <c r="J27" s="744"/>
      <c r="K27" s="744"/>
      <c r="L27" s="744"/>
      <c r="M27" s="744"/>
      <c r="N27" s="744"/>
      <c r="O27" s="744"/>
      <c r="P27" s="744"/>
    </row>
    <row r="28" spans="1:16">
      <c r="A28" s="399">
        <v>10.1</v>
      </c>
      <c r="B28" s="407" t="s">
        <v>580</v>
      </c>
      <c r="C28" s="587">
        <v>33331342.84</v>
      </c>
      <c r="D28" s="587">
        <v>0</v>
      </c>
      <c r="E28" s="588">
        <f t="shared" si="0"/>
        <v>33331342.84</v>
      </c>
      <c r="F28" s="587">
        <v>33331342.84</v>
      </c>
      <c r="G28" s="587">
        <v>0</v>
      </c>
      <c r="H28" s="589">
        <f t="shared" si="1"/>
        <v>33331342.84</v>
      </c>
      <c r="J28" s="744"/>
      <c r="K28" s="744"/>
      <c r="L28" s="744"/>
      <c r="M28" s="744"/>
      <c r="N28" s="744"/>
      <c r="O28" s="744"/>
      <c r="P28" s="744"/>
    </row>
    <row r="29" spans="1:16">
      <c r="A29" s="399">
        <v>10.199999999999999</v>
      </c>
      <c r="B29" s="407" t="s">
        <v>581</v>
      </c>
      <c r="C29" s="587">
        <v>129485272.00999999</v>
      </c>
      <c r="D29" s="587">
        <v>0</v>
      </c>
      <c r="E29" s="588">
        <f t="shared" si="0"/>
        <v>129485272.00999999</v>
      </c>
      <c r="F29" s="587">
        <v>117752947.09</v>
      </c>
      <c r="G29" s="587">
        <v>0</v>
      </c>
      <c r="H29" s="589">
        <f t="shared" si="1"/>
        <v>117752947.09</v>
      </c>
      <c r="J29" s="744"/>
      <c r="K29" s="744"/>
      <c r="L29" s="744"/>
      <c r="M29" s="744"/>
      <c r="N29" s="744"/>
      <c r="O29" s="744"/>
      <c r="P29" s="744"/>
    </row>
    <row r="30" spans="1:16">
      <c r="A30" s="399">
        <v>11</v>
      </c>
      <c r="B30" s="405" t="s">
        <v>582</v>
      </c>
      <c r="C30" s="587"/>
      <c r="D30" s="587">
        <f>SUM(D31:D32)</f>
        <v>0</v>
      </c>
      <c r="E30" s="588">
        <f t="shared" si="0"/>
        <v>0</v>
      </c>
      <c r="F30" s="587">
        <f>SUM(F31:F32)</f>
        <v>0</v>
      </c>
      <c r="G30" s="587">
        <f>SUM(G31:G32)</f>
        <v>0</v>
      </c>
      <c r="H30" s="589">
        <f t="shared" si="1"/>
        <v>0</v>
      </c>
      <c r="J30" s="744"/>
      <c r="K30" s="744"/>
      <c r="L30" s="744"/>
      <c r="M30" s="744"/>
      <c r="N30" s="744"/>
      <c r="O30" s="744"/>
      <c r="P30" s="744"/>
    </row>
    <row r="31" spans="1:16">
      <c r="A31" s="399">
        <v>11.1</v>
      </c>
      <c r="B31" s="407" t="s">
        <v>583</v>
      </c>
      <c r="C31" s="587"/>
      <c r="D31" s="587">
        <v>0</v>
      </c>
      <c r="E31" s="588">
        <f t="shared" si="0"/>
        <v>0</v>
      </c>
      <c r="F31" s="587">
        <v>0</v>
      </c>
      <c r="G31" s="587">
        <v>0</v>
      </c>
      <c r="H31" s="589">
        <f t="shared" si="1"/>
        <v>0</v>
      </c>
      <c r="J31" s="744"/>
      <c r="K31" s="744"/>
      <c r="L31" s="744"/>
      <c r="M31" s="744"/>
      <c r="N31" s="744"/>
      <c r="O31" s="744"/>
      <c r="P31" s="744"/>
    </row>
    <row r="32" spans="1:16">
      <c r="A32" s="399">
        <v>11.2</v>
      </c>
      <c r="B32" s="407" t="s">
        <v>584</v>
      </c>
      <c r="C32" s="587"/>
      <c r="D32" s="587">
        <v>0</v>
      </c>
      <c r="E32" s="588">
        <f t="shared" si="0"/>
        <v>0</v>
      </c>
      <c r="F32" s="587">
        <v>0</v>
      </c>
      <c r="G32" s="587">
        <v>0</v>
      </c>
      <c r="H32" s="589">
        <f t="shared" si="1"/>
        <v>0</v>
      </c>
      <c r="J32" s="744"/>
      <c r="K32" s="744"/>
      <c r="L32" s="744"/>
      <c r="M32" s="744"/>
      <c r="N32" s="744"/>
      <c r="O32" s="744"/>
      <c r="P32" s="744"/>
    </row>
    <row r="33" spans="1:16">
      <c r="A33" s="399">
        <v>13</v>
      </c>
      <c r="B33" s="405" t="s">
        <v>585</v>
      </c>
      <c r="C33" s="587">
        <v>310054893.94000024</v>
      </c>
      <c r="D33" s="587">
        <v>109073359.59489965</v>
      </c>
      <c r="E33" s="588">
        <f t="shared" si="0"/>
        <v>419128253.53489989</v>
      </c>
      <c r="F33" s="587">
        <v>196246397.6739693</v>
      </c>
      <c r="G33" s="587">
        <v>71066773.740100056</v>
      </c>
      <c r="H33" s="589">
        <f t="shared" si="1"/>
        <v>267313171.41406935</v>
      </c>
      <c r="J33" s="744"/>
      <c r="K33" s="744"/>
      <c r="L33" s="744"/>
      <c r="M33" s="744"/>
      <c r="N33" s="744"/>
      <c r="O33" s="744"/>
      <c r="P33" s="744"/>
    </row>
    <row r="34" spans="1:16">
      <c r="A34" s="399">
        <v>13.1</v>
      </c>
      <c r="B34" s="410" t="s">
        <v>586</v>
      </c>
      <c r="C34" s="587">
        <v>141856351.75</v>
      </c>
      <c r="D34" s="587">
        <v>0</v>
      </c>
      <c r="E34" s="588">
        <f t="shared" si="0"/>
        <v>141856351.75</v>
      </c>
      <c r="F34" s="587">
        <v>51521625.840000004</v>
      </c>
      <c r="G34" s="587">
        <v>0</v>
      </c>
      <c r="H34" s="589">
        <f t="shared" si="1"/>
        <v>51521625.840000004</v>
      </c>
      <c r="J34" s="744"/>
      <c r="K34" s="744"/>
      <c r="L34" s="744"/>
      <c r="M34" s="744"/>
      <c r="N34" s="744"/>
      <c r="O34" s="744"/>
      <c r="P34" s="744"/>
    </row>
    <row r="35" spans="1:16">
      <c r="A35" s="399">
        <v>13.2</v>
      </c>
      <c r="B35" s="410" t="s">
        <v>587</v>
      </c>
      <c r="C35" s="587">
        <v>0</v>
      </c>
      <c r="D35" s="587">
        <v>0</v>
      </c>
      <c r="E35" s="588">
        <f t="shared" si="0"/>
        <v>0</v>
      </c>
      <c r="F35" s="587">
        <v>0</v>
      </c>
      <c r="G35" s="587">
        <v>0</v>
      </c>
      <c r="H35" s="589">
        <f t="shared" si="1"/>
        <v>0</v>
      </c>
      <c r="J35" s="744"/>
      <c r="K35" s="744"/>
      <c r="L35" s="744"/>
      <c r="M35" s="744"/>
      <c r="N35" s="744"/>
      <c r="O35" s="744"/>
      <c r="P35" s="744"/>
    </row>
    <row r="36" spans="1:16">
      <c r="A36" s="399">
        <v>14</v>
      </c>
      <c r="B36" s="411" t="s">
        <v>588</v>
      </c>
      <c r="C36" s="587">
        <f>SUM(C7,C11,C13,C14,C15,C19,C22,C23,C24,C27,C30,C33)</f>
        <v>14241032454.087126</v>
      </c>
      <c r="D36" s="587">
        <f>SUM(D7,D11,D13,D14,D15,D19,D22,D23,D24,D27,D30,D33)</f>
        <v>12654992016.420504</v>
      </c>
      <c r="E36" s="588">
        <f>C36+D36</f>
        <v>26896024470.507629</v>
      </c>
      <c r="F36" s="587">
        <f>SUM(F7,F11,F13,F14,F15,F19,F22,F23,F24,F27,F30,F33)</f>
        <v>12461267664.688314</v>
      </c>
      <c r="G36" s="587">
        <f>SUM(G7,G11,G13,G14,G15,G19,G22,G23,G24,G27,G30,G33)</f>
        <v>11866547836.500702</v>
      </c>
      <c r="H36" s="589">
        <f t="shared" si="1"/>
        <v>24327815501.189018</v>
      </c>
      <c r="J36" s="744"/>
      <c r="K36" s="744"/>
      <c r="L36" s="744"/>
      <c r="M36" s="744"/>
      <c r="N36" s="744"/>
      <c r="O36" s="744"/>
      <c r="P36" s="744"/>
    </row>
    <row r="37" spans="1:16" ht="22.5" customHeight="1">
      <c r="A37" s="399"/>
      <c r="B37" s="412" t="s">
        <v>589</v>
      </c>
      <c r="C37" s="771"/>
      <c r="D37" s="772"/>
      <c r="E37" s="772"/>
      <c r="F37" s="772"/>
      <c r="G37" s="772"/>
      <c r="H37" s="773"/>
      <c r="J37" s="744"/>
      <c r="K37" s="744"/>
      <c r="L37" s="744"/>
      <c r="M37" s="744"/>
      <c r="N37" s="744"/>
      <c r="O37" s="744"/>
      <c r="P37" s="744"/>
    </row>
    <row r="38" spans="1:16">
      <c r="A38" s="399">
        <v>15</v>
      </c>
      <c r="B38" s="413" t="s">
        <v>590</v>
      </c>
      <c r="C38" s="587">
        <f>C39</f>
        <v>16252212.399999999</v>
      </c>
      <c r="D38" s="587">
        <f>D39</f>
        <v>130885</v>
      </c>
      <c r="E38" s="588">
        <f>C38+D38</f>
        <v>16383097.399999999</v>
      </c>
      <c r="F38" s="587">
        <f>F39</f>
        <v>4813945.18</v>
      </c>
      <c r="G38" s="587">
        <f>G39</f>
        <v>72431697</v>
      </c>
      <c r="H38" s="589">
        <f>F38+G38</f>
        <v>77245642.180000007</v>
      </c>
      <c r="J38" s="744"/>
      <c r="K38" s="744"/>
      <c r="L38" s="744"/>
      <c r="M38" s="744"/>
      <c r="N38" s="744"/>
      <c r="O38" s="744"/>
      <c r="P38" s="744"/>
    </row>
    <row r="39" spans="1:16">
      <c r="A39" s="414">
        <v>15.1</v>
      </c>
      <c r="B39" s="415" t="s">
        <v>566</v>
      </c>
      <c r="C39" s="587">
        <v>16252212.399999999</v>
      </c>
      <c r="D39" s="587">
        <v>130885</v>
      </c>
      <c r="E39" s="588">
        <f t="shared" ref="E39:E52" si="2">C39+D39</f>
        <v>16383097.399999999</v>
      </c>
      <c r="F39" s="587">
        <v>4813945.18</v>
      </c>
      <c r="G39" s="587">
        <v>72431697</v>
      </c>
      <c r="H39" s="589">
        <f t="shared" ref="H39:H53" si="3">F39+G39</f>
        <v>77245642.180000007</v>
      </c>
      <c r="J39" s="744"/>
      <c r="K39" s="744"/>
      <c r="L39" s="744"/>
      <c r="M39" s="744"/>
      <c r="N39" s="744"/>
      <c r="O39" s="744"/>
      <c r="P39" s="744"/>
    </row>
    <row r="40" spans="1:16" ht="24" customHeight="1">
      <c r="A40" s="414">
        <v>16</v>
      </c>
      <c r="B40" s="402" t="s">
        <v>591</v>
      </c>
      <c r="C40" s="587"/>
      <c r="D40" s="587"/>
      <c r="E40" s="588">
        <f t="shared" si="2"/>
        <v>0</v>
      </c>
      <c r="F40" s="587"/>
      <c r="G40" s="587"/>
      <c r="H40" s="589">
        <f t="shared" si="3"/>
        <v>0</v>
      </c>
      <c r="J40" s="744"/>
      <c r="K40" s="744"/>
      <c r="L40" s="744"/>
      <c r="M40" s="744"/>
      <c r="N40" s="744"/>
      <c r="O40" s="744"/>
      <c r="P40" s="744"/>
    </row>
    <row r="41" spans="1:16">
      <c r="A41" s="414">
        <v>17</v>
      </c>
      <c r="B41" s="402" t="s">
        <v>592</v>
      </c>
      <c r="C41" s="598">
        <f>SUM(C42:C45)</f>
        <v>10357529797.273582</v>
      </c>
      <c r="D41" s="598">
        <f>SUM(D42:D45)</f>
        <v>11383363638.472599</v>
      </c>
      <c r="E41" s="588">
        <f t="shared" si="2"/>
        <v>21740893435.746181</v>
      </c>
      <c r="F41" s="598">
        <f>SUM(F42:F45)</f>
        <v>9154183567.4760132</v>
      </c>
      <c r="G41" s="598">
        <f>SUM(G42:G45)</f>
        <v>10560044865.0856</v>
      </c>
      <c r="H41" s="589">
        <f t="shared" si="3"/>
        <v>19714228432.561615</v>
      </c>
      <c r="J41" s="744"/>
      <c r="K41" s="744"/>
      <c r="L41" s="744"/>
      <c r="M41" s="744"/>
      <c r="N41" s="744"/>
      <c r="O41" s="744"/>
      <c r="P41" s="744"/>
    </row>
    <row r="42" spans="1:16">
      <c r="A42" s="414">
        <v>17.100000000000001</v>
      </c>
      <c r="B42" s="416" t="s">
        <v>593</v>
      </c>
      <c r="C42" s="598">
        <v>9194176496.8935833</v>
      </c>
      <c r="D42" s="598">
        <v>10440726623.052599</v>
      </c>
      <c r="E42" s="588">
        <f t="shared" si="2"/>
        <v>19634903119.946182</v>
      </c>
      <c r="F42" s="598">
        <v>6036325901.3360128</v>
      </c>
      <c r="G42" s="598">
        <v>8983763791.8656006</v>
      </c>
      <c r="H42" s="589">
        <f t="shared" si="3"/>
        <v>15020089693.201614</v>
      </c>
      <c r="J42" s="744"/>
      <c r="K42" s="744"/>
      <c r="L42" s="744"/>
      <c r="M42" s="744"/>
      <c r="N42" s="744"/>
      <c r="O42" s="744"/>
      <c r="P42" s="744"/>
    </row>
    <row r="43" spans="1:16">
      <c r="A43" s="414">
        <v>17.2</v>
      </c>
      <c r="B43" s="417" t="s">
        <v>594</v>
      </c>
      <c r="C43" s="598">
        <v>1159483947.6399999</v>
      </c>
      <c r="D43" s="598">
        <v>502929762.33000016</v>
      </c>
      <c r="E43" s="588">
        <f t="shared" si="2"/>
        <v>1662413709.97</v>
      </c>
      <c r="F43" s="598">
        <v>3113872423.1599998</v>
      </c>
      <c r="G43" s="598">
        <v>533574790.46000004</v>
      </c>
      <c r="H43" s="589">
        <f t="shared" si="3"/>
        <v>3647447213.6199999</v>
      </c>
      <c r="J43" s="744"/>
      <c r="K43" s="744"/>
      <c r="L43" s="744"/>
      <c r="M43" s="744"/>
      <c r="N43" s="744"/>
      <c r="O43" s="744"/>
      <c r="P43" s="744"/>
    </row>
    <row r="44" spans="1:16">
      <c r="A44" s="414">
        <v>17.3</v>
      </c>
      <c r="B44" s="416" t="s">
        <v>595</v>
      </c>
      <c r="C44" s="598">
        <v>0</v>
      </c>
      <c r="D44" s="598">
        <v>335503670.50999999</v>
      </c>
      <c r="E44" s="588">
        <f t="shared" si="2"/>
        <v>335503670.50999999</v>
      </c>
      <c r="F44" s="598">
        <v>0</v>
      </c>
      <c r="G44" s="598">
        <v>959284374.10000002</v>
      </c>
      <c r="H44" s="589">
        <f t="shared" si="3"/>
        <v>959284374.10000002</v>
      </c>
      <c r="J44" s="744"/>
      <c r="K44" s="744"/>
      <c r="L44" s="744"/>
      <c r="M44" s="744"/>
      <c r="N44" s="744"/>
      <c r="O44" s="744"/>
      <c r="P44" s="744"/>
    </row>
    <row r="45" spans="1:16">
      <c r="A45" s="414">
        <v>17.399999999999999</v>
      </c>
      <c r="B45" s="416" t="s">
        <v>596</v>
      </c>
      <c r="C45" s="598">
        <v>3869352.74</v>
      </c>
      <c r="D45" s="598">
        <v>104203582.58000001</v>
      </c>
      <c r="E45" s="588">
        <f t="shared" si="2"/>
        <v>108072935.32000001</v>
      </c>
      <c r="F45" s="598">
        <v>3985242.98</v>
      </c>
      <c r="G45" s="598">
        <v>83421908.659999996</v>
      </c>
      <c r="H45" s="589">
        <f t="shared" si="3"/>
        <v>87407151.640000001</v>
      </c>
      <c r="J45" s="744"/>
      <c r="K45" s="744"/>
      <c r="L45" s="744"/>
      <c r="M45" s="744"/>
      <c r="N45" s="744"/>
      <c r="O45" s="744"/>
      <c r="P45" s="744"/>
    </row>
    <row r="46" spans="1:16">
      <c r="A46" s="414">
        <v>18</v>
      </c>
      <c r="B46" s="418" t="s">
        <v>597</v>
      </c>
      <c r="C46" s="598">
        <v>1141524.6399999999</v>
      </c>
      <c r="D46" s="598">
        <v>4378950.409</v>
      </c>
      <c r="E46" s="588">
        <f t="shared" si="2"/>
        <v>5520475.0489999996</v>
      </c>
      <c r="F46" s="598">
        <v>1104935.77</v>
      </c>
      <c r="G46" s="598">
        <v>2914433.3846999998</v>
      </c>
      <c r="H46" s="589">
        <f t="shared" si="3"/>
        <v>4019369.1546999998</v>
      </c>
      <c r="J46" s="744"/>
      <c r="K46" s="744"/>
      <c r="L46" s="744"/>
      <c r="M46" s="744"/>
      <c r="N46" s="744"/>
      <c r="O46" s="744"/>
      <c r="P46" s="744"/>
    </row>
    <row r="47" spans="1:16">
      <c r="A47" s="414">
        <v>19</v>
      </c>
      <c r="B47" s="418" t="s">
        <v>598</v>
      </c>
      <c r="C47" s="595">
        <f>SUM(C48:C49)</f>
        <v>155626760.94222438</v>
      </c>
      <c r="D47" s="587">
        <f>SUM(D48:D49)</f>
        <v>0</v>
      </c>
      <c r="E47" s="588">
        <f t="shared" si="2"/>
        <v>155626760.94222438</v>
      </c>
      <c r="F47" s="599">
        <f>SUM(F48:F49)</f>
        <v>46712195.359999999</v>
      </c>
      <c r="G47" s="598">
        <f>SUM(G48:G49)</f>
        <v>0</v>
      </c>
      <c r="H47" s="589">
        <f t="shared" si="3"/>
        <v>46712195.359999999</v>
      </c>
      <c r="J47" s="744"/>
      <c r="K47" s="744"/>
      <c r="L47" s="744"/>
      <c r="M47" s="744"/>
      <c r="N47" s="744"/>
      <c r="O47" s="744"/>
      <c r="P47" s="744"/>
    </row>
    <row r="48" spans="1:16">
      <c r="A48" s="414">
        <v>19.100000000000001</v>
      </c>
      <c r="B48" s="419" t="s">
        <v>599</v>
      </c>
      <c r="C48" s="587">
        <v>135393514.77610567</v>
      </c>
      <c r="D48" s="587">
        <v>0</v>
      </c>
      <c r="E48" s="588">
        <f t="shared" si="2"/>
        <v>135393514.77610567</v>
      </c>
      <c r="F48" s="598">
        <v>23980248.530000001</v>
      </c>
      <c r="G48" s="598">
        <v>0</v>
      </c>
      <c r="H48" s="589">
        <f t="shared" si="3"/>
        <v>23980248.530000001</v>
      </c>
      <c r="J48" s="744"/>
      <c r="K48" s="744"/>
      <c r="L48" s="744"/>
      <c r="M48" s="744"/>
      <c r="N48" s="744"/>
      <c r="O48" s="744"/>
      <c r="P48" s="744"/>
    </row>
    <row r="49" spans="1:16">
      <c r="A49" s="414">
        <v>19.2</v>
      </c>
      <c r="B49" s="420" t="s">
        <v>600</v>
      </c>
      <c r="C49" s="587">
        <v>20233246.166118711</v>
      </c>
      <c r="D49" s="587">
        <v>0</v>
      </c>
      <c r="E49" s="588">
        <f t="shared" si="2"/>
        <v>20233246.166118711</v>
      </c>
      <c r="F49" s="598">
        <v>22731946.829999998</v>
      </c>
      <c r="G49" s="598">
        <v>0</v>
      </c>
      <c r="H49" s="589">
        <f t="shared" si="3"/>
        <v>22731946.829999998</v>
      </c>
      <c r="J49" s="744"/>
      <c r="K49" s="744"/>
      <c r="L49" s="744"/>
      <c r="M49" s="744"/>
      <c r="N49" s="744"/>
      <c r="O49" s="744"/>
      <c r="P49" s="744"/>
    </row>
    <row r="50" spans="1:16">
      <c r="A50" s="414">
        <v>20</v>
      </c>
      <c r="B50" s="421" t="s">
        <v>601</v>
      </c>
      <c r="C50" s="587">
        <v>0</v>
      </c>
      <c r="D50" s="587">
        <v>781464193.60000002</v>
      </c>
      <c r="E50" s="588">
        <f t="shared" si="2"/>
        <v>781464193.60000002</v>
      </c>
      <c r="F50" s="598">
        <v>0</v>
      </c>
      <c r="G50" s="598">
        <v>867547656.88050008</v>
      </c>
      <c r="H50" s="589">
        <f t="shared" si="3"/>
        <v>867547656.88050008</v>
      </c>
      <c r="J50" s="744"/>
      <c r="K50" s="744"/>
      <c r="L50" s="744"/>
      <c r="M50" s="744"/>
      <c r="N50" s="744"/>
      <c r="O50" s="744"/>
      <c r="P50" s="744"/>
    </row>
    <row r="51" spans="1:16">
      <c r="A51" s="414">
        <v>21</v>
      </c>
      <c r="B51" s="409" t="s">
        <v>602</v>
      </c>
      <c r="C51" s="587">
        <v>161881777.69600001</v>
      </c>
      <c r="D51" s="587">
        <v>55540925.997799993</v>
      </c>
      <c r="E51" s="588">
        <f t="shared" si="2"/>
        <v>217422703.6938</v>
      </c>
      <c r="F51" s="587">
        <v>258907456.24837205</v>
      </c>
      <c r="G51" s="587">
        <v>47979428.796299964</v>
      </c>
      <c r="H51" s="589">
        <f t="shared" si="3"/>
        <v>306886885.04467201</v>
      </c>
      <c r="J51" s="744"/>
      <c r="K51" s="744"/>
      <c r="L51" s="744"/>
      <c r="M51" s="744"/>
      <c r="N51" s="744"/>
      <c r="O51" s="744"/>
      <c r="P51" s="744"/>
    </row>
    <row r="52" spans="1:16">
      <c r="A52" s="414">
        <v>21.1</v>
      </c>
      <c r="B52" s="417" t="s">
        <v>603</v>
      </c>
      <c r="C52" s="587">
        <v>3622279.43</v>
      </c>
      <c r="D52" s="587"/>
      <c r="E52" s="588">
        <f t="shared" si="2"/>
        <v>3622279.43</v>
      </c>
      <c r="F52" s="587">
        <v>146755380.27000001</v>
      </c>
      <c r="G52" s="587"/>
      <c r="H52" s="589">
        <f t="shared" si="3"/>
        <v>146755380.27000001</v>
      </c>
      <c r="J52" s="744"/>
      <c r="K52" s="744"/>
      <c r="L52" s="744"/>
      <c r="M52" s="744"/>
      <c r="N52" s="744"/>
      <c r="O52" s="744"/>
      <c r="P52" s="744"/>
    </row>
    <row r="53" spans="1:16">
      <c r="A53" s="414">
        <v>22</v>
      </c>
      <c r="B53" s="422" t="s">
        <v>604</v>
      </c>
      <c r="C53" s="587">
        <f>SUM(C38,C40,C41,C46,C47,C50,C51)</f>
        <v>10692432072.951805</v>
      </c>
      <c r="D53" s="587">
        <f>SUM(D38,D40,D41,D46,D47,D50,D51)</f>
        <v>12224878593.479401</v>
      </c>
      <c r="E53" s="588">
        <f>C53+D53</f>
        <v>22917310666.431206</v>
      </c>
      <c r="F53" s="587">
        <f>SUM(F38,F40,F41,F46,F47,F50,F51)</f>
        <v>9465722100.0343857</v>
      </c>
      <c r="G53" s="587">
        <f>SUM(G38,G40,G41,G46,G47,G50,G51)</f>
        <v>11550918081.147102</v>
      </c>
      <c r="H53" s="589">
        <f t="shared" si="3"/>
        <v>21016640181.181488</v>
      </c>
      <c r="J53" s="744"/>
      <c r="K53" s="744"/>
      <c r="L53" s="744"/>
      <c r="M53" s="744"/>
      <c r="N53" s="744"/>
      <c r="O53" s="744"/>
      <c r="P53" s="744"/>
    </row>
    <row r="54" spans="1:16" ht="24" customHeight="1">
      <c r="A54" s="414"/>
      <c r="B54" s="423" t="s">
        <v>605</v>
      </c>
      <c r="C54" s="771"/>
      <c r="D54" s="772"/>
      <c r="E54" s="772"/>
      <c r="F54" s="772"/>
      <c r="G54" s="772"/>
      <c r="H54" s="773"/>
      <c r="J54" s="744"/>
      <c r="K54" s="744"/>
      <c r="L54" s="744"/>
      <c r="M54" s="744"/>
      <c r="N54" s="744"/>
      <c r="O54" s="744"/>
      <c r="P54" s="744"/>
    </row>
    <row r="55" spans="1:16">
      <c r="A55" s="414">
        <v>23</v>
      </c>
      <c r="B55" s="421" t="s">
        <v>606</v>
      </c>
      <c r="C55" s="587">
        <v>27993660.18</v>
      </c>
      <c r="D55" s="587"/>
      <c r="E55" s="588">
        <f>C55+D55</f>
        <v>27993660.18</v>
      </c>
      <c r="F55" s="587">
        <v>27993660.18</v>
      </c>
      <c r="G55" s="587"/>
      <c r="H55" s="589">
        <f>F55+G55</f>
        <v>27993660.18</v>
      </c>
      <c r="J55" s="744"/>
      <c r="K55" s="744"/>
      <c r="L55" s="744"/>
      <c r="M55" s="744"/>
      <c r="N55" s="744"/>
      <c r="O55" s="744"/>
      <c r="P55" s="744"/>
    </row>
    <row r="56" spans="1:16">
      <c r="A56" s="414">
        <v>24</v>
      </c>
      <c r="B56" s="421" t="s">
        <v>607</v>
      </c>
      <c r="C56" s="587"/>
      <c r="D56" s="587"/>
      <c r="E56" s="588">
        <f t="shared" ref="E56:E69" si="4">C56+D56</f>
        <v>0</v>
      </c>
      <c r="F56" s="587"/>
      <c r="G56" s="587"/>
      <c r="H56" s="589">
        <f t="shared" ref="H56:H69" si="5">F56+G56</f>
        <v>0</v>
      </c>
      <c r="J56" s="744"/>
      <c r="K56" s="744"/>
      <c r="L56" s="744"/>
      <c r="M56" s="744"/>
      <c r="N56" s="744"/>
      <c r="O56" s="744"/>
      <c r="P56" s="744"/>
    </row>
    <row r="57" spans="1:16">
      <c r="A57" s="414">
        <v>25</v>
      </c>
      <c r="B57" s="418" t="s">
        <v>608</v>
      </c>
      <c r="C57" s="587">
        <v>423163731.56</v>
      </c>
      <c r="D57" s="587"/>
      <c r="E57" s="588">
        <f t="shared" si="4"/>
        <v>423163731.56</v>
      </c>
      <c r="F57" s="587">
        <v>373676638.08999997</v>
      </c>
      <c r="G57" s="587"/>
      <c r="H57" s="589">
        <f t="shared" si="5"/>
        <v>373676638.08999997</v>
      </c>
      <c r="J57" s="744"/>
      <c r="K57" s="744"/>
      <c r="L57" s="744"/>
      <c r="M57" s="744"/>
      <c r="N57" s="744"/>
      <c r="O57" s="744"/>
      <c r="P57" s="744"/>
    </row>
    <row r="58" spans="1:16">
      <c r="A58" s="414">
        <v>26</v>
      </c>
      <c r="B58" s="418" t="s">
        <v>609</v>
      </c>
      <c r="C58" s="587">
        <v>-10173</v>
      </c>
      <c r="D58" s="587"/>
      <c r="E58" s="588">
        <f t="shared" si="4"/>
        <v>-10173</v>
      </c>
      <c r="F58" s="587">
        <v>-10173</v>
      </c>
      <c r="G58" s="587"/>
      <c r="H58" s="589">
        <f t="shared" si="5"/>
        <v>-10173</v>
      </c>
      <c r="J58" s="744"/>
      <c r="K58" s="744"/>
      <c r="L58" s="744"/>
      <c r="M58" s="744"/>
      <c r="N58" s="744"/>
      <c r="O58" s="744"/>
      <c r="P58" s="744"/>
    </row>
    <row r="59" spans="1:16">
      <c r="A59" s="414">
        <v>27</v>
      </c>
      <c r="B59" s="418" t="s">
        <v>610</v>
      </c>
      <c r="C59" s="587">
        <f>SUM(C60:C61)</f>
        <v>0</v>
      </c>
      <c r="D59" s="587">
        <f>SUM(D60:D61)</f>
        <v>0</v>
      </c>
      <c r="E59" s="588">
        <f t="shared" si="4"/>
        <v>0</v>
      </c>
      <c r="F59" s="587">
        <f>SUM(F60:F61)</f>
        <v>0</v>
      </c>
      <c r="G59" s="587">
        <f>SUM(G60:G61)</f>
        <v>0</v>
      </c>
      <c r="H59" s="589">
        <f t="shared" si="5"/>
        <v>0</v>
      </c>
      <c r="J59" s="744"/>
      <c r="K59" s="744"/>
      <c r="L59" s="744"/>
      <c r="M59" s="744"/>
      <c r="N59" s="744"/>
      <c r="O59" s="744"/>
      <c r="P59" s="744"/>
    </row>
    <row r="60" spans="1:16">
      <c r="A60" s="414">
        <v>27.1</v>
      </c>
      <c r="B60" s="416" t="s">
        <v>611</v>
      </c>
      <c r="C60" s="587"/>
      <c r="D60" s="587"/>
      <c r="E60" s="588">
        <f t="shared" si="4"/>
        <v>0</v>
      </c>
      <c r="F60" s="587"/>
      <c r="G60" s="587"/>
      <c r="H60" s="589">
        <f t="shared" si="5"/>
        <v>0</v>
      </c>
      <c r="J60" s="744"/>
      <c r="K60" s="744"/>
      <c r="L60" s="744"/>
      <c r="M60" s="744"/>
      <c r="N60" s="744"/>
      <c r="O60" s="744"/>
      <c r="P60" s="744"/>
    </row>
    <row r="61" spans="1:16">
      <c r="A61" s="414">
        <v>27.2</v>
      </c>
      <c r="B61" s="416" t="s">
        <v>612</v>
      </c>
      <c r="C61" s="587"/>
      <c r="D61" s="587"/>
      <c r="E61" s="588">
        <f t="shared" si="4"/>
        <v>0</v>
      </c>
      <c r="F61" s="587"/>
      <c r="G61" s="587"/>
      <c r="H61" s="589">
        <f t="shared" si="5"/>
        <v>0</v>
      </c>
      <c r="J61" s="744"/>
      <c r="K61" s="744"/>
      <c r="L61" s="744"/>
      <c r="M61" s="744"/>
      <c r="N61" s="744"/>
      <c r="O61" s="744"/>
      <c r="P61" s="744"/>
    </row>
    <row r="62" spans="1:16">
      <c r="A62" s="414">
        <v>28</v>
      </c>
      <c r="B62" s="424" t="s">
        <v>613</v>
      </c>
      <c r="C62" s="587">
        <v>-263763035.30372295</v>
      </c>
      <c r="D62" s="587"/>
      <c r="E62" s="588">
        <f t="shared" si="4"/>
        <v>-263763035.30372295</v>
      </c>
      <c r="F62" s="587">
        <v>-202136047.64372295</v>
      </c>
      <c r="G62" s="587"/>
      <c r="H62" s="589">
        <f t="shared" si="5"/>
        <v>-202136047.64372295</v>
      </c>
      <c r="J62" s="744"/>
      <c r="K62" s="744"/>
      <c r="L62" s="744"/>
      <c r="M62" s="744"/>
      <c r="N62" s="744"/>
      <c r="O62" s="744"/>
      <c r="P62" s="744"/>
    </row>
    <row r="63" spans="1:16">
      <c r="A63" s="414">
        <v>29</v>
      </c>
      <c r="B63" s="418" t="s">
        <v>614</v>
      </c>
      <c r="C63" s="587">
        <f>SUM(C64:C66)</f>
        <v>36382468.386899993</v>
      </c>
      <c r="D63" s="587">
        <f>SUM(D64:D66)</f>
        <v>0</v>
      </c>
      <c r="E63" s="588">
        <f t="shared" si="4"/>
        <v>36382468.386899993</v>
      </c>
      <c r="F63" s="587">
        <f>SUM(F64:F66)</f>
        <v>-27288437.449999996</v>
      </c>
      <c r="G63" s="587">
        <f>SUM(G64:G66)</f>
        <v>0</v>
      </c>
      <c r="H63" s="589">
        <f t="shared" si="5"/>
        <v>-27288437.449999996</v>
      </c>
      <c r="J63" s="744"/>
      <c r="K63" s="744"/>
      <c r="L63" s="744"/>
      <c r="M63" s="744"/>
      <c r="N63" s="744"/>
      <c r="O63" s="744"/>
      <c r="P63" s="744"/>
    </row>
    <row r="64" spans="1:16">
      <c r="A64" s="414">
        <v>29.1</v>
      </c>
      <c r="B64" s="408" t="s">
        <v>615</v>
      </c>
      <c r="C64" s="587">
        <v>2358668.17</v>
      </c>
      <c r="D64" s="587"/>
      <c r="E64" s="588">
        <f t="shared" si="4"/>
        <v>2358668.17</v>
      </c>
      <c r="F64" s="587">
        <v>2358668.17</v>
      </c>
      <c r="G64" s="587"/>
      <c r="H64" s="589">
        <f t="shared" si="5"/>
        <v>2358668.17</v>
      </c>
      <c r="J64" s="744"/>
      <c r="K64" s="744"/>
      <c r="L64" s="744"/>
      <c r="M64" s="744"/>
      <c r="N64" s="744"/>
      <c r="O64" s="744"/>
      <c r="P64" s="744"/>
    </row>
    <row r="65" spans="1:16" ht="24.95" customHeight="1">
      <c r="A65" s="414">
        <v>29.2</v>
      </c>
      <c r="B65" s="430" t="s">
        <v>616</v>
      </c>
      <c r="C65" s="587">
        <v>1129029</v>
      </c>
      <c r="D65" s="587"/>
      <c r="E65" s="588">
        <f t="shared" si="4"/>
        <v>1129029</v>
      </c>
      <c r="F65" s="587">
        <v>-199448.51</v>
      </c>
      <c r="G65" s="587"/>
      <c r="H65" s="589">
        <f t="shared" si="5"/>
        <v>-199448.51</v>
      </c>
      <c r="J65" s="744"/>
      <c r="K65" s="744"/>
      <c r="L65" s="744"/>
      <c r="M65" s="744"/>
      <c r="N65" s="744"/>
      <c r="O65" s="744"/>
      <c r="P65" s="744"/>
    </row>
    <row r="66" spans="1:16" ht="22.5" customHeight="1">
      <c r="A66" s="414">
        <v>29.3</v>
      </c>
      <c r="B66" s="430" t="s">
        <v>617</v>
      </c>
      <c r="C66" s="587">
        <v>32894771.216899995</v>
      </c>
      <c r="D66" s="587"/>
      <c r="E66" s="588">
        <f t="shared" si="4"/>
        <v>32894771.216899995</v>
      </c>
      <c r="F66" s="587">
        <v>-29447657.109999996</v>
      </c>
      <c r="G66" s="587"/>
      <c r="H66" s="589">
        <f t="shared" si="5"/>
        <v>-29447657.109999996</v>
      </c>
      <c r="J66" s="744"/>
      <c r="K66" s="744"/>
      <c r="L66" s="744"/>
      <c r="M66" s="744"/>
      <c r="N66" s="744"/>
      <c r="O66" s="744"/>
      <c r="P66" s="744"/>
    </row>
    <row r="67" spans="1:16">
      <c r="A67" s="414">
        <v>30</v>
      </c>
      <c r="B67" s="405" t="s">
        <v>618</v>
      </c>
      <c r="C67" s="587">
        <v>3754947152.1762114</v>
      </c>
      <c r="D67" s="587"/>
      <c r="E67" s="588">
        <f t="shared" si="4"/>
        <v>3754947152.1762114</v>
      </c>
      <c r="F67" s="587">
        <v>3138939679.8312531</v>
      </c>
      <c r="G67" s="587"/>
      <c r="H67" s="589">
        <f t="shared" si="5"/>
        <v>3138939679.8312531</v>
      </c>
      <c r="J67" s="744"/>
      <c r="K67" s="744"/>
      <c r="L67" s="744"/>
      <c r="M67" s="744"/>
      <c r="N67" s="744"/>
      <c r="O67" s="744"/>
      <c r="P67" s="744"/>
    </row>
    <row r="68" spans="1:16">
      <c r="A68" s="414">
        <v>31</v>
      </c>
      <c r="B68" s="425" t="s">
        <v>619</v>
      </c>
      <c r="C68" s="587">
        <f>SUM(C55,C56,C57,C58,C59,C62,C63,C67)</f>
        <v>3978713803.9993882</v>
      </c>
      <c r="D68" s="587">
        <f>SUM(D55,D56,D57,D58,D59,D62,D63,D67)</f>
        <v>0</v>
      </c>
      <c r="E68" s="588">
        <f t="shared" si="4"/>
        <v>3978713803.9993882</v>
      </c>
      <c r="F68" s="587">
        <f>SUM(F55,F56,F57,F58,F59,F62,F63,F67)</f>
        <v>3311175320.0075302</v>
      </c>
      <c r="G68" s="587">
        <f>SUM(G55,G56,G57,G58,G59,G62,G63,G67)</f>
        <v>0</v>
      </c>
      <c r="H68" s="589">
        <f t="shared" si="5"/>
        <v>3311175320.0075302</v>
      </c>
      <c r="J68" s="744"/>
      <c r="K68" s="744"/>
      <c r="L68" s="744"/>
      <c r="M68" s="744"/>
      <c r="N68" s="744"/>
      <c r="O68" s="744"/>
      <c r="P68" s="744"/>
    </row>
    <row r="69" spans="1:16" ht="15.75" thickBot="1">
      <c r="A69" s="414">
        <v>32</v>
      </c>
      <c r="B69" s="426" t="s">
        <v>620</v>
      </c>
      <c r="C69" s="596">
        <f>SUM(C53,C68)</f>
        <v>14671145876.951193</v>
      </c>
      <c r="D69" s="596">
        <f>SUM(D53,D68)</f>
        <v>12224878593.479401</v>
      </c>
      <c r="E69" s="597">
        <f t="shared" si="4"/>
        <v>26896024470.430595</v>
      </c>
      <c r="F69" s="596">
        <f>SUM(F53,F68)</f>
        <v>12776897420.041916</v>
      </c>
      <c r="G69" s="596">
        <f>SUM(G53,G68)</f>
        <v>11550918081.147102</v>
      </c>
      <c r="H69" s="597">
        <f t="shared" si="5"/>
        <v>24327815501.189018</v>
      </c>
      <c r="J69" s="744"/>
      <c r="K69" s="744"/>
      <c r="L69" s="744"/>
      <c r="M69" s="744"/>
      <c r="N69" s="744"/>
      <c r="O69" s="744"/>
      <c r="P69" s="744"/>
    </row>
    <row r="70" spans="1:16">
      <c r="J70" s="744"/>
      <c r="K70" s="744"/>
      <c r="L70" s="744"/>
      <c r="M70" s="744"/>
      <c r="N70" s="744"/>
      <c r="O70" s="744"/>
      <c r="P70" s="744"/>
    </row>
    <row r="71" spans="1:16">
      <c r="E71" s="750">
        <f>E36-E69</f>
        <v>7.703399658203125E-2</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defaultRowHeight="15"/>
  <cols>
    <col min="2" max="2" width="66.5703125" customWidth="1"/>
    <col min="3" max="8" width="17.85546875" customWidth="1"/>
  </cols>
  <sheetData>
    <row r="1" spans="1:16" s="5" customFormat="1" ht="14.25">
      <c r="A1" s="2" t="s">
        <v>30</v>
      </c>
      <c r="B1" s="3" t="str">
        <f>'Info '!C2</f>
        <v xml:space="preserve">JSC "Bank of Georgia" </v>
      </c>
      <c r="C1" s="3"/>
      <c r="D1" s="4"/>
      <c r="E1" s="4"/>
      <c r="F1" s="4"/>
      <c r="G1" s="4"/>
    </row>
    <row r="2" spans="1:16" s="5" customFormat="1" ht="14.25">
      <c r="A2" s="2" t="s">
        <v>31</v>
      </c>
      <c r="B2" s="341">
        <f>'1. key ratios '!B2</f>
        <v>45107</v>
      </c>
      <c r="C2" s="6"/>
      <c r="D2" s="7"/>
      <c r="E2" s="7"/>
      <c r="F2" s="7"/>
      <c r="G2" s="7"/>
      <c r="H2" s="8"/>
    </row>
    <row r="3" spans="1:16" ht="15.75" thickBot="1"/>
    <row r="4" spans="1:16">
      <c r="A4" s="782" t="s">
        <v>6</v>
      </c>
      <c r="B4" s="784" t="s">
        <v>621</v>
      </c>
      <c r="C4" s="777" t="s">
        <v>558</v>
      </c>
      <c r="D4" s="777"/>
      <c r="E4" s="777"/>
      <c r="F4" s="777" t="s">
        <v>559</v>
      </c>
      <c r="G4" s="777"/>
      <c r="H4" s="778"/>
    </row>
    <row r="5" spans="1:16" ht="15.6" customHeight="1">
      <c r="A5" s="783"/>
      <c r="B5" s="785"/>
      <c r="C5" s="429" t="s">
        <v>32</v>
      </c>
      <c r="D5" s="429" t="s">
        <v>33</v>
      </c>
      <c r="E5" s="429" t="s">
        <v>34</v>
      </c>
      <c r="F5" s="429" t="s">
        <v>32</v>
      </c>
      <c r="G5" s="429" t="s">
        <v>33</v>
      </c>
      <c r="H5" s="756" t="s">
        <v>34</v>
      </c>
    </row>
    <row r="6" spans="1:16">
      <c r="A6" s="757">
        <v>1</v>
      </c>
      <c r="B6" s="751" t="s">
        <v>622</v>
      </c>
      <c r="C6" s="587">
        <v>884347316.58905983</v>
      </c>
      <c r="D6" s="587">
        <v>379782940.61400008</v>
      </c>
      <c r="E6" s="600">
        <v>1264130257.2030599</v>
      </c>
      <c r="F6" s="587">
        <v>765992748.32317126</v>
      </c>
      <c r="G6" s="587">
        <v>264080913.79039991</v>
      </c>
      <c r="H6" s="758">
        <v>1030073662.1135712</v>
      </c>
      <c r="J6" s="744"/>
      <c r="K6" s="744"/>
      <c r="L6" s="744"/>
      <c r="M6" s="744"/>
      <c r="N6" s="744"/>
      <c r="O6" s="744"/>
      <c r="P6" s="744"/>
    </row>
    <row r="7" spans="1:16">
      <c r="A7" s="757">
        <v>1.1000000000000001</v>
      </c>
      <c r="B7" s="452" t="s">
        <v>565</v>
      </c>
      <c r="C7" s="587"/>
      <c r="D7" s="587"/>
      <c r="E7" s="600">
        <v>0</v>
      </c>
      <c r="F7" s="587"/>
      <c r="G7" s="587"/>
      <c r="H7" s="758">
        <v>0</v>
      </c>
      <c r="J7" s="744"/>
      <c r="K7" s="744"/>
      <c r="L7" s="744"/>
      <c r="M7" s="744"/>
      <c r="N7" s="744"/>
      <c r="O7" s="744"/>
      <c r="P7" s="744"/>
    </row>
    <row r="8" spans="1:16">
      <c r="A8" s="757">
        <v>1.2</v>
      </c>
      <c r="B8" s="452" t="s">
        <v>567</v>
      </c>
      <c r="C8" s="587"/>
      <c r="D8" s="587"/>
      <c r="E8" s="600">
        <v>0</v>
      </c>
      <c r="F8" s="587"/>
      <c r="G8" s="587"/>
      <c r="H8" s="758">
        <v>0</v>
      </c>
      <c r="J8" s="744"/>
      <c r="K8" s="744"/>
      <c r="L8" s="744"/>
      <c r="M8" s="744"/>
      <c r="N8" s="744"/>
      <c r="O8" s="744"/>
      <c r="P8" s="744"/>
    </row>
    <row r="9" spans="1:16" ht="21.6" customHeight="1">
      <c r="A9" s="757">
        <v>1.3</v>
      </c>
      <c r="B9" s="452" t="s">
        <v>623</v>
      </c>
      <c r="C9" s="587">
        <v>1043635.4999999994</v>
      </c>
      <c r="D9" s="587"/>
      <c r="E9" s="600">
        <v>0</v>
      </c>
      <c r="F9" s="587"/>
      <c r="G9" s="587"/>
      <c r="H9" s="758">
        <v>0</v>
      </c>
      <c r="J9" s="744"/>
      <c r="K9" s="744"/>
      <c r="L9" s="744"/>
      <c r="M9" s="744"/>
      <c r="N9" s="744"/>
      <c r="O9" s="744"/>
      <c r="P9" s="744"/>
    </row>
    <row r="10" spans="1:16">
      <c r="A10" s="757">
        <v>1.4</v>
      </c>
      <c r="B10" s="452" t="s">
        <v>569</v>
      </c>
      <c r="C10" s="587">
        <v>108116363.11999999</v>
      </c>
      <c r="D10" s="587">
        <v>41615846.869999997</v>
      </c>
      <c r="E10" s="600">
        <v>149732209.98999998</v>
      </c>
      <c r="F10" s="587">
        <v>132763587.7</v>
      </c>
      <c r="G10" s="587">
        <v>690518.73000000417</v>
      </c>
      <c r="H10" s="758">
        <v>133454106.43000001</v>
      </c>
      <c r="J10" s="744"/>
      <c r="K10" s="744"/>
      <c r="L10" s="744"/>
      <c r="M10" s="744"/>
      <c r="N10" s="744"/>
      <c r="O10" s="744"/>
      <c r="P10" s="744"/>
    </row>
    <row r="11" spans="1:16">
      <c r="A11" s="757">
        <v>1.5</v>
      </c>
      <c r="B11" s="452" t="s">
        <v>573</v>
      </c>
      <c r="C11" s="587">
        <v>773555342.26698196</v>
      </c>
      <c r="D11" s="587">
        <v>338167093.74400008</v>
      </c>
      <c r="E11" s="600">
        <v>1112766071.510982</v>
      </c>
      <c r="F11" s="591">
        <v>631442451.79350007</v>
      </c>
      <c r="G11" s="587">
        <v>263390395.06039989</v>
      </c>
      <c r="H11" s="758">
        <v>894832846.85389996</v>
      </c>
      <c r="J11" s="744"/>
      <c r="K11" s="744"/>
      <c r="L11" s="744"/>
      <c r="M11" s="744"/>
      <c r="N11" s="744"/>
      <c r="O11" s="744"/>
      <c r="P11" s="744"/>
    </row>
    <row r="12" spans="1:16">
      <c r="A12" s="757">
        <v>1.6</v>
      </c>
      <c r="B12" s="452" t="s">
        <v>455</v>
      </c>
      <c r="C12" s="587">
        <v>1631975.7020779699</v>
      </c>
      <c r="D12" s="587"/>
      <c r="E12" s="600">
        <v>1631975.7020779699</v>
      </c>
      <c r="F12" s="587">
        <v>1786708.8296711864</v>
      </c>
      <c r="G12" s="587"/>
      <c r="H12" s="758">
        <v>1786708.8296711864</v>
      </c>
      <c r="J12" s="744"/>
      <c r="K12" s="744"/>
      <c r="L12" s="744"/>
      <c r="M12" s="744"/>
      <c r="N12" s="744"/>
      <c r="O12" s="744"/>
      <c r="P12" s="744"/>
    </row>
    <row r="13" spans="1:16">
      <c r="A13" s="757">
        <v>2</v>
      </c>
      <c r="B13" s="751" t="s">
        <v>624</v>
      </c>
      <c r="C13" s="587">
        <v>-442466968.63</v>
      </c>
      <c r="D13" s="587">
        <v>-79221137.860100001</v>
      </c>
      <c r="E13" s="600">
        <v>-521688106.49010003</v>
      </c>
      <c r="F13" s="587">
        <v>-402041826.25009996</v>
      </c>
      <c r="G13" s="587">
        <v>-94044871.420000061</v>
      </c>
      <c r="H13" s="758">
        <v>-496086697.67010003</v>
      </c>
      <c r="J13" s="744"/>
      <c r="K13" s="744"/>
      <c r="L13" s="744"/>
      <c r="M13" s="744"/>
      <c r="N13" s="744"/>
      <c r="O13" s="744"/>
      <c r="P13" s="744"/>
    </row>
    <row r="14" spans="1:16">
      <c r="A14" s="757">
        <v>2.1</v>
      </c>
      <c r="B14" s="452" t="s">
        <v>625</v>
      </c>
      <c r="C14" s="587"/>
      <c r="D14" s="587"/>
      <c r="E14" s="600">
        <v>0</v>
      </c>
      <c r="F14" s="587"/>
      <c r="G14" s="587"/>
      <c r="H14" s="758">
        <v>0</v>
      </c>
      <c r="J14" s="744"/>
      <c r="K14" s="744"/>
      <c r="L14" s="744"/>
      <c r="M14" s="744"/>
      <c r="N14" s="744"/>
      <c r="O14" s="744"/>
      <c r="P14" s="744"/>
    </row>
    <row r="15" spans="1:16" ht="24.6" customHeight="1">
      <c r="A15" s="757">
        <v>2.2000000000000002</v>
      </c>
      <c r="B15" s="452" t="s">
        <v>626</v>
      </c>
      <c r="C15" s="587"/>
      <c r="D15" s="587"/>
      <c r="E15" s="600">
        <v>0</v>
      </c>
      <c r="F15" s="587"/>
      <c r="G15" s="587"/>
      <c r="H15" s="758">
        <v>0</v>
      </c>
      <c r="J15" s="744"/>
      <c r="K15" s="744"/>
      <c r="L15" s="744"/>
      <c r="M15" s="744"/>
      <c r="N15" s="744"/>
      <c r="O15" s="744"/>
      <c r="P15" s="744"/>
    </row>
    <row r="16" spans="1:16" ht="20.45" customHeight="1">
      <c r="A16" s="757">
        <v>2.2999999999999998</v>
      </c>
      <c r="B16" s="452" t="s">
        <v>627</v>
      </c>
      <c r="C16" s="587">
        <v>-440173667.12</v>
      </c>
      <c r="D16" s="587">
        <v>-93750828.8301</v>
      </c>
      <c r="E16" s="600">
        <v>-533924495.9501</v>
      </c>
      <c r="F16" s="587">
        <v>-399751793.30009997</v>
      </c>
      <c r="G16" s="587">
        <v>-105562408.39000006</v>
      </c>
      <c r="H16" s="758">
        <v>-505314201.69010001</v>
      </c>
      <c r="J16" s="744"/>
      <c r="K16" s="744"/>
      <c r="L16" s="744"/>
      <c r="M16" s="744"/>
      <c r="N16" s="744"/>
      <c r="O16" s="744"/>
      <c r="P16" s="744"/>
    </row>
    <row r="17" spans="1:16">
      <c r="A17" s="757">
        <v>2.4</v>
      </c>
      <c r="B17" s="452" t="s">
        <v>628</v>
      </c>
      <c r="C17" s="587">
        <v>-2293301.5099999998</v>
      </c>
      <c r="D17" s="587">
        <v>14529690.970000001</v>
      </c>
      <c r="E17" s="600">
        <v>12236389.460000001</v>
      </c>
      <c r="F17" s="587">
        <v>-2290032.9500000002</v>
      </c>
      <c r="G17" s="587">
        <v>11517536.970000001</v>
      </c>
      <c r="H17" s="758">
        <v>9227504.0199999996</v>
      </c>
      <c r="J17" s="744"/>
      <c r="K17" s="744"/>
      <c r="L17" s="744"/>
      <c r="M17" s="744"/>
      <c r="N17" s="744"/>
      <c r="O17" s="744"/>
      <c r="P17" s="744"/>
    </row>
    <row r="18" spans="1:16">
      <c r="A18" s="757">
        <v>3</v>
      </c>
      <c r="B18" s="751" t="s">
        <v>629</v>
      </c>
      <c r="C18" s="587"/>
      <c r="D18" s="587"/>
      <c r="E18" s="600">
        <v>0</v>
      </c>
      <c r="F18" s="587"/>
      <c r="G18" s="587"/>
      <c r="H18" s="758">
        <v>0</v>
      </c>
      <c r="J18" s="744"/>
      <c r="K18" s="744"/>
      <c r="L18" s="744"/>
      <c r="M18" s="744"/>
      <c r="N18" s="744"/>
      <c r="O18" s="744"/>
      <c r="P18" s="744"/>
    </row>
    <row r="19" spans="1:16">
      <c r="A19" s="757">
        <v>4</v>
      </c>
      <c r="B19" s="751" t="s">
        <v>630</v>
      </c>
      <c r="C19" s="587">
        <v>206261731.39999998</v>
      </c>
      <c r="D19" s="587">
        <v>93722268.600000024</v>
      </c>
      <c r="E19" s="600">
        <v>299984000</v>
      </c>
      <c r="F19" s="587">
        <v>149282466.76999998</v>
      </c>
      <c r="G19" s="587">
        <v>75393533.230000019</v>
      </c>
      <c r="H19" s="758">
        <v>224676000</v>
      </c>
      <c r="J19" s="744"/>
      <c r="K19" s="744"/>
      <c r="L19" s="744"/>
      <c r="M19" s="744"/>
      <c r="N19" s="744"/>
      <c r="O19" s="744"/>
      <c r="P19" s="744"/>
    </row>
    <row r="20" spans="1:16">
      <c r="A20" s="757">
        <v>5</v>
      </c>
      <c r="B20" s="751" t="s">
        <v>631</v>
      </c>
      <c r="C20" s="587">
        <v>-69851566.899999991</v>
      </c>
      <c r="D20" s="587">
        <v>-90703723.309999987</v>
      </c>
      <c r="E20" s="600">
        <v>-160555290.20999998</v>
      </c>
      <c r="F20" s="587">
        <v>-47976434.170000002</v>
      </c>
      <c r="G20" s="587">
        <v>-64547492.699999988</v>
      </c>
      <c r="H20" s="758">
        <v>-112523926.86999999</v>
      </c>
      <c r="J20" s="744"/>
      <c r="K20" s="744"/>
      <c r="L20" s="744"/>
      <c r="M20" s="744"/>
      <c r="N20" s="744"/>
      <c r="O20" s="744"/>
      <c r="P20" s="744"/>
    </row>
    <row r="21" spans="1:16" ht="24" customHeight="1">
      <c r="A21" s="757">
        <v>6</v>
      </c>
      <c r="B21" s="751" t="s">
        <v>632</v>
      </c>
      <c r="C21" s="587">
        <v>0</v>
      </c>
      <c r="D21" s="587"/>
      <c r="E21" s="600">
        <v>0</v>
      </c>
      <c r="F21" s="587">
        <v>0</v>
      </c>
      <c r="G21" s="587"/>
      <c r="H21" s="758">
        <v>0</v>
      </c>
      <c r="J21" s="744"/>
      <c r="K21" s="744"/>
      <c r="L21" s="744"/>
      <c r="M21" s="744"/>
      <c r="N21" s="744"/>
      <c r="O21" s="744"/>
      <c r="P21" s="744"/>
    </row>
    <row r="22" spans="1:16" ht="18.600000000000001" customHeight="1">
      <c r="A22" s="757">
        <v>7</v>
      </c>
      <c r="B22" s="751" t="s">
        <v>633</v>
      </c>
      <c r="C22" s="587"/>
      <c r="D22" s="587"/>
      <c r="E22" s="600">
        <v>0</v>
      </c>
      <c r="F22" s="587"/>
      <c r="G22" s="587"/>
      <c r="H22" s="758">
        <v>0</v>
      </c>
      <c r="J22" s="744"/>
      <c r="K22" s="744"/>
      <c r="L22" s="744"/>
      <c r="M22" s="744"/>
      <c r="N22" s="744"/>
      <c r="O22" s="744"/>
      <c r="P22" s="744"/>
    </row>
    <row r="23" spans="1:16" ht="25.5" customHeight="1">
      <c r="A23" s="757">
        <v>8</v>
      </c>
      <c r="B23" s="752" t="s">
        <v>634</v>
      </c>
      <c r="C23" s="587">
        <v>18196000</v>
      </c>
      <c r="D23" s="587"/>
      <c r="E23" s="600">
        <v>18196000</v>
      </c>
      <c r="F23" s="587">
        <v>-1518000</v>
      </c>
      <c r="G23" s="587"/>
      <c r="H23" s="758">
        <v>-1518000</v>
      </c>
      <c r="J23" s="744"/>
      <c r="K23" s="744"/>
      <c r="L23" s="744"/>
      <c r="M23" s="744"/>
      <c r="N23" s="744"/>
      <c r="O23" s="744"/>
      <c r="P23" s="744"/>
    </row>
    <row r="24" spans="1:16" ht="34.5" customHeight="1">
      <c r="A24" s="757">
        <v>9</v>
      </c>
      <c r="B24" s="752" t="s">
        <v>635</v>
      </c>
      <c r="C24" s="587">
        <v>0</v>
      </c>
      <c r="D24" s="587"/>
      <c r="E24" s="600">
        <v>0</v>
      </c>
      <c r="F24" s="587">
        <v>0</v>
      </c>
      <c r="G24" s="587"/>
      <c r="H24" s="758">
        <v>0</v>
      </c>
      <c r="J24" s="744"/>
      <c r="K24" s="744"/>
      <c r="L24" s="744"/>
      <c r="M24" s="744"/>
      <c r="N24" s="744"/>
      <c r="O24" s="744"/>
      <c r="P24" s="744"/>
    </row>
    <row r="25" spans="1:16">
      <c r="A25" s="757">
        <v>10</v>
      </c>
      <c r="B25" s="751" t="s">
        <v>636</v>
      </c>
      <c r="C25" s="587">
        <v>160361000</v>
      </c>
      <c r="D25" s="587">
        <v>0</v>
      </c>
      <c r="E25" s="600">
        <v>160361000</v>
      </c>
      <c r="F25" s="587">
        <v>156463000</v>
      </c>
      <c r="G25" s="587">
        <v>0</v>
      </c>
      <c r="H25" s="758">
        <v>156463000</v>
      </c>
      <c r="J25" s="744"/>
      <c r="K25" s="744"/>
      <c r="L25" s="744"/>
      <c r="M25" s="744"/>
      <c r="N25" s="744"/>
      <c r="O25" s="744"/>
      <c r="P25" s="744"/>
    </row>
    <row r="26" spans="1:16">
      <c r="A26" s="757">
        <v>11</v>
      </c>
      <c r="B26" s="753" t="s">
        <v>637</v>
      </c>
      <c r="C26" s="587">
        <v>69622661.40625529</v>
      </c>
      <c r="D26" s="587"/>
      <c r="E26" s="600">
        <v>69622661.40625529</v>
      </c>
      <c r="F26" s="587">
        <v>3887150.44</v>
      </c>
      <c r="G26" s="587"/>
      <c r="H26" s="758">
        <v>3887150.44</v>
      </c>
      <c r="J26" s="744"/>
      <c r="K26" s="744"/>
      <c r="L26" s="744"/>
      <c r="M26" s="744"/>
      <c r="N26" s="744"/>
      <c r="O26" s="744"/>
      <c r="P26" s="744"/>
    </row>
    <row r="27" spans="1:16">
      <c r="A27" s="757">
        <v>12</v>
      </c>
      <c r="B27" s="751" t="s">
        <v>638</v>
      </c>
      <c r="C27" s="587">
        <v>3805000</v>
      </c>
      <c r="D27" s="587"/>
      <c r="E27" s="600">
        <v>3805000</v>
      </c>
      <c r="F27" s="587">
        <v>2870858.83</v>
      </c>
      <c r="G27" s="587"/>
      <c r="H27" s="758">
        <v>2870858.83</v>
      </c>
      <c r="J27" s="744"/>
      <c r="K27" s="744"/>
      <c r="L27" s="744"/>
      <c r="M27" s="744"/>
      <c r="N27" s="744"/>
      <c r="O27" s="744"/>
      <c r="P27" s="744"/>
    </row>
    <row r="28" spans="1:16">
      <c r="A28" s="757">
        <v>13</v>
      </c>
      <c r="B28" s="751" t="s">
        <v>639</v>
      </c>
      <c r="C28" s="587">
        <v>-41637.404399871899</v>
      </c>
      <c r="D28" s="587"/>
      <c r="E28" s="600">
        <v>-41637.404399871899</v>
      </c>
      <c r="F28" s="587">
        <v>-1179672.770441134</v>
      </c>
      <c r="G28" s="587"/>
      <c r="H28" s="758">
        <v>-1179672.770441134</v>
      </c>
      <c r="J28" s="744"/>
      <c r="K28" s="744"/>
      <c r="L28" s="744"/>
      <c r="M28" s="744"/>
      <c r="N28" s="744"/>
      <c r="O28" s="744"/>
      <c r="P28" s="744"/>
    </row>
    <row r="29" spans="1:16">
      <c r="A29" s="757">
        <v>14</v>
      </c>
      <c r="B29" s="751" t="s">
        <v>640</v>
      </c>
      <c r="C29" s="587">
        <v>-229551884.60000002</v>
      </c>
      <c r="D29" s="587">
        <v>0</v>
      </c>
      <c r="E29" s="600">
        <v>-229551884.60000002</v>
      </c>
      <c r="F29" s="587">
        <v>-199037369.43000001</v>
      </c>
      <c r="G29" s="587">
        <v>0</v>
      </c>
      <c r="H29" s="758">
        <v>-199037369.43000001</v>
      </c>
      <c r="J29" s="744"/>
      <c r="K29" s="744"/>
      <c r="L29" s="744"/>
      <c r="M29" s="744"/>
      <c r="N29" s="744"/>
      <c r="O29" s="744"/>
      <c r="P29" s="744"/>
    </row>
    <row r="30" spans="1:16">
      <c r="A30" s="757">
        <v>14.1</v>
      </c>
      <c r="B30" s="629" t="s">
        <v>641</v>
      </c>
      <c r="C30" s="587">
        <v>-163282027.21000001</v>
      </c>
      <c r="D30" s="587"/>
      <c r="E30" s="600">
        <v>-163282027.21000001</v>
      </c>
      <c r="F30" s="587">
        <v>-144546902.50999999</v>
      </c>
      <c r="G30" s="587"/>
      <c r="H30" s="758">
        <v>-144546902.50999999</v>
      </c>
      <c r="J30" s="744"/>
      <c r="K30" s="744"/>
      <c r="L30" s="744"/>
      <c r="M30" s="744"/>
      <c r="N30" s="744"/>
      <c r="O30" s="744"/>
      <c r="P30" s="744"/>
    </row>
    <row r="31" spans="1:16">
      <c r="A31" s="757">
        <v>14.2</v>
      </c>
      <c r="B31" s="629" t="s">
        <v>642</v>
      </c>
      <c r="C31" s="587">
        <v>-66269857.390000001</v>
      </c>
      <c r="D31" s="587"/>
      <c r="E31" s="600">
        <v>-66269857.390000001</v>
      </c>
      <c r="F31" s="587">
        <v>-54490466.920000002</v>
      </c>
      <c r="G31" s="587"/>
      <c r="H31" s="758">
        <v>-54490466.920000002</v>
      </c>
      <c r="J31" s="744"/>
      <c r="K31" s="744"/>
      <c r="L31" s="744"/>
      <c r="M31" s="744"/>
      <c r="N31" s="744"/>
      <c r="O31" s="744"/>
      <c r="P31" s="744"/>
    </row>
    <row r="32" spans="1:16">
      <c r="A32" s="757">
        <v>15</v>
      </c>
      <c r="B32" s="751" t="s">
        <v>643</v>
      </c>
      <c r="C32" s="587">
        <v>-47650476.130000003</v>
      </c>
      <c r="D32" s="587"/>
      <c r="E32" s="600">
        <v>-47650476.130000003</v>
      </c>
      <c r="F32" s="587">
        <v>-43291210.509999998</v>
      </c>
      <c r="G32" s="587"/>
      <c r="H32" s="758">
        <v>-43291210.509999998</v>
      </c>
      <c r="J32" s="744"/>
      <c r="K32" s="744"/>
      <c r="L32" s="744"/>
      <c r="M32" s="744"/>
      <c r="N32" s="744"/>
      <c r="O32" s="744"/>
      <c r="P32" s="744"/>
    </row>
    <row r="33" spans="1:16" ht="22.5" customHeight="1">
      <c r="A33" s="757">
        <v>16</v>
      </c>
      <c r="B33" s="426" t="s">
        <v>644</v>
      </c>
      <c r="C33" s="587">
        <v>-11079160.449999999</v>
      </c>
      <c r="D33" s="587">
        <v>651584.39</v>
      </c>
      <c r="E33" s="600">
        <v>-10427576.059999999</v>
      </c>
      <c r="F33" s="587">
        <v>-11260173.16</v>
      </c>
      <c r="G33" s="587">
        <v>395332.37</v>
      </c>
      <c r="H33" s="758">
        <v>-10864840.790000001</v>
      </c>
      <c r="J33" s="744"/>
      <c r="K33" s="744"/>
      <c r="L33" s="744"/>
      <c r="M33" s="744"/>
      <c r="N33" s="744"/>
      <c r="O33" s="744"/>
      <c r="P33" s="744"/>
    </row>
    <row r="34" spans="1:16">
      <c r="A34" s="757">
        <v>17</v>
      </c>
      <c r="B34" s="751" t="s">
        <v>645</v>
      </c>
      <c r="C34" s="587">
        <v>-981934.85899999994</v>
      </c>
      <c r="D34" s="587">
        <v>0</v>
      </c>
      <c r="E34" s="600">
        <v>-981934.85899999994</v>
      </c>
      <c r="F34" s="587">
        <v>541977.83129999996</v>
      </c>
      <c r="G34" s="587">
        <v>0</v>
      </c>
      <c r="H34" s="758">
        <v>541977.83129999996</v>
      </c>
      <c r="J34" s="744"/>
      <c r="K34" s="744"/>
      <c r="L34" s="744"/>
      <c r="M34" s="744"/>
      <c r="N34" s="744"/>
      <c r="O34" s="744"/>
      <c r="P34" s="744"/>
    </row>
    <row r="35" spans="1:16">
      <c r="A35" s="757">
        <v>17.100000000000001</v>
      </c>
      <c r="B35" s="629" t="s">
        <v>646</v>
      </c>
      <c r="C35" s="587">
        <v>-683660.69900000002</v>
      </c>
      <c r="D35" s="587"/>
      <c r="E35" s="600">
        <v>-683660.69900000002</v>
      </c>
      <c r="F35" s="587">
        <v>594529.57129999995</v>
      </c>
      <c r="G35" s="587"/>
      <c r="H35" s="758">
        <v>594529.57129999995</v>
      </c>
      <c r="J35" s="744"/>
      <c r="K35" s="744"/>
      <c r="L35" s="744"/>
      <c r="M35" s="744"/>
      <c r="N35" s="744"/>
      <c r="O35" s="744"/>
      <c r="P35" s="744"/>
    </row>
    <row r="36" spans="1:16">
      <c r="A36" s="757">
        <v>17.2</v>
      </c>
      <c r="B36" s="629" t="s">
        <v>647</v>
      </c>
      <c r="C36" s="587">
        <v>-298274.15999999997</v>
      </c>
      <c r="D36" s="587"/>
      <c r="E36" s="600">
        <v>-298274.15999999997</v>
      </c>
      <c r="F36" s="587">
        <v>-52551.74</v>
      </c>
      <c r="G36" s="587"/>
      <c r="H36" s="758">
        <v>-52551.74</v>
      </c>
      <c r="J36" s="744"/>
      <c r="K36" s="744"/>
      <c r="L36" s="744"/>
      <c r="M36" s="744"/>
      <c r="N36" s="744"/>
      <c r="O36" s="744"/>
      <c r="P36" s="744"/>
    </row>
    <row r="37" spans="1:16" ht="41.45" customHeight="1">
      <c r="A37" s="757">
        <v>18</v>
      </c>
      <c r="B37" s="754" t="s">
        <v>648</v>
      </c>
      <c r="C37" s="587">
        <v>-73773156.162228853</v>
      </c>
      <c r="D37" s="587">
        <v>0</v>
      </c>
      <c r="E37" s="600">
        <v>-73773156.162228853</v>
      </c>
      <c r="F37" s="587">
        <v>-35237088.896291323</v>
      </c>
      <c r="G37" s="587">
        <v>0</v>
      </c>
      <c r="H37" s="758">
        <v>-35237088.896291323</v>
      </c>
      <c r="J37" s="744"/>
      <c r="K37" s="744"/>
      <c r="L37" s="744"/>
      <c r="M37" s="744"/>
      <c r="N37" s="744"/>
      <c r="O37" s="744"/>
      <c r="P37" s="744"/>
    </row>
    <row r="38" spans="1:16">
      <c r="A38" s="757">
        <v>18.100000000000001</v>
      </c>
      <c r="B38" s="755" t="s">
        <v>649</v>
      </c>
      <c r="C38" s="587">
        <v>1868025.5100000002</v>
      </c>
      <c r="D38" s="587"/>
      <c r="E38" s="600">
        <v>1868025.5100000002</v>
      </c>
      <c r="F38" s="587">
        <v>-456477.33999999997</v>
      </c>
      <c r="G38" s="587"/>
      <c r="H38" s="758">
        <v>-456477.33999999997</v>
      </c>
      <c r="J38" s="744"/>
      <c r="K38" s="744"/>
      <c r="L38" s="744"/>
      <c r="M38" s="744"/>
      <c r="N38" s="744"/>
      <c r="O38" s="744"/>
      <c r="P38" s="744"/>
    </row>
    <row r="39" spans="1:16">
      <c r="A39" s="757">
        <v>18.2</v>
      </c>
      <c r="B39" s="755" t="s">
        <v>650</v>
      </c>
      <c r="C39" s="587">
        <v>-75641181.672228858</v>
      </c>
      <c r="D39" s="587"/>
      <c r="E39" s="600">
        <v>-75641181.672228858</v>
      </c>
      <c r="F39" s="587">
        <v>-34780611.556291319</v>
      </c>
      <c r="G39" s="587"/>
      <c r="H39" s="758">
        <v>-34780611.556291319</v>
      </c>
      <c r="J39" s="744"/>
      <c r="K39" s="744"/>
      <c r="L39" s="744"/>
      <c r="M39" s="744"/>
      <c r="N39" s="744"/>
      <c r="O39" s="744"/>
      <c r="P39" s="744"/>
    </row>
    <row r="40" spans="1:16" ht="24.6" customHeight="1">
      <c r="A40" s="757">
        <v>19</v>
      </c>
      <c r="B40" s="754" t="s">
        <v>651</v>
      </c>
      <c r="C40" s="587"/>
      <c r="D40" s="587"/>
      <c r="E40" s="600">
        <v>0</v>
      </c>
      <c r="F40" s="587"/>
      <c r="G40" s="587"/>
      <c r="H40" s="758">
        <v>0</v>
      </c>
      <c r="J40" s="744"/>
      <c r="K40" s="744"/>
      <c r="L40" s="744"/>
      <c r="M40" s="744"/>
      <c r="N40" s="744"/>
      <c r="O40" s="744"/>
      <c r="P40" s="744"/>
    </row>
    <row r="41" spans="1:16" ht="17.45" customHeight="1">
      <c r="A41" s="757">
        <v>20</v>
      </c>
      <c r="B41" s="754" t="s">
        <v>652</v>
      </c>
      <c r="C41" s="587">
        <v>-6204135.4063438391</v>
      </c>
      <c r="D41" s="587"/>
      <c r="E41" s="600">
        <v>-6204135.4063438391</v>
      </c>
      <c r="F41" s="587">
        <v>-6518388.5499999998</v>
      </c>
      <c r="G41" s="587"/>
      <c r="H41" s="758">
        <v>-6518388.5499999998</v>
      </c>
      <c r="J41" s="744"/>
      <c r="K41" s="744"/>
      <c r="L41" s="744"/>
      <c r="M41" s="744"/>
      <c r="N41" s="744"/>
      <c r="O41" s="744"/>
      <c r="P41" s="744"/>
    </row>
    <row r="42" spans="1:16" ht="26.45" customHeight="1">
      <c r="A42" s="757">
        <v>21</v>
      </c>
      <c r="B42" s="754" t="s">
        <v>653</v>
      </c>
      <c r="C42" s="587"/>
      <c r="D42" s="587"/>
      <c r="E42" s="600">
        <v>0</v>
      </c>
      <c r="F42" s="587"/>
      <c r="G42" s="587"/>
      <c r="H42" s="758">
        <v>0</v>
      </c>
      <c r="J42" s="744"/>
      <c r="K42" s="744"/>
      <c r="L42" s="744"/>
      <c r="M42" s="744"/>
      <c r="N42" s="744"/>
      <c r="O42" s="744"/>
      <c r="P42" s="744"/>
    </row>
    <row r="43" spans="1:16">
      <c r="A43" s="757">
        <v>22</v>
      </c>
      <c r="B43" s="422" t="s">
        <v>654</v>
      </c>
      <c r="C43" s="587">
        <v>460992788.85334253</v>
      </c>
      <c r="D43" s="587">
        <v>304231932.43390006</v>
      </c>
      <c r="E43" s="600">
        <v>765224721.28724265</v>
      </c>
      <c r="F43" s="587">
        <v>330978038.45763886</v>
      </c>
      <c r="G43" s="587">
        <v>181277415.27039987</v>
      </c>
      <c r="H43" s="758">
        <v>512255453.72803873</v>
      </c>
      <c r="J43" s="744"/>
      <c r="K43" s="744"/>
      <c r="L43" s="744"/>
      <c r="M43" s="744"/>
      <c r="N43" s="744"/>
      <c r="O43" s="744"/>
      <c r="P43" s="744"/>
    </row>
    <row r="44" spans="1:16">
      <c r="A44" s="757">
        <v>23</v>
      </c>
      <c r="B44" s="422" t="s">
        <v>655</v>
      </c>
      <c r="C44" s="587">
        <v>114143931.19222438</v>
      </c>
      <c r="D44" s="587"/>
      <c r="E44" s="600">
        <v>114143931.19222438</v>
      </c>
      <c r="F44" s="587">
        <v>56315766.380000003</v>
      </c>
      <c r="G44" s="587"/>
      <c r="H44" s="758">
        <v>56315766.380000003</v>
      </c>
      <c r="J44" s="744"/>
      <c r="K44" s="744"/>
      <c r="L44" s="744"/>
      <c r="M44" s="744"/>
      <c r="N44" s="744"/>
      <c r="O44" s="744"/>
      <c r="P44" s="744"/>
    </row>
    <row r="45" spans="1:16" ht="15.75" thickBot="1">
      <c r="A45" s="759">
        <v>24</v>
      </c>
      <c r="B45" s="760" t="s">
        <v>656</v>
      </c>
      <c r="C45" s="596">
        <v>346848857.66111815</v>
      </c>
      <c r="D45" s="596">
        <v>304231932.43390006</v>
      </c>
      <c r="E45" s="761">
        <v>651080790.09501815</v>
      </c>
      <c r="F45" s="596">
        <v>274662272.07763886</v>
      </c>
      <c r="G45" s="596">
        <v>181277415.27039987</v>
      </c>
      <c r="H45" s="762">
        <v>455939687.34803873</v>
      </c>
      <c r="J45" s="744"/>
      <c r="K45" s="744"/>
      <c r="L45" s="744"/>
      <c r="M45" s="744"/>
      <c r="N45" s="744"/>
      <c r="O45" s="744"/>
      <c r="P45" s="744"/>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zoomScaleNormal="100" workbookViewId="0"/>
  </sheetViews>
  <sheetFormatPr defaultRowHeight="15"/>
  <cols>
    <col min="1" max="1" width="8.7109375" style="427"/>
    <col min="2" max="2" width="87.5703125" bestFit="1" customWidth="1"/>
    <col min="3" max="8" width="15.42578125" customWidth="1"/>
  </cols>
  <sheetData>
    <row r="1" spans="1:21" s="5" customFormat="1" ht="14.25">
      <c r="A1" s="2" t="s">
        <v>30</v>
      </c>
      <c r="B1" s="3" t="str">
        <f>'Info '!C2</f>
        <v xml:space="preserve">JSC "Bank of Georgia" </v>
      </c>
      <c r="C1" s="3"/>
      <c r="D1" s="4"/>
      <c r="E1" s="4"/>
      <c r="F1" s="4"/>
      <c r="G1" s="4"/>
    </row>
    <row r="2" spans="1:21" s="5" customFormat="1" ht="14.25">
      <c r="A2" s="2" t="s">
        <v>31</v>
      </c>
      <c r="B2" s="341">
        <f>'1. key ratios '!B2</f>
        <v>45107</v>
      </c>
      <c r="C2" s="6"/>
      <c r="D2" s="7"/>
      <c r="E2" s="7"/>
      <c r="F2" s="7"/>
      <c r="G2" s="7"/>
      <c r="H2" s="8"/>
    </row>
    <row r="3" spans="1:21" ht="15.75" thickBot="1">
      <c r="A3"/>
    </row>
    <row r="4" spans="1:21">
      <c r="A4" s="786" t="s">
        <v>6</v>
      </c>
      <c r="B4" s="787" t="s">
        <v>94</v>
      </c>
      <c r="C4" s="777" t="s">
        <v>558</v>
      </c>
      <c r="D4" s="777"/>
      <c r="E4" s="777"/>
      <c r="F4" s="777" t="s">
        <v>559</v>
      </c>
      <c r="G4" s="777"/>
      <c r="H4" s="778"/>
    </row>
    <row r="5" spans="1:21">
      <c r="A5" s="786"/>
      <c r="B5" s="787"/>
      <c r="C5" s="429" t="s">
        <v>32</v>
      </c>
      <c r="D5" s="429" t="s">
        <v>33</v>
      </c>
      <c r="E5" s="429" t="s">
        <v>34</v>
      </c>
      <c r="F5" s="429" t="s">
        <v>32</v>
      </c>
      <c r="G5" s="429" t="s">
        <v>33</v>
      </c>
      <c r="H5" s="429" t="s">
        <v>34</v>
      </c>
    </row>
    <row r="6" spans="1:21" ht="15.75">
      <c r="A6" s="414">
        <v>1</v>
      </c>
      <c r="B6" s="431" t="s">
        <v>657</v>
      </c>
      <c r="C6" s="432"/>
      <c r="D6" s="432"/>
      <c r="E6" s="433">
        <f t="shared" ref="E6:E43" si="0">C6+D6</f>
        <v>0</v>
      </c>
      <c r="F6" s="432"/>
      <c r="G6" s="432"/>
      <c r="H6" s="434">
        <f t="shared" ref="H6:H7" si="1">F6+G6</f>
        <v>0</v>
      </c>
      <c r="J6" s="601"/>
      <c r="K6" s="601"/>
      <c r="L6" s="601"/>
      <c r="M6" s="601"/>
      <c r="N6" s="601"/>
      <c r="O6" s="601"/>
      <c r="P6" s="601"/>
      <c r="Q6" s="601"/>
    </row>
    <row r="7" spans="1:21" ht="15.75">
      <c r="A7" s="414">
        <v>2</v>
      </c>
      <c r="B7" s="431" t="s">
        <v>196</v>
      </c>
      <c r="C7" s="432"/>
      <c r="D7" s="432"/>
      <c r="E7" s="433">
        <f t="shared" si="0"/>
        <v>0</v>
      </c>
      <c r="F7" s="432"/>
      <c r="G7" s="432"/>
      <c r="H7" s="434">
        <f t="shared" si="1"/>
        <v>0</v>
      </c>
      <c r="J7" s="601"/>
      <c r="K7" s="601"/>
      <c r="L7" s="601"/>
      <c r="M7" s="601"/>
      <c r="N7" s="601"/>
      <c r="O7" s="601"/>
      <c r="P7" s="601"/>
      <c r="Q7" s="601"/>
    </row>
    <row r="8" spans="1:21" ht="15.75">
      <c r="A8" s="414">
        <v>3</v>
      </c>
      <c r="B8" s="431" t="s">
        <v>206</v>
      </c>
      <c r="C8" s="432">
        <v>1008039136.52</v>
      </c>
      <c r="D8" s="432">
        <v>580768891.05879998</v>
      </c>
      <c r="E8" s="433">
        <f t="shared" si="0"/>
        <v>1588808027.5788</v>
      </c>
      <c r="F8" s="432">
        <v>837620947.3499999</v>
      </c>
      <c r="G8" s="432">
        <v>632013149.08290005</v>
      </c>
      <c r="H8" s="434">
        <v>1469634096.4329</v>
      </c>
      <c r="J8" s="601"/>
      <c r="K8" s="601"/>
      <c r="L8" s="601"/>
      <c r="M8" s="601"/>
      <c r="N8" s="601"/>
      <c r="O8" s="601"/>
      <c r="P8" s="601"/>
      <c r="Q8" s="601"/>
      <c r="R8" s="601"/>
      <c r="S8" s="601"/>
      <c r="T8" s="601"/>
      <c r="U8" s="601"/>
    </row>
    <row r="9" spans="1:21" ht="15.75">
      <c r="A9" s="414">
        <v>3.1</v>
      </c>
      <c r="B9" s="435" t="s">
        <v>197</v>
      </c>
      <c r="C9" s="432">
        <v>477192746.48000002</v>
      </c>
      <c r="D9" s="432">
        <v>244682743.81999999</v>
      </c>
      <c r="E9" s="433">
        <f t="shared" si="0"/>
        <v>721875490.29999995</v>
      </c>
      <c r="F9" s="432">
        <v>316537345.06999999</v>
      </c>
      <c r="G9" s="432">
        <v>255068815.72999999</v>
      </c>
      <c r="H9" s="434">
        <v>571606160.79999995</v>
      </c>
      <c r="J9" s="601"/>
      <c r="K9" s="601"/>
      <c r="L9" s="601"/>
      <c r="M9" s="601"/>
      <c r="N9" s="601"/>
      <c r="O9" s="601"/>
      <c r="P9" s="601"/>
      <c r="Q9" s="601"/>
      <c r="R9" s="601"/>
      <c r="S9" s="601"/>
      <c r="T9" s="601"/>
      <c r="U9" s="601"/>
    </row>
    <row r="10" spans="1:21" ht="15.75">
      <c r="A10" s="414">
        <v>3.2</v>
      </c>
      <c r="B10" s="435" t="s">
        <v>193</v>
      </c>
      <c r="C10" s="432">
        <v>530846390.04000002</v>
      </c>
      <c r="D10" s="432">
        <v>336086147.23879999</v>
      </c>
      <c r="E10" s="433">
        <f t="shared" si="0"/>
        <v>866932537.27880001</v>
      </c>
      <c r="F10" s="432">
        <v>521083602.27999997</v>
      </c>
      <c r="G10" s="432">
        <v>376944333.35290003</v>
      </c>
      <c r="H10" s="434">
        <v>898027935.6329</v>
      </c>
      <c r="J10" s="601"/>
      <c r="K10" s="601"/>
      <c r="L10" s="601"/>
      <c r="M10" s="601"/>
      <c r="N10" s="601"/>
      <c r="O10" s="601"/>
      <c r="P10" s="601"/>
      <c r="Q10" s="601"/>
      <c r="R10" s="601"/>
      <c r="S10" s="601"/>
      <c r="T10" s="601"/>
      <c r="U10" s="601"/>
    </row>
    <row r="11" spans="1:21" ht="15.75">
      <c r="A11" s="414">
        <v>4</v>
      </c>
      <c r="B11" s="436" t="s">
        <v>195</v>
      </c>
      <c r="C11" s="432">
        <v>1666550000</v>
      </c>
      <c r="D11" s="432">
        <v>0</v>
      </c>
      <c r="E11" s="433">
        <f t="shared" si="0"/>
        <v>1666550000</v>
      </c>
      <c r="F11" s="432">
        <v>3193181000</v>
      </c>
      <c r="G11" s="432">
        <v>0</v>
      </c>
      <c r="H11" s="434">
        <v>3193181000</v>
      </c>
      <c r="J11" s="601"/>
      <c r="K11" s="601"/>
      <c r="L11" s="601"/>
      <c r="M11" s="601"/>
      <c r="N11" s="601"/>
      <c r="O11" s="601"/>
      <c r="P11" s="601"/>
      <c r="Q11" s="601"/>
      <c r="R11" s="601"/>
      <c r="S11" s="601"/>
      <c r="T11" s="601"/>
      <c r="U11" s="601"/>
    </row>
    <row r="12" spans="1:21" ht="15.75">
      <c r="A12" s="414">
        <v>4.0999999999999996</v>
      </c>
      <c r="B12" s="435" t="s">
        <v>179</v>
      </c>
      <c r="C12" s="432">
        <v>1666550000</v>
      </c>
      <c r="D12" s="432"/>
      <c r="E12" s="433">
        <f t="shared" si="0"/>
        <v>1666550000</v>
      </c>
      <c r="F12" s="432">
        <v>3193181000</v>
      </c>
      <c r="G12" s="432">
        <v>0</v>
      </c>
      <c r="H12" s="434">
        <v>3193181000</v>
      </c>
      <c r="J12" s="601"/>
      <c r="K12" s="601"/>
      <c r="L12" s="601"/>
      <c r="M12" s="601"/>
      <c r="N12" s="601"/>
      <c r="O12" s="601"/>
      <c r="P12" s="601"/>
      <c r="Q12" s="601"/>
      <c r="R12" s="601"/>
      <c r="S12" s="601"/>
      <c r="T12" s="601"/>
      <c r="U12" s="601"/>
    </row>
    <row r="13" spans="1:21" ht="15.75">
      <c r="A13" s="414">
        <v>4.2</v>
      </c>
      <c r="B13" s="435" t="s">
        <v>180</v>
      </c>
      <c r="C13" s="432"/>
      <c r="D13" s="432"/>
      <c r="E13" s="433">
        <f t="shared" si="0"/>
        <v>0</v>
      </c>
      <c r="F13" s="432"/>
      <c r="G13" s="432"/>
      <c r="H13" s="434">
        <v>0</v>
      </c>
      <c r="J13" s="601"/>
      <c r="K13" s="601"/>
      <c r="L13" s="601"/>
      <c r="M13" s="601"/>
      <c r="N13" s="601"/>
      <c r="O13" s="601"/>
      <c r="P13" s="601"/>
      <c r="Q13" s="601"/>
      <c r="R13" s="601"/>
      <c r="S13" s="601"/>
      <c r="T13" s="601"/>
      <c r="U13" s="601"/>
    </row>
    <row r="14" spans="1:21" ht="15.75">
      <c r="A14" s="414">
        <v>5</v>
      </c>
      <c r="B14" s="436" t="s">
        <v>205</v>
      </c>
      <c r="C14" s="432">
        <v>19358650455.279999</v>
      </c>
      <c r="D14" s="432">
        <v>23400784281.68</v>
      </c>
      <c r="E14" s="433">
        <f t="shared" si="0"/>
        <v>42759434736.959999</v>
      </c>
      <c r="F14" s="432">
        <v>14340747075.110001</v>
      </c>
      <c r="G14" s="432">
        <v>19624133436.509998</v>
      </c>
      <c r="H14" s="434">
        <v>33964880511.619999</v>
      </c>
      <c r="J14" s="601"/>
      <c r="K14" s="601"/>
      <c r="L14" s="601"/>
      <c r="M14" s="601"/>
      <c r="N14" s="601"/>
      <c r="O14" s="601"/>
      <c r="P14" s="601"/>
      <c r="Q14" s="601"/>
      <c r="R14" s="601"/>
      <c r="S14" s="601"/>
      <c r="T14" s="601"/>
      <c r="U14" s="601"/>
    </row>
    <row r="15" spans="1:21" ht="15.75">
      <c r="A15" s="414">
        <v>5.0999999999999996</v>
      </c>
      <c r="B15" s="437" t="s">
        <v>183</v>
      </c>
      <c r="C15" s="432">
        <v>389373987.29000002</v>
      </c>
      <c r="D15" s="432">
        <v>180038733.78999999</v>
      </c>
      <c r="E15" s="433">
        <f t="shared" si="0"/>
        <v>569412721.08000004</v>
      </c>
      <c r="F15" s="432">
        <v>203568628.75999999</v>
      </c>
      <c r="G15" s="432">
        <v>223785498.69</v>
      </c>
      <c r="H15" s="434">
        <v>427354127.44999999</v>
      </c>
      <c r="J15" s="601"/>
      <c r="K15" s="601"/>
      <c r="L15" s="601"/>
      <c r="M15" s="601"/>
      <c r="N15" s="601"/>
      <c r="O15" s="601"/>
      <c r="P15" s="601"/>
      <c r="Q15" s="601"/>
      <c r="R15" s="601"/>
      <c r="S15" s="601"/>
      <c r="T15" s="601"/>
      <c r="U15" s="601"/>
    </row>
    <row r="16" spans="1:21" ht="15.75">
      <c r="A16" s="414">
        <v>5.2</v>
      </c>
      <c r="B16" s="437" t="s">
        <v>182</v>
      </c>
      <c r="C16" s="432">
        <v>180262590.81999999</v>
      </c>
      <c r="D16" s="432">
        <v>160809.35</v>
      </c>
      <c r="E16" s="433">
        <f t="shared" si="0"/>
        <v>180423400.16999999</v>
      </c>
      <c r="F16" s="432">
        <v>189910883.09</v>
      </c>
      <c r="G16" s="432">
        <v>286463.15999999997</v>
      </c>
      <c r="H16" s="434">
        <v>190197346.25</v>
      </c>
      <c r="J16" s="601"/>
      <c r="K16" s="601"/>
      <c r="L16" s="601"/>
      <c r="M16" s="601"/>
      <c r="N16" s="601"/>
      <c r="O16" s="601"/>
      <c r="P16" s="601"/>
      <c r="Q16" s="601"/>
      <c r="R16" s="601"/>
      <c r="S16" s="601"/>
      <c r="T16" s="601"/>
      <c r="U16" s="601"/>
    </row>
    <row r="17" spans="1:21" ht="15.75">
      <c r="A17" s="414">
        <v>5.3</v>
      </c>
      <c r="B17" s="437" t="s">
        <v>181</v>
      </c>
      <c r="C17" s="432">
        <v>16174581278.66</v>
      </c>
      <c r="D17" s="432">
        <v>18615177696.110001</v>
      </c>
      <c r="E17" s="433">
        <f t="shared" si="0"/>
        <v>34789758974.770004</v>
      </c>
      <c r="F17" s="432">
        <v>11232609193.41</v>
      </c>
      <c r="G17" s="432">
        <v>13583693688.709999</v>
      </c>
      <c r="H17" s="434">
        <v>24816302882.119999</v>
      </c>
      <c r="J17" s="601"/>
      <c r="K17" s="601"/>
      <c r="L17" s="601"/>
      <c r="M17" s="601"/>
      <c r="N17" s="601"/>
      <c r="O17" s="601"/>
      <c r="P17" s="601"/>
      <c r="Q17" s="601"/>
      <c r="R17" s="601"/>
      <c r="S17" s="601"/>
      <c r="T17" s="601"/>
      <c r="U17" s="601"/>
    </row>
    <row r="18" spans="1:21" ht="15.75">
      <c r="A18" s="414" t="s">
        <v>15</v>
      </c>
      <c r="B18" s="438" t="s">
        <v>36</v>
      </c>
      <c r="C18" s="432">
        <v>9558760332.9200001</v>
      </c>
      <c r="D18" s="432">
        <v>5373134266.6599998</v>
      </c>
      <c r="E18" s="433">
        <f t="shared" si="0"/>
        <v>14931894599.58</v>
      </c>
      <c r="F18" s="432">
        <v>8010905952.8000002</v>
      </c>
      <c r="G18" s="432">
        <v>5471078891.9399996</v>
      </c>
      <c r="H18" s="434">
        <v>13481984844.74</v>
      </c>
      <c r="J18" s="601"/>
      <c r="K18" s="601"/>
      <c r="L18" s="601"/>
      <c r="M18" s="601"/>
      <c r="N18" s="601"/>
      <c r="O18" s="601"/>
      <c r="P18" s="601"/>
      <c r="Q18" s="601"/>
      <c r="R18" s="601"/>
      <c r="S18" s="601"/>
      <c r="T18" s="601"/>
      <c r="U18" s="601"/>
    </row>
    <row r="19" spans="1:21" ht="15.75">
      <c r="A19" s="414" t="s">
        <v>16</v>
      </c>
      <c r="B19" s="438" t="s">
        <v>37</v>
      </c>
      <c r="C19" s="432">
        <v>2640024510.4200001</v>
      </c>
      <c r="D19" s="432">
        <v>7100426717.9700003</v>
      </c>
      <c r="E19" s="433">
        <f t="shared" si="0"/>
        <v>9740451228.3899994</v>
      </c>
      <c r="F19" s="432">
        <v>2008267574.51</v>
      </c>
      <c r="G19" s="432">
        <v>6117485473.8699999</v>
      </c>
      <c r="H19" s="434">
        <v>8125753048.3800001</v>
      </c>
      <c r="J19" s="601"/>
      <c r="K19" s="601"/>
      <c r="L19" s="601"/>
      <c r="M19" s="601"/>
      <c r="N19" s="601"/>
      <c r="O19" s="601"/>
      <c r="P19" s="601"/>
      <c r="Q19" s="601"/>
      <c r="R19" s="601"/>
      <c r="S19" s="601"/>
      <c r="T19" s="601"/>
      <c r="U19" s="601"/>
    </row>
    <row r="20" spans="1:21" ht="15.75">
      <c r="A20" s="414" t="s">
        <v>17</v>
      </c>
      <c r="B20" s="438" t="s">
        <v>38</v>
      </c>
      <c r="C20" s="432">
        <v>0</v>
      </c>
      <c r="D20" s="432">
        <v>0</v>
      </c>
      <c r="E20" s="433">
        <f t="shared" si="0"/>
        <v>0</v>
      </c>
      <c r="F20" s="432">
        <v>0</v>
      </c>
      <c r="G20" s="432">
        <v>0</v>
      </c>
      <c r="H20" s="434">
        <v>0</v>
      </c>
      <c r="J20" s="601"/>
      <c r="K20" s="601"/>
      <c r="L20" s="601"/>
      <c r="M20" s="601"/>
      <c r="N20" s="601"/>
      <c r="O20" s="601"/>
      <c r="P20" s="601"/>
      <c r="Q20" s="601"/>
      <c r="R20" s="601"/>
      <c r="S20" s="601"/>
      <c r="T20" s="601"/>
      <c r="U20" s="601"/>
    </row>
    <row r="21" spans="1:21" ht="15.75">
      <c r="A21" s="414" t="s">
        <v>18</v>
      </c>
      <c r="B21" s="438" t="s">
        <v>39</v>
      </c>
      <c r="C21" s="432">
        <v>1361363836.8099999</v>
      </c>
      <c r="D21" s="432">
        <v>1536209669.05</v>
      </c>
      <c r="E21" s="433">
        <f t="shared" si="0"/>
        <v>2897573505.8599997</v>
      </c>
      <c r="F21" s="432">
        <v>1213435666.0999999</v>
      </c>
      <c r="G21" s="432">
        <v>1995129322.9000001</v>
      </c>
      <c r="H21" s="434">
        <v>3208564989</v>
      </c>
      <c r="J21" s="601"/>
      <c r="K21" s="601"/>
      <c r="L21" s="601"/>
      <c r="M21" s="601"/>
      <c r="N21" s="601"/>
      <c r="O21" s="601"/>
      <c r="P21" s="601"/>
      <c r="Q21" s="601"/>
      <c r="R21" s="601"/>
      <c r="S21" s="601"/>
      <c r="T21" s="601"/>
      <c r="U21" s="601"/>
    </row>
    <row r="22" spans="1:21" ht="15.75">
      <c r="A22" s="414" t="s">
        <v>19</v>
      </c>
      <c r="B22" s="438" t="s">
        <v>40</v>
      </c>
      <c r="C22" s="432">
        <v>0</v>
      </c>
      <c r="D22" s="432">
        <v>0</v>
      </c>
      <c r="E22" s="433">
        <f t="shared" si="0"/>
        <v>0</v>
      </c>
      <c r="F22" s="432">
        <v>0</v>
      </c>
      <c r="G22" s="432">
        <v>0</v>
      </c>
      <c r="H22" s="434">
        <v>0</v>
      </c>
      <c r="J22" s="601"/>
      <c r="K22" s="601"/>
      <c r="L22" s="601"/>
      <c r="M22" s="601"/>
      <c r="N22" s="601"/>
      <c r="O22" s="601"/>
      <c r="P22" s="601"/>
      <c r="Q22" s="601"/>
      <c r="R22" s="601"/>
      <c r="S22" s="601"/>
      <c r="T22" s="601"/>
      <c r="U22" s="601"/>
    </row>
    <row r="23" spans="1:21" ht="15.75">
      <c r="A23" s="414">
        <v>5.4</v>
      </c>
      <c r="B23" s="437" t="s">
        <v>184</v>
      </c>
      <c r="C23" s="432">
        <v>186612910.38</v>
      </c>
      <c r="D23" s="432">
        <v>195932694.94</v>
      </c>
      <c r="E23" s="433">
        <f t="shared" si="0"/>
        <v>382545605.31999999</v>
      </c>
      <c r="F23" s="432">
        <v>331096795.16000003</v>
      </c>
      <c r="G23" s="432">
        <v>318745531.08999997</v>
      </c>
      <c r="H23" s="434">
        <v>649842326.25</v>
      </c>
      <c r="J23" s="601"/>
      <c r="K23" s="601"/>
      <c r="L23" s="601"/>
      <c r="M23" s="601"/>
      <c r="N23" s="601"/>
      <c r="O23" s="601"/>
      <c r="P23" s="601"/>
      <c r="Q23" s="601"/>
      <c r="R23" s="601"/>
      <c r="S23" s="601"/>
      <c r="T23" s="601"/>
      <c r="U23" s="601"/>
    </row>
    <row r="24" spans="1:21" ht="15.75">
      <c r="A24" s="414">
        <v>5.5</v>
      </c>
      <c r="B24" s="437" t="s">
        <v>185</v>
      </c>
      <c r="C24" s="432">
        <v>0</v>
      </c>
      <c r="D24" s="432">
        <v>0</v>
      </c>
      <c r="E24" s="433">
        <f t="shared" si="0"/>
        <v>0</v>
      </c>
      <c r="F24" s="432">
        <v>0</v>
      </c>
      <c r="G24" s="432">
        <v>0</v>
      </c>
      <c r="H24" s="434">
        <v>0</v>
      </c>
      <c r="J24" s="601"/>
      <c r="K24" s="601"/>
      <c r="L24" s="601"/>
      <c r="M24" s="601"/>
      <c r="N24" s="601"/>
      <c r="O24" s="601"/>
      <c r="P24" s="601"/>
      <c r="Q24" s="601"/>
      <c r="R24" s="601"/>
      <c r="S24" s="601"/>
      <c r="T24" s="601"/>
      <c r="U24" s="601"/>
    </row>
    <row r="25" spans="1:21" ht="15.75">
      <c r="A25" s="414">
        <v>5.6</v>
      </c>
      <c r="B25" s="437" t="s">
        <v>186</v>
      </c>
      <c r="C25" s="432">
        <v>241491596.84999999</v>
      </c>
      <c r="D25" s="432">
        <v>1174639050.49</v>
      </c>
      <c r="E25" s="433">
        <f t="shared" si="0"/>
        <v>1416130647.3399999</v>
      </c>
      <c r="F25" s="432">
        <v>249063117.78</v>
      </c>
      <c r="G25" s="432">
        <v>1694549002.8199999</v>
      </c>
      <c r="H25" s="434">
        <v>1943612120.5999999</v>
      </c>
      <c r="J25" s="601"/>
      <c r="K25" s="601"/>
      <c r="L25" s="601"/>
      <c r="M25" s="601"/>
      <c r="N25" s="601"/>
      <c r="O25" s="601"/>
      <c r="P25" s="601"/>
      <c r="Q25" s="601"/>
      <c r="R25" s="601"/>
      <c r="S25" s="601"/>
      <c r="T25" s="601"/>
      <c r="U25" s="601"/>
    </row>
    <row r="26" spans="1:21" ht="15.75">
      <c r="A26" s="414">
        <v>5.7</v>
      </c>
      <c r="B26" s="437" t="s">
        <v>40</v>
      </c>
      <c r="C26" s="432">
        <v>2186328091.2800002</v>
      </c>
      <c r="D26" s="432">
        <v>3234835297</v>
      </c>
      <c r="E26" s="433">
        <f t="shared" si="0"/>
        <v>5421163388.2800007</v>
      </c>
      <c r="F26" s="432">
        <v>2134498456.9100001</v>
      </c>
      <c r="G26" s="432">
        <v>3803073252.04</v>
      </c>
      <c r="H26" s="434">
        <v>5937571708.9499998</v>
      </c>
      <c r="J26" s="601"/>
      <c r="K26" s="601"/>
      <c r="L26" s="601"/>
      <c r="M26" s="601"/>
      <c r="N26" s="601"/>
      <c r="O26" s="601"/>
      <c r="P26" s="601"/>
      <c r="Q26" s="601"/>
      <c r="R26" s="601"/>
      <c r="S26" s="601"/>
      <c r="T26" s="601"/>
      <c r="U26" s="601"/>
    </row>
    <row r="27" spans="1:21" ht="15.75">
      <c r="A27" s="414">
        <v>6</v>
      </c>
      <c r="B27" s="439" t="s">
        <v>658</v>
      </c>
      <c r="C27" s="432">
        <v>458513048.5</v>
      </c>
      <c r="D27" s="432">
        <v>355540819.12520003</v>
      </c>
      <c r="E27" s="433">
        <f t="shared" si="0"/>
        <v>814053867.62520003</v>
      </c>
      <c r="F27" s="432">
        <v>408235756.38999999</v>
      </c>
      <c r="G27" s="432">
        <v>290272692.63059998</v>
      </c>
      <c r="H27" s="434">
        <v>698508449.02059996</v>
      </c>
      <c r="J27" s="601"/>
      <c r="K27" s="601"/>
      <c r="L27" s="601"/>
      <c r="M27" s="601"/>
      <c r="N27" s="601"/>
      <c r="O27" s="601"/>
      <c r="P27" s="601"/>
      <c r="Q27" s="601"/>
      <c r="R27" s="601"/>
      <c r="S27" s="601"/>
      <c r="T27" s="601"/>
      <c r="U27" s="601"/>
    </row>
    <row r="28" spans="1:21" ht="15.75">
      <c r="A28" s="414">
        <v>7</v>
      </c>
      <c r="B28" s="439" t="s">
        <v>659</v>
      </c>
      <c r="C28" s="432">
        <v>1145717294.8099999</v>
      </c>
      <c r="D28" s="432">
        <v>632951637.50489998</v>
      </c>
      <c r="E28" s="433">
        <f t="shared" si="0"/>
        <v>1778668932.3148999</v>
      </c>
      <c r="F28" s="432">
        <v>881588434.60000002</v>
      </c>
      <c r="G28" s="432">
        <v>658716738.66480005</v>
      </c>
      <c r="H28" s="434">
        <v>1540305173.2648001</v>
      </c>
      <c r="J28" s="601"/>
      <c r="K28" s="601"/>
      <c r="L28" s="601"/>
      <c r="M28" s="601"/>
      <c r="N28" s="601"/>
      <c r="O28" s="601"/>
      <c r="P28" s="601"/>
      <c r="Q28" s="601"/>
      <c r="R28" s="601"/>
      <c r="S28" s="601"/>
      <c r="T28" s="601"/>
      <c r="U28" s="601"/>
    </row>
    <row r="29" spans="1:21" ht="15.75">
      <c r="A29" s="414">
        <v>8</v>
      </c>
      <c r="B29" s="439" t="s">
        <v>194</v>
      </c>
      <c r="C29" s="432">
        <v>0</v>
      </c>
      <c r="D29" s="432">
        <v>51877080.620199986</v>
      </c>
      <c r="E29" s="433">
        <f t="shared" si="0"/>
        <v>51877080.620199986</v>
      </c>
      <c r="F29" s="432">
        <v>0</v>
      </c>
      <c r="G29" s="432">
        <v>83129993</v>
      </c>
      <c r="H29" s="434">
        <v>83129993</v>
      </c>
      <c r="J29" s="601"/>
      <c r="K29" s="601"/>
      <c r="L29" s="601"/>
      <c r="M29" s="601"/>
      <c r="N29" s="601"/>
      <c r="O29" s="601"/>
      <c r="P29" s="601"/>
      <c r="Q29" s="601"/>
      <c r="R29" s="601"/>
      <c r="S29" s="601"/>
      <c r="T29" s="601"/>
      <c r="U29" s="601"/>
    </row>
    <row r="30" spans="1:21" ht="15.75">
      <c r="A30" s="414">
        <v>9</v>
      </c>
      <c r="B30" s="440" t="s">
        <v>211</v>
      </c>
      <c r="C30" s="432">
        <v>461451921.22999984</v>
      </c>
      <c r="D30" s="432">
        <v>5185317271.0892639</v>
      </c>
      <c r="E30" s="433">
        <f t="shared" si="0"/>
        <v>5646769192.3192635</v>
      </c>
      <c r="F30" s="432">
        <v>448231776.82000005</v>
      </c>
      <c r="G30" s="432">
        <v>5906181800.7296896</v>
      </c>
      <c r="H30" s="434">
        <v>6354413577.5496893</v>
      </c>
      <c r="J30" s="601"/>
      <c r="K30" s="601"/>
      <c r="L30" s="601"/>
      <c r="M30" s="601"/>
      <c r="N30" s="601"/>
      <c r="O30" s="601"/>
      <c r="P30" s="601"/>
      <c r="Q30" s="601"/>
      <c r="R30" s="601"/>
      <c r="S30" s="601"/>
      <c r="T30" s="601"/>
      <c r="U30" s="601"/>
    </row>
    <row r="31" spans="1:21" ht="15.75">
      <c r="A31" s="414">
        <v>9.1</v>
      </c>
      <c r="B31" s="441" t="s">
        <v>201</v>
      </c>
      <c r="C31" s="432">
        <v>411907251.87999982</v>
      </c>
      <c r="D31" s="432">
        <v>2410126194.688746</v>
      </c>
      <c r="E31" s="433">
        <f t="shared" si="0"/>
        <v>2822033446.5687456</v>
      </c>
      <c r="F31" s="432">
        <v>425982625.68000007</v>
      </c>
      <c r="G31" s="432">
        <v>2819532002.0148096</v>
      </c>
      <c r="H31" s="434">
        <v>3245514627.6948099</v>
      </c>
      <c r="J31" s="601"/>
      <c r="K31" s="601"/>
      <c r="L31" s="601"/>
      <c r="M31" s="601"/>
      <c r="N31" s="601"/>
      <c r="O31" s="601"/>
      <c r="P31" s="601"/>
      <c r="Q31" s="601"/>
      <c r="R31" s="601"/>
      <c r="S31" s="601"/>
      <c r="T31" s="601"/>
      <c r="U31" s="601"/>
    </row>
    <row r="32" spans="1:21" ht="15.75">
      <c r="A32" s="414">
        <v>9.1999999999999993</v>
      </c>
      <c r="B32" s="441" t="s">
        <v>202</v>
      </c>
      <c r="C32" s="432">
        <v>49544669.350000001</v>
      </c>
      <c r="D32" s="432">
        <v>2775191076.4005184</v>
      </c>
      <c r="E32" s="433">
        <f t="shared" si="0"/>
        <v>2824735745.7505183</v>
      </c>
      <c r="F32" s="432">
        <v>22249151.140000001</v>
      </c>
      <c r="G32" s="432">
        <v>3086649798.71488</v>
      </c>
      <c r="H32" s="434">
        <v>3108898949.8548799</v>
      </c>
      <c r="J32" s="601"/>
      <c r="K32" s="601"/>
      <c r="L32" s="601"/>
      <c r="M32" s="601"/>
      <c r="N32" s="601"/>
      <c r="O32" s="601"/>
      <c r="P32" s="601"/>
      <c r="Q32" s="601"/>
      <c r="R32" s="601"/>
      <c r="S32" s="601"/>
      <c r="T32" s="601"/>
      <c r="U32" s="601"/>
    </row>
    <row r="33" spans="1:21" ht="15.75">
      <c r="A33" s="414">
        <v>9.3000000000000007</v>
      </c>
      <c r="B33" s="441" t="s">
        <v>198</v>
      </c>
      <c r="C33" s="432"/>
      <c r="D33" s="432"/>
      <c r="E33" s="433">
        <f t="shared" si="0"/>
        <v>0</v>
      </c>
      <c r="F33" s="432"/>
      <c r="G33" s="432"/>
      <c r="H33" s="434">
        <v>0</v>
      </c>
      <c r="J33" s="601"/>
      <c r="K33" s="601"/>
      <c r="L33" s="601"/>
      <c r="M33" s="601"/>
      <c r="N33" s="601"/>
      <c r="O33" s="601"/>
      <c r="P33" s="601"/>
      <c r="Q33" s="601"/>
      <c r="R33" s="601"/>
      <c r="S33" s="601"/>
      <c r="T33" s="601"/>
      <c r="U33" s="601"/>
    </row>
    <row r="34" spans="1:21" ht="15.75">
      <c r="A34" s="414">
        <v>9.4</v>
      </c>
      <c r="B34" s="441" t="s">
        <v>199</v>
      </c>
      <c r="C34" s="432"/>
      <c r="D34" s="432"/>
      <c r="E34" s="433">
        <f t="shared" si="0"/>
        <v>0</v>
      </c>
      <c r="F34" s="432"/>
      <c r="G34" s="432"/>
      <c r="H34" s="434">
        <v>0</v>
      </c>
      <c r="J34" s="601"/>
      <c r="K34" s="601"/>
      <c r="L34" s="601"/>
      <c r="M34" s="601"/>
      <c r="N34" s="601"/>
      <c r="O34" s="601"/>
      <c r="P34" s="601"/>
      <c r="Q34" s="601"/>
      <c r="R34" s="601"/>
      <c r="S34" s="601"/>
      <c r="T34" s="601"/>
      <c r="U34" s="601"/>
    </row>
    <row r="35" spans="1:21" ht="15.75">
      <c r="A35" s="414">
        <v>9.5</v>
      </c>
      <c r="B35" s="441" t="s">
        <v>200</v>
      </c>
      <c r="C35" s="432"/>
      <c r="D35" s="432"/>
      <c r="E35" s="433">
        <f t="shared" si="0"/>
        <v>0</v>
      </c>
      <c r="F35" s="432"/>
      <c r="G35" s="432">
        <v>0</v>
      </c>
      <c r="H35" s="434">
        <v>0</v>
      </c>
      <c r="J35" s="601"/>
      <c r="K35" s="601"/>
      <c r="L35" s="601"/>
      <c r="M35" s="601"/>
      <c r="N35" s="601"/>
      <c r="O35" s="601"/>
      <c r="P35" s="601"/>
      <c r="Q35" s="601"/>
      <c r="R35" s="601"/>
      <c r="S35" s="601"/>
      <c r="T35" s="601"/>
      <c r="U35" s="601"/>
    </row>
    <row r="36" spans="1:21" ht="15.75">
      <c r="A36" s="414">
        <v>9.6</v>
      </c>
      <c r="B36" s="441" t="s">
        <v>203</v>
      </c>
      <c r="C36" s="432"/>
      <c r="D36" s="432"/>
      <c r="E36" s="433">
        <f t="shared" si="0"/>
        <v>0</v>
      </c>
      <c r="F36" s="432"/>
      <c r="G36" s="432"/>
      <c r="H36" s="434">
        <v>0</v>
      </c>
      <c r="J36" s="601"/>
      <c r="K36" s="601"/>
      <c r="L36" s="601"/>
      <c r="M36" s="601"/>
      <c r="N36" s="601"/>
      <c r="O36" s="601"/>
      <c r="P36" s="601"/>
      <c r="Q36" s="601"/>
      <c r="R36" s="601"/>
      <c r="S36" s="601"/>
      <c r="T36" s="601"/>
      <c r="U36" s="601"/>
    </row>
    <row r="37" spans="1:21" ht="15.75">
      <c r="A37" s="414">
        <v>9.6999999999999993</v>
      </c>
      <c r="B37" s="441" t="s">
        <v>204</v>
      </c>
      <c r="C37" s="432"/>
      <c r="D37" s="432"/>
      <c r="E37" s="433">
        <f t="shared" si="0"/>
        <v>0</v>
      </c>
      <c r="F37" s="432"/>
      <c r="G37" s="432"/>
      <c r="H37" s="434">
        <v>0</v>
      </c>
      <c r="J37" s="601"/>
      <c r="K37" s="601"/>
      <c r="L37" s="601"/>
      <c r="M37" s="601"/>
      <c r="N37" s="601"/>
      <c r="O37" s="601"/>
      <c r="P37" s="601"/>
      <c r="Q37" s="601"/>
      <c r="R37" s="601"/>
      <c r="S37" s="601"/>
      <c r="T37" s="601"/>
      <c r="U37" s="601"/>
    </row>
    <row r="38" spans="1:21" ht="15.75">
      <c r="A38" s="414">
        <v>10</v>
      </c>
      <c r="B38" s="436" t="s">
        <v>207</v>
      </c>
      <c r="C38" s="432">
        <v>375825322.93000001</v>
      </c>
      <c r="D38" s="432">
        <v>84764836.51256901</v>
      </c>
      <c r="E38" s="433">
        <f t="shared" si="0"/>
        <v>460590159.44256902</v>
      </c>
      <c r="F38" s="432">
        <v>265028341.35000002</v>
      </c>
      <c r="G38" s="432">
        <v>82301893.178829998</v>
      </c>
      <c r="H38" s="434">
        <v>347330234.52883005</v>
      </c>
      <c r="J38" s="601"/>
      <c r="K38" s="601"/>
      <c r="L38" s="601"/>
      <c r="M38" s="601"/>
      <c r="N38" s="601"/>
      <c r="O38" s="601"/>
      <c r="P38" s="601"/>
      <c r="Q38" s="601"/>
      <c r="R38" s="601"/>
      <c r="S38" s="601"/>
      <c r="T38" s="601"/>
      <c r="U38" s="601"/>
    </row>
    <row r="39" spans="1:21" ht="15.75">
      <c r="A39" s="414">
        <v>10.1</v>
      </c>
      <c r="B39" s="442" t="s">
        <v>208</v>
      </c>
      <c r="C39" s="432">
        <v>35310715.270000003</v>
      </c>
      <c r="D39" s="432">
        <v>1365650.59</v>
      </c>
      <c r="E39" s="433">
        <f t="shared" si="0"/>
        <v>36676365.860000007</v>
      </c>
      <c r="F39" s="432">
        <v>41322229.450000003</v>
      </c>
      <c r="G39" s="432">
        <v>1509032.04</v>
      </c>
      <c r="H39" s="434">
        <v>42831261.490000002</v>
      </c>
      <c r="J39" s="601"/>
      <c r="K39" s="601"/>
      <c r="L39" s="601"/>
      <c r="M39" s="601"/>
      <c r="N39" s="601"/>
      <c r="O39" s="601"/>
      <c r="P39" s="601"/>
      <c r="Q39" s="601"/>
      <c r="R39" s="601"/>
      <c r="S39" s="601"/>
      <c r="T39" s="601"/>
      <c r="U39" s="601"/>
    </row>
    <row r="40" spans="1:21" ht="15.75">
      <c r="A40" s="414">
        <v>10.199999999999999</v>
      </c>
      <c r="B40" s="442" t="s">
        <v>209</v>
      </c>
      <c r="C40" s="432">
        <v>5205422.5</v>
      </c>
      <c r="D40" s="432">
        <v>738489.00318</v>
      </c>
      <c r="E40" s="433">
        <f t="shared" si="0"/>
        <v>5943911.50318</v>
      </c>
      <c r="F40" s="432">
        <v>6523081.1900000004</v>
      </c>
      <c r="G40" s="432">
        <v>955855.18198200001</v>
      </c>
      <c r="H40" s="434">
        <v>7478936.3719820008</v>
      </c>
      <c r="J40" s="601"/>
      <c r="K40" s="601"/>
      <c r="L40" s="601"/>
      <c r="M40" s="601"/>
      <c r="N40" s="601"/>
      <c r="O40" s="601"/>
      <c r="P40" s="601"/>
      <c r="Q40" s="601"/>
      <c r="R40" s="601"/>
      <c r="S40" s="601"/>
      <c r="T40" s="601"/>
      <c r="U40" s="601"/>
    </row>
    <row r="41" spans="1:21" ht="15.75">
      <c r="A41" s="414">
        <v>10.3</v>
      </c>
      <c r="B41" s="442" t="s">
        <v>212</v>
      </c>
      <c r="C41" s="432">
        <v>266593166.66</v>
      </c>
      <c r="D41" s="432">
        <v>62068226.930000007</v>
      </c>
      <c r="E41" s="433">
        <f t="shared" si="0"/>
        <v>328661393.59000003</v>
      </c>
      <c r="F41" s="432">
        <v>167142476.90000001</v>
      </c>
      <c r="G41" s="432">
        <v>60112685.689999998</v>
      </c>
      <c r="H41" s="434">
        <v>227255162.59</v>
      </c>
      <c r="J41" s="601"/>
      <c r="K41" s="601"/>
      <c r="L41" s="601"/>
      <c r="M41" s="601"/>
      <c r="N41" s="601"/>
      <c r="O41" s="601"/>
      <c r="P41" s="601"/>
      <c r="Q41" s="601"/>
      <c r="R41" s="601"/>
      <c r="S41" s="601"/>
      <c r="T41" s="601"/>
      <c r="U41" s="601"/>
    </row>
    <row r="42" spans="1:21" ht="25.5">
      <c r="A42" s="414">
        <v>10.4</v>
      </c>
      <c r="B42" s="442" t="s">
        <v>213</v>
      </c>
      <c r="C42" s="432">
        <v>68716018.5</v>
      </c>
      <c r="D42" s="432">
        <v>20592469.989389002</v>
      </c>
      <c r="E42" s="433">
        <f t="shared" si="0"/>
        <v>89308488.489389002</v>
      </c>
      <c r="F42" s="432">
        <v>50040553.810000002</v>
      </c>
      <c r="G42" s="432">
        <v>19724320.266847998</v>
      </c>
      <c r="H42" s="434">
        <v>69764874.076848</v>
      </c>
      <c r="J42" s="601"/>
      <c r="K42" s="601"/>
      <c r="L42" s="601"/>
      <c r="M42" s="601"/>
      <c r="N42" s="601"/>
      <c r="O42" s="601"/>
      <c r="P42" s="601"/>
      <c r="Q42" s="601"/>
      <c r="R42" s="601"/>
      <c r="S42" s="601"/>
      <c r="T42" s="601"/>
      <c r="U42" s="601"/>
    </row>
    <row r="43" spans="1:21" ht="16.5" thickBot="1">
      <c r="A43" s="414">
        <v>11</v>
      </c>
      <c r="B43" s="154" t="s">
        <v>210</v>
      </c>
      <c r="C43" s="432"/>
      <c r="D43" s="432"/>
      <c r="E43" s="433">
        <f t="shared" si="0"/>
        <v>0</v>
      </c>
      <c r="F43" s="432"/>
      <c r="G43" s="432"/>
      <c r="H43" s="434">
        <v>0</v>
      </c>
      <c r="J43" s="601"/>
      <c r="K43" s="601"/>
      <c r="L43" s="601"/>
      <c r="M43" s="601"/>
      <c r="N43" s="601"/>
      <c r="O43" s="601"/>
      <c r="P43" s="601"/>
      <c r="Q43" s="601"/>
    </row>
    <row r="44" spans="1:21" ht="15.75">
      <c r="C44" s="443"/>
      <c r="D44" s="443"/>
      <c r="E44" s="443"/>
      <c r="F44" s="443"/>
      <c r="G44" s="443"/>
      <c r="H44" s="443"/>
    </row>
    <row r="45" spans="1:21" ht="15.75">
      <c r="C45" s="443"/>
      <c r="D45" s="443"/>
      <c r="E45" s="443"/>
      <c r="F45" s="443"/>
      <c r="G45" s="443"/>
      <c r="H45" s="443"/>
    </row>
    <row r="46" spans="1:21" ht="15.75">
      <c r="C46" s="443"/>
      <c r="D46" s="443"/>
      <c r="E46" s="443"/>
      <c r="F46" s="443"/>
      <c r="G46" s="443"/>
      <c r="H46" s="443"/>
    </row>
    <row r="47" spans="1:21" ht="15.75">
      <c r="C47" s="443"/>
      <c r="D47" s="443"/>
      <c r="E47" s="443"/>
      <c r="F47" s="443"/>
      <c r="G47" s="443"/>
      <c r="H47" s="443"/>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40625" defaultRowHeight="12.75"/>
  <cols>
    <col min="1" max="1" width="9.5703125" style="4" bestFit="1" customWidth="1"/>
    <col min="2" max="2" width="93.5703125" style="4" customWidth="1"/>
    <col min="3" max="4" width="11.7109375" style="4" bestFit="1" customWidth="1"/>
    <col min="5" max="7" width="11.7109375" style="23" bestFit="1" customWidth="1"/>
    <col min="8" max="11" width="9.7109375" style="23" customWidth="1"/>
    <col min="12" max="16384" width="9.140625" style="23"/>
  </cols>
  <sheetData>
    <row r="1" spans="1:19">
      <c r="A1" s="2" t="s">
        <v>30</v>
      </c>
      <c r="B1" s="3" t="str">
        <f>'Info '!C2</f>
        <v xml:space="preserve">JSC "Bank of Georgia" </v>
      </c>
      <c r="C1" s="3"/>
    </row>
    <row r="2" spans="1:19">
      <c r="A2" s="2" t="s">
        <v>31</v>
      </c>
      <c r="B2" s="676">
        <f>'1. key ratios '!B2</f>
        <v>45107</v>
      </c>
      <c r="C2" s="6"/>
      <c r="D2" s="7"/>
      <c r="E2" s="26"/>
      <c r="F2" s="26"/>
      <c r="G2" s="26"/>
      <c r="H2" s="26"/>
    </row>
    <row r="3" spans="1:19">
      <c r="A3" s="2"/>
      <c r="B3" s="3"/>
      <c r="C3" s="6"/>
      <c r="D3" s="7"/>
      <c r="E3" s="26"/>
      <c r="F3" s="26"/>
      <c r="G3" s="26"/>
      <c r="H3" s="26"/>
    </row>
    <row r="4" spans="1:19" ht="15" customHeight="1" thickBot="1">
      <c r="A4" s="7" t="s">
        <v>96</v>
      </c>
      <c r="B4" s="100" t="s">
        <v>187</v>
      </c>
      <c r="C4" s="27" t="s">
        <v>35</v>
      </c>
    </row>
    <row r="5" spans="1:19" ht="15" customHeight="1">
      <c r="A5" s="180" t="s">
        <v>6</v>
      </c>
      <c r="B5" s="181"/>
      <c r="C5" s="339" t="s">
        <v>712</v>
      </c>
      <c r="D5" s="339" t="s">
        <v>713</v>
      </c>
      <c r="E5" s="339" t="s">
        <v>714</v>
      </c>
      <c r="F5" s="339" t="s">
        <v>715</v>
      </c>
      <c r="G5" s="340" t="s">
        <v>716</v>
      </c>
    </row>
    <row r="6" spans="1:19" ht="15" customHeight="1">
      <c r="A6" s="28">
        <v>1</v>
      </c>
      <c r="B6" s="668" t="s">
        <v>191</v>
      </c>
      <c r="C6" s="669">
        <f>C7+C9+C10</f>
        <v>17506854489.639347</v>
      </c>
      <c r="D6" s="669">
        <f>D7+D9+D10</f>
        <v>17087179299.749371</v>
      </c>
      <c r="E6" s="669">
        <f t="shared" ref="E6:G6" si="0">E7+E9+E10</f>
        <v>17451383093.870884</v>
      </c>
      <c r="F6" s="669">
        <f t="shared" si="0"/>
        <v>17385480990.604816</v>
      </c>
      <c r="G6" s="673">
        <f t="shared" si="0"/>
        <v>16444434337.824961</v>
      </c>
      <c r="I6" s="602"/>
      <c r="J6" s="602"/>
      <c r="K6" s="602"/>
      <c r="L6" s="602"/>
      <c r="M6" s="602"/>
      <c r="O6" s="602"/>
      <c r="P6" s="602"/>
      <c r="Q6" s="602"/>
      <c r="R6" s="602"/>
      <c r="S6" s="602"/>
    </row>
    <row r="7" spans="1:19" ht="15" customHeight="1">
      <c r="A7" s="28">
        <v>1.1000000000000001</v>
      </c>
      <c r="B7" s="668" t="s">
        <v>357</v>
      </c>
      <c r="C7" s="670">
        <v>16612623304.026764</v>
      </c>
      <c r="D7" s="670">
        <v>16253110501.412691</v>
      </c>
      <c r="E7" s="670">
        <v>16590135222.602516</v>
      </c>
      <c r="F7" s="670">
        <v>16581105612.659035</v>
      </c>
      <c r="G7" s="674">
        <v>15893852296.720985</v>
      </c>
      <c r="I7" s="602"/>
      <c r="J7" s="602"/>
      <c r="K7" s="602"/>
      <c r="L7" s="602"/>
      <c r="M7" s="602"/>
      <c r="O7" s="602"/>
      <c r="P7" s="602"/>
      <c r="Q7" s="602"/>
      <c r="R7" s="602"/>
      <c r="S7" s="602"/>
    </row>
    <row r="8" spans="1:19">
      <c r="A8" s="28" t="s">
        <v>14</v>
      </c>
      <c r="B8" s="668" t="s">
        <v>95</v>
      </c>
      <c r="C8" s="670">
        <v>148568390.82529998</v>
      </c>
      <c r="D8" s="670">
        <v>148555914.72509998</v>
      </c>
      <c r="E8" s="670">
        <v>151804720.6652</v>
      </c>
      <c r="F8" s="670">
        <v>151781826.95207024</v>
      </c>
      <c r="G8" s="674">
        <v>151915119.46799999</v>
      </c>
      <c r="I8" s="602"/>
      <c r="J8" s="602"/>
      <c r="K8" s="602"/>
      <c r="L8" s="602"/>
      <c r="M8" s="602"/>
      <c r="O8" s="602"/>
      <c r="P8" s="602"/>
      <c r="Q8" s="602"/>
      <c r="R8" s="602"/>
      <c r="S8" s="602"/>
    </row>
    <row r="9" spans="1:19" ht="15" customHeight="1">
      <c r="A9" s="28">
        <v>1.2</v>
      </c>
      <c r="B9" s="671" t="s">
        <v>94</v>
      </c>
      <c r="C9" s="670">
        <v>885032059.15962493</v>
      </c>
      <c r="D9" s="670">
        <v>824012837.25019991</v>
      </c>
      <c r="E9" s="670">
        <v>845605725.42429984</v>
      </c>
      <c r="F9" s="670">
        <v>792046718.06011248</v>
      </c>
      <c r="G9" s="674">
        <v>533980042.96208745</v>
      </c>
      <c r="I9" s="602"/>
      <c r="J9" s="602"/>
      <c r="K9" s="602"/>
      <c r="L9" s="602"/>
      <c r="M9" s="602"/>
      <c r="O9" s="602"/>
      <c r="P9" s="602"/>
      <c r="Q9" s="602"/>
      <c r="R9" s="602"/>
      <c r="S9" s="602"/>
    </row>
    <row r="10" spans="1:19" ht="15" customHeight="1">
      <c r="A10" s="28">
        <v>1.3</v>
      </c>
      <c r="B10" s="668" t="s">
        <v>28</v>
      </c>
      <c r="C10" s="672">
        <v>9199126.4529559985</v>
      </c>
      <c r="D10" s="670">
        <v>10055961.086479401</v>
      </c>
      <c r="E10" s="672">
        <v>15642145.844064999</v>
      </c>
      <c r="F10" s="670">
        <v>12328659.885669002</v>
      </c>
      <c r="G10" s="675">
        <v>16601998.1418876</v>
      </c>
      <c r="I10" s="602"/>
      <c r="J10" s="602"/>
      <c r="K10" s="602"/>
      <c r="L10" s="602"/>
      <c r="M10" s="602"/>
      <c r="O10" s="602"/>
      <c r="P10" s="602"/>
      <c r="Q10" s="602"/>
      <c r="R10" s="602"/>
      <c r="S10" s="602"/>
    </row>
    <row r="11" spans="1:19" ht="15" customHeight="1">
      <c r="A11" s="28">
        <v>2</v>
      </c>
      <c r="B11" s="668" t="s">
        <v>188</v>
      </c>
      <c r="C11" s="670">
        <v>90265974.725985453</v>
      </c>
      <c r="D11" s="670">
        <v>35275073.636974022</v>
      </c>
      <c r="E11" s="670">
        <v>108999294.88707557</v>
      </c>
      <c r="F11" s="670">
        <v>95876354.65144597</v>
      </c>
      <c r="G11" s="674">
        <v>153963489.39625639</v>
      </c>
      <c r="I11" s="602"/>
      <c r="J11" s="602"/>
      <c r="K11" s="602"/>
      <c r="L11" s="602"/>
      <c r="M11" s="602"/>
      <c r="O11" s="602"/>
      <c r="P11" s="602"/>
      <c r="Q11" s="602"/>
      <c r="R11" s="602"/>
      <c r="S11" s="602"/>
    </row>
    <row r="12" spans="1:19" ht="15" customHeight="1">
      <c r="A12" s="28">
        <v>3</v>
      </c>
      <c r="B12" s="668" t="s">
        <v>189</v>
      </c>
      <c r="C12" s="672">
        <v>2507003750</v>
      </c>
      <c r="D12" s="670">
        <v>2507003750</v>
      </c>
      <c r="E12" s="672">
        <v>2507003750</v>
      </c>
      <c r="F12" s="670">
        <v>2006159999.9999998</v>
      </c>
      <c r="G12" s="675">
        <v>2006159999.9999998</v>
      </c>
      <c r="I12" s="602"/>
      <c r="J12" s="602"/>
      <c r="K12" s="602"/>
      <c r="L12" s="602"/>
      <c r="M12" s="602"/>
      <c r="O12" s="602"/>
      <c r="P12" s="602"/>
      <c r="Q12" s="602"/>
      <c r="R12" s="602"/>
      <c r="S12" s="602"/>
    </row>
    <row r="13" spans="1:19" ht="15" customHeight="1" thickBot="1">
      <c r="A13" s="30">
        <v>4</v>
      </c>
      <c r="B13" s="31" t="s">
        <v>190</v>
      </c>
      <c r="C13" s="273">
        <f>C6+C11+C12</f>
        <v>20104124214.365334</v>
      </c>
      <c r="D13" s="273">
        <f>D6+D11+D12</f>
        <v>19629458123.386345</v>
      </c>
      <c r="E13" s="273">
        <f t="shared" ref="E13:G13" si="1">E6+E11+E12</f>
        <v>20067386138.757961</v>
      </c>
      <c r="F13" s="273">
        <f t="shared" si="1"/>
        <v>19487517345.256264</v>
      </c>
      <c r="G13" s="274">
        <f t="shared" si="1"/>
        <v>18604557827.221214</v>
      </c>
      <c r="I13" s="602"/>
      <c r="J13" s="602"/>
      <c r="K13" s="602"/>
      <c r="L13" s="602"/>
      <c r="M13" s="602"/>
      <c r="O13" s="602"/>
      <c r="P13" s="602"/>
      <c r="Q13" s="602"/>
      <c r="R13" s="602"/>
      <c r="S13" s="602"/>
    </row>
    <row r="14" spans="1:19">
      <c r="B14" s="34"/>
    </row>
    <row r="15" spans="1:19" ht="25.5">
      <c r="B15" s="35" t="s">
        <v>358</v>
      </c>
    </row>
    <row r="16" spans="1:19">
      <c r="B16" s="35"/>
    </row>
    <row r="17" spans="1:4" ht="11.25">
      <c r="A17" s="23"/>
      <c r="B17" s="23"/>
      <c r="C17" s="23"/>
      <c r="D17" s="23"/>
    </row>
    <row r="18" spans="1:4" ht="11.25">
      <c r="A18" s="23"/>
      <c r="B18" s="23"/>
      <c r="C18" s="23"/>
      <c r="D18" s="23"/>
    </row>
    <row r="19" spans="1:4" ht="11.25">
      <c r="A19" s="23"/>
      <c r="B19" s="23"/>
      <c r="C19" s="23"/>
      <c r="D19" s="23"/>
    </row>
    <row r="20" spans="1:4" ht="11.25">
      <c r="A20" s="23"/>
      <c r="B20" s="23"/>
      <c r="C20" s="23"/>
      <c r="D20" s="23"/>
    </row>
    <row r="21" spans="1:4" ht="11.25">
      <c r="A21" s="23"/>
      <c r="B21" s="23"/>
      <c r="C21" s="23"/>
      <c r="D21" s="23"/>
    </row>
    <row r="22" spans="1:4" ht="11.25">
      <c r="A22" s="23"/>
      <c r="B22" s="23"/>
      <c r="C22" s="23"/>
      <c r="D22" s="23"/>
    </row>
    <row r="23" spans="1:4" ht="11.25">
      <c r="A23" s="23"/>
      <c r="B23" s="23"/>
      <c r="C23" s="23"/>
      <c r="D23" s="23"/>
    </row>
    <row r="24" spans="1:4" ht="11.25">
      <c r="A24" s="23"/>
      <c r="B24" s="23"/>
      <c r="C24" s="23"/>
      <c r="D24" s="23"/>
    </row>
    <row r="25" spans="1:4" ht="11.25">
      <c r="A25" s="23"/>
      <c r="B25" s="23"/>
      <c r="C25" s="23"/>
      <c r="D25" s="23"/>
    </row>
    <row r="26" spans="1:4" ht="11.25">
      <c r="A26" s="23"/>
      <c r="B26" s="23"/>
      <c r="C26" s="23"/>
      <c r="D26" s="23"/>
    </row>
    <row r="27" spans="1:4" ht="11.25">
      <c r="A27" s="23"/>
      <c r="B27" s="23"/>
      <c r="C27" s="23"/>
      <c r="D27" s="23"/>
    </row>
    <row r="28" spans="1:4" ht="11.25">
      <c r="A28" s="23"/>
      <c r="B28" s="23"/>
      <c r="C28" s="23"/>
      <c r="D28" s="23"/>
    </row>
    <row r="29" spans="1:4" ht="11.25">
      <c r="A29" s="23"/>
      <c r="B29" s="23"/>
      <c r="C29" s="23"/>
      <c r="D29" s="2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40625" defaultRowHeight="14.25"/>
  <cols>
    <col min="1" max="1" width="9.5703125" style="4" bestFit="1" customWidth="1"/>
    <col min="2" max="2" width="65.5703125" style="4" customWidth="1"/>
    <col min="3" max="3" width="66.140625" style="4" bestFit="1" customWidth="1"/>
    <col min="4" max="16384" width="9.140625" style="5"/>
  </cols>
  <sheetData>
    <row r="1" spans="1:8">
      <c r="A1" s="2" t="s">
        <v>30</v>
      </c>
      <c r="B1" s="3" t="str">
        <f>'Info '!C2</f>
        <v xml:space="preserve">JSC "Bank of Georgia" </v>
      </c>
    </row>
    <row r="2" spans="1:8">
      <c r="A2" s="2" t="s">
        <v>31</v>
      </c>
      <c r="B2" s="341">
        <f>'1. key ratios '!B2</f>
        <v>45107</v>
      </c>
    </row>
    <row r="4" spans="1:8" ht="27.95" customHeight="1" thickBot="1">
      <c r="A4" s="36" t="s">
        <v>41</v>
      </c>
      <c r="B4" s="37" t="s">
        <v>163</v>
      </c>
      <c r="C4" s="38"/>
    </row>
    <row r="5" spans="1:8">
      <c r="A5" s="39"/>
      <c r="B5" s="333" t="s">
        <v>42</v>
      </c>
      <c r="C5" s="334" t="s">
        <v>371</v>
      </c>
    </row>
    <row r="6" spans="1:8">
      <c r="A6" s="40">
        <v>1</v>
      </c>
      <c r="B6" s="653" t="s">
        <v>734</v>
      </c>
      <c r="C6" s="654" t="s">
        <v>737</v>
      </c>
    </row>
    <row r="7" spans="1:8">
      <c r="A7" s="40">
        <v>2</v>
      </c>
      <c r="B7" s="653" t="s">
        <v>738</v>
      </c>
      <c r="C7" s="654" t="s">
        <v>739</v>
      </c>
    </row>
    <row r="8" spans="1:8">
      <c r="A8" s="40">
        <v>3</v>
      </c>
      <c r="B8" s="653" t="s">
        <v>740</v>
      </c>
      <c r="C8" s="654" t="s">
        <v>739</v>
      </c>
    </row>
    <row r="9" spans="1:8">
      <c r="A9" s="40">
        <v>4</v>
      </c>
      <c r="B9" s="653" t="s">
        <v>741</v>
      </c>
      <c r="C9" s="654" t="s">
        <v>739</v>
      </c>
    </row>
    <row r="10" spans="1:8">
      <c r="A10" s="40">
        <v>5</v>
      </c>
      <c r="B10" s="653" t="s">
        <v>742</v>
      </c>
      <c r="C10" s="654" t="s">
        <v>743</v>
      </c>
    </row>
    <row r="11" spans="1:8">
      <c r="A11" s="40">
        <v>6</v>
      </c>
      <c r="B11" s="653" t="s">
        <v>744</v>
      </c>
      <c r="C11" s="654" t="s">
        <v>743</v>
      </c>
    </row>
    <row r="12" spans="1:8">
      <c r="A12" s="40">
        <v>7</v>
      </c>
      <c r="B12" s="653" t="s">
        <v>745</v>
      </c>
      <c r="C12" s="654" t="s">
        <v>743</v>
      </c>
      <c r="H12" s="43"/>
    </row>
    <row r="13" spans="1:8">
      <c r="A13" s="40">
        <v>8</v>
      </c>
      <c r="B13" s="653" t="s">
        <v>746</v>
      </c>
      <c r="C13" s="654" t="s">
        <v>743</v>
      </c>
    </row>
    <row r="14" spans="1:8">
      <c r="A14" s="40">
        <v>9</v>
      </c>
      <c r="B14" s="41"/>
      <c r="C14" s="42"/>
    </row>
    <row r="15" spans="1:8">
      <c r="A15" s="40">
        <v>10</v>
      </c>
      <c r="B15" s="41"/>
      <c r="C15" s="42"/>
    </row>
    <row r="16" spans="1:8">
      <c r="A16" s="40"/>
      <c r="B16" s="335"/>
      <c r="C16" s="336"/>
    </row>
    <row r="17" spans="1:3">
      <c r="A17" s="40"/>
      <c r="B17" s="337" t="s">
        <v>43</v>
      </c>
      <c r="C17" s="338" t="s">
        <v>372</v>
      </c>
    </row>
    <row r="18" spans="1:3">
      <c r="A18" s="40">
        <v>1</v>
      </c>
      <c r="B18" s="656" t="s">
        <v>735</v>
      </c>
      <c r="C18" s="657" t="s">
        <v>747</v>
      </c>
    </row>
    <row r="19" spans="1:3">
      <c r="A19" s="40">
        <v>2</v>
      </c>
      <c r="B19" s="656" t="s">
        <v>748</v>
      </c>
      <c r="C19" s="657" t="s">
        <v>749</v>
      </c>
    </row>
    <row r="20" spans="1:3">
      <c r="A20" s="40">
        <v>3</v>
      </c>
      <c r="B20" s="656" t="s">
        <v>757</v>
      </c>
      <c r="C20" s="657" t="s">
        <v>749</v>
      </c>
    </row>
    <row r="21" spans="1:3">
      <c r="A21" s="40">
        <v>4</v>
      </c>
      <c r="B21" s="656" t="s">
        <v>750</v>
      </c>
      <c r="C21" s="657" t="s">
        <v>751</v>
      </c>
    </row>
    <row r="22" spans="1:3">
      <c r="A22" s="40">
        <v>5</v>
      </c>
      <c r="B22" s="656" t="s">
        <v>752</v>
      </c>
      <c r="C22" s="657" t="s">
        <v>753</v>
      </c>
    </row>
    <row r="23" spans="1:3">
      <c r="A23" s="40">
        <v>6</v>
      </c>
      <c r="B23" s="656" t="s">
        <v>754</v>
      </c>
      <c r="C23" s="657" t="s">
        <v>755</v>
      </c>
    </row>
    <row r="24" spans="1:3">
      <c r="A24" s="40">
        <v>7</v>
      </c>
      <c r="B24" s="656" t="s">
        <v>756</v>
      </c>
      <c r="C24" s="657" t="s">
        <v>749</v>
      </c>
    </row>
    <row r="25" spans="1:3">
      <c r="A25" s="655">
        <v>8</v>
      </c>
      <c r="B25" s="656"/>
      <c r="C25" s="657"/>
    </row>
    <row r="26" spans="1:3">
      <c r="A26" s="40">
        <v>9</v>
      </c>
      <c r="B26" s="41"/>
      <c r="C26" s="44"/>
    </row>
    <row r="27" spans="1:3" ht="15.75" customHeight="1">
      <c r="A27" s="40">
        <v>10</v>
      </c>
      <c r="B27" s="41"/>
      <c r="C27" s="45"/>
    </row>
    <row r="28" spans="1:3" ht="15.75" customHeight="1">
      <c r="A28" s="40"/>
      <c r="B28" s="41"/>
      <c r="C28" s="45"/>
    </row>
    <row r="29" spans="1:3" ht="30" customHeight="1">
      <c r="A29" s="40"/>
      <c r="B29" s="788" t="s">
        <v>44</v>
      </c>
      <c r="C29" s="789"/>
    </row>
    <row r="30" spans="1:3">
      <c r="A30" s="40">
        <v>1</v>
      </c>
      <c r="B30" s="41" t="s">
        <v>758</v>
      </c>
      <c r="C30" s="658">
        <v>0.19770973141775675</v>
      </c>
    </row>
    <row r="31" spans="1:3" ht="15.75" customHeight="1">
      <c r="A31" s="40"/>
      <c r="B31" s="41" t="s">
        <v>759</v>
      </c>
      <c r="C31" s="658" t="s">
        <v>761</v>
      </c>
    </row>
    <row r="32" spans="1:3" ht="29.25" customHeight="1">
      <c r="A32" s="40"/>
      <c r="B32" s="788" t="s">
        <v>45</v>
      </c>
      <c r="C32" s="789"/>
    </row>
    <row r="33" spans="1:3">
      <c r="A33" s="40">
        <v>1</v>
      </c>
      <c r="B33" s="41" t="s">
        <v>760</v>
      </c>
      <c r="C33" s="658">
        <v>0.19840801391745302</v>
      </c>
    </row>
    <row r="34" spans="1:3" ht="15" thickBot="1">
      <c r="A34" s="46"/>
      <c r="B34" s="47"/>
      <c r="C34" s="48"/>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workbookViewId="0">
      <pane xSplit="1" ySplit="5" topLeftCell="B6" activePane="bottomRight" state="frozen"/>
      <selection activeCell="E33" sqref="E33"/>
      <selection pane="topRight" activeCell="E33" sqref="E33"/>
      <selection pane="bottomLeft" activeCell="E33" sqref="E33"/>
      <selection pane="bottomRight" activeCell="B6" sqref="B6:B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22" t="s">
        <v>30</v>
      </c>
      <c r="B1" s="3" t="str">
        <f>'Info '!C2</f>
        <v xml:space="preserve">JSC "Bank of Georgia" </v>
      </c>
      <c r="C1" s="60"/>
      <c r="D1" s="60"/>
      <c r="E1" s="60"/>
      <c r="F1" s="18"/>
    </row>
    <row r="2" spans="1:7" s="49" customFormat="1" ht="15.75" customHeight="1">
      <c r="A2" s="222" t="s">
        <v>31</v>
      </c>
      <c r="B2" s="341">
        <f>'1. key ratios '!B2</f>
        <v>45107</v>
      </c>
    </row>
    <row r="3" spans="1:7" s="49" customFormat="1" ht="15.75" customHeight="1">
      <c r="A3" s="222"/>
    </row>
    <row r="4" spans="1:7" s="49" customFormat="1" ht="15.75" customHeight="1" thickBot="1">
      <c r="A4" s="223" t="s">
        <v>99</v>
      </c>
      <c r="B4" s="794" t="s">
        <v>225</v>
      </c>
      <c r="C4" s="795"/>
      <c r="D4" s="795"/>
      <c r="E4" s="795"/>
    </row>
    <row r="5" spans="1:7" s="53" customFormat="1" ht="17.45" customHeight="1">
      <c r="A5" s="163"/>
      <c r="B5" s="164"/>
      <c r="C5" s="51" t="s">
        <v>0</v>
      </c>
      <c r="D5" s="51" t="s">
        <v>1</v>
      </c>
      <c r="E5" s="52" t="s">
        <v>2</v>
      </c>
    </row>
    <row r="6" spans="1:7" s="18" customFormat="1" ht="14.45" customHeight="1">
      <c r="A6" s="224"/>
      <c r="B6" s="790" t="s">
        <v>232</v>
      </c>
      <c r="C6" s="790" t="s">
        <v>660</v>
      </c>
      <c r="D6" s="792" t="s">
        <v>98</v>
      </c>
      <c r="E6" s="793"/>
      <c r="G6" s="5"/>
    </row>
    <row r="7" spans="1:7" s="18" customFormat="1" ht="99.6" customHeight="1">
      <c r="A7" s="224"/>
      <c r="B7" s="791"/>
      <c r="C7" s="790"/>
      <c r="D7" s="257" t="s">
        <v>97</v>
      </c>
      <c r="E7" s="258" t="s">
        <v>233</v>
      </c>
      <c r="G7" s="5"/>
    </row>
    <row r="8" spans="1:7" ht="21">
      <c r="A8" s="399">
        <v>1</v>
      </c>
      <c r="B8" s="400" t="s">
        <v>561</v>
      </c>
      <c r="C8" s="444">
        <v>3447891121.0565996</v>
      </c>
      <c r="D8" s="444">
        <v>0</v>
      </c>
      <c r="E8" s="444">
        <v>3447891121.0565996</v>
      </c>
      <c r="F8" s="18"/>
    </row>
    <row r="9" spans="1:7" ht="15">
      <c r="A9" s="399">
        <v>1.1000000000000001</v>
      </c>
      <c r="B9" s="401" t="s">
        <v>562</v>
      </c>
      <c r="C9" s="444">
        <v>844702887.25300002</v>
      </c>
      <c r="D9" s="444"/>
      <c r="E9" s="444">
        <v>844702887.25300002</v>
      </c>
      <c r="F9" s="18"/>
    </row>
    <row r="10" spans="1:7" ht="15">
      <c r="A10" s="399">
        <v>1.2</v>
      </c>
      <c r="B10" s="401" t="s">
        <v>563</v>
      </c>
      <c r="C10" s="444">
        <v>2099812814.9400001</v>
      </c>
      <c r="D10" s="444"/>
      <c r="E10" s="444">
        <v>2099812814.9400001</v>
      </c>
      <c r="F10" s="18"/>
    </row>
    <row r="11" spans="1:7" ht="15">
      <c r="A11" s="399">
        <v>1.3</v>
      </c>
      <c r="B11" s="401" t="s">
        <v>564</v>
      </c>
      <c r="C11" s="444">
        <v>503375418.86360002</v>
      </c>
      <c r="D11" s="444"/>
      <c r="E11" s="444">
        <v>503375418.86360002</v>
      </c>
      <c r="F11" s="18"/>
    </row>
    <row r="12" spans="1:7" ht="15">
      <c r="A12" s="399">
        <v>2</v>
      </c>
      <c r="B12" s="402" t="s">
        <v>565</v>
      </c>
      <c r="C12" s="444">
        <v>21133526.699999999</v>
      </c>
      <c r="D12" s="444"/>
      <c r="E12" s="444">
        <v>21133526.699999999</v>
      </c>
      <c r="F12" s="18"/>
    </row>
    <row r="13" spans="1:7" ht="15">
      <c r="A13" s="399">
        <v>2.1</v>
      </c>
      <c r="B13" s="403" t="s">
        <v>566</v>
      </c>
      <c r="C13" s="445">
        <v>21133526.699999999</v>
      </c>
      <c r="D13" s="445"/>
      <c r="E13" s="445">
        <v>21133526.699999999</v>
      </c>
      <c r="F13" s="18"/>
    </row>
    <row r="14" spans="1:7" ht="21">
      <c r="A14" s="399">
        <v>3</v>
      </c>
      <c r="B14" s="404" t="s">
        <v>567</v>
      </c>
      <c r="C14" s="445">
        <v>0</v>
      </c>
      <c r="D14" s="445"/>
      <c r="E14" s="445">
        <v>0</v>
      </c>
      <c r="F14" s="18"/>
    </row>
    <row r="15" spans="1:7" ht="21">
      <c r="A15" s="399">
        <v>4</v>
      </c>
      <c r="B15" s="405" t="s">
        <v>568</v>
      </c>
      <c r="C15" s="445">
        <v>0</v>
      </c>
      <c r="D15" s="445"/>
      <c r="E15" s="445">
        <v>0</v>
      </c>
      <c r="F15" s="18"/>
    </row>
    <row r="16" spans="1:7" ht="21">
      <c r="A16" s="399">
        <v>5</v>
      </c>
      <c r="B16" s="406" t="s">
        <v>569</v>
      </c>
      <c r="C16" s="445">
        <v>4253210329.9979992</v>
      </c>
      <c r="D16" s="445">
        <v>4919453.3037</v>
      </c>
      <c r="E16" s="445">
        <v>4248290876.6942992</v>
      </c>
      <c r="F16" s="18"/>
    </row>
    <row r="17" spans="1:6" ht="15">
      <c r="A17" s="399">
        <v>5.0999999999999996</v>
      </c>
      <c r="B17" s="407" t="s">
        <v>570</v>
      </c>
      <c r="C17" s="445">
        <v>5517062.6937000006</v>
      </c>
      <c r="D17" s="445">
        <v>4919453.3037</v>
      </c>
      <c r="E17" s="445">
        <v>597609.3900000006</v>
      </c>
      <c r="F17" s="18"/>
    </row>
    <row r="18" spans="1:6" ht="15">
      <c r="A18" s="399">
        <v>5.2</v>
      </c>
      <c r="B18" s="407" t="s">
        <v>571</v>
      </c>
      <c r="C18" s="445">
        <v>4247693267.3042994</v>
      </c>
      <c r="D18" s="445"/>
      <c r="E18" s="445">
        <v>4247693267.3042994</v>
      </c>
      <c r="F18" s="18"/>
    </row>
    <row r="19" spans="1:6" ht="15">
      <c r="A19" s="399">
        <v>5.3</v>
      </c>
      <c r="B19" s="408" t="s">
        <v>572</v>
      </c>
      <c r="C19" s="445">
        <v>0</v>
      </c>
      <c r="D19" s="445"/>
      <c r="E19" s="445">
        <v>0</v>
      </c>
      <c r="F19" s="18"/>
    </row>
    <row r="20" spans="1:6" ht="15">
      <c r="A20" s="399">
        <v>6</v>
      </c>
      <c r="B20" s="404" t="s">
        <v>573</v>
      </c>
      <c r="C20" s="445">
        <v>17797788683.608902</v>
      </c>
      <c r="D20" s="445">
        <v>0</v>
      </c>
      <c r="E20" s="445">
        <v>17797788683.608902</v>
      </c>
      <c r="F20" s="18"/>
    </row>
    <row r="21" spans="1:6" ht="15">
      <c r="A21" s="399">
        <v>6.1</v>
      </c>
      <c r="B21" s="407" t="s">
        <v>571</v>
      </c>
      <c r="C21" s="445">
        <v>220587571.5411</v>
      </c>
      <c r="D21" s="445"/>
      <c r="E21" s="445">
        <v>220587571.5411</v>
      </c>
      <c r="F21" s="18"/>
    </row>
    <row r="22" spans="1:6" ht="15">
      <c r="A22" s="399">
        <v>6.2</v>
      </c>
      <c r="B22" s="408" t="s">
        <v>572</v>
      </c>
      <c r="C22" s="445">
        <v>17577201112.067802</v>
      </c>
      <c r="D22" s="445"/>
      <c r="E22" s="445">
        <v>17577201112.067802</v>
      </c>
      <c r="F22" s="18"/>
    </row>
    <row r="23" spans="1:6" ht="21">
      <c r="A23" s="399">
        <v>7</v>
      </c>
      <c r="B23" s="402" t="s">
        <v>574</v>
      </c>
      <c r="C23" s="445">
        <v>157029813.86999997</v>
      </c>
      <c r="D23" s="445">
        <v>8950729.1899999995</v>
      </c>
      <c r="E23" s="445">
        <v>148079084.67999998</v>
      </c>
      <c r="F23" s="18"/>
    </row>
    <row r="24" spans="1:6" ht="21">
      <c r="A24" s="399">
        <v>8</v>
      </c>
      <c r="B24" s="409" t="s">
        <v>575</v>
      </c>
      <c r="C24" s="445">
        <v>30407303.619224988</v>
      </c>
      <c r="D24" s="445">
        <v>0</v>
      </c>
      <c r="E24" s="445">
        <v>30407303.619224988</v>
      </c>
      <c r="F24" s="18"/>
    </row>
    <row r="25" spans="1:6" ht="15">
      <c r="A25" s="399">
        <v>9</v>
      </c>
      <c r="B25" s="405" t="s">
        <v>576</v>
      </c>
      <c r="C25" s="445">
        <v>606618823.27000022</v>
      </c>
      <c r="D25" s="445">
        <v>2358668.17</v>
      </c>
      <c r="E25" s="445">
        <v>604260155.10000014</v>
      </c>
      <c r="F25" s="18"/>
    </row>
    <row r="26" spans="1:6" ht="15">
      <c r="A26" s="399">
        <v>9.1</v>
      </c>
      <c r="B26" s="407" t="s">
        <v>577</v>
      </c>
      <c r="C26" s="445">
        <v>466692434.13999999</v>
      </c>
      <c r="D26" s="445">
        <v>2358668.17</v>
      </c>
      <c r="E26" s="445">
        <v>464333765.96999997</v>
      </c>
      <c r="F26" s="18"/>
    </row>
    <row r="27" spans="1:6" ht="15">
      <c r="A27" s="399">
        <v>9.1999999999999993</v>
      </c>
      <c r="B27" s="407" t="s">
        <v>578</v>
      </c>
      <c r="C27" s="445">
        <v>139926389.1300002</v>
      </c>
      <c r="D27" s="445"/>
      <c r="E27" s="445">
        <v>139926389.1300002</v>
      </c>
      <c r="F27" s="18"/>
    </row>
    <row r="28" spans="1:6" ht="15">
      <c r="A28" s="399">
        <v>10</v>
      </c>
      <c r="B28" s="405" t="s">
        <v>579</v>
      </c>
      <c r="C28" s="445">
        <v>162816614.84999999</v>
      </c>
      <c r="D28" s="445">
        <v>162816614.84999999</v>
      </c>
      <c r="E28" s="445">
        <v>0</v>
      </c>
      <c r="F28" s="18"/>
    </row>
    <row r="29" spans="1:6" ht="15">
      <c r="A29" s="399">
        <v>10.1</v>
      </c>
      <c r="B29" s="407" t="s">
        <v>580</v>
      </c>
      <c r="C29" s="445">
        <v>33331342.84</v>
      </c>
      <c r="D29" s="445">
        <v>33331342.84</v>
      </c>
      <c r="E29" s="445">
        <v>0</v>
      </c>
      <c r="F29" s="18"/>
    </row>
    <row r="30" spans="1:6" ht="15">
      <c r="A30" s="399">
        <v>10.199999999999999</v>
      </c>
      <c r="B30" s="407" t="s">
        <v>581</v>
      </c>
      <c r="C30" s="445">
        <v>129485272.00999999</v>
      </c>
      <c r="D30" s="445">
        <v>129485272.00999999</v>
      </c>
      <c r="E30" s="445">
        <v>0</v>
      </c>
      <c r="F30" s="18"/>
    </row>
    <row r="31" spans="1:6" ht="15">
      <c r="A31" s="399">
        <v>11</v>
      </c>
      <c r="B31" s="405" t="s">
        <v>582</v>
      </c>
      <c r="C31" s="445">
        <v>0</v>
      </c>
      <c r="D31" s="445">
        <v>0</v>
      </c>
      <c r="E31" s="445">
        <v>0</v>
      </c>
      <c r="F31" s="18"/>
    </row>
    <row r="32" spans="1:6" ht="15">
      <c r="A32" s="399">
        <v>11.1</v>
      </c>
      <c r="B32" s="407" t="s">
        <v>583</v>
      </c>
      <c r="C32" s="445">
        <v>0</v>
      </c>
      <c r="D32" s="445"/>
      <c r="E32" s="445">
        <v>0</v>
      </c>
      <c r="F32" s="18"/>
    </row>
    <row r="33" spans="1:7" ht="15">
      <c r="A33" s="399">
        <v>11.2</v>
      </c>
      <c r="B33" s="407" t="s">
        <v>584</v>
      </c>
      <c r="C33" s="445">
        <v>0</v>
      </c>
      <c r="D33" s="445"/>
      <c r="E33" s="445">
        <v>0</v>
      </c>
      <c r="F33" s="18"/>
    </row>
    <row r="34" spans="1:7" ht="15">
      <c r="A34" s="399">
        <v>13</v>
      </c>
      <c r="B34" s="405" t="s">
        <v>585</v>
      </c>
      <c r="C34" s="445">
        <v>419128253.53489989</v>
      </c>
      <c r="D34" s="445"/>
      <c r="E34" s="445">
        <v>419128253.53489989</v>
      </c>
      <c r="F34" s="18"/>
    </row>
    <row r="35" spans="1:7" ht="15">
      <c r="A35" s="399">
        <v>13.1</v>
      </c>
      <c r="B35" s="410" t="s">
        <v>586</v>
      </c>
      <c r="C35" s="445">
        <v>141856351.75</v>
      </c>
      <c r="D35" s="445"/>
      <c r="E35" s="445">
        <v>141856351.75</v>
      </c>
      <c r="F35" s="18"/>
    </row>
    <row r="36" spans="1:7" ht="15">
      <c r="A36" s="399">
        <v>13.2</v>
      </c>
      <c r="B36" s="410" t="s">
        <v>587</v>
      </c>
      <c r="C36" s="445">
        <v>0</v>
      </c>
      <c r="D36" s="445"/>
      <c r="E36" s="445">
        <v>0</v>
      </c>
      <c r="F36" s="18"/>
    </row>
    <row r="37" spans="1:7" ht="26.25" thickBot="1">
      <c r="A37" s="121"/>
      <c r="B37" s="225" t="s">
        <v>234</v>
      </c>
      <c r="C37" s="165">
        <f>SUM(C8,C12,C14,C15,C16,C20,C23,C24,C25,C28,C31,C34)</f>
        <v>26896024470.507626</v>
      </c>
      <c r="D37" s="165">
        <f>SUM(D8,D12,D14,D15,D16,D20,D23,D24,D25,D28,D31,D34)</f>
        <v>179045465.51370001</v>
      </c>
      <c r="E37" s="165">
        <f>SUM(E8,E12,E14,E15,E16,E20,E23,E24,E25,E28,E31,E34)</f>
        <v>26716979004.993923</v>
      </c>
    </row>
    <row r="38" spans="1:7">
      <c r="A38" s="5"/>
      <c r="B38" s="5"/>
      <c r="C38" s="5"/>
      <c r="D38" s="5"/>
      <c r="E38" s="5"/>
    </row>
    <row r="39" spans="1:7">
      <c r="A39" s="5"/>
      <c r="B39" s="5"/>
      <c r="C39" s="5"/>
      <c r="D39" s="5"/>
      <c r="E39" s="5"/>
    </row>
    <row r="41" spans="1:7" s="4" customFormat="1">
      <c r="B41" s="55"/>
      <c r="F41" s="5"/>
      <c r="G41" s="5"/>
    </row>
    <row r="42" spans="1:7" s="4" customFormat="1">
      <c r="B42" s="55"/>
      <c r="F42" s="5"/>
      <c r="G42" s="5"/>
    </row>
    <row r="43" spans="1:7" s="4" customFormat="1">
      <c r="B43" s="55"/>
      <c r="F43" s="5"/>
      <c r="G43" s="5"/>
    </row>
    <row r="44" spans="1:7" s="4" customFormat="1">
      <c r="B44" s="55"/>
      <c r="F44" s="5"/>
      <c r="G44" s="5"/>
    </row>
    <row r="45" spans="1:7" s="4" customFormat="1">
      <c r="B45" s="55"/>
      <c r="F45" s="5"/>
      <c r="G45" s="5"/>
    </row>
    <row r="46" spans="1:7" s="4" customFormat="1">
      <c r="B46" s="55"/>
      <c r="F46" s="5"/>
      <c r="G46" s="5"/>
    </row>
    <row r="47" spans="1:7" s="4" customFormat="1">
      <c r="B47" s="55"/>
      <c r="F47" s="5"/>
      <c r="G47" s="5"/>
    </row>
    <row r="48" spans="1:7" s="4" customFormat="1">
      <c r="B48" s="55"/>
      <c r="F48" s="5"/>
      <c r="G48" s="5"/>
    </row>
    <row r="49" spans="2:7" s="4" customFormat="1">
      <c r="B49" s="55"/>
      <c r="F49" s="5"/>
      <c r="G49" s="5"/>
    </row>
    <row r="50" spans="2:7" s="4" customFormat="1">
      <c r="B50" s="55"/>
      <c r="F50" s="5"/>
      <c r="G50" s="5"/>
    </row>
    <row r="51" spans="2:7" s="4" customFormat="1">
      <c r="B51" s="55"/>
      <c r="F51" s="5"/>
      <c r="G51" s="5"/>
    </row>
    <row r="52" spans="2:7" s="4" customFormat="1">
      <c r="B52" s="55"/>
      <c r="F52" s="5"/>
      <c r="G52" s="5"/>
    </row>
    <row r="53" spans="2:7" s="4" customFormat="1">
      <c r="B53" s="55"/>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 xml:space="preserve">JSC "Bank of Georgia" </v>
      </c>
    </row>
    <row r="2" spans="1:6" s="49" customFormat="1" ht="15.75" customHeight="1">
      <c r="A2" s="2" t="s">
        <v>31</v>
      </c>
      <c r="B2" s="341">
        <f>'1. key ratios '!B2</f>
        <v>45107</v>
      </c>
      <c r="C2" s="4"/>
      <c r="D2" s="4"/>
      <c r="E2" s="4"/>
      <c r="F2" s="4"/>
    </row>
    <row r="3" spans="1:6" s="49" customFormat="1" ht="15.75" customHeight="1">
      <c r="C3" s="4"/>
      <c r="D3" s="4"/>
      <c r="E3" s="4"/>
      <c r="F3" s="4"/>
    </row>
    <row r="4" spans="1:6" s="49" customFormat="1" ht="13.5" thickBot="1">
      <c r="A4" s="49" t="s">
        <v>46</v>
      </c>
      <c r="B4" s="226" t="s">
        <v>554</v>
      </c>
      <c r="C4" s="50" t="s">
        <v>35</v>
      </c>
      <c r="D4" s="4"/>
      <c r="E4" s="4"/>
      <c r="F4" s="4"/>
    </row>
    <row r="5" spans="1:6">
      <c r="A5" s="170">
        <v>1</v>
      </c>
      <c r="B5" s="227" t="s">
        <v>556</v>
      </c>
      <c r="C5" s="171">
        <v>26716979004.993923</v>
      </c>
    </row>
    <row r="6" spans="1:6" s="172" customFormat="1">
      <c r="A6" s="56">
        <v>2.1</v>
      </c>
      <c r="B6" s="167" t="s">
        <v>214</v>
      </c>
      <c r="C6" s="109">
        <v>2642793921.8064003</v>
      </c>
    </row>
    <row r="7" spans="1:6" s="34" customFormat="1" outlineLevel="1">
      <c r="A7" s="28">
        <v>2.2000000000000002</v>
      </c>
      <c r="B7" s="29" t="s">
        <v>215</v>
      </c>
      <c r="C7" s="173">
        <v>1408246816.395</v>
      </c>
    </row>
    <row r="8" spans="1:6" s="34" customFormat="1">
      <c r="A8" s="28">
        <v>3</v>
      </c>
      <c r="B8" s="168" t="s">
        <v>555</v>
      </c>
      <c r="C8" s="174">
        <f>SUM(C5:C7)</f>
        <v>30768019743.195324</v>
      </c>
    </row>
    <row r="9" spans="1:6" s="172" customFormat="1">
      <c r="A9" s="56">
        <v>4</v>
      </c>
      <c r="B9" s="58" t="s">
        <v>48</v>
      </c>
      <c r="C9" s="109">
        <v>0</v>
      </c>
    </row>
    <row r="10" spans="1:6" s="34" customFormat="1" outlineLevel="1">
      <c r="A10" s="28">
        <v>5.0999999999999996</v>
      </c>
      <c r="B10" s="29" t="s">
        <v>216</v>
      </c>
      <c r="C10" s="173">
        <v>-1533251794.6195502</v>
      </c>
    </row>
    <row r="11" spans="1:6" s="34" customFormat="1" outlineLevel="1">
      <c r="A11" s="28">
        <v>5.2</v>
      </c>
      <c r="B11" s="29" t="s">
        <v>217</v>
      </c>
      <c r="C11" s="173">
        <v>-1379062221.5863409</v>
      </c>
    </row>
    <row r="12" spans="1:6" s="34" customFormat="1">
      <c r="A12" s="28">
        <v>6</v>
      </c>
      <c r="B12" s="166" t="s">
        <v>359</v>
      </c>
      <c r="C12" s="173"/>
    </row>
    <row r="13" spans="1:6" s="34" customFormat="1" ht="13.5" thickBot="1">
      <c r="A13" s="30">
        <v>7</v>
      </c>
      <c r="B13" s="169" t="s">
        <v>177</v>
      </c>
      <c r="C13" s="175">
        <f>SUM(C8:C12)</f>
        <v>27855705726.989433</v>
      </c>
    </row>
    <row r="15" spans="1:6" ht="25.5">
      <c r="A15" s="187"/>
      <c r="B15" s="35" t="s">
        <v>360</v>
      </c>
    </row>
    <row r="16" spans="1:6">
      <c r="A16" s="187"/>
      <c r="B16" s="187"/>
    </row>
    <row r="17" spans="1:5" ht="15">
      <c r="A17" s="182"/>
      <c r="B17" s="183"/>
      <c r="C17" s="187"/>
      <c r="D17" s="187"/>
      <c r="E17" s="187"/>
    </row>
    <row r="18" spans="1:5" ht="15">
      <c r="A18" s="188"/>
      <c r="B18" s="189"/>
      <c r="C18" s="187"/>
      <c r="D18" s="187"/>
      <c r="E18" s="187"/>
    </row>
    <row r="19" spans="1:5">
      <c r="A19" s="190"/>
      <c r="B19" s="184"/>
      <c r="C19" s="187"/>
      <c r="D19" s="187"/>
      <c r="E19" s="187"/>
    </row>
    <row r="20" spans="1:5">
      <c r="A20" s="191"/>
      <c r="B20" s="185"/>
      <c r="C20" s="187"/>
      <c r="D20" s="187"/>
      <c r="E20" s="187"/>
    </row>
    <row r="21" spans="1:5">
      <c r="A21" s="191"/>
      <c r="B21" s="189"/>
      <c r="C21" s="187"/>
      <c r="D21" s="187"/>
      <c r="E21" s="187"/>
    </row>
    <row r="22" spans="1:5">
      <c r="A22" s="190"/>
      <c r="B22" s="186"/>
      <c r="C22" s="187"/>
      <c r="D22" s="187"/>
      <c r="E22" s="187"/>
    </row>
    <row r="23" spans="1:5">
      <c r="A23" s="191"/>
      <c r="B23" s="185"/>
      <c r="C23" s="187"/>
      <c r="D23" s="187"/>
      <c r="E23" s="187"/>
    </row>
    <row r="24" spans="1:5">
      <c r="A24" s="191"/>
      <c r="B24" s="185"/>
      <c r="C24" s="187"/>
      <c r="D24" s="187"/>
      <c r="E24" s="187"/>
    </row>
    <row r="25" spans="1:5">
      <c r="A25" s="191"/>
      <c r="B25" s="192"/>
      <c r="C25" s="187"/>
      <c r="D25" s="187"/>
      <c r="E25" s="187"/>
    </row>
    <row r="26" spans="1:5">
      <c r="A26" s="191"/>
      <c r="B26" s="189"/>
      <c r="C26" s="187"/>
      <c r="D26" s="187"/>
      <c r="E26" s="187"/>
    </row>
    <row r="27" spans="1:5">
      <c r="A27" s="187"/>
      <c r="B27" s="193"/>
      <c r="C27" s="187"/>
      <c r="D27" s="187"/>
      <c r="E27" s="187"/>
    </row>
    <row r="28" spans="1:5">
      <c r="A28" s="187"/>
      <c r="B28" s="193"/>
      <c r="C28" s="187"/>
      <c r="D28" s="187"/>
      <c r="E28" s="187"/>
    </row>
    <row r="29" spans="1:5">
      <c r="A29" s="187"/>
      <c r="B29" s="193"/>
      <c r="C29" s="187"/>
      <c r="D29" s="187"/>
      <c r="E29" s="187"/>
    </row>
    <row r="30" spans="1:5">
      <c r="A30" s="187"/>
      <c r="B30" s="193"/>
      <c r="C30" s="187"/>
      <c r="D30" s="187"/>
      <c r="E30" s="187"/>
    </row>
    <row r="31" spans="1:5">
      <c r="A31" s="187"/>
      <c r="B31" s="193"/>
      <c r="C31" s="187"/>
      <c r="D31" s="187"/>
      <c r="E31" s="187"/>
    </row>
    <row r="32" spans="1:5">
      <c r="A32" s="187"/>
      <c r="B32" s="193"/>
      <c r="C32" s="187"/>
      <c r="D32" s="187"/>
      <c r="E32" s="187"/>
    </row>
    <row r="33" spans="1:5">
      <c r="A33" s="187"/>
      <c r="B33" s="193"/>
      <c r="C33" s="187"/>
      <c r="D33" s="187"/>
      <c r="E33" s="187"/>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2.SOFP</vt:lpstr>
      <vt:lpstr>3.SOPL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2023-12-21T18:28:38Z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DLPManualFileClassification">
    <vt:lpwstr>{1A067545-A4E2-4FA1-8094-0D7902669705}</vt:lpwstr>
  </property>
  <property fmtid="{D5CDD505-2E9C-101B-9397-08002B2CF9AE}" pid="8" name="DLPManualFileClassificationLastModifiedBy">
    <vt:lpwstr>BOG0\nchurgulashvili</vt:lpwstr>
  </property>
  <property fmtid="{D5CDD505-2E9C-101B-9397-08002B2CF9AE}" pid="9" name="DLPManualFileClassificationLastModificationDate">
    <vt:lpwstr>1684141484</vt:lpwstr>
  </property>
  <property fmtid="{D5CDD505-2E9C-101B-9397-08002B2CF9AE}" pid="10" name="DLPManualFileClassificationVersion">
    <vt:lpwstr>11.6.600.21</vt:lpwstr>
  </property>
</Properties>
</file>