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0" windowWidth="19200" windowHeight="6765" tabRatio="919" firstSheet="13" activeTab="23"/>
  </bookViews>
  <sheets>
    <sheet name="Info " sheetId="82" r:id="rId1"/>
    <sheet name="1. key ratios " sheetId="84" r:id="rId2"/>
    <sheet name="2.RC" sheetId="83" r:id="rId3"/>
    <sheet name="3.PL" sheetId="85" r:id="rId4"/>
    <sheet name="4. Off-Balance" sheetId="75" r:id="rId5"/>
    <sheet name="5. RWA " sheetId="86" r:id="rId6"/>
    <sheet name="6. Administrators-shareholders" sheetId="52" r:id="rId7"/>
    <sheet name="7. LI1 " sheetId="88" r:id="rId8"/>
    <sheet name="8. LI2" sheetId="73" r:id="rId9"/>
    <sheet name="9.Capital" sheetId="89" r:id="rId10"/>
    <sheet name="9.1. Capital Requirements" sheetId="94" r:id="rId11"/>
    <sheet name="10. CC2" sheetId="69" r:id="rId12"/>
    <sheet name="11. CRWA " sheetId="90" r:id="rId13"/>
    <sheet name="12. CRM" sheetId="64" r:id="rId14"/>
    <sheet name="13. CRME " sheetId="91" r:id="rId15"/>
    <sheet name="14. LCR" sheetId="93" r:id="rId16"/>
    <sheet name="15. CCR " sheetId="92" r:id="rId17"/>
    <sheet name="15.1 LR" sheetId="95" r:id="rId18"/>
    <sheet name="16. NSFR" sheetId="97" r:id="rId19"/>
    <sheet name=" 17. Residual Maturity" sheetId="98" r:id="rId20"/>
    <sheet name="18. Assets by Exposure classes" sheetId="99" r:id="rId21"/>
    <sheet name="19. Assets by Risk Sectors" sheetId="100" r:id="rId22"/>
    <sheet name="20. Reserves" sheetId="101" r:id="rId23"/>
    <sheet name="21. NPL" sheetId="102" r:id="rId24"/>
    <sheet name="22. Quality" sheetId="103" r:id="rId25"/>
    <sheet name="23. LTV" sheetId="104" r:id="rId26"/>
    <sheet name="24. Risk Sector" sheetId="105" r:id="rId27"/>
    <sheet name="25. Collateral" sheetId="106" r:id="rId28"/>
    <sheet name="26. Retail Products" sheetId="107" r:id="rId29"/>
  </sheets>
  <externalReferences>
    <externalReference r:id="rId30"/>
    <externalReference r:id="rId31"/>
    <externalReference r:id="rId32"/>
    <externalReference r:id="rId33"/>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28">#REF!</definedName>
    <definedName name="ACC_BALACC" localSheetId="3">#REF!</definedName>
    <definedName name="ACC_BALACC" localSheetId="5">#REF!</definedName>
    <definedName name="ACC_BALACC" localSheetId="7">#REF!</definedName>
    <definedName name="ACC_BALACC" localSheetId="10">#REF!</definedName>
    <definedName name="ACC_BALACC" localSheetId="9">#REF!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28">#REF!</definedName>
    <definedName name="ACC_CRS" localSheetId="3">#REF!</definedName>
    <definedName name="ACC_CRS" localSheetId="4">#REF!</definedName>
    <definedName name="ACC_CRS" localSheetId="5">#REF!</definedName>
    <definedName name="ACC_CRS" localSheetId="7">#REF!</definedName>
    <definedName name="ACC_CRS" localSheetId="10">#REF!</definedName>
    <definedName name="ACC_CRS" localSheetId="9">#REF!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28">#REF!</definedName>
    <definedName name="ACC_DBS" localSheetId="3">#REF!</definedName>
    <definedName name="ACC_DBS" localSheetId="4">#REF!</definedName>
    <definedName name="ACC_DBS" localSheetId="5">#REF!</definedName>
    <definedName name="ACC_DBS" localSheetId="7">#REF!</definedName>
    <definedName name="ACC_DBS" localSheetId="10">#REF!</definedName>
    <definedName name="ACC_DBS" localSheetId="9">#REF!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28">#REF!</definedName>
    <definedName name="ACC_ISO" localSheetId="3">#REF!</definedName>
    <definedName name="ACC_ISO" localSheetId="4">#REF!</definedName>
    <definedName name="ACC_ISO" localSheetId="5">#REF!</definedName>
    <definedName name="ACC_ISO" localSheetId="7">#REF!</definedName>
    <definedName name="ACC_ISO" localSheetId="10">#REF!</definedName>
    <definedName name="ACC_ISO" localSheetId="9">#REF!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28">#REF!</definedName>
    <definedName name="ACC_SALDO" localSheetId="3">#REF!</definedName>
    <definedName name="ACC_SALDO" localSheetId="4">#REF!</definedName>
    <definedName name="ACC_SALDO" localSheetId="5">#REF!</definedName>
    <definedName name="ACC_SALDO" localSheetId="7">#REF!</definedName>
    <definedName name="ACC_SALDO" localSheetId="10">#REF!</definedName>
    <definedName name="ACC_SALDO" localSheetId="9">#REF!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28">#REF!</definedName>
    <definedName name="BS_BALACC" localSheetId="3">#REF!</definedName>
    <definedName name="BS_BALACC" localSheetId="4">#REF!</definedName>
    <definedName name="BS_BALACC" localSheetId="5">#REF!</definedName>
    <definedName name="BS_BALACC" localSheetId="7">#REF!</definedName>
    <definedName name="BS_BALACC" localSheetId="10">#REF!</definedName>
    <definedName name="BS_BALACC" localSheetId="9">#REF!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28">#REF!</definedName>
    <definedName name="BS_BALANCE" localSheetId="3">#REF!</definedName>
    <definedName name="BS_BALANCE" localSheetId="4">#REF!</definedName>
    <definedName name="BS_BALANCE" localSheetId="5">#REF!</definedName>
    <definedName name="BS_BALANCE" localSheetId="7">#REF!</definedName>
    <definedName name="BS_BALANCE" localSheetId="10">#REF!</definedName>
    <definedName name="BS_BALANCE" localSheetId="9">#REF!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28">#REF!</definedName>
    <definedName name="BS_CR" localSheetId="3">#REF!</definedName>
    <definedName name="BS_CR" localSheetId="4">#REF!</definedName>
    <definedName name="BS_CR" localSheetId="5">#REF!</definedName>
    <definedName name="BS_CR" localSheetId="7">#REF!</definedName>
    <definedName name="BS_CR" localSheetId="10">#REF!</definedName>
    <definedName name="BS_CR" localSheetId="9">#REF!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28">#REF!</definedName>
    <definedName name="BS_CR_EQU" localSheetId="3">#REF!</definedName>
    <definedName name="BS_CR_EQU" localSheetId="4">#REF!</definedName>
    <definedName name="BS_CR_EQU" localSheetId="5">#REF!</definedName>
    <definedName name="BS_CR_EQU" localSheetId="7">#REF!</definedName>
    <definedName name="BS_CR_EQU" localSheetId="10">#REF!</definedName>
    <definedName name="BS_CR_EQU" localSheetId="9">#REF!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28">#REF!</definedName>
    <definedName name="BS_DB" localSheetId="3">#REF!</definedName>
    <definedName name="BS_DB" localSheetId="4">#REF!</definedName>
    <definedName name="BS_DB" localSheetId="5">#REF!</definedName>
    <definedName name="BS_DB" localSheetId="7">#REF!</definedName>
    <definedName name="BS_DB" localSheetId="10">#REF!</definedName>
    <definedName name="BS_DB" localSheetId="9">#REF!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28">#REF!</definedName>
    <definedName name="BS_DB_EQU" localSheetId="3">#REF!</definedName>
    <definedName name="BS_DB_EQU" localSheetId="4">#REF!</definedName>
    <definedName name="BS_DB_EQU" localSheetId="5">#REF!</definedName>
    <definedName name="BS_DB_EQU" localSheetId="7">#REF!</definedName>
    <definedName name="BS_DB_EQU" localSheetId="10">#REF!</definedName>
    <definedName name="BS_DB_EQU" localSheetId="9">#REF!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28">#REF!</definedName>
    <definedName name="BS_DT" localSheetId="3">#REF!</definedName>
    <definedName name="BS_DT" localSheetId="4">#REF!</definedName>
    <definedName name="BS_DT" localSheetId="5">#REF!</definedName>
    <definedName name="BS_DT" localSheetId="7">#REF!</definedName>
    <definedName name="BS_DT" localSheetId="10">#REF!</definedName>
    <definedName name="BS_DT" localSheetId="9">#REF!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28">#REF!</definedName>
    <definedName name="BS_ISO" localSheetId="3">#REF!</definedName>
    <definedName name="BS_ISO" localSheetId="4">#REF!</definedName>
    <definedName name="BS_ISO" localSheetId="5">#REF!</definedName>
    <definedName name="BS_ISO" localSheetId="7">#REF!</definedName>
    <definedName name="BS_ISO" localSheetId="10">#REF!</definedName>
    <definedName name="BS_ISO" localSheetId="9">#REF!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28">#REF!</definedName>
    <definedName name="CurrentDate" localSheetId="3">#REF!</definedName>
    <definedName name="CurrentDate" localSheetId="4">#REF!</definedName>
    <definedName name="CurrentDate" localSheetId="5">#REF!</definedName>
    <definedName name="CurrentDate" localSheetId="7">#REF!</definedName>
    <definedName name="CurrentDate" localSheetId="10">#REF!</definedName>
    <definedName name="CurrentDate" localSheetId="9">#REF!</definedName>
    <definedName name="CurrentDate" localSheetId="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45621"/>
</workbook>
</file>

<file path=xl/calcChain.xml><?xml version="1.0" encoding="utf-8"?>
<calcChain xmlns="http://schemas.openxmlformats.org/spreadsheetml/2006/main">
  <c r="C19" i="102" l="1"/>
  <c r="C10" i="102" l="1"/>
  <c r="AV22" i="104" l="1"/>
  <c r="AU22" i="104"/>
  <c r="AV21" i="104"/>
  <c r="AU21" i="104"/>
  <c r="AV20" i="104"/>
  <c r="AU20" i="104"/>
  <c r="AV19" i="104"/>
  <c r="AU19" i="104"/>
  <c r="AV18" i="104"/>
  <c r="AU18" i="104"/>
  <c r="AV17" i="104"/>
  <c r="AU17" i="104"/>
  <c r="AV16" i="104"/>
  <c r="AU16" i="104"/>
  <c r="AV15" i="104"/>
  <c r="AU15" i="104"/>
  <c r="AV14" i="104"/>
  <c r="AU14" i="104"/>
  <c r="AV13" i="104"/>
  <c r="AU13" i="104"/>
  <c r="AV12" i="104"/>
  <c r="AU12" i="104"/>
  <c r="AV11" i="104"/>
  <c r="AU11" i="104"/>
  <c r="AV10" i="104"/>
  <c r="AU10" i="104"/>
  <c r="AV9" i="104"/>
  <c r="AU9" i="104"/>
  <c r="C25" i="69"/>
  <c r="C24" i="69"/>
  <c r="C23" i="69"/>
  <c r="C22" i="69"/>
  <c r="C19" i="69"/>
  <c r="C18" i="69"/>
  <c r="C17" i="69"/>
  <c r="C16" i="69"/>
  <c r="C10" i="69"/>
  <c r="C9" i="69"/>
  <c r="C8" i="69"/>
  <c r="C7" i="69"/>
  <c r="C6" i="69"/>
  <c r="E6" i="89"/>
  <c r="H34" i="85"/>
  <c r="G34" i="85"/>
  <c r="F34" i="85"/>
  <c r="E34" i="85"/>
  <c r="D34" i="85"/>
  <c r="C34" i="85"/>
  <c r="B1" i="84"/>
  <c r="B1" i="83"/>
  <c r="H14" i="83"/>
  <c r="G14" i="83"/>
  <c r="F14" i="83"/>
  <c r="E14" i="83"/>
  <c r="D14" i="83"/>
  <c r="C14" i="83"/>
  <c r="B2" i="107" l="1"/>
  <c r="B1" i="107"/>
  <c r="B1" i="106" l="1"/>
  <c r="B1" i="105"/>
  <c r="B1" i="104"/>
  <c r="B1" i="103"/>
  <c r="B1" i="102"/>
  <c r="B1" i="101"/>
  <c r="B1" i="100"/>
  <c r="B1" i="99"/>
  <c r="B1" i="98"/>
  <c r="D22" i="98" l="1"/>
  <c r="E22" i="98"/>
  <c r="F22" i="98"/>
  <c r="G22" i="98"/>
  <c r="C22" i="98"/>
  <c r="B2" i="106" l="1"/>
  <c r="B2" i="105"/>
  <c r="B2" i="104"/>
  <c r="B2" i="103"/>
  <c r="B2" i="102"/>
  <c r="B2" i="101"/>
  <c r="B2" i="100"/>
  <c r="B2" i="99"/>
  <c r="B2" i="98"/>
  <c r="H34" i="100"/>
  <c r="G34" i="100"/>
  <c r="F34" i="100"/>
  <c r="E34" i="100"/>
  <c r="D34" i="100"/>
  <c r="C34" i="100"/>
  <c r="I34" i="100" s="1"/>
  <c r="I33" i="100"/>
  <c r="I32" i="100"/>
  <c r="I31" i="100"/>
  <c r="I30" i="100"/>
  <c r="I29" i="100"/>
  <c r="I28" i="100"/>
  <c r="I27" i="100"/>
  <c r="I26" i="100"/>
  <c r="I25" i="100"/>
  <c r="I24" i="100"/>
  <c r="I23" i="100"/>
  <c r="I22" i="100"/>
  <c r="I21" i="100"/>
  <c r="I20" i="100"/>
  <c r="I19" i="100"/>
  <c r="I18" i="100"/>
  <c r="I16" i="100"/>
  <c r="I15" i="100"/>
  <c r="I14" i="100"/>
  <c r="I13" i="100"/>
  <c r="I12" i="100"/>
  <c r="I11" i="100"/>
  <c r="I10" i="100"/>
  <c r="I9" i="100"/>
  <c r="I8" i="100"/>
  <c r="I7" i="100"/>
  <c r="I23" i="99"/>
  <c r="I22" i="99"/>
  <c r="I21" i="99"/>
  <c r="I20" i="99"/>
  <c r="I19" i="99"/>
  <c r="I18" i="99"/>
  <c r="I17" i="99"/>
  <c r="I16" i="99"/>
  <c r="I15" i="99"/>
  <c r="I14" i="99"/>
  <c r="I13" i="99"/>
  <c r="I12" i="99"/>
  <c r="I11" i="99"/>
  <c r="I10" i="99"/>
  <c r="I9" i="99"/>
  <c r="I8" i="99"/>
  <c r="I7" i="99"/>
  <c r="H21" i="98"/>
  <c r="H20" i="98"/>
  <c r="H19" i="98"/>
  <c r="H18" i="98"/>
  <c r="H17" i="98"/>
  <c r="H16" i="98"/>
  <c r="H15" i="98"/>
  <c r="H14" i="98"/>
  <c r="H13" i="98"/>
  <c r="H12" i="98"/>
  <c r="H11" i="98"/>
  <c r="H10" i="98"/>
  <c r="H9" i="98"/>
  <c r="H8" i="98"/>
  <c r="H22" i="98" l="1"/>
  <c r="B1" i="97"/>
  <c r="G39" i="97" l="1"/>
  <c r="B1" i="95"/>
  <c r="B1" i="92"/>
  <c r="B1" i="93"/>
  <c r="C1" i="91"/>
  <c r="B1" i="64"/>
  <c r="B1" i="90"/>
  <c r="B1" i="69"/>
  <c r="B1" i="94"/>
  <c r="B1" i="89"/>
  <c r="B1" i="73"/>
  <c r="B1" i="88"/>
  <c r="B1" i="52"/>
  <c r="B1" i="86"/>
  <c r="B1" i="75"/>
  <c r="C1" i="85"/>
  <c r="B2" i="83"/>
  <c r="E6" i="86" l="1"/>
  <c r="E13" i="86" s="1"/>
  <c r="F6" i="86"/>
  <c r="F13" i="86" s="1"/>
  <c r="G6" i="86"/>
  <c r="G13" i="86" s="1"/>
  <c r="B1" i="91" l="1"/>
  <c r="B1" i="85"/>
  <c r="D6" i="86" l="1"/>
  <c r="D13" i="86"/>
  <c r="C6" i="86" l="1"/>
  <c r="C13" i="86" s="1"/>
  <c r="E19" i="92" l="1"/>
  <c r="E18" i="92"/>
  <c r="E17" i="92"/>
  <c r="E16" i="92"/>
  <c r="E15" i="92"/>
  <c r="E14" i="92" s="1"/>
  <c r="C14" i="92"/>
  <c r="C21" i="92" s="1"/>
  <c r="E12" i="92"/>
  <c r="E11" i="92"/>
  <c r="E10" i="92"/>
  <c r="E9" i="92"/>
  <c r="E8" i="92"/>
  <c r="E7" i="92" s="1"/>
  <c r="C7" i="92"/>
  <c r="E21" i="92" l="1"/>
  <c r="C21" i="88"/>
  <c r="T21" i="64" l="1"/>
  <c r="U21" i="64"/>
  <c r="S21" i="64"/>
  <c r="C21" i="64"/>
  <c r="G22" i="91"/>
  <c r="F22" i="91"/>
  <c r="E22" i="91"/>
  <c r="D22" i="91"/>
  <c r="C22" i="91"/>
  <c r="H21" i="91"/>
  <c r="H18" i="91"/>
  <c r="H17" i="91"/>
  <c r="H16" i="91"/>
  <c r="H15" i="91"/>
  <c r="H14" i="91"/>
  <c r="H13" i="91"/>
  <c r="H11" i="91"/>
  <c r="H8" i="91"/>
  <c r="H22" i="91" l="1"/>
  <c r="K22" i="90"/>
  <c r="L22" i="90"/>
  <c r="M22" i="90"/>
  <c r="N22" i="90"/>
  <c r="O22" i="90"/>
  <c r="P22" i="90"/>
  <c r="Q22" i="90"/>
  <c r="R22" i="90"/>
  <c r="S22" i="90"/>
  <c r="D21" i="88" l="1"/>
  <c r="E21" i="88"/>
  <c r="C22" i="90" l="1"/>
  <c r="C12" i="89"/>
  <c r="C6" i="89"/>
  <c r="D20" i="83" l="1"/>
  <c r="D22" i="90" l="1"/>
  <c r="E22" i="90"/>
  <c r="F22" i="90"/>
  <c r="G22" i="90"/>
  <c r="H22" i="90"/>
  <c r="I22" i="90"/>
  <c r="J22" i="90"/>
  <c r="C28" i="89"/>
  <c r="C31" i="89"/>
  <c r="C30" i="89" s="1"/>
  <c r="C35" i="89"/>
  <c r="C43" i="89"/>
  <c r="C47" i="89"/>
  <c r="E8" i="85"/>
  <c r="H8" i="85"/>
  <c r="C9" i="85"/>
  <c r="C22" i="85" s="1"/>
  <c r="D9" i="85"/>
  <c r="D22" i="85" s="1"/>
  <c r="F9" i="85"/>
  <c r="F22" i="85" s="1"/>
  <c r="G9" i="85"/>
  <c r="G22" i="85" s="1"/>
  <c r="E10" i="85"/>
  <c r="H10" i="85"/>
  <c r="E11" i="85"/>
  <c r="H11" i="85"/>
  <c r="E12" i="85"/>
  <c r="H12" i="85"/>
  <c r="E13" i="85"/>
  <c r="H13" i="85"/>
  <c r="E14" i="85"/>
  <c r="H14" i="85"/>
  <c r="E15" i="85"/>
  <c r="H15" i="85"/>
  <c r="E16" i="85"/>
  <c r="H16" i="85"/>
  <c r="E17" i="85"/>
  <c r="H17" i="85"/>
  <c r="E18" i="85"/>
  <c r="H18" i="85"/>
  <c r="E19" i="85"/>
  <c r="H19" i="85"/>
  <c r="E20" i="85"/>
  <c r="H20" i="85"/>
  <c r="E21" i="85"/>
  <c r="H21" i="85"/>
  <c r="E24" i="85"/>
  <c r="H24" i="85"/>
  <c r="E25" i="85"/>
  <c r="H25" i="85"/>
  <c r="E26" i="85"/>
  <c r="H26" i="85"/>
  <c r="E27" i="85"/>
  <c r="H27" i="85"/>
  <c r="E28" i="85"/>
  <c r="H28" i="85"/>
  <c r="E29" i="85"/>
  <c r="H29" i="85"/>
  <c r="C30" i="85"/>
  <c r="E30" i="85" s="1"/>
  <c r="D30" i="85"/>
  <c r="F30" i="85"/>
  <c r="G30" i="85"/>
  <c r="D45" i="85"/>
  <c r="G45" i="85"/>
  <c r="E35" i="85"/>
  <c r="H35" i="85"/>
  <c r="E36" i="85"/>
  <c r="H36" i="85"/>
  <c r="E37" i="85"/>
  <c r="H37" i="85"/>
  <c r="E38" i="85"/>
  <c r="H38" i="85"/>
  <c r="E39" i="85"/>
  <c r="H39" i="85"/>
  <c r="E40" i="85"/>
  <c r="H40" i="85"/>
  <c r="E41" i="85"/>
  <c r="H41" i="85"/>
  <c r="E42" i="85"/>
  <c r="H42" i="85"/>
  <c r="E43" i="85"/>
  <c r="H43" i="85"/>
  <c r="E44" i="85"/>
  <c r="H44" i="85"/>
  <c r="E47" i="85"/>
  <c r="H47" i="85"/>
  <c r="E48" i="85"/>
  <c r="H48" i="85"/>
  <c r="E49" i="85"/>
  <c r="H49" i="85"/>
  <c r="E50" i="85"/>
  <c r="H50" i="85"/>
  <c r="E51" i="85"/>
  <c r="H51" i="85"/>
  <c r="E52" i="85"/>
  <c r="H52" i="85"/>
  <c r="C53" i="85"/>
  <c r="D53" i="85"/>
  <c r="F53" i="85"/>
  <c r="G53" i="85"/>
  <c r="E58" i="85"/>
  <c r="H58" i="85"/>
  <c r="E59" i="85"/>
  <c r="H59" i="85"/>
  <c r="E60" i="85"/>
  <c r="H60" i="85"/>
  <c r="C61" i="85"/>
  <c r="D61" i="85"/>
  <c r="F61" i="85"/>
  <c r="G61" i="85"/>
  <c r="E64" i="85"/>
  <c r="H64" i="85"/>
  <c r="E66" i="85"/>
  <c r="H66" i="85"/>
  <c r="C41" i="89" l="1"/>
  <c r="E53" i="85"/>
  <c r="H9" i="85"/>
  <c r="F31" i="85"/>
  <c r="G54" i="85"/>
  <c r="E61" i="85"/>
  <c r="H53" i="85"/>
  <c r="F45" i="85"/>
  <c r="H61" i="85"/>
  <c r="G31" i="85"/>
  <c r="C8" i="73"/>
  <c r="C13" i="73" s="1"/>
  <c r="E22" i="85"/>
  <c r="C31" i="85"/>
  <c r="H30" i="85"/>
  <c r="D31" i="85"/>
  <c r="C52" i="89"/>
  <c r="C45" i="85"/>
  <c r="D54" i="85"/>
  <c r="H22" i="85"/>
  <c r="E9" i="85"/>
  <c r="H40" i="83"/>
  <c r="E40" i="83"/>
  <c r="H39" i="83"/>
  <c r="E39" i="83"/>
  <c r="H38" i="83"/>
  <c r="E38" i="83"/>
  <c r="H37" i="83"/>
  <c r="E37" i="83"/>
  <c r="H36" i="83"/>
  <c r="E36" i="83"/>
  <c r="H35" i="83"/>
  <c r="E35" i="83"/>
  <c r="H34" i="83"/>
  <c r="E34" i="83"/>
  <c r="H33" i="83"/>
  <c r="E33" i="83"/>
  <c r="G31" i="83"/>
  <c r="F31" i="83"/>
  <c r="F41" i="83" s="1"/>
  <c r="D31" i="83"/>
  <c r="D41" i="83" s="1"/>
  <c r="C31" i="83"/>
  <c r="C41" i="83" s="1"/>
  <c r="H30" i="83"/>
  <c r="E30" i="83"/>
  <c r="H29" i="83"/>
  <c r="E29" i="83"/>
  <c r="H28" i="83"/>
  <c r="E28" i="83"/>
  <c r="H27" i="83"/>
  <c r="E27" i="83"/>
  <c r="H26" i="83"/>
  <c r="E26" i="83"/>
  <c r="H25" i="83"/>
  <c r="E25" i="83"/>
  <c r="H24" i="83"/>
  <c r="E24" i="83"/>
  <c r="H23" i="83"/>
  <c r="E23" i="83"/>
  <c r="H22" i="83"/>
  <c r="E22" i="83"/>
  <c r="H19" i="83"/>
  <c r="E19" i="83"/>
  <c r="H18" i="83"/>
  <c r="E18" i="83"/>
  <c r="H17" i="83"/>
  <c r="E17" i="83"/>
  <c r="H16" i="83"/>
  <c r="E16" i="83"/>
  <c r="H15" i="83"/>
  <c r="E15" i="83"/>
  <c r="G20" i="83"/>
  <c r="F20" i="83"/>
  <c r="C20" i="83"/>
  <c r="H13" i="83"/>
  <c r="E13" i="83"/>
  <c r="H12" i="83"/>
  <c r="E12" i="83"/>
  <c r="H11" i="83"/>
  <c r="E11" i="83"/>
  <c r="H10" i="83"/>
  <c r="E10" i="83"/>
  <c r="H9" i="83"/>
  <c r="E9" i="83"/>
  <c r="H8" i="83"/>
  <c r="E8" i="83"/>
  <c r="H7" i="83"/>
  <c r="E7" i="83"/>
  <c r="F54" i="85" l="1"/>
  <c r="E20" i="83"/>
  <c r="H45" i="85"/>
  <c r="H54" i="85"/>
  <c r="H31" i="85"/>
  <c r="D56" i="85"/>
  <c r="G56" i="85"/>
  <c r="H31" i="83"/>
  <c r="H20" i="83"/>
  <c r="G41" i="83"/>
  <c r="H41" i="83" s="1"/>
  <c r="E45" i="85"/>
  <c r="C54" i="85"/>
  <c r="F56" i="85"/>
  <c r="E31" i="85"/>
  <c r="E41" i="83"/>
  <c r="E31" i="83"/>
  <c r="G63" i="85" l="1"/>
  <c r="D63" i="85"/>
  <c r="H56" i="85"/>
  <c r="F63" i="85"/>
  <c r="E54" i="85"/>
  <c r="C56" i="85"/>
  <c r="H63" i="85" l="1"/>
  <c r="D65" i="85"/>
  <c r="G65" i="85"/>
  <c r="F65" i="85"/>
  <c r="E56" i="85"/>
  <c r="C63" i="85"/>
  <c r="F67" i="85"/>
  <c r="H65" i="85" l="1"/>
  <c r="G67" i="85"/>
  <c r="D67" i="85"/>
  <c r="C65" i="85"/>
  <c r="E63" i="85"/>
  <c r="H67" i="85" l="1"/>
  <c r="C67" i="85"/>
  <c r="E65" i="85"/>
  <c r="E67" i="85" l="1"/>
  <c r="H53" i="75"/>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E8" i="75"/>
  <c r="H7" i="75"/>
  <c r="E7" i="75"/>
  <c r="D21" i="64" l="1"/>
  <c r="E21" i="64"/>
  <c r="F21" i="64"/>
  <c r="G21" i="64"/>
  <c r="H21" i="64"/>
  <c r="I21" i="64"/>
  <c r="J21" i="64"/>
  <c r="K21" i="64"/>
  <c r="L21" i="64"/>
  <c r="M21" i="64"/>
  <c r="N21" i="64"/>
  <c r="O21" i="64"/>
  <c r="P21" i="64"/>
  <c r="Q21" i="64"/>
  <c r="R21" i="64"/>
  <c r="V8" i="64" l="1"/>
  <c r="V9" i="64"/>
  <c r="V10" i="64"/>
  <c r="V11" i="64"/>
  <c r="V12" i="64"/>
  <c r="V13" i="64"/>
  <c r="V14" i="64"/>
  <c r="V15" i="64"/>
  <c r="V16" i="64"/>
  <c r="V17" i="64"/>
  <c r="V18" i="64"/>
  <c r="V19" i="64"/>
  <c r="V20" i="64"/>
  <c r="V7" i="64"/>
  <c r="V21" i="64" l="1"/>
</calcChain>
</file>

<file path=xl/sharedStrings.xml><?xml version="1.0" encoding="utf-8"?>
<sst xmlns="http://schemas.openxmlformats.org/spreadsheetml/2006/main" count="1180" uniqueCount="785">
  <si>
    <t>a</t>
  </si>
  <si>
    <t>b</t>
  </si>
  <si>
    <t>c</t>
  </si>
  <si>
    <t>d</t>
  </si>
  <si>
    <t>e</t>
  </si>
  <si>
    <t>f</t>
  </si>
  <si>
    <t>N</t>
  </si>
  <si>
    <t xml:space="preserve">   </t>
  </si>
  <si>
    <t>g</t>
  </si>
  <si>
    <t>h</t>
  </si>
  <si>
    <t>i</t>
  </si>
  <si>
    <t>j</t>
  </si>
  <si>
    <t>k</t>
  </si>
  <si>
    <t>l</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</si>
  <si>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</si>
  <si>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</si>
  <si>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</si>
  <si>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</si>
  <si>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</si>
  <si>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</si>
  <si>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</si>
  <si>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</si>
  <si>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</si>
  <si>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</si>
  <si>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</si>
  <si>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</si>
  <si>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</si>
  <si>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</si>
  <si>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</si>
  <si>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</si>
  <si>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</si>
  <si>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</si>
  <si>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Table 2</t>
  </si>
  <si>
    <t xml:space="preserve"> Balance Sheet</t>
  </si>
  <si>
    <t>Assets</t>
  </si>
  <si>
    <t>Cash</t>
  </si>
  <si>
    <t>Due from NBG</t>
  </si>
  <si>
    <t>Due from Banks</t>
  </si>
  <si>
    <t>Dealing Securities</t>
  </si>
  <si>
    <t>Investment Securities</t>
  </si>
  <si>
    <t xml:space="preserve">Loans </t>
  </si>
  <si>
    <t>Less: Loan Loss Reserves</t>
  </si>
  <si>
    <t xml:space="preserve">Net Loans </t>
  </si>
  <si>
    <t>Accrued Interest and Dividends Receivable</t>
  </si>
  <si>
    <t>Equity Investments</t>
  </si>
  <si>
    <t>Fixed Assets and Intangible Assets</t>
  </si>
  <si>
    <t>Other Assets</t>
  </si>
  <si>
    <t>Total assets</t>
  </si>
  <si>
    <t>Liabilities</t>
  </si>
  <si>
    <t>Due to Banks</t>
  </si>
  <si>
    <t>Current (Accounts) Deposits</t>
  </si>
  <si>
    <t>Demand Deposits</t>
  </si>
  <si>
    <t>Time Deposits</t>
  </si>
  <si>
    <t>Own Debt Securities</t>
  </si>
  <si>
    <t>Borrowings</t>
  </si>
  <si>
    <t>Accrued Interest and Dividends Payable</t>
  </si>
  <si>
    <t>Other Liabilities</t>
  </si>
  <si>
    <t>Subordinated Debentures</t>
  </si>
  <si>
    <t>Total liabilities</t>
  </si>
  <si>
    <t>Equity Capital</t>
  </si>
  <si>
    <t xml:space="preserve">Common Stock </t>
  </si>
  <si>
    <t>Preferred Stock</t>
  </si>
  <si>
    <t>Less: Repurchased Shares</t>
  </si>
  <si>
    <t>Share Premium</t>
  </si>
  <si>
    <t>General Reserves</t>
  </si>
  <si>
    <t>Retained Earnings</t>
  </si>
  <si>
    <t>Asset Revaluation Reserves</t>
  </si>
  <si>
    <t>Total liabilities and Equity Capital</t>
  </si>
  <si>
    <t>Reporting Period</t>
  </si>
  <si>
    <t xml:space="preserve">GEL </t>
  </si>
  <si>
    <t xml:space="preserve">FX  </t>
  </si>
  <si>
    <t xml:space="preserve">Total </t>
  </si>
  <si>
    <t>Respective period of the previous year</t>
  </si>
  <si>
    <t>in Lari</t>
  </si>
  <si>
    <t>Table 4</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</si>
  <si>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</si>
  <si>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</si>
  <si>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</si>
  <si>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</si>
  <si>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</si>
  <si>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</si>
  <si>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</si>
  <si>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</si>
  <si>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</si>
  <si>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</si>
  <si>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</si>
  <si>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</si>
  <si>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</si>
  <si>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Of which above 10% equity holdings in financial institutions</t>
  </si>
  <si>
    <t>Of which significant investments subject to limited recognition</t>
  </si>
  <si>
    <t>Of which intangible assets</t>
  </si>
  <si>
    <t>Carrying values as reported in published stand-alone financial statements per local accounting rules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</si>
  <si>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</si>
  <si>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</si>
  <si>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</si>
  <si>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</si>
  <si>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</si>
  <si>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</si>
  <si>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</si>
  <si>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</si>
  <si>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</si>
  <si>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</si>
  <si>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</si>
  <si>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</si>
  <si>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</si>
  <si>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</si>
  <si>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</si>
  <si>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</si>
  <si>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</si>
  <si>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</si>
  <si>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</si>
  <si>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</si>
  <si>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</si>
  <si>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</si>
  <si>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</si>
  <si>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</si>
  <si>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</si>
  <si>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</si>
  <si>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</si>
  <si>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</si>
  <si>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FX</t>
  </si>
  <si>
    <t>Current &amp; Demand Deposits/Total Assets</t>
  </si>
  <si>
    <t xml:space="preserve">FX Liabilities/Total Liabilities </t>
  </si>
  <si>
    <t>Liquid Assets/Total Assets</t>
  </si>
  <si>
    <t>Loan Growth-YTD</t>
  </si>
  <si>
    <t>FX Assets/Total Assets</t>
  </si>
  <si>
    <t>FX Loans/Total Loans</t>
  </si>
  <si>
    <t>LLR/Total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</si>
  <si>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</si>
  <si>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</si>
  <si>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</si>
  <si>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</si>
  <si>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</si>
  <si>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</si>
  <si>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</si>
  <si>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</si>
  <si>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</si>
  <si>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</si>
  <si>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</si>
  <si>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Net Income</t>
  </si>
  <si>
    <t>Extraordinary Items</t>
  </si>
  <si>
    <t>Net Income after Taxation</t>
  </si>
  <si>
    <t>Taxation</t>
  </si>
  <si>
    <t>Net Income before Taxes and Extraordinary Items</t>
  </si>
  <si>
    <t>Total Provisions for Possible Losses</t>
  </si>
  <si>
    <t>Provision for Possible Losses on Other Assets</t>
  </si>
  <si>
    <t>Provision for Possible Losses on Investments and Securities</t>
  </si>
  <si>
    <t>Loan Loss Reserve</t>
  </si>
  <si>
    <t>Net Income before Provisions</t>
  </si>
  <si>
    <t>Other Non-Interest Expenses</t>
  </si>
  <si>
    <t xml:space="preserve">Depreciation Expense </t>
  </si>
  <si>
    <t>Operating Costs of Fixed Assets</t>
  </si>
  <si>
    <t>Personnel Expenses</t>
  </si>
  <si>
    <t>Bank Development, Consultation and Marketing Expenses</t>
  </si>
  <si>
    <t>Non-Interest Expenses from other Banking Operations</t>
  </si>
  <si>
    <t xml:space="preserve"> Non-Interest Expenses</t>
  </si>
  <si>
    <t>Other Non-Interest Income</t>
  </si>
  <si>
    <t>Non-Interest Income from other Banking Operations</t>
  </si>
  <si>
    <t>Gain (Loss) on Sales of Fixed Assets</t>
  </si>
  <si>
    <t>Gain (Loss) from Foreign Exchange Translation</t>
  </si>
  <si>
    <t>Gain (Loss) from Foreign Exchange Trading</t>
  </si>
  <si>
    <t>Gain (Loss) from Investment Securities</t>
  </si>
  <si>
    <t>Gain (Loss) from Dealing Securities</t>
  </si>
  <si>
    <t>Dividend Income</t>
  </si>
  <si>
    <t>Fee and Commission Expense</t>
  </si>
  <si>
    <t>Fee and Commission Income</t>
  </si>
  <si>
    <t>Net Fee and Commission Income</t>
  </si>
  <si>
    <t xml:space="preserve"> Non-Interest Income</t>
  </si>
  <si>
    <t>Net Interest Income</t>
  </si>
  <si>
    <t>Total Interest Expense</t>
  </si>
  <si>
    <t>Other Interest Expenses</t>
  </si>
  <si>
    <t>Interest Paid on Other Borrowings</t>
  </si>
  <si>
    <t>Interest Paid on Own Debt Securities</t>
  </si>
  <si>
    <t>Interest Paid on Banks Deposits</t>
  </si>
  <si>
    <t>Interest Paid on Time Deposits</t>
  </si>
  <si>
    <t>Interest Paid on Demand Deposits</t>
  </si>
  <si>
    <t>Interest Expense</t>
  </si>
  <si>
    <t>Total Interest Income</t>
  </si>
  <si>
    <t>Other Interest Income</t>
  </si>
  <si>
    <t>Interest and Discount Income from Securities</t>
  </si>
  <si>
    <t>Fees/penalties income from loans to customers</t>
  </si>
  <si>
    <t>from Other Sectors Loans</t>
  </si>
  <si>
    <t>from Individuals Loans</t>
  </si>
  <si>
    <t>from the Transportation or Communications Sector Loans</t>
  </si>
  <si>
    <t>from the Mining and Mineral Processing Sector Loans</t>
  </si>
  <si>
    <t>from the Construction Sector Loans</t>
  </si>
  <si>
    <t>from the Agriculture and Forestry Sector Loans</t>
  </si>
  <si>
    <t>from the Energy Sector Loans</t>
  </si>
  <si>
    <t>from the Retail or Service Sector Loans</t>
  </si>
  <si>
    <t>from the Interbank Loans</t>
  </si>
  <si>
    <t>Interest Income from Loans</t>
  </si>
  <si>
    <t>Interest Income from Bank's "Nostro" and Deposit Accounts</t>
  </si>
  <si>
    <t>Interest Income</t>
  </si>
  <si>
    <t>Table 3</t>
  </si>
  <si>
    <t>Off-balance sheet items</t>
  </si>
  <si>
    <t xml:space="preserve">       Including: amounts below the thresholds for deduction (subject to 250% risk weight)</t>
  </si>
  <si>
    <t>Table 5</t>
  </si>
  <si>
    <t>Other Real Estate Owned &amp; Repossessed Assets</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</si>
  <si>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</si>
  <si>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</si>
  <si>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</si>
  <si>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</si>
  <si>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</si>
  <si>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</si>
  <si>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</si>
  <si>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</si>
  <si>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</si>
  <si>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</si>
  <si>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</si>
  <si>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</si>
  <si>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</si>
  <si>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</si>
  <si>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</si>
  <si>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</si>
  <si>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</si>
  <si>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</si>
  <si>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</si>
  <si>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</si>
  <si>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</si>
  <si>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</si>
  <si>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</si>
  <si>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</si>
  <si>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</si>
  <si>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</si>
  <si>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</si>
  <si>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</si>
  <si>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</si>
  <si>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</si>
  <si>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</si>
  <si>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</si>
  <si>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</si>
  <si>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</si>
  <si>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</si>
  <si>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</si>
  <si>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</si>
  <si>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</si>
  <si>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</si>
  <si>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</si>
  <si>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</si>
  <si>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</si>
  <si>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</si>
  <si>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</si>
  <si>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</si>
  <si>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</si>
  <si>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</si>
  <si>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</si>
  <si>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</si>
  <si>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</si>
  <si>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</si>
  <si>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</si>
  <si>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</si>
  <si>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</si>
  <si>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</si>
  <si>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</si>
  <si>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</si>
  <si>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</si>
  <si>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</si>
  <si>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</si>
  <si>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</si>
  <si>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</si>
  <si>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</si>
  <si>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</si>
  <si>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</si>
  <si>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</si>
  <si>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Total Equity Capital</t>
  </si>
  <si>
    <t>Information about supervisory board, directorate, beneficiary owners and shareholders</t>
  </si>
  <si>
    <t>Of which below 10% equity holdings subject to limited recognition</t>
  </si>
  <si>
    <t>Claims or contingent claims on public sector entities</t>
  </si>
  <si>
    <t>Claims or contingent claims on  public sector entities</t>
  </si>
  <si>
    <t xml:space="preserve">Return on Average Assets (ROAA) </t>
  </si>
  <si>
    <t xml:space="preserve">Return on Average Equity (ROAE) </t>
  </si>
  <si>
    <t>Total Non-Interest Income</t>
  </si>
  <si>
    <t>Total Non-Interest Expenses</t>
  </si>
  <si>
    <t>Net Non-Interest Income</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</si>
  <si>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</si>
  <si>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</si>
  <si>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</si>
  <si>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</si>
  <si>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</si>
  <si>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</si>
  <si>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</si>
  <si>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</si>
  <si>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</si>
  <si>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</si>
  <si>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</si>
  <si>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GEL</t>
  </si>
  <si>
    <t>Other Contingent Liabilities</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</si>
  <si>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</si>
  <si>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</si>
  <si>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</si>
  <si>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</si>
  <si>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</si>
  <si>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</si>
  <si>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</si>
  <si>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</si>
  <si>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</si>
  <si>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</si>
  <si>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</si>
  <si>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</si>
  <si>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</si>
  <si>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</si>
  <si>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Non-cancelable operating lease</t>
  </si>
  <si>
    <t>Guarantees</t>
  </si>
  <si>
    <t>Guarantees Issued</t>
  </si>
  <si>
    <t>Letters of credit Issued</t>
  </si>
  <si>
    <t>Undrawn loan commitments</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</si>
  <si>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</si>
  <si>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</si>
  <si>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</si>
  <si>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</si>
  <si>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</si>
  <si>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</si>
  <si>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</si>
  <si>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</si>
  <si>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</si>
  <si>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</si>
  <si>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</si>
  <si>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</si>
  <si>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</si>
  <si>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</si>
  <si>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</si>
  <si>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</si>
  <si>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</si>
  <si>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</si>
  <si>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</si>
  <si>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Through indefinit term agreement</t>
  </si>
  <si>
    <t>Within one year</t>
  </si>
  <si>
    <t>From 1 to 2 years</t>
  </si>
  <si>
    <t>From 2 to 3 years</t>
  </si>
  <si>
    <t>From 3 to 4 years</t>
  </si>
  <si>
    <t>From 4 to 5 years</t>
  </si>
  <si>
    <t>More than 5 years</t>
  </si>
  <si>
    <t>Differences between carrying values per standardized balance sheet used for regulatory reporting purposes and the exposure amounts used for capital adequacy calculation purposes</t>
  </si>
  <si>
    <t>Nominal values of off-balance sheet items subject to credit risk weighting</t>
  </si>
  <si>
    <t>Nominal values of off-balance sheet items subject to counterparty credit risk weighting</t>
  </si>
  <si>
    <t>Total nominal values of on-balance and off-balance sheet items before any adjustments used for credit risk weighting purposes</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</si>
  <si>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</si>
  <si>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</si>
  <si>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</si>
  <si>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</si>
  <si>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</si>
  <si>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</si>
  <si>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</si>
  <si>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</si>
  <si>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</si>
  <si>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</si>
  <si>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</si>
  <si>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</si>
  <si>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</si>
  <si>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</si>
  <si>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</si>
  <si>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</si>
  <si>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</si>
  <si>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</si>
  <si>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carrying value of balance sheet items subject to credit risk weighting before adjustments</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</si>
  <si>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</si>
  <si>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</si>
  <si>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</si>
  <si>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</si>
  <si>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</si>
  <si>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</si>
  <si>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</si>
  <si>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</si>
  <si>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</si>
  <si>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</si>
  <si>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</si>
  <si>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</si>
  <si>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</si>
  <si>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</si>
  <si>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</si>
  <si>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</si>
  <si>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</si>
  <si>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Contingent Liabilities and Commitments</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</si>
  <si>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</si>
  <si>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</si>
  <si>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</si>
  <si>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</si>
  <si>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</si>
  <si>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</si>
  <si>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</si>
  <si>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</si>
  <si>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</si>
  <si>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</si>
  <si>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</si>
  <si>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</si>
  <si>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</si>
  <si>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</si>
  <si>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</si>
  <si>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</si>
  <si>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</si>
  <si>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</si>
  <si>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Total value according to Basel methodology (with limits)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</si>
  <si>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</si>
  <si>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</si>
  <si>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</si>
  <si>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</si>
  <si>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</si>
  <si>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</si>
  <si>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</si>
  <si>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</si>
  <si>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</si>
  <si>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</si>
  <si>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</si>
  <si>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</si>
  <si>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</si>
  <si>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</si>
  <si>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</si>
  <si>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</si>
  <si>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</si>
  <si>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</si>
  <si>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</si>
  <si>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</si>
  <si>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</si>
  <si>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</si>
  <si>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</si>
  <si>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</si>
  <si>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</si>
  <si>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</si>
  <si>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</si>
  <si>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</si>
  <si>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</si>
  <si>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</si>
  <si>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</si>
  <si>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</si>
  <si>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</si>
  <si>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</si>
  <si>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value according to NBG's methodology* (with limits)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</si>
  <si>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</si>
  <si>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</si>
  <si>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</si>
  <si>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</si>
  <si>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</si>
  <si>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</si>
  <si>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</si>
  <si>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</si>
  <si>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</si>
  <si>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</si>
  <si>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</si>
  <si>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</si>
  <si>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</si>
  <si>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</si>
  <si>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</si>
  <si>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</si>
  <si>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</si>
  <si>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</si>
  <si>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</si>
  <si>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</si>
  <si>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</si>
  <si>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</si>
  <si>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</si>
  <si>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</si>
  <si>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</si>
  <si>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</si>
  <si>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</si>
  <si>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</si>
  <si>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</si>
  <si>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</si>
  <si>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</si>
  <si>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</si>
  <si>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</si>
  <si>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</si>
  <si>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</si>
  <si>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</si>
  <si>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</si>
  <si>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</si>
  <si>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</si>
  <si>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</si>
  <si>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</si>
  <si>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</si>
  <si>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</si>
  <si>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</si>
  <si>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</si>
  <si>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</si>
  <si>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</si>
  <si>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</si>
  <si>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</si>
  <si>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</si>
  <si>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 Regarding the annulment of conservation buffer requirement please see the press release of National Bank of Goergia "Supervisory Plan Of The National Bank Of Georgia With Regard To COVID-19" (link: https://www.nbg.gov.ge/index.php?m=340&amp;newsid=3901&amp;lng=eng )</t>
  </si>
  <si>
    <t>Capital Conservation Buffer *</t>
  </si>
  <si>
    <t>Balance sheet items *</t>
  </si>
  <si>
    <t>* COVID 19 related provisions are deducted from balance sheet items after applying relevant risks weights and mitigation</t>
  </si>
  <si>
    <t>Effect of other adjustments *</t>
  </si>
  <si>
    <t>*Other adjustments include COVID 19 related provisions too. These provisions are deducted from risk weighted balance sheet items. See table "5.RWA"</t>
  </si>
  <si>
    <t>On-balance sheet items (excluding derivatives, SFTs and fiduciary assets, but including collateral) *</t>
  </si>
  <si>
    <t>*COVID 19 related provisions are deducted from balance sheet items</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</si>
  <si>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</si>
  <si>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</si>
  <si>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</si>
  <si>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</si>
  <si>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</si>
  <si>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</si>
  <si>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</si>
  <si>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</si>
  <si>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</si>
  <si>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</si>
  <si>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</si>
  <si>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</si>
  <si>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</si>
  <si>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</si>
  <si>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</si>
  <si>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</si>
  <si>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</si>
  <si>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</si>
  <si>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</si>
  <si>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</si>
  <si>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</si>
  <si>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</si>
  <si>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</si>
  <si>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</si>
  <si>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</si>
  <si>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</si>
  <si>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</si>
  <si>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</si>
  <si>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</si>
  <si>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</si>
  <si>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</si>
  <si>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</si>
  <si>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</si>
  <si>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</si>
  <si>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</si>
  <si>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</si>
  <si>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</si>
  <si>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</si>
  <si>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</si>
  <si>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</si>
  <si>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</si>
  <si>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</si>
  <si>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</si>
  <si>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</si>
  <si>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</si>
  <si>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</si>
  <si>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</si>
  <si>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</si>
  <si>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</si>
  <si>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</si>
  <si>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</si>
  <si>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</si>
  <si>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Change in reserve for loans and Corporate debt securities</t>
  </si>
  <si>
    <t>Distribution of loans, Debt securities  and Off-balance-sheet items according to  Risk classification and Past due days</t>
  </si>
  <si>
    <t>Loans Distributed according to LTV ratio, Loan reserves, Value of collateral for loans and loans secured by guarantees according to Risk classification and past due days</t>
  </si>
  <si>
    <t>Loans and reserves on loans distributed according to Sectors of income source and risk classification</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</si>
  <si>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</si>
  <si>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</si>
  <si>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</si>
  <si>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</si>
  <si>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</si>
  <si>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</si>
  <si>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</si>
  <si>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</si>
  <si>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</si>
  <si>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</si>
  <si>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</si>
  <si>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</si>
  <si>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Special Reserve</t>
  </si>
  <si>
    <t>General Reserve</t>
  </si>
  <si>
    <t>Additional General Reserve</t>
  </si>
  <si>
    <t>Accumulated write-off, during the reporting period</t>
  </si>
  <si>
    <t>Book value</t>
  </si>
  <si>
    <t>Of which: Loans and other Assets - Non-Performing</t>
  </si>
  <si>
    <t>Of which: Loans and other Assets - other than Non-Performing</t>
  </si>
  <si>
    <t>(a+b-c-d-e)</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</si>
  <si>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</si>
  <si>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</si>
  <si>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</si>
  <si>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</si>
  <si>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</si>
  <si>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</si>
  <si>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</si>
  <si>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</si>
  <si>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</si>
  <si>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</si>
  <si>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</si>
  <si>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</si>
  <si>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</si>
  <si>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</si>
  <si>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</si>
  <si>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</si>
  <si>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</si>
  <si>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</si>
  <si>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</si>
  <si>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</si>
  <si>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</si>
  <si>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</si>
  <si>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</si>
  <si>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</si>
  <si>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</si>
  <si>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</si>
  <si>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Changes in reserve for loans and Corporate debt securities</t>
  </si>
  <si>
    <t>Change in reserves for loans during the reporting period</t>
  </si>
  <si>
    <t>Change in reserves for Corporate debt securities during the reporting period</t>
  </si>
  <si>
    <t>Opening balance</t>
  </si>
  <si>
    <t>An increase in the reserve for possible losses on assets</t>
  </si>
  <si>
    <t>Increase reserve of foreign currency assets as a result of currency exchange rate changes</t>
  </si>
  <si>
    <t>As a result of an increase in "additional general reserves"</t>
  </si>
  <si>
    <t>Decrease in reserve for possible losses on assets</t>
  </si>
  <si>
    <t>As a result of write-off of assets</t>
  </si>
  <si>
    <t>As a result of partial or total payment of standard assets</t>
  </si>
  <si>
    <t>Decrease reserve of foreign currency assets as a result of currency exchange rate changes</t>
  </si>
  <si>
    <t>As a result of an decrease in "additional general reserves"</t>
  </si>
  <si>
    <t>Closing balance</t>
  </si>
  <si>
    <t>Table 21</t>
  </si>
  <si>
    <t>Gross carrying value of Non-performing Loans</t>
  </si>
  <si>
    <t>Net accumulated recoveries related to decrease of Non-performing loans</t>
  </si>
  <si>
    <t>Inflows to non-performing portfolios</t>
  </si>
  <si>
    <t>Inflows to non-performing portfolios, as e result of currency exchange rate changes</t>
  </si>
  <si>
    <t>Outflows from non-performing portfolios</t>
  </si>
  <si>
    <t>Outflow to stadrat loan portfolio</t>
  </si>
  <si>
    <t>Outflow to watch loan portfolio</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</si>
  <si>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</si>
  <si>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</si>
  <si>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</si>
  <si>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</si>
  <si>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</si>
  <si>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</si>
  <si>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</si>
  <si>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Classified in standard category</t>
  </si>
  <si>
    <t>Classified in watch category</t>
  </si>
  <si>
    <t>Classified in Non-Performing category</t>
  </si>
  <si>
    <t>Past due ≤ 30 days</t>
  </si>
  <si>
    <t>Past due &gt; 30 days</t>
  </si>
  <si>
    <t xml:space="preserve"> Past due &gt; 30 days &lt; 60 days </t>
  </si>
  <si>
    <t xml:space="preserve">Past due ≥ 60 days &lt; 90 days </t>
  </si>
  <si>
    <t xml:space="preserve">Past due ≥ 90 days </t>
  </si>
  <si>
    <t>Past due &lt; 60 days</t>
  </si>
  <si>
    <t xml:space="preserve">Past due ≥ 90 days &lt; 180 days </t>
  </si>
  <si>
    <t>Past due ≥ 180 days &lt; 1 year</t>
  </si>
  <si>
    <t>Past due ≥ 1 year &lt;2 year</t>
  </si>
  <si>
    <t>Past due ≥ 2 year &lt;5 year</t>
  </si>
  <si>
    <t>Past due ≥ 5 year &lt;7 year</t>
  </si>
  <si>
    <t>Past due ≥ 7 year</t>
  </si>
  <si>
    <t>Of which: Classified in Loss category</t>
  </si>
  <si>
    <t>Loans</t>
  </si>
  <si>
    <t>Central banks</t>
  </si>
  <si>
    <t>General governments</t>
  </si>
  <si>
    <t>Credit institutions</t>
  </si>
  <si>
    <t>Other financial corporations</t>
  </si>
  <si>
    <t>Non-financial corporations</t>
  </si>
  <si>
    <t>Households</t>
  </si>
  <si>
    <t>Debt Securities</t>
  </si>
  <si>
    <t>Off-balance-sheet itmes</t>
  </si>
  <si>
    <t>Table 23</t>
  </si>
  <si>
    <t xml:space="preserve">Loans Distributed according to LTV ratio, Loan reserves, Value of collateral for loans and loans secured by guarantees according to Risk classification and past due days
  </t>
  </si>
  <si>
    <t xml:space="preserve"> Gross carrying value of Loans</t>
  </si>
  <si>
    <t>Loans Classified in standard category</t>
  </si>
  <si>
    <t>Loans Classified in watch category</t>
  </si>
  <si>
    <t>Loans Classified in Non-Performing category</t>
  </si>
  <si>
    <t>Secured Loans</t>
  </si>
  <si>
    <t>Loans Secured by Immovable property</t>
  </si>
  <si>
    <t>1.1.1.1</t>
  </si>
  <si>
    <t>LTV ≤70%</t>
  </si>
  <si>
    <t>1.1.1.2</t>
  </si>
  <si>
    <t>LTV &gt;70% ≤85%</t>
  </si>
  <si>
    <t>1.1.1.3</t>
  </si>
  <si>
    <t>LTV &gt;85% ≤100%</t>
  </si>
  <si>
    <t>1.1.1.4</t>
  </si>
  <si>
    <t>LTV &gt;100%</t>
  </si>
  <si>
    <t>Reserves on Secured Loans</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</si>
  <si>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</si>
  <si>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</si>
  <si>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</si>
  <si>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</si>
  <si>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</si>
  <si>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</si>
  <si>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</si>
  <si>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</si>
  <si>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</si>
  <si>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</si>
  <si>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</si>
  <si>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General and Special Reserves</t>
  </si>
  <si>
    <t>Additional General  Reserve</t>
  </si>
  <si>
    <t>Standard</t>
  </si>
  <si>
    <t>Watch</t>
  </si>
  <si>
    <t>Sub-Standard</t>
  </si>
  <si>
    <t>Doubtful</t>
  </si>
  <si>
    <t>Loss</t>
  </si>
  <si>
    <t>Table 25</t>
  </si>
  <si>
    <t xml:space="preserve">                               Gross carrying value/nominal value - distribution according to Collateral type
Loans, corporate debt securities and Off-balance-sheet items</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</si>
  <si>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</si>
  <si>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</si>
  <si>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</si>
  <si>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</si>
  <si>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</si>
  <si>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</si>
  <si>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</si>
  <si>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</si>
  <si>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</si>
  <si>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</si>
  <si>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</si>
  <si>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</si>
  <si>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</si>
  <si>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</si>
  <si>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As a result of partial or total payment of adversely classified assets</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</si>
  <si>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</si>
  <si>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</si>
  <si>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</si>
  <si>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</si>
  <si>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</si>
  <si>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</si>
  <si>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</si>
  <si>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</si>
  <si>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</si>
  <si>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</si>
  <si>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</si>
  <si>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</si>
  <si>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</si>
  <si>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 xml:space="preserve">                                                                                                                                      On Balance Assets                                                                                                                   
                                                                                                                                                                                                                                                                                                            Sector of repayment source / counterparty type</t>
  </si>
  <si>
    <t>Gross carrying value, book value, reserves and write-offs by risk classes</t>
  </si>
  <si>
    <t>Gross carrying value, book value, reserves and write-offs by Sectors of income source</t>
  </si>
  <si>
    <t>Outflows from non-performing portfolios, as a result of currency exchange rate changes</t>
  </si>
  <si>
    <t>6.2.1</t>
  </si>
  <si>
    <t>6.2.2</t>
  </si>
  <si>
    <t>Of which: General Reserves</t>
  </si>
  <si>
    <t>Of which: COVID-19 Related Reserves</t>
  </si>
  <si>
    <t>Of which tier 2 capital qualifying instruments</t>
  </si>
  <si>
    <t>Of which general reserves on other liabilities</t>
  </si>
  <si>
    <t>Table 26</t>
  </si>
  <si>
    <t>Retail Products</t>
  </si>
  <si>
    <t>Number of Loans</t>
  </si>
  <si>
    <t>Student loans</t>
  </si>
  <si>
    <t>Mortgages</t>
  </si>
  <si>
    <t>Credit Cards</t>
  </si>
  <si>
    <t>Overdrafts</t>
  </si>
  <si>
    <t>Momental Installments</t>
  </si>
  <si>
    <t>Pay Day Loans</t>
  </si>
  <si>
    <t>Consumer Loans</t>
  </si>
  <si>
    <t>Auto loans</t>
  </si>
  <si>
    <t>Retail Pawnshop loans</t>
  </si>
  <si>
    <t>Mortgages - For Real Estate Renovation</t>
  </si>
  <si>
    <t>Mortgages - Purchase of completed real estate</t>
  </si>
  <si>
    <t>Total Retail Products</t>
  </si>
  <si>
    <t>Mortgages - Construction, the purchase of real estate under construction</t>
  </si>
  <si>
    <t>Weighted average nominal interest rate on quarterly disbursed loans</t>
  </si>
  <si>
    <t>Weighted average effective interest rate on quarterly disbursed loans</t>
  </si>
  <si>
    <t>Weighted average maturity of loans according to the remaining maturity (months)</t>
  </si>
  <si>
    <t>Between them: Loans issued on the basis of income from a pension or other state social disbursement</t>
  </si>
  <si>
    <t>Gross carrying value of Loans</t>
  </si>
  <si>
    <t>Weighted average nominal interest rate (on Gross carrying value of Loans)</t>
  </si>
  <si>
    <t>Reserves</t>
  </si>
  <si>
    <t>General and Qualitative information on Retail Products</t>
  </si>
  <si>
    <t>1Q-2022</t>
  </si>
  <si>
    <t>4Q-2021</t>
  </si>
  <si>
    <t>3Q-2021</t>
  </si>
  <si>
    <t>2Q-2021</t>
  </si>
  <si>
    <t>1Q-2021</t>
  </si>
  <si>
    <t>ცხრილი 9 (Capital), N39</t>
  </si>
  <si>
    <t>\</t>
  </si>
  <si>
    <t>კოეფიციენტი</t>
  </si>
  <si>
    <t>თანხა (ლარი)</t>
  </si>
  <si>
    <t>ცხრილი 9 (Capital), N17</t>
  </si>
  <si>
    <t>ცხრილი 9 (Capital), N13</t>
  </si>
  <si>
    <t>ცხრილი 9 (Capital), N18</t>
  </si>
  <si>
    <t>ცხრილი 9 (Capital), N10</t>
  </si>
  <si>
    <t>ცხრილი 9 (Capital), N15</t>
  </si>
  <si>
    <t>Bank of Georgia JSC</t>
  </si>
  <si>
    <t>Neil Janin</t>
  </si>
  <si>
    <t>Tamaz Georgadze</t>
  </si>
  <si>
    <t>Alasdair Breach</t>
  </si>
  <si>
    <t>Hanna Loikkanen</t>
  </si>
  <si>
    <t>Jonathan Muir</t>
  </si>
  <si>
    <t>Cecil Quillen</t>
  </si>
  <si>
    <t>Véronique McCarroll</t>
  </si>
  <si>
    <t>Mariam Meghvinetukhutsesi</t>
  </si>
  <si>
    <t>Archil Gachechiladze</t>
  </si>
  <si>
    <t>Levan Kulijanishvili</t>
  </si>
  <si>
    <t>Michael Gomarteli</t>
  </si>
  <si>
    <t>George Tchiladze</t>
  </si>
  <si>
    <t>Vakhtang Bobokhidze</t>
  </si>
  <si>
    <t xml:space="preserve"> Sulkhan Gvalia</t>
  </si>
  <si>
    <t>Eter Iremadze</t>
  </si>
  <si>
    <t>Zurab kokosadze</t>
  </si>
  <si>
    <t>Bank of Georgia Group Plc</t>
  </si>
  <si>
    <t>JSC BGEO Group</t>
  </si>
  <si>
    <t> 79.75%</t>
  </si>
  <si>
    <t>Georgia Capital JSC</t>
  </si>
  <si>
    <t>Independent member</t>
  </si>
  <si>
    <t>Non-independent member</t>
  </si>
  <si>
    <t>CEO</t>
  </si>
  <si>
    <t>Non-executive chairman</t>
  </si>
  <si>
    <t>Deputy CEO, Chief operations officer</t>
  </si>
  <si>
    <t>Deputy CEO, Mass retail and micro business banking</t>
  </si>
  <si>
    <t>Deputy CEO, Chief risk officer</t>
  </si>
  <si>
    <t>Deputy CEO, Information technology, data analytics, digital channels</t>
  </si>
  <si>
    <t>Deputy CEO, Chief financial officer</t>
  </si>
  <si>
    <t>Deputy CEO, Premium business banking (Solo)</t>
  </si>
  <si>
    <t>Deputy CEO, Corporate banking</t>
  </si>
</sst>
</file>

<file path=xl/styles.xml><?xml version="1.0" encoding="utf-8"?>
<styleSheet xmlns="http://schemas.openxmlformats.org/spreadsheetml/2006/main" xmlns:mc="http://schemas.openxmlformats.org/markup-compatibility/2006" xmlns:x14ac="http://schemas.microsoft.com/office/spreadsheetml/2009/9/ac" mc:Ignorable="x14ac">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31">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sz val="10"/>
      <color rgb="FF333333"/>
      <name val="Arial"/>
      <family val="2"/>
    </font>
    <font>
      <i/>
      <sz val="10"/>
      <color theme="1"/>
      <name val="Arial"/>
      <family val="2"/>
    </font>
    <font>
      <sz val="8"/>
      <color theme="1"/>
      <name val="Arial"/>
      <family val="2"/>
    </font>
    <font>
      <b/>
      <sz val="1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i/>
      <sz val="10"/>
      <color theme="1"/>
      <name val="Calibri"/>
      <family val="2"/>
      <scheme val="minor"/>
    </font>
    <font>
      <sz val="10"/>
      <color theme="1"/>
      <name val="Calibri"/>
      <family val="1"/>
      <scheme val="minor"/>
    </font>
    <font>
      <b/>
      <sz val="10"/>
      <name val="Calibri"/>
      <family val="1"/>
      <scheme val="minor"/>
    </font>
    <font>
      <sz val="10"/>
      <name val="Calibri"/>
      <family val="1"/>
      <scheme val="minor"/>
    </font>
    <font>
      <sz val="10"/>
      <color theme="1"/>
      <name val="Times New Roman"/>
      <family val="1"/>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b/>
      <sz val="11"/>
      <color theme="1"/>
      <name val="Calibri"/>
      <family val="2"/>
      <scheme val="minor"/>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9"/>
      <color theme="1"/>
      <name val="Calibri"/>
      <family val="2"/>
      <scheme val="minor"/>
    </font>
    <font>
      <sz val="9"/>
      <color rgb="FF000000"/>
      <name val="Sylfaen"/>
      <family val="1"/>
    </font>
    <font>
      <b/>
      <sz val="9"/>
      <color rgb="FF000000"/>
      <name val="Sylfaen"/>
      <family val="1"/>
    </font>
    <font>
      <b/>
      <sz val="9"/>
      <color theme="1"/>
      <name val="Calibri"/>
      <family val="1"/>
      <scheme val="minor"/>
    </font>
    <font>
      <sz val="10"/>
      <color theme="1"/>
      <name val="Sylfaen"/>
      <family val="1"/>
    </font>
    <font>
      <i/>
      <sz val="10"/>
      <color theme="1"/>
      <name val="Sylfaen"/>
      <family val="1"/>
    </font>
    <font>
      <sz val="11"/>
      <color theme="1"/>
      <name val="Sylfaen"/>
      <family val="1"/>
    </font>
    <font>
      <sz val="11"/>
      <name val="Sylfaen"/>
      <family val="1"/>
    </font>
    <font>
      <sz val="10"/>
      <name val="Times New Roman"/>
      <family val="1"/>
    </font>
    <font>
      <sz val="10"/>
      <name val="Calibri"/>
      <family val="2"/>
      <charset val="204"/>
      <scheme val="minor"/>
    </font>
  </fonts>
  <fills count="8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s>
  <borders count="134">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auto="1"/>
      </left>
      <right/>
      <top style="thin">
        <color auto="1"/>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right/>
      <top style="thin">
        <color indexed="64"/>
      </top>
      <bottom style="medium">
        <color indexed="64"/>
      </bottom>
      <diagonal/>
    </border>
    <border>
      <left style="thin">
        <color auto="1"/>
      </left>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indexed="64"/>
      </right>
      <top style="medium">
        <color auto="1"/>
      </top>
      <bottom style="medium">
        <color indexed="64"/>
      </bottom>
      <diagonal/>
    </border>
    <border>
      <left/>
      <right style="medium">
        <color indexed="64"/>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theme="6" tint="-0.499984740745262"/>
      </left>
      <right style="thin">
        <color theme="6" tint="-0.499984740745262"/>
      </right>
      <top/>
      <bottom/>
      <diagonal/>
    </border>
    <border>
      <left/>
      <right style="thin">
        <color theme="6" tint="-0.499984740745262"/>
      </right>
      <top/>
      <bottom/>
      <diagonal/>
    </border>
  </borders>
  <cellStyleXfs count="20966">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68" fontId="9" fillId="37" borderId="0"/>
    <xf numFmtId="169" fontId="9" fillId="37" borderId="0"/>
    <xf numFmtId="168" fontId="9" fillId="37" borderId="0"/>
    <xf numFmtId="0" fontId="10" fillId="38"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0" fontId="15" fillId="39" borderId="0" applyNumberFormat="0" applyBorder="0" applyAlignment="0" applyProtection="0"/>
    <xf numFmtId="170" fontId="18"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1" fontId="20" fillId="0" borderId="0" applyFill="0" applyBorder="0" applyAlignment="0"/>
    <xf numFmtId="171" fontId="20"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2" fontId="20" fillId="0" borderId="0" applyFill="0" applyBorder="0" applyAlignment="0"/>
    <xf numFmtId="173" fontId="20" fillId="0" borderId="0" applyFill="0" applyBorder="0" applyAlignment="0"/>
    <xf numFmtId="174" fontId="20" fillId="0" borderId="0" applyFill="0" applyBorder="0" applyAlignment="0"/>
    <xf numFmtId="175"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9"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4" fillId="65" borderId="44" applyNumberFormat="0" applyAlignment="0" applyProtection="0"/>
    <xf numFmtId="0" fontId="25" fillId="10" borderId="39"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0" fontId="24"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0" fontId="25" fillId="10" borderId="39"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0" fontId="24" fillId="65" borderId="44"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xf numFmtId="172" fontId="20"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8" fillId="0" borderId="0"/>
    <xf numFmtId="14" fontId="29" fillId="0" borderId="0" applyFill="0" applyBorder="0" applyAlignment="0"/>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0" applyFont="0" applyFill="0" applyBorder="0" applyAlignment="0" applyProtection="0"/>
    <xf numFmtId="180"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0" fontId="31" fillId="0" borderId="0" applyNumberFormat="0" applyFill="0" applyBorder="0" applyAlignment="0" applyProtection="0"/>
    <xf numFmtId="168" fontId="2" fillId="0" borderId="0"/>
    <xf numFmtId="0" fontId="2" fillId="0" borderId="0"/>
    <xf numFmtId="168"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33" applyNumberFormat="0" applyAlignment="0" applyProtection="0">
      <alignment horizontal="left" vertical="center"/>
    </xf>
    <xf numFmtId="0" fontId="37" fillId="0" borderId="33" applyNumberFormat="0" applyAlignment="0" applyProtection="0">
      <alignment horizontal="left" vertical="center"/>
    </xf>
    <xf numFmtId="168" fontId="37" fillId="0" borderId="33" applyNumberFormat="0" applyAlignment="0" applyProtection="0">
      <alignment horizontal="left" vertical="center"/>
    </xf>
    <xf numFmtId="0" fontId="37" fillId="0" borderId="9">
      <alignment horizontal="left" vertical="center"/>
    </xf>
    <xf numFmtId="0" fontId="37" fillId="0" borderId="9">
      <alignment horizontal="left" vertical="center"/>
    </xf>
    <xf numFmtId="168" fontId="37" fillId="0" borderId="9">
      <alignment horizontal="left" vertical="center"/>
    </xf>
    <xf numFmtId="0" fontId="38" fillId="0" borderId="46" applyNumberFormat="0" applyFill="0" applyAlignment="0" applyProtection="0"/>
    <xf numFmtId="169" fontId="38" fillId="0" borderId="46" applyNumberFormat="0" applyFill="0" applyAlignment="0" applyProtection="0"/>
    <xf numFmtId="0"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0" fontId="38" fillId="0" borderId="46" applyNumberFormat="0" applyFill="0" applyAlignment="0" applyProtection="0"/>
    <xf numFmtId="0" fontId="39" fillId="0" borderId="47" applyNumberFormat="0" applyFill="0" applyAlignment="0" applyProtection="0"/>
    <xf numFmtId="169" fontId="39" fillId="0" borderId="47" applyNumberFormat="0" applyFill="0" applyAlignment="0" applyProtection="0"/>
    <xf numFmtId="0"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0" fontId="39" fillId="0" borderId="47" applyNumberFormat="0" applyFill="0" applyAlignment="0" applyProtection="0"/>
    <xf numFmtId="0" fontId="40" fillId="0" borderId="48" applyNumberFormat="0" applyFill="0" applyAlignment="0" applyProtection="0"/>
    <xf numFmtId="169"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0" fontId="40" fillId="0" borderId="0" applyNumberFormat="0" applyFill="0" applyBorder="0" applyAlignment="0" applyProtection="0"/>
    <xf numFmtId="169" fontId="40" fillId="0" borderId="0" applyNumberFormat="0" applyFill="0" applyBorder="0" applyAlignment="0" applyProtection="0"/>
    <xf numFmtId="0"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0" fontId="40" fillId="0" borderId="0" applyNumberFormat="0" applyFill="0" applyBorder="0" applyAlignment="0" applyProtection="0"/>
    <xf numFmtId="37" fontId="41" fillId="0" borderId="0"/>
    <xf numFmtId="168" fontId="42" fillId="0" borderId="0"/>
    <xf numFmtId="0" fontId="42" fillId="0" borderId="0"/>
    <xf numFmtId="168" fontId="42" fillId="0" borderId="0"/>
    <xf numFmtId="168" fontId="37" fillId="0" borderId="0"/>
    <xf numFmtId="0" fontId="37" fillId="0" borderId="0"/>
    <xf numFmtId="168" fontId="37" fillId="0" borderId="0"/>
    <xf numFmtId="168" fontId="43" fillId="0" borderId="0"/>
    <xf numFmtId="0" fontId="43" fillId="0" borderId="0"/>
    <xf numFmtId="168" fontId="43"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7" fillId="0" borderId="0" applyNumberFormat="0" applyFill="0" applyBorder="0" applyAlignment="0" applyProtection="0">
      <alignment vertical="top"/>
      <protection locked="0"/>
    </xf>
    <xf numFmtId="169" fontId="47" fillId="0" borderId="0" applyNumberFormat="0" applyFill="0" applyBorder="0" applyAlignment="0" applyProtection="0">
      <alignment vertical="top"/>
      <protection locked="0"/>
    </xf>
    <xf numFmtId="168" fontId="47" fillId="0" borderId="0" applyNumberFormat="0" applyFill="0" applyBorder="0" applyAlignment="0" applyProtection="0">
      <alignment vertical="top"/>
      <protection locked="0"/>
    </xf>
    <xf numFmtId="168" fontId="48" fillId="0" borderId="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9"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0" fontId="49" fillId="43" borderId="43" applyNumberFormat="0" applyAlignment="0" applyProtection="0"/>
    <xf numFmtId="3" fontId="2" fillId="72" borderId="3" applyFont="0">
      <alignment horizontal="right" vertical="center"/>
      <protection locked="0"/>
    </xf>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52" fillId="0" borderId="49" applyNumberFormat="0" applyFill="0" applyAlignment="0" applyProtection="0"/>
    <xf numFmtId="0" fontId="53" fillId="0" borderId="38"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0" fontId="52" fillId="0" borderId="49"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0" fontId="52" fillId="0" borderId="49"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0" fontId="55" fillId="73" borderId="0" applyNumberFormat="0" applyBorder="0" applyAlignment="0" applyProtection="0"/>
    <xf numFmtId="1" fontId="58" fillId="0" borderId="0" applyProtection="0"/>
    <xf numFmtId="168" fontId="9" fillId="0" borderId="50"/>
    <xf numFmtId="169" fontId="9" fillId="0" borderId="50"/>
    <xf numFmtId="168" fontId="9"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59" fillId="0" borderId="0"/>
    <xf numFmtId="181" fontId="2"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0" fontId="60" fillId="0" borderId="0"/>
    <xf numFmtId="0" fontId="59" fillId="0" borderId="0"/>
    <xf numFmtId="179" fontId="11" fillId="0" borderId="0"/>
    <xf numFmtId="179" fontId="2" fillId="0" borderId="0"/>
    <xf numFmtId="179" fontId="2" fillId="0" borderId="0"/>
    <xf numFmtId="0" fontId="2" fillId="0" borderId="0"/>
    <xf numFmtId="0" fontId="2"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1" fillId="0" borderId="0"/>
    <xf numFmtId="0" fontId="11" fillId="0" borderId="0"/>
    <xf numFmtId="168"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68" fontId="11" fillId="0" borderId="0"/>
    <xf numFmtId="0" fontId="11" fillId="0" borderId="0"/>
    <xf numFmtId="0" fontId="1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179" fontId="11" fillId="0" borderId="0"/>
    <xf numFmtId="179" fontId="1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1" fillId="0" borderId="0"/>
    <xf numFmtId="179" fontId="11" fillId="0" borderId="0"/>
    <xf numFmtId="179" fontId="11" fillId="0" borderId="0"/>
    <xf numFmtId="179"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1" fillId="0" borderId="0"/>
    <xf numFmtId="0" fontId="2" fillId="0" borderId="0"/>
    <xf numFmtId="0" fontId="10" fillId="0" borderId="0"/>
    <xf numFmtId="168" fontId="8" fillId="0" borderId="0"/>
    <xf numFmtId="0" fontId="2"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1" fillId="0" borderId="0"/>
    <xf numFmtId="0" fontId="11" fillId="0" borderId="0"/>
    <xf numFmtId="168" fontId="8" fillId="0" borderId="0"/>
    <xf numFmtId="0" fontId="48" fillId="0" borderId="0"/>
    <xf numFmtId="0" fontId="2" fillId="0" borderId="0"/>
    <xf numFmtId="168" fontId="8" fillId="0" borderId="0"/>
    <xf numFmtId="0" fontId="1"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179" fontId="2" fillId="0" borderId="0"/>
    <xf numFmtId="0" fontId="2" fillId="0" borderId="0"/>
    <xf numFmtId="179" fontId="2" fillId="0" borderId="0"/>
    <xf numFmtId="0" fontId="2" fillId="0" borderId="0"/>
    <xf numFmtId="179"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179"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79" fontId="2"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9" fillId="0" borderId="0"/>
    <xf numFmtId="0" fontId="5"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79" fontId="5" fillId="0" borderId="0"/>
    <xf numFmtId="0" fontId="9" fillId="0" borderId="0"/>
    <xf numFmtId="179"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9" fillId="0" borderId="0"/>
    <xf numFmtId="179" fontId="5"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68" fontId="9" fillId="0" borderId="0"/>
    <xf numFmtId="0" fontId="59"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68" fontId="5" fillId="0" borderId="0"/>
    <xf numFmtId="0" fontId="59" fillId="0" borderId="0"/>
    <xf numFmtId="168"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79"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79"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9"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179" fontId="9" fillId="0" borderId="0"/>
    <xf numFmtId="179" fontId="9"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 fillId="0" borderId="0"/>
    <xf numFmtId="0" fontId="59" fillId="0" borderId="0"/>
    <xf numFmtId="168" fontId="2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2"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69"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68"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3" fillId="0" borderId="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68"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168" fontId="2" fillId="0" borderId="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69"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168"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65" fillId="0" borderId="0"/>
    <xf numFmtId="0" fontId="65" fillId="0" borderId="0"/>
    <xf numFmtId="168" fontId="65" fillId="0" borderId="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9"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8" fillId="0" borderId="0"/>
    <xf numFmtId="175" fontId="20" fillId="0" borderId="0" applyFont="0" applyFill="0" applyBorder="0" applyAlignment="0" applyProtection="0"/>
    <xf numFmtId="186"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xf numFmtId="0" fontId="2" fillId="0" borderId="0"/>
    <xf numFmtId="168" fontId="2" fillId="0" borderId="0"/>
    <xf numFmtId="187"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1" fillId="0" borderId="0"/>
    <xf numFmtId="0" fontId="8" fillId="0" borderId="0"/>
    <xf numFmtId="0" fontId="72" fillId="0" borderId="0"/>
    <xf numFmtId="0" fontId="72" fillId="0" borderId="0"/>
    <xf numFmtId="168" fontId="8" fillId="0" borderId="0"/>
    <xf numFmtId="168"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89" fontId="20" fillId="0" borderId="0" applyFill="0" applyBorder="0" applyAlignment="0"/>
    <xf numFmtId="190" fontId="20" fillId="0" borderId="0" applyFill="0" applyBorder="0" applyAlignment="0"/>
    <xf numFmtId="0" fontId="75" fillId="0" borderId="0">
      <alignment horizontal="center" vertical="top"/>
    </xf>
    <xf numFmtId="0" fontId="76" fillId="0" borderId="0" applyNumberFormat="0" applyFill="0" applyBorder="0" applyAlignment="0" applyProtection="0"/>
    <xf numFmtId="169" fontId="76" fillId="0" borderId="0" applyNumberFormat="0" applyFill="0" applyBorder="0" applyAlignment="0" applyProtection="0"/>
    <xf numFmtId="0"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9"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8" fillId="0" borderId="54"/>
    <xf numFmtId="185" fontId="6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9" fillId="0" borderId="0" applyFont="0" applyFill="0" applyBorder="0" applyAlignment="0" applyProtection="0"/>
    <xf numFmtId="192"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42" fontId="81" fillId="0" borderId="0" applyFont="0" applyFill="0" applyBorder="0" applyAlignment="0" applyProtection="0"/>
    <xf numFmtId="44"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41" fontId="81"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alignment vertical="center"/>
    </xf>
    <xf numFmtId="166" fontId="1" fillId="0" borderId="0" applyFont="0" applyFill="0" applyBorder="0" applyAlignment="0" applyProtection="0"/>
  </cellStyleXfs>
  <cellXfs count="799">
    <xf numFmtId="0" fontId="0" fillId="0" borderId="0" xfId="0"/>
    <xf numFmtId="0" fontId="2" fillId="3" borderId="3" xfId="11" applyFont="1" applyFill="1" applyBorder="1" applyAlignment="1">
      <alignment horizontal="left" vertical="center" wrapText="1"/>
    </xf>
    <xf numFmtId="0" fontId="2" fillId="0" borderId="0" xfId="11" applyFont="1" applyFill="1" applyBorder="1" applyProtection="1"/>
    <xf numFmtId="0" fontId="2" fillId="0" borderId="0" xfId="0" applyFont="1"/>
    <xf numFmtId="0" fontId="84" fillId="0" borderId="0" xfId="0" applyFont="1"/>
    <xf numFmtId="0" fontId="85" fillId="0" borderId="0" xfId="0" applyFont="1"/>
    <xf numFmtId="0" fontId="2" fillId="0" borderId="0" xfId="0" applyFont="1" applyBorder="1"/>
    <xf numFmtId="0" fontId="84" fillId="0" borderId="0" xfId="0" applyFont="1" applyBorder="1"/>
    <xf numFmtId="0" fontId="85" fillId="0" borderId="0" xfId="0" applyFont="1" applyBorder="1"/>
    <xf numFmtId="0" fontId="2" fillId="0" borderId="1" xfId="0" applyFont="1" applyBorder="1"/>
    <xf numFmtId="0" fontId="86" fillId="0" borderId="1" xfId="0" applyFont="1" applyBorder="1" applyAlignment="1">
      <alignment horizontal="center" vertical="center"/>
    </xf>
    <xf numFmtId="0" fontId="2" fillId="0" borderId="21" xfId="0" applyFont="1" applyBorder="1" applyAlignment="1">
      <alignment horizontal="right" vertical="center" wrapText="1"/>
    </xf>
    <xf numFmtId="0" fontId="2" fillId="0" borderId="19" xfId="0" applyFont="1" applyBorder="1" applyAlignment="1">
      <alignment vertical="center" wrapText="1"/>
    </xf>
    <xf numFmtId="0" fontId="2" fillId="0" borderId="21" xfId="0" applyFont="1" applyFill="1" applyBorder="1" applyAlignment="1">
      <alignment horizontal="center" vertical="center" wrapText="1"/>
    </xf>
    <xf numFmtId="0" fontId="2" fillId="0" borderId="3" xfId="0" applyFont="1" applyBorder="1" applyAlignment="1">
      <alignment vertical="center" wrapText="1"/>
    </xf>
    <xf numFmtId="193" fontId="2" fillId="0" borderId="3" xfId="0" applyNumberFormat="1" applyFont="1" applyFill="1" applyBorder="1" applyAlignment="1" applyProtection="1">
      <alignment vertical="center" wrapText="1"/>
      <protection locked="0"/>
    </xf>
    <xf numFmtId="193" fontId="84" fillId="0" borderId="3" xfId="0" applyNumberFormat="1" applyFont="1" applyFill="1" applyBorder="1" applyAlignment="1" applyProtection="1">
      <alignment vertical="center" wrapText="1"/>
      <protection locked="0"/>
    </xf>
    <xf numFmtId="193" fontId="84" fillId="0" borderId="22" xfId="0" applyNumberFormat="1" applyFont="1" applyFill="1" applyBorder="1" applyAlignment="1" applyProtection="1">
      <alignment vertical="center" wrapText="1"/>
      <protection locked="0"/>
    </xf>
    <xf numFmtId="0" fontId="85" fillId="0" borderId="0" xfId="0" applyFont="1" applyFill="1"/>
    <xf numFmtId="193" fontId="2" fillId="2" borderId="3" xfId="0" applyNumberFormat="1" applyFont="1" applyFill="1" applyBorder="1" applyAlignment="1" applyProtection="1">
      <alignment vertical="center"/>
      <protection locked="0"/>
    </xf>
    <xf numFmtId="193" fontId="87" fillId="2" borderId="3" xfId="0" applyNumberFormat="1" applyFont="1" applyFill="1" applyBorder="1" applyAlignment="1" applyProtection="1">
      <alignment vertical="center"/>
      <protection locked="0"/>
    </xf>
    <xf numFmtId="193" fontId="87" fillId="2" borderId="22" xfId="0" applyNumberFormat="1" applyFont="1" applyFill="1" applyBorder="1" applyAlignment="1" applyProtection="1">
      <alignment vertical="center"/>
      <protection locked="0"/>
    </xf>
    <xf numFmtId="0" fontId="2" fillId="0" borderId="0" xfId="0" applyFont="1" applyAlignment="1">
      <alignment horizontal="right"/>
    </xf>
    <xf numFmtId="0" fontId="2" fillId="0" borderId="0" xfId="0" applyFont="1" applyFill="1" applyBorder="1" applyProtection="1"/>
    <xf numFmtId="0" fontId="45" fillId="0" borderId="0" xfId="0" applyFont="1" applyFill="1" applyBorder="1" applyAlignment="1" applyProtection="1">
      <alignment horizontal="center" vertical="center"/>
    </xf>
    <xf numFmtId="10" fontId="2" fillId="0" borderId="0" xfId="6" applyNumberFormat="1" applyFont="1" applyFill="1" applyBorder="1" applyProtection="1">
      <protection locked="0"/>
    </xf>
    <xf numFmtId="0" fontId="2" fillId="0" borderId="0" xfId="0" applyFont="1" applyFill="1" applyBorder="1" applyProtection="1">
      <protection locked="0"/>
    </xf>
    <xf numFmtId="0" fontId="46" fillId="0" borderId="0" xfId="0" applyFont="1" applyFill="1" applyBorder="1" applyProtection="1">
      <protection locked="0"/>
    </xf>
    <xf numFmtId="0" fontId="45" fillId="0" borderId="18" xfId="0" applyFont="1" applyFill="1" applyBorder="1" applyAlignment="1" applyProtection="1">
      <alignment horizontal="center" vertical="center"/>
    </xf>
    <xf numFmtId="0" fontId="2" fillId="0" borderId="19" xfId="0" applyFont="1" applyFill="1" applyBorder="1" applyProtection="1"/>
    <xf numFmtId="0" fontId="2" fillId="0" borderId="21" xfId="0" applyFont="1" applyFill="1" applyBorder="1" applyAlignment="1" applyProtection="1">
      <alignment horizontal="left" indent="1"/>
    </xf>
    <xf numFmtId="0" fontId="45" fillId="0" borderId="8" xfId="0" applyFont="1" applyFill="1" applyBorder="1" applyAlignment="1" applyProtection="1">
      <alignment horizontal="center"/>
    </xf>
    <xf numFmtId="0" fontId="2" fillId="0" borderId="3"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0" borderId="8" xfId="0" applyFont="1" applyFill="1" applyBorder="1" applyAlignment="1" applyProtection="1">
      <alignment horizontal="left"/>
    </xf>
    <xf numFmtId="193" fontId="2" fillId="0" borderId="3" xfId="7" applyNumberFormat="1" applyFont="1" applyFill="1" applyBorder="1" applyAlignment="1" applyProtection="1">
      <alignment horizontal="right"/>
    </xf>
    <xf numFmtId="193" fontId="2" fillId="36" borderId="3" xfId="7" applyNumberFormat="1" applyFont="1" applyFill="1" applyBorder="1" applyAlignment="1" applyProtection="1">
      <alignment horizontal="right"/>
    </xf>
    <xf numFmtId="193" fontId="2" fillId="0" borderId="10" xfId="0" applyNumberFormat="1" applyFont="1" applyFill="1" applyBorder="1" applyAlignment="1" applyProtection="1">
      <alignment horizontal="right"/>
    </xf>
    <xf numFmtId="193" fontId="2" fillId="0" borderId="3" xfId="0" applyNumberFormat="1" applyFont="1" applyFill="1" applyBorder="1" applyAlignment="1" applyProtection="1">
      <alignment horizontal="right"/>
    </xf>
    <xf numFmtId="193" fontId="2" fillId="36" borderId="22" xfId="0" applyNumberFormat="1" applyFont="1" applyFill="1" applyBorder="1" applyAlignment="1" applyProtection="1">
      <alignment horizontal="right"/>
    </xf>
    <xf numFmtId="0" fontId="2" fillId="0" borderId="8" xfId="0" applyFont="1" applyFill="1" applyBorder="1" applyAlignment="1" applyProtection="1">
      <alignment horizontal="left" indent="2"/>
    </xf>
    <xf numFmtId="0" fontId="2" fillId="0" borderId="8" xfId="0" applyFont="1" applyFill="1" applyBorder="1" applyAlignment="1" applyProtection="1">
      <alignment horizontal="left" indent="1"/>
    </xf>
    <xf numFmtId="0" fontId="45" fillId="0" borderId="8" xfId="0" applyFont="1" applyFill="1" applyBorder="1" applyAlignment="1" applyProtection="1"/>
    <xf numFmtId="193" fontId="2" fillId="0" borderId="3" xfId="7" applyNumberFormat="1" applyFont="1" applyFill="1" applyBorder="1" applyAlignment="1" applyProtection="1">
      <alignment horizontal="right"/>
      <protection locked="0"/>
    </xf>
    <xf numFmtId="193" fontId="2" fillId="0" borderId="10" xfId="0" applyNumberFormat="1" applyFont="1" applyFill="1" applyBorder="1" applyAlignment="1" applyProtection="1">
      <alignment horizontal="right"/>
      <protection locked="0"/>
    </xf>
    <xf numFmtId="193" fontId="2" fillId="0" borderId="3" xfId="0" applyNumberFormat="1" applyFont="1" applyFill="1" applyBorder="1" applyAlignment="1" applyProtection="1">
      <alignment horizontal="right"/>
      <protection locked="0"/>
    </xf>
    <xf numFmtId="193" fontId="2" fillId="0" borderId="22" xfId="0" applyNumberFormat="1" applyFont="1" applyFill="1" applyBorder="1" applyAlignment="1" applyProtection="1">
      <alignment horizontal="right"/>
    </xf>
    <xf numFmtId="0" fontId="2" fillId="0" borderId="24" xfId="0" applyFont="1" applyFill="1" applyBorder="1" applyAlignment="1" applyProtection="1">
      <alignment horizontal="left" indent="1"/>
    </xf>
    <xf numFmtId="0" fontId="45" fillId="0" borderId="75" xfId="0" applyFont="1" applyFill="1" applyBorder="1" applyAlignment="1" applyProtection="1"/>
    <xf numFmtId="193" fontId="2" fillId="36" borderId="25" xfId="7" applyNumberFormat="1" applyFont="1" applyFill="1" applyBorder="1" applyAlignment="1" applyProtection="1">
      <alignment horizontal="right"/>
    </xf>
    <xf numFmtId="193" fontId="2" fillId="36" borderId="26" xfId="0" applyNumberFormat="1" applyFont="1" applyFill="1" applyBorder="1" applyAlignment="1" applyProtection="1">
      <alignment horizontal="right"/>
    </xf>
    <xf numFmtId="0" fontId="88" fillId="0" borderId="0" xfId="0" applyFont="1" applyAlignment="1">
      <alignment vertical="center"/>
    </xf>
    <xf numFmtId="0" fontId="89" fillId="0" borderId="0" xfId="0" applyFont="1"/>
    <xf numFmtId="0" fontId="2" fillId="0" borderId="0" xfId="0" applyFont="1" applyFill="1" applyBorder="1"/>
    <xf numFmtId="0" fontId="46" fillId="0" borderId="0" xfId="0" applyFont="1" applyFill="1" applyBorder="1" applyAlignment="1" applyProtection="1">
      <alignment horizontal="right"/>
      <protection locked="0"/>
    </xf>
    <xf numFmtId="0" fontId="2" fillId="0" borderId="18" xfId="0" applyFont="1" applyFill="1" applyBorder="1" applyAlignment="1">
      <alignment horizontal="left" vertical="center" indent="1"/>
    </xf>
    <xf numFmtId="0" fontId="2" fillId="0" borderId="19" xfId="0" applyFont="1" applyFill="1" applyBorder="1" applyAlignment="1">
      <alignment horizontal="left" vertical="center"/>
    </xf>
    <xf numFmtId="0" fontId="2" fillId="0" borderId="21" xfId="0" applyFont="1" applyFill="1" applyBorder="1" applyAlignment="1">
      <alignment horizontal="left" vertical="center" indent="1"/>
    </xf>
    <xf numFmtId="0" fontId="2" fillId="0" borderId="3" xfId="0" applyFont="1" applyFill="1" applyBorder="1" applyAlignment="1">
      <alignment horizontal="left" vertical="center"/>
    </xf>
    <xf numFmtId="0" fontId="2" fillId="0" borderId="3"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1" xfId="0" applyFont="1" applyFill="1" applyBorder="1" applyAlignment="1">
      <alignment horizontal="left" indent="1"/>
    </xf>
    <xf numFmtId="38" fontId="2" fillId="0" borderId="3" xfId="0" applyNumberFormat="1" applyFont="1" applyFill="1" applyBorder="1" applyAlignment="1" applyProtection="1">
      <alignment horizontal="right"/>
      <protection locked="0"/>
    </xf>
    <xf numFmtId="38" fontId="2" fillId="0" borderId="22" xfId="0" applyNumberFormat="1" applyFont="1" applyFill="1" applyBorder="1" applyAlignment="1" applyProtection="1">
      <alignment horizontal="right"/>
      <protection locked="0"/>
    </xf>
    <xf numFmtId="0" fontId="2" fillId="0" borderId="3" xfId="0" applyFont="1" applyFill="1" applyBorder="1" applyAlignment="1">
      <alignment horizontal="left" wrapText="1" indent="1"/>
    </xf>
    <xf numFmtId="1" fontId="2" fillId="36" borderId="3" xfId="7" applyNumberFormat="1" applyFont="1" applyFill="1" applyBorder="1" applyAlignment="1" applyProtection="1">
      <alignment horizontal="right"/>
    </xf>
    <xf numFmtId="1" fontId="2" fillId="36" borderId="22" xfId="7" applyNumberFormat="1" applyFont="1" applyFill="1" applyBorder="1" applyAlignment="1" applyProtection="1">
      <alignment horizontal="right"/>
    </xf>
    <xf numFmtId="38" fontId="2" fillId="36" borderId="3" xfId="0" applyNumberFormat="1" applyFont="1" applyFill="1" applyBorder="1" applyAlignment="1">
      <alignment horizontal="right"/>
    </xf>
    <xf numFmtId="0" fontId="2" fillId="0" borderId="3" xfId="0" applyFont="1" applyFill="1" applyBorder="1" applyAlignment="1">
      <alignment horizontal="left" wrapText="1" indent="2"/>
    </xf>
    <xf numFmtId="0" fontId="45" fillId="0" borderId="3" xfId="0" applyFont="1" applyFill="1" applyBorder="1" applyAlignment="1"/>
    <xf numFmtId="38" fontId="2" fillId="3" borderId="3" xfId="0" applyNumberFormat="1" applyFont="1" applyFill="1" applyBorder="1" applyAlignment="1" applyProtection="1">
      <alignment horizontal="right"/>
      <protection locked="0"/>
    </xf>
    <xf numFmtId="1" fontId="2" fillId="3" borderId="3" xfId="7" applyNumberFormat="1" applyFont="1" applyFill="1" applyBorder="1" applyAlignment="1" applyProtection="1">
      <alignment horizontal="right"/>
    </xf>
    <xf numFmtId="1" fontId="2" fillId="3" borderId="22" xfId="7" applyNumberFormat="1" applyFont="1" applyFill="1" applyBorder="1" applyAlignment="1" applyProtection="1">
      <alignment horizontal="right"/>
    </xf>
    <xf numFmtId="0" fontId="45" fillId="0" borderId="3" xfId="0" applyFont="1" applyFill="1" applyBorder="1" applyAlignment="1">
      <alignment horizontal="left"/>
    </xf>
    <xf numFmtId="0" fontId="45" fillId="0" borderId="3" xfId="0" applyFont="1" applyFill="1" applyBorder="1" applyAlignment="1">
      <alignment horizontal="center"/>
    </xf>
    <xf numFmtId="0" fontId="45" fillId="3" borderId="3" xfId="0" applyFont="1" applyFill="1" applyBorder="1" applyAlignment="1">
      <alignment horizontal="center"/>
    </xf>
    <xf numFmtId="0" fontId="2" fillId="0" borderId="3" xfId="0" applyFont="1" applyFill="1" applyBorder="1" applyAlignment="1">
      <alignment horizontal="left" indent="1"/>
    </xf>
    <xf numFmtId="38" fontId="2" fillId="36" borderId="3" xfId="0" applyNumberFormat="1" applyFont="1" applyFill="1" applyBorder="1" applyAlignment="1" applyProtection="1">
      <alignment horizontal="right"/>
    </xf>
    <xf numFmtId="0" fontId="45" fillId="0" borderId="3" xfId="0" applyFont="1" applyFill="1" applyBorder="1" applyAlignment="1">
      <alignment horizontal="left" indent="1"/>
    </xf>
    <xf numFmtId="0" fontId="45" fillId="0" borderId="3" xfId="0" applyFont="1" applyFill="1" applyBorder="1" applyAlignment="1">
      <alignment horizontal="left" vertical="center" wrapText="1"/>
    </xf>
    <xf numFmtId="38" fontId="2" fillId="0" borderId="3" xfId="0" applyNumberFormat="1" applyFont="1" applyFill="1" applyBorder="1" applyAlignment="1" applyProtection="1">
      <alignment horizontal="right" vertical="center"/>
      <protection locked="0"/>
    </xf>
    <xf numFmtId="0" fontId="2" fillId="0" borderId="24" xfId="0" applyFont="1" applyFill="1" applyBorder="1" applyAlignment="1">
      <alignment horizontal="left" vertical="center" indent="1"/>
    </xf>
    <xf numFmtId="0" fontId="45" fillId="0" borderId="25" xfId="0" applyFont="1" applyFill="1" applyBorder="1" applyAlignment="1"/>
    <xf numFmtId="38" fontId="2" fillId="36" borderId="25" xfId="0" applyNumberFormat="1" applyFont="1" applyFill="1" applyBorder="1" applyAlignment="1">
      <alignment horizontal="right"/>
    </xf>
    <xf numFmtId="1" fontId="2" fillId="36" borderId="25" xfId="7" applyNumberFormat="1" applyFont="1" applyFill="1" applyBorder="1" applyAlignment="1" applyProtection="1">
      <alignment horizontal="right"/>
    </xf>
    <xf numFmtId="1" fontId="2" fillId="36" borderId="26" xfId="7" applyNumberFormat="1" applyFont="1" applyFill="1" applyBorder="1" applyAlignment="1" applyProtection="1">
      <alignment horizontal="right"/>
    </xf>
    <xf numFmtId="0" fontId="89" fillId="0" borderId="0" xfId="0" applyFont="1" applyBorder="1"/>
    <xf numFmtId="0" fontId="46" fillId="0" borderId="0" xfId="0" applyFont="1" applyFill="1" applyAlignment="1">
      <alignment horizontal="center"/>
    </xf>
    <xf numFmtId="0" fontId="84" fillId="0" borderId="21" xfId="0" applyFont="1" applyBorder="1" applyAlignment="1">
      <alignment horizontal="center" vertical="center" wrapText="1"/>
    </xf>
    <xf numFmtId="0" fontId="84" fillId="0" borderId="3" xfId="0" applyFont="1" applyFill="1" applyBorder="1" applyAlignment="1">
      <alignment vertical="center" wrapText="1"/>
    </xf>
    <xf numFmtId="0" fontId="84" fillId="0" borderId="24" xfId="0" applyFont="1" applyBorder="1" applyAlignment="1">
      <alignment horizontal="center" vertical="center" wrapText="1"/>
    </xf>
    <xf numFmtId="0" fontId="86" fillId="0" borderId="25" xfId="0" applyFont="1" applyBorder="1" applyAlignment="1">
      <alignment vertical="center" wrapText="1"/>
    </xf>
    <xf numFmtId="0" fontId="84" fillId="0" borderId="0" xfId="0" applyFont="1" applyBorder="1" applyAlignment="1">
      <alignment horizontal="center" vertical="center" wrapText="1"/>
    </xf>
    <xf numFmtId="0" fontId="84" fillId="0" borderId="0" xfId="0" applyFont="1" applyBorder="1" applyAlignment="1">
      <alignment vertical="center" wrapText="1"/>
    </xf>
    <xf numFmtId="0" fontId="84" fillId="0" borderId="0" xfId="0" applyFont="1" applyAlignment="1">
      <alignment wrapText="1"/>
    </xf>
    <xf numFmtId="0" fontId="84" fillId="0" borderId="0" xfId="0" applyFont="1" applyFill="1" applyBorder="1" applyAlignment="1">
      <alignment wrapText="1"/>
    </xf>
    <xf numFmtId="0" fontId="2" fillId="0" borderId="0" xfId="0" applyFont="1" applyBorder="1" applyAlignment="1">
      <alignment horizontal="left" wrapText="1"/>
    </xf>
    <xf numFmtId="0" fontId="45" fillId="0" borderId="0" xfId="0" applyFont="1" applyFill="1" applyBorder="1" applyAlignment="1">
      <alignment horizontal="center" vertical="center" wrapText="1"/>
    </xf>
    <xf numFmtId="0" fontId="2" fillId="0" borderId="0" xfId="0" applyFont="1" applyBorder="1" applyAlignment="1">
      <alignment horizontal="right" wrapText="1"/>
    </xf>
    <xf numFmtId="0" fontId="2" fillId="0" borderId="18" xfId="0" applyFont="1" applyBorder="1"/>
    <xf numFmtId="0" fontId="2" fillId="0" borderId="21" xfId="0" applyFont="1" applyBorder="1" applyAlignment="1">
      <alignment vertical="center"/>
    </xf>
    <xf numFmtId="0" fontId="2" fillId="0" borderId="8" xfId="0" applyFont="1" applyBorder="1" applyAlignment="1">
      <alignment wrapText="1"/>
    </xf>
    <xf numFmtId="0" fontId="84" fillId="0" borderId="23" xfId="0" applyFont="1" applyBorder="1" applyAlignment="1"/>
    <xf numFmtId="0" fontId="85" fillId="0" borderId="0" xfId="0" applyFont="1" applyAlignment="1">
      <alignment wrapText="1"/>
    </xf>
    <xf numFmtId="0" fontId="2" fillId="0" borderId="23" xfId="0" applyFont="1" applyBorder="1" applyAlignment="1"/>
    <xf numFmtId="0" fontId="2" fillId="0" borderId="23" xfId="0" applyFont="1" applyBorder="1" applyAlignment="1">
      <alignment wrapText="1"/>
    </xf>
    <xf numFmtId="0" fontId="2" fillId="0" borderId="24" xfId="0" applyFont="1" applyBorder="1"/>
    <xf numFmtId="0" fontId="2" fillId="0" borderId="27" xfId="0" applyFont="1" applyBorder="1" applyAlignment="1">
      <alignment wrapText="1"/>
    </xf>
    <xf numFmtId="0" fontId="84" fillId="0" borderId="42" xfId="0" applyFont="1" applyBorder="1" applyAlignment="1"/>
    <xf numFmtId="0" fontId="2" fillId="0" borderId="0" xfId="11" applyFont="1" applyFill="1" applyBorder="1" applyAlignment="1" applyProtection="1"/>
    <xf numFmtId="0" fontId="46" fillId="0" borderId="0" xfId="11" applyFont="1" applyFill="1" applyBorder="1" applyAlignment="1" applyProtection="1">
      <alignment horizontal="right"/>
    </xf>
    <xf numFmtId="0" fontId="45" fillId="0" borderId="19" xfId="11" applyFont="1" applyFill="1" applyBorder="1" applyAlignment="1" applyProtection="1">
      <alignment horizontal="center" vertical="center"/>
    </xf>
    <xf numFmtId="0" fontId="45" fillId="0" borderId="20" xfId="11" applyFont="1" applyFill="1" applyBorder="1" applyAlignment="1" applyProtection="1">
      <alignment horizontal="center" vertical="center"/>
    </xf>
    <xf numFmtId="0" fontId="2" fillId="0" borderId="0" xfId="11" applyFont="1" applyFill="1" applyBorder="1" applyAlignment="1" applyProtection="1">
      <alignment vertical="center"/>
    </xf>
    <xf numFmtId="0" fontId="85" fillId="0" borderId="3" xfId="0" applyFont="1" applyBorder="1"/>
    <xf numFmtId="0" fontId="84" fillId="0" borderId="21" xfId="0" applyFont="1" applyBorder="1" applyAlignment="1">
      <alignment horizontal="center"/>
    </xf>
    <xf numFmtId="167" fontId="85" fillId="0" borderId="0" xfId="0" applyNumberFormat="1" applyFont="1"/>
    <xf numFmtId="0" fontId="84" fillId="0" borderId="0" xfId="0" applyFont="1" applyAlignment="1">
      <alignment vertical="center"/>
    </xf>
    <xf numFmtId="0" fontId="84" fillId="0" borderId="21" xfId="0" applyFont="1" applyBorder="1" applyAlignment="1">
      <alignment horizontal="center" vertical="center"/>
    </xf>
    <xf numFmtId="0" fontId="85" fillId="0" borderId="0" xfId="0" applyFont="1" applyAlignment="1"/>
    <xf numFmtId="0" fontId="84" fillId="0" borderId="13" xfId="0" applyFont="1" applyBorder="1" applyAlignment="1">
      <alignment wrapText="1"/>
    </xf>
    <xf numFmtId="0" fontId="84" fillId="0" borderId="0" xfId="0" applyFont="1" applyAlignment="1">
      <alignment horizontal="center" vertical="center"/>
    </xf>
    <xf numFmtId="0" fontId="84" fillId="0" borderId="0" xfId="0" applyFont="1" applyFill="1"/>
    <xf numFmtId="0" fontId="2" fillId="0" borderId="18" xfId="9" applyFont="1" applyFill="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164" fontId="2" fillId="3" borderId="20" xfId="2" applyNumberFormat="1" applyFont="1" applyFill="1" applyBorder="1" applyAlignment="1" applyProtection="1">
      <alignment horizontal="center" vertical="center"/>
      <protection locked="0"/>
    </xf>
    <xf numFmtId="0" fontId="2" fillId="0" borderId="21" xfId="9" applyFont="1" applyFill="1" applyBorder="1" applyAlignment="1" applyProtection="1">
      <alignment horizontal="center" vertical="center"/>
      <protection locked="0"/>
    </xf>
    <xf numFmtId="0" fontId="86" fillId="36" borderId="3" xfId="0" applyFont="1" applyFill="1" applyBorder="1" applyAlignment="1">
      <alignment horizontal="left" vertical="top" wrapText="1"/>
    </xf>
    <xf numFmtId="193" fontId="2" fillId="36" borderId="22" xfId="2" applyNumberFormat="1" applyFont="1" applyFill="1" applyBorder="1" applyAlignment="1" applyProtection="1">
      <alignment vertical="top"/>
    </xf>
    <xf numFmtId="0" fontId="2" fillId="3" borderId="7" xfId="13" applyFont="1" applyFill="1" applyBorder="1" applyAlignment="1" applyProtection="1">
      <alignment vertical="center" wrapText="1"/>
      <protection locked="0"/>
    </xf>
    <xf numFmtId="193" fontId="2" fillId="3" borderId="22" xfId="2" applyNumberFormat="1" applyFont="1" applyFill="1" applyBorder="1" applyAlignment="1" applyProtection="1">
      <alignment vertical="top"/>
      <protection locked="0"/>
    </xf>
    <xf numFmtId="0" fontId="2" fillId="3" borderId="3" xfId="13" applyFont="1" applyFill="1" applyBorder="1" applyAlignment="1" applyProtection="1">
      <alignment vertical="center" wrapText="1"/>
      <protection locked="0"/>
    </xf>
    <xf numFmtId="0" fontId="2" fillId="3" borderId="2" xfId="13" applyFont="1" applyFill="1" applyBorder="1" applyAlignment="1" applyProtection="1">
      <alignment vertical="center" wrapText="1"/>
      <protection locked="0"/>
    </xf>
    <xf numFmtId="193" fontId="2" fillId="36" borderId="22" xfId="2" applyNumberFormat="1" applyFont="1" applyFill="1" applyBorder="1" applyAlignment="1" applyProtection="1">
      <alignment vertical="top" wrapText="1"/>
    </xf>
    <xf numFmtId="0" fontId="2" fillId="3" borderId="7" xfId="13" applyFont="1" applyFill="1" applyBorder="1" applyAlignment="1" applyProtection="1">
      <alignment horizontal="left" vertical="center" wrapText="1"/>
      <protection locked="0"/>
    </xf>
    <xf numFmtId="193" fontId="2" fillId="3" borderId="22"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protection locked="0"/>
    </xf>
    <xf numFmtId="0" fontId="2" fillId="3" borderId="3" xfId="9" applyFont="1" applyFill="1" applyBorder="1" applyAlignment="1" applyProtection="1">
      <alignment horizontal="left" vertical="center" wrapText="1"/>
      <protection locked="0"/>
    </xf>
    <xf numFmtId="0" fontId="2" fillId="0" borderId="3" xfId="13" applyFont="1" applyBorder="1" applyAlignment="1" applyProtection="1">
      <alignment horizontal="left" vertical="center" wrapText="1"/>
      <protection locked="0"/>
    </xf>
    <xf numFmtId="0" fontId="2" fillId="0" borderId="0" xfId="13" applyFont="1" applyBorder="1" applyAlignment="1" applyProtection="1">
      <alignment wrapText="1"/>
      <protection locked="0"/>
    </xf>
    <xf numFmtId="0" fontId="2" fillId="0" borderId="3" xfId="13" applyFont="1" applyFill="1" applyBorder="1" applyAlignment="1" applyProtection="1">
      <alignment horizontal="left" vertical="center" wrapText="1"/>
      <protection locked="0"/>
    </xf>
    <xf numFmtId="1" fontId="45" fillId="36" borderId="3" xfId="2" applyNumberFormat="1" applyFont="1" applyFill="1" applyBorder="1" applyAlignment="1" applyProtection="1">
      <alignment horizontal="left" vertical="top" wrapText="1"/>
    </xf>
    <xf numFmtId="0" fontId="2" fillId="0" borderId="21" xfId="9" applyFont="1" applyFill="1" applyBorder="1" applyAlignment="1" applyProtection="1">
      <alignment horizontal="center" vertical="center" wrapText="1"/>
      <protection locked="0"/>
    </xf>
    <xf numFmtId="0" fontId="45" fillId="3" borderId="3" xfId="13" applyFont="1" applyFill="1" applyBorder="1" applyAlignment="1" applyProtection="1">
      <alignment vertical="center" wrapText="1"/>
      <protection locked="0"/>
    </xf>
    <xf numFmtId="193" fontId="2" fillId="36" borderId="22"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indent="2"/>
      <protection locked="0"/>
    </xf>
    <xf numFmtId="0" fontId="45" fillId="36" borderId="3" xfId="13" applyFont="1" applyFill="1" applyBorder="1" applyAlignment="1" applyProtection="1">
      <alignment vertical="center" wrapText="1"/>
      <protection locked="0"/>
    </xf>
    <xf numFmtId="0" fontId="2" fillId="0" borderId="24" xfId="9" applyFont="1" applyFill="1" applyBorder="1" applyAlignment="1" applyProtection="1">
      <alignment horizontal="center" vertical="center" wrapText="1"/>
      <protection locked="0"/>
    </xf>
    <xf numFmtId="0" fontId="45" fillId="36" borderId="25" xfId="13" applyFont="1" applyFill="1" applyBorder="1" applyAlignment="1" applyProtection="1">
      <alignment vertical="center" wrapText="1"/>
      <protection locked="0"/>
    </xf>
    <xf numFmtId="193" fontId="2" fillId="36" borderId="26" xfId="2" applyNumberFormat="1" applyFont="1" applyFill="1" applyBorder="1" applyAlignment="1" applyProtection="1">
      <alignment vertical="top" wrapText="1"/>
    </xf>
    <xf numFmtId="0" fontId="45" fillId="0" borderId="0" xfId="11" applyFont="1" applyFill="1" applyBorder="1" applyAlignment="1" applyProtection="1"/>
    <xf numFmtId="0" fontId="84" fillId="0" borderId="4" xfId="0" applyFont="1" applyFill="1" applyBorder="1" applyAlignment="1">
      <alignment horizontal="center" vertical="center" wrapText="1"/>
    </xf>
    <xf numFmtId="0" fontId="84" fillId="0" borderId="66" xfId="0" applyFont="1" applyFill="1" applyBorder="1" applyAlignment="1">
      <alignment horizontal="center" vertical="center" wrapText="1"/>
    </xf>
    <xf numFmtId="0" fontId="84" fillId="0" borderId="6" xfId="0" applyFont="1" applyFill="1" applyBorder="1" applyAlignment="1">
      <alignment horizontal="center" vertical="center" wrapText="1"/>
    </xf>
    <xf numFmtId="0" fontId="84" fillId="0" borderId="35" xfId="0" applyFont="1" applyBorder="1" applyAlignment="1">
      <alignment wrapText="1"/>
    </xf>
    <xf numFmtId="167" fontId="84" fillId="0" borderId="67" xfId="0" applyNumberFormat="1" applyFont="1" applyBorder="1" applyAlignment="1">
      <alignment horizontal="center"/>
    </xf>
    <xf numFmtId="167" fontId="85" fillId="0" borderId="0" xfId="0" applyNumberFormat="1" applyFont="1" applyBorder="1" applyAlignment="1">
      <alignment horizontal="center"/>
    </xf>
    <xf numFmtId="0" fontId="84" fillId="0" borderId="11" xfId="0" applyFont="1" applyBorder="1" applyAlignment="1">
      <alignment wrapText="1"/>
    </xf>
    <xf numFmtId="193" fontId="84" fillId="0" borderId="13" xfId="0" applyNumberFormat="1" applyFont="1" applyBorder="1" applyAlignment="1">
      <alignment vertical="center"/>
    </xf>
    <xf numFmtId="167" fontId="84" fillId="0" borderId="65" xfId="0" applyNumberFormat="1" applyFont="1" applyBorder="1" applyAlignment="1">
      <alignment horizontal="center"/>
    </xf>
    <xf numFmtId="193" fontId="88" fillId="0" borderId="13" xfId="0" applyNumberFormat="1" applyFont="1" applyBorder="1" applyAlignment="1">
      <alignment vertical="center"/>
    </xf>
    <xf numFmtId="167" fontId="88" fillId="0" borderId="65" xfId="0" applyNumberFormat="1" applyFont="1" applyBorder="1" applyAlignment="1">
      <alignment horizontal="center"/>
    </xf>
    <xf numFmtId="0" fontId="88" fillId="0" borderId="11" xfId="0" applyFont="1" applyBorder="1" applyAlignment="1">
      <alignment horizontal="right" wrapText="1"/>
    </xf>
    <xf numFmtId="167" fontId="46" fillId="76" borderId="65" xfId="0" applyNumberFormat="1" applyFont="1" applyFill="1" applyBorder="1" applyAlignment="1">
      <alignment horizontal="center"/>
    </xf>
    <xf numFmtId="0" fontId="84" fillId="0" borderId="12" xfId="0" applyFont="1" applyBorder="1" applyAlignment="1">
      <alignment wrapText="1"/>
    </xf>
    <xf numFmtId="167" fontId="84" fillId="0" borderId="68" xfId="0" applyNumberFormat="1" applyFont="1" applyBorder="1" applyAlignment="1">
      <alignment horizontal="center"/>
    </xf>
    <xf numFmtId="0" fontId="86" fillId="36" borderId="15" xfId="0" applyFont="1" applyFill="1" applyBorder="1" applyAlignment="1">
      <alignment wrapText="1"/>
    </xf>
    <xf numFmtId="193" fontId="86" fillId="36" borderId="16" xfId="0" applyNumberFormat="1" applyFont="1" applyFill="1" applyBorder="1" applyAlignment="1">
      <alignment vertical="center"/>
    </xf>
    <xf numFmtId="167" fontId="86" fillId="36" borderId="60" xfId="0" applyNumberFormat="1" applyFont="1" applyFill="1" applyBorder="1" applyAlignment="1">
      <alignment horizontal="center"/>
    </xf>
    <xf numFmtId="167" fontId="84" fillId="0" borderId="64" xfId="0" applyNumberFormat="1" applyFont="1" applyBorder="1" applyAlignment="1">
      <alignment horizontal="center"/>
    </xf>
    <xf numFmtId="0" fontId="88" fillId="0" borderId="12" xfId="0" applyFont="1" applyBorder="1" applyAlignment="1">
      <alignment horizontal="right" wrapText="1"/>
    </xf>
    <xf numFmtId="167" fontId="84" fillId="0" borderId="69" xfId="0" applyNumberFormat="1" applyFont="1" applyBorder="1" applyAlignment="1">
      <alignment horizontal="center"/>
    </xf>
    <xf numFmtId="0" fontId="84" fillId="0" borderId="24" xfId="0" applyFont="1" applyBorder="1" applyAlignment="1">
      <alignment horizontal="center"/>
    </xf>
    <xf numFmtId="0" fontId="86" fillId="36" borderId="61" xfId="0" applyFont="1" applyFill="1" applyBorder="1" applyAlignment="1">
      <alignment wrapText="1"/>
    </xf>
    <xf numFmtId="193" fontId="86" fillId="36" borderId="62" xfId="0" applyNumberFormat="1" applyFont="1" applyFill="1" applyBorder="1" applyAlignment="1">
      <alignment vertical="center"/>
    </xf>
    <xf numFmtId="167" fontId="86" fillId="36" borderId="63" xfId="0" applyNumberFormat="1" applyFont="1" applyFill="1" applyBorder="1" applyAlignment="1">
      <alignment horizontal="center"/>
    </xf>
    <xf numFmtId="0" fontId="84" fillId="0" borderId="21" xfId="0" applyFont="1" applyBorder="1" applyAlignment="1">
      <alignment vertical="center"/>
    </xf>
    <xf numFmtId="193" fontId="84" fillId="0" borderId="3" xfId="0" applyNumberFormat="1" applyFont="1" applyBorder="1" applyAlignment="1"/>
    <xf numFmtId="0" fontId="89" fillId="0" borderId="0" xfId="0" applyFont="1" applyAlignment="1"/>
    <xf numFmtId="0" fontId="2" fillId="3" borderId="24" xfId="9" applyFont="1" applyFill="1" applyBorder="1" applyAlignment="1" applyProtection="1">
      <alignment horizontal="left" vertical="center"/>
      <protection locked="0"/>
    </xf>
    <xf numFmtId="0" fontId="45" fillId="3" borderId="25" xfId="16" applyFont="1" applyFill="1" applyBorder="1" applyAlignment="1" applyProtection="1">
      <protection locked="0"/>
    </xf>
    <xf numFmtId="193" fontId="84" fillId="36" borderId="25" xfId="0" applyNumberFormat="1" applyFont="1" applyFill="1" applyBorder="1"/>
    <xf numFmtId="0" fontId="86" fillId="0" borderId="0" xfId="0" applyFont="1" applyAlignment="1">
      <alignment horizontal="center"/>
    </xf>
    <xf numFmtId="0" fontId="84" fillId="0" borderId="18" xfId="0" applyFont="1" applyBorder="1"/>
    <xf numFmtId="0" fontId="84" fillId="0" borderId="20" xfId="0" applyFont="1" applyBorder="1"/>
    <xf numFmtId="0" fontId="84" fillId="0" borderId="22" xfId="0" applyFont="1" applyBorder="1" applyAlignment="1">
      <alignment horizontal="center" vertical="center"/>
    </xf>
    <xf numFmtId="164" fontId="2" fillId="3" borderId="21" xfId="1" applyNumberFormat="1" applyFont="1" applyFill="1" applyBorder="1" applyAlignment="1" applyProtection="1">
      <alignment horizontal="center" vertical="center" wrapText="1"/>
      <protection locked="0"/>
    </xf>
    <xf numFmtId="164" fontId="2" fillId="3" borderId="3" xfId="1" applyNumberFormat="1" applyFont="1" applyFill="1" applyBorder="1" applyAlignment="1" applyProtection="1">
      <alignment horizontal="center" vertical="center" wrapText="1"/>
      <protection locked="0"/>
    </xf>
    <xf numFmtId="164" fontId="2" fillId="3" borderId="22" xfId="1" applyNumberFormat="1" applyFont="1" applyFill="1" applyBorder="1" applyAlignment="1" applyProtection="1">
      <alignment horizontal="center" vertical="center" wrapText="1"/>
      <protection locked="0"/>
    </xf>
    <xf numFmtId="0" fontId="2" fillId="3" borderId="21" xfId="5" applyFont="1" applyFill="1" applyBorder="1" applyAlignment="1" applyProtection="1">
      <alignment horizontal="right" vertical="center"/>
      <protection locked="0"/>
    </xf>
    <xf numFmtId="193" fontId="84" fillId="0" borderId="21" xfId="0" applyNumberFormat="1" applyFont="1" applyBorder="1" applyAlignment="1"/>
    <xf numFmtId="193" fontId="84" fillId="0" borderId="22" xfId="0" applyNumberFormat="1" applyFont="1" applyBorder="1" applyAlignment="1"/>
    <xf numFmtId="193" fontId="84" fillId="36" borderId="56" xfId="0" applyNumberFormat="1" applyFont="1" applyFill="1" applyBorder="1" applyAlignment="1"/>
    <xf numFmtId="0" fontId="45" fillId="3" borderId="26" xfId="16" applyFont="1" applyFill="1" applyBorder="1" applyAlignment="1" applyProtection="1">
      <protection locked="0"/>
    </xf>
    <xf numFmtId="193" fontId="84" fillId="36" borderId="24" xfId="0" applyNumberFormat="1" applyFont="1" applyFill="1" applyBorder="1"/>
    <xf numFmtId="193" fontId="84" fillId="36" borderId="26" xfId="0" applyNumberFormat="1" applyFont="1" applyFill="1" applyBorder="1"/>
    <xf numFmtId="193" fontId="84" fillId="36" borderId="57" xfId="0" applyNumberFormat="1" applyFont="1" applyFill="1" applyBorder="1"/>
    <xf numFmtId="0" fontId="84" fillId="0" borderId="0" xfId="0" applyFont="1" applyBorder="1" applyAlignment="1">
      <alignment vertical="center"/>
    </xf>
    <xf numFmtId="0" fontId="84" fillId="0" borderId="19" xfId="0" applyFont="1" applyBorder="1"/>
    <xf numFmtId="0" fontId="89" fillId="0" borderId="0" xfId="0" applyFont="1" applyAlignment="1">
      <alignment wrapText="1"/>
    </xf>
    <xf numFmtId="0" fontId="84" fillId="0" borderId="21" xfId="0" applyFont="1" applyBorder="1"/>
    <xf numFmtId="0" fontId="84" fillId="0" borderId="3" xfId="0" applyFont="1" applyBorder="1"/>
    <xf numFmtId="0" fontId="84" fillId="0" borderId="70" xfId="0" applyFont="1" applyBorder="1" applyAlignment="1">
      <alignment wrapText="1"/>
    </xf>
    <xf numFmtId="0" fontId="84" fillId="0" borderId="24" xfId="0" applyFont="1" applyBorder="1"/>
    <xf numFmtId="0" fontId="86" fillId="0" borderId="25" xfId="0" applyFont="1" applyBorder="1"/>
    <xf numFmtId="193" fontId="45" fillId="36" borderId="25" xfId="16" applyNumberFormat="1" applyFont="1" applyFill="1" applyBorder="1" applyAlignment="1" applyProtection="1">
      <protection locked="0"/>
    </xf>
    <xf numFmtId="0" fontId="84" fillId="0" borderId="58" xfId="0" applyFont="1" applyBorder="1" applyAlignment="1">
      <alignment horizontal="center"/>
    </xf>
    <xf numFmtId="0" fontId="84" fillId="0" borderId="59" xfId="0" applyFont="1" applyBorder="1" applyAlignment="1">
      <alignment horizontal="center"/>
    </xf>
    <xf numFmtId="0" fontId="84" fillId="0" borderId="19" xfId="0" applyFont="1" applyBorder="1" applyAlignment="1">
      <alignment horizontal="center"/>
    </xf>
    <xf numFmtId="0" fontId="84" fillId="0" borderId="20" xfId="0" applyFont="1" applyBorder="1" applyAlignment="1">
      <alignment horizontal="center"/>
    </xf>
    <xf numFmtId="0" fontId="89" fillId="0" borderId="0" xfId="0" applyFont="1" applyAlignment="1">
      <alignment horizontal="center"/>
    </xf>
    <xf numFmtId="0" fontId="2" fillId="3" borderId="21" xfId="5" applyFont="1" applyFill="1" applyBorder="1" applyAlignment="1" applyProtection="1">
      <alignment horizontal="left" vertical="center"/>
      <protection locked="0"/>
    </xf>
    <xf numFmtId="0" fontId="2" fillId="3" borderId="3" xfId="5" applyFont="1" applyFill="1" applyBorder="1" applyProtection="1">
      <protection locked="0"/>
    </xf>
    <xf numFmtId="0" fontId="2" fillId="0" borderId="3" xfId="13" applyFont="1" applyFill="1" applyBorder="1" applyAlignment="1" applyProtection="1">
      <alignment horizontal="center" vertical="center" wrapText="1"/>
      <protection locked="0"/>
    </xf>
    <xf numFmtId="0" fontId="2" fillId="3" borderId="3" xfId="13" applyFont="1" applyFill="1" applyBorder="1" applyAlignment="1" applyProtection="1">
      <alignment horizontal="center" vertical="center" wrapText="1"/>
      <protection locked="0"/>
    </xf>
    <xf numFmtId="3" fontId="2" fillId="3" borderId="3" xfId="1" applyNumberFormat="1" applyFont="1" applyFill="1" applyBorder="1" applyAlignment="1" applyProtection="1">
      <alignment horizontal="center" vertical="center" wrapText="1"/>
      <protection locked="0"/>
    </xf>
    <xf numFmtId="9" fontId="2" fillId="3" borderId="3" xfId="15" applyNumberFormat="1" applyFont="1" applyFill="1" applyBorder="1" applyAlignment="1" applyProtection="1">
      <alignment horizontal="center" vertical="center"/>
      <protection locked="0"/>
    </xf>
    <xf numFmtId="0" fontId="91" fillId="3" borderId="3" xfId="11" applyFont="1" applyFill="1" applyBorder="1" applyAlignment="1">
      <alignment horizontal="left" vertical="center"/>
    </xf>
    <xf numFmtId="0" fontId="90" fillId="3" borderId="3" xfId="11" applyFont="1" applyFill="1" applyBorder="1" applyAlignment="1">
      <alignment wrapText="1"/>
    </xf>
    <xf numFmtId="193" fontId="2" fillId="36" borderId="3" xfId="5" applyNumberFormat="1" applyFont="1" applyFill="1" applyBorder="1" applyProtection="1">
      <protection locked="0"/>
    </xf>
    <xf numFmtId="193" fontId="2" fillId="36" borderId="3" xfId="1" applyNumberFormat="1" applyFont="1" applyFill="1" applyBorder="1" applyProtection="1">
      <protection locked="0"/>
    </xf>
    <xf numFmtId="193" fontId="2" fillId="3" borderId="3" xfId="5" applyNumberFormat="1" applyFont="1" applyFill="1" applyBorder="1" applyProtection="1">
      <protection locked="0"/>
    </xf>
    <xf numFmtId="3" fontId="2" fillId="36" borderId="22" xfId="5" applyNumberFormat="1" applyFont="1" applyFill="1" applyBorder="1" applyProtection="1">
      <protection locked="0"/>
    </xf>
    <xf numFmtId="0" fontId="91" fillId="3" borderId="3" xfId="11" applyFont="1" applyFill="1" applyBorder="1" applyAlignment="1">
      <alignment horizontal="left" vertical="center" wrapText="1"/>
    </xf>
    <xf numFmtId="165" fontId="2" fillId="3" borderId="3" xfId="8" applyNumberFormat="1" applyFont="1" applyFill="1" applyBorder="1" applyAlignment="1" applyProtection="1">
      <alignment horizontal="right" wrapText="1"/>
      <protection locked="0"/>
    </xf>
    <xf numFmtId="0" fontId="91" fillId="0" borderId="3" xfId="11" applyFont="1" applyFill="1" applyBorder="1" applyAlignment="1">
      <alignment horizontal="left" vertical="center" wrapText="1"/>
    </xf>
    <xf numFmtId="165" fontId="2" fillId="4" borderId="3" xfId="8" applyNumberFormat="1" applyFont="1" applyFill="1" applyBorder="1" applyAlignment="1" applyProtection="1">
      <alignment horizontal="right" wrapText="1"/>
      <protection locked="0"/>
    </xf>
    <xf numFmtId="0" fontId="90" fillId="0" borderId="3" xfId="11" applyFont="1" applyFill="1" applyBorder="1" applyAlignment="1">
      <alignment wrapText="1"/>
    </xf>
    <xf numFmtId="193" fontId="2" fillId="0" borderId="3" xfId="1" applyNumberFormat="1" applyFont="1" applyFill="1" applyBorder="1" applyProtection="1">
      <protection locked="0"/>
    </xf>
    <xf numFmtId="0" fontId="91" fillId="3" borderId="3" xfId="9" applyFont="1" applyFill="1" applyBorder="1" applyAlignment="1" applyProtection="1">
      <alignment horizontal="left" vertical="center"/>
      <protection locked="0"/>
    </xf>
    <xf numFmtId="0" fontId="90" fillId="3" borderId="3" xfId="20961" applyFont="1" applyFill="1" applyBorder="1" applyAlignment="1" applyProtection="1"/>
    <xf numFmtId="3" fontId="45" fillId="36" borderId="25" xfId="16" applyNumberFormat="1" applyFont="1" applyFill="1" applyBorder="1" applyAlignment="1" applyProtection="1">
      <protection locked="0"/>
    </xf>
    <xf numFmtId="193" fontId="45" fillId="36" borderId="25" xfId="1" applyNumberFormat="1" applyFont="1" applyFill="1" applyBorder="1" applyAlignment="1" applyProtection="1">
      <protection locked="0"/>
    </xf>
    <xf numFmtId="193" fontId="2" fillId="3" borderId="25" xfId="5" applyNumberFormat="1" applyFont="1" applyFill="1" applyBorder="1" applyProtection="1">
      <protection locked="0"/>
    </xf>
    <xf numFmtId="164" fontId="45" fillId="36" borderId="26" xfId="1" applyNumberFormat="1" applyFont="1" applyFill="1" applyBorder="1" applyAlignment="1" applyProtection="1">
      <protection locked="0"/>
    </xf>
    <xf numFmtId="193" fontId="84" fillId="0" borderId="0" xfId="0" applyNumberFormat="1" applyFont="1"/>
    <xf numFmtId="0" fontId="2" fillId="0" borderId="0" xfId="0" applyFont="1" applyFill="1" applyBorder="1" applyAlignment="1">
      <alignment horizontal="center"/>
    </xf>
    <xf numFmtId="0" fontId="2" fillId="0" borderId="0" xfId="0" applyFont="1" applyFill="1" applyAlignment="1">
      <alignment horizontal="center"/>
    </xf>
    <xf numFmtId="0" fontId="46" fillId="0" borderId="0" xfId="0" applyFont="1" applyFill="1" applyAlignment="1">
      <alignment horizontal="right"/>
    </xf>
    <xf numFmtId="0" fontId="84" fillId="0" borderId="21" xfId="0" applyFont="1" applyFill="1" applyBorder="1" applyAlignment="1">
      <alignment horizontal="center" vertical="center"/>
    </xf>
    <xf numFmtId="0" fontId="45" fillId="0" borderId="3" xfId="0" applyFont="1" applyFill="1" applyBorder="1" applyAlignment="1" applyProtection="1">
      <alignment horizontal="left"/>
      <protection locked="0"/>
    </xf>
    <xf numFmtId="193" fontId="2" fillId="36" borderId="3" xfId="0" applyNumberFormat="1" applyFont="1" applyFill="1" applyBorder="1" applyAlignment="1" applyProtection="1">
      <alignment horizontal="right"/>
    </xf>
    <xf numFmtId="0" fontId="2" fillId="0" borderId="10" xfId="0" applyNumberFormat="1" applyFont="1" applyFill="1" applyBorder="1" applyAlignment="1">
      <alignment horizontal="left" vertical="center" wrapText="1"/>
    </xf>
    <xf numFmtId="0" fontId="45" fillId="0" borderId="10" xfId="0" applyNumberFormat="1" applyFont="1" applyFill="1" applyBorder="1" applyAlignment="1">
      <alignment vertical="center" wrapText="1"/>
    </xf>
    <xf numFmtId="0" fontId="46" fillId="0" borderId="3" xfId="0" applyFont="1" applyFill="1" applyBorder="1" applyAlignment="1" applyProtection="1">
      <alignment horizontal="left" vertical="center" indent="17"/>
      <protection locked="0"/>
    </xf>
    <xf numFmtId="0" fontId="84" fillId="0" borderId="24" xfId="0" applyFont="1" applyFill="1" applyBorder="1" applyAlignment="1">
      <alignment horizontal="center" vertical="center"/>
    </xf>
    <xf numFmtId="0" fontId="45" fillId="0" borderId="28" xfId="0" applyNumberFormat="1" applyFont="1" applyFill="1" applyBorder="1" applyAlignment="1">
      <alignment vertical="center" wrapText="1"/>
    </xf>
    <xf numFmtId="193" fontId="2" fillId="0" borderId="25" xfId="0" applyNumberFormat="1" applyFont="1" applyFill="1" applyBorder="1" applyAlignment="1" applyProtection="1">
      <alignment horizontal="right"/>
    </xf>
    <xf numFmtId="193" fontId="2" fillId="36" borderId="25" xfId="0" applyNumberFormat="1" applyFont="1" applyFill="1" applyBorder="1" applyAlignment="1" applyProtection="1">
      <alignment horizontal="right"/>
    </xf>
    <xf numFmtId="0" fontId="90" fillId="0" borderId="3" xfId="20960" applyFont="1" applyFill="1" applyBorder="1" applyAlignment="1" applyProtection="1">
      <alignment horizontal="center" vertical="center"/>
    </xf>
    <xf numFmtId="0" fontId="2" fillId="3" borderId="3" xfId="20960" applyFont="1" applyFill="1" applyBorder="1" applyAlignment="1" applyProtection="1">
      <alignment horizontal="right" indent="1"/>
    </xf>
    <xf numFmtId="0" fontId="2" fillId="3" borderId="2" xfId="20960" applyFont="1" applyFill="1" applyBorder="1" applyAlignment="1" applyProtection="1">
      <alignment horizontal="right" indent="1"/>
    </xf>
    <xf numFmtId="0" fontId="92" fillId="0" borderId="0" xfId="0" applyFont="1" applyBorder="1" applyAlignment="1">
      <alignment wrapText="1"/>
    </xf>
    <xf numFmtId="0" fontId="2" fillId="3" borderId="3" xfId="20960" applyFont="1" applyFill="1" applyBorder="1" applyAlignment="1" applyProtection="1"/>
    <xf numFmtId="0" fontId="45" fillId="0" borderId="3" xfId="0" applyFont="1" applyFill="1" applyBorder="1" applyAlignment="1">
      <alignment horizontal="center" vertical="center" wrapText="1"/>
    </xf>
    <xf numFmtId="0" fontId="65" fillId="0" borderId="3" xfId="0" applyFont="1" applyFill="1" applyBorder="1" applyAlignment="1">
      <alignment horizontal="left" vertical="center" wrapText="1"/>
    </xf>
    <xf numFmtId="0" fontId="2" fillId="0" borderId="25" xfId="0" applyFont="1" applyBorder="1" applyAlignment="1">
      <alignment vertical="center" wrapText="1"/>
    </xf>
    <xf numFmtId="0" fontId="45" fillId="0" borderId="0" xfId="0" applyFont="1" applyAlignment="1">
      <alignment horizontal="center"/>
    </xf>
    <xf numFmtId="0" fontId="84" fillId="0" borderId="0" xfId="0" applyFont="1" applyAlignment="1">
      <alignment horizontal="left" indent="1"/>
    </xf>
    <xf numFmtId="0" fontId="2" fillId="0" borderId="18" xfId="11" applyFont="1" applyFill="1" applyBorder="1" applyAlignment="1" applyProtection="1">
      <alignment vertical="center"/>
    </xf>
    <xf numFmtId="0" fontId="2" fillId="0" borderId="19" xfId="11" applyFont="1" applyFill="1" applyBorder="1" applyAlignment="1" applyProtection="1">
      <alignment vertical="center"/>
    </xf>
    <xf numFmtId="193" fontId="86" fillId="36" borderId="25" xfId="0" applyNumberFormat="1" applyFont="1" applyFill="1" applyBorder="1" applyAlignment="1">
      <alignment horizontal="center" vertical="center"/>
    </xf>
    <xf numFmtId="0" fontId="84" fillId="0" borderId="3" xfId="0" applyFont="1" applyBorder="1" applyAlignment="1">
      <alignment wrapText="1"/>
    </xf>
    <xf numFmtId="0" fontId="84" fillId="0" borderId="3" xfId="0" applyFont="1" applyFill="1" applyBorder="1" applyAlignment="1"/>
    <xf numFmtId="0" fontId="86" fillId="36" borderId="3" xfId="0" applyFont="1" applyFill="1" applyBorder="1" applyAlignment="1">
      <alignment wrapText="1"/>
    </xf>
    <xf numFmtId="0" fontId="86" fillId="36" borderId="25" xfId="0" applyFont="1" applyFill="1" applyBorder="1" applyAlignment="1">
      <alignment wrapText="1"/>
    </xf>
    <xf numFmtId="0" fontId="84" fillId="0" borderId="18" xfId="0" applyFont="1" applyBorder="1" applyAlignment="1">
      <alignment horizontal="center" vertical="center"/>
    </xf>
    <xf numFmtId="193" fontId="84" fillId="36" borderId="20" xfId="0" applyNumberFormat="1" applyFont="1" applyFill="1" applyBorder="1" applyAlignment="1">
      <alignment horizontal="center" vertical="center"/>
    </xf>
    <xf numFmtId="0" fontId="84" fillId="0" borderId="0" xfId="0" applyFont="1" applyAlignment="1"/>
    <xf numFmtId="193" fontId="84" fillId="0" borderId="22" xfId="0" applyNumberFormat="1" applyFont="1" applyBorder="1" applyAlignment="1">
      <alignment wrapText="1"/>
    </xf>
    <xf numFmtId="193" fontId="84" fillId="36" borderId="22" xfId="0" applyNumberFormat="1" applyFont="1" applyFill="1" applyBorder="1" applyAlignment="1">
      <alignment horizontal="center" vertical="center" wrapText="1"/>
    </xf>
    <xf numFmtId="193" fontId="84" fillId="36" borderId="26" xfId="0" applyNumberFormat="1" applyFont="1" applyFill="1" applyBorder="1" applyAlignment="1">
      <alignment horizontal="center" vertical="center" wrapText="1"/>
    </xf>
    <xf numFmtId="0" fontId="45" fillId="0" borderId="0" xfId="11" applyFont="1" applyFill="1" applyBorder="1" applyAlignment="1" applyProtection="1">
      <alignment horizontal="center"/>
    </xf>
    <xf numFmtId="0" fontId="84" fillId="0" borderId="11" xfId="0" applyFont="1" applyBorder="1" applyAlignment="1">
      <alignment horizontal="left" wrapText="1" indent="1"/>
    </xf>
    <xf numFmtId="0" fontId="88" fillId="0" borderId="11" xfId="0" applyFont="1" applyBorder="1" applyAlignment="1">
      <alignment horizontal="left" wrapText="1" indent="1"/>
    </xf>
    <xf numFmtId="0" fontId="88" fillId="0" borderId="11" xfId="0" applyFont="1" applyFill="1" applyBorder="1" applyAlignment="1">
      <alignment horizontal="right" wrapText="1"/>
    </xf>
    <xf numFmtId="0" fontId="2" fillId="3" borderId="3" xfId="11" applyFont="1" applyFill="1" applyBorder="1" applyAlignment="1">
      <alignment horizontal="center" vertical="center" wrapText="1"/>
    </xf>
    <xf numFmtId="0" fontId="45" fillId="0" borderId="0" xfId="8" applyFont="1" applyFill="1" applyBorder="1" applyAlignment="1" applyProtection="1">
      <alignment horizontal="center" vertical="center"/>
      <protection locked="0"/>
    </xf>
    <xf numFmtId="164" fontId="2" fillId="0" borderId="3" xfId="1" applyNumberFormat="1" applyFont="1" applyFill="1" applyBorder="1" applyAlignment="1" applyProtection="1">
      <alignment horizontal="center" vertical="center" wrapText="1"/>
      <protection locked="0"/>
    </xf>
    <xf numFmtId="0" fontId="84" fillId="0" borderId="18" xfId="0" applyFont="1" applyBorder="1" applyAlignment="1">
      <alignment horizontal="center" vertical="center" wrapText="1"/>
    </xf>
    <xf numFmtId="0" fontId="84" fillId="0" borderId="19" xfId="0" applyFont="1" applyFill="1" applyBorder="1" applyAlignment="1">
      <alignment horizontal="left" vertical="center" wrapText="1" indent="2"/>
    </xf>
    <xf numFmtId="0" fontId="93" fillId="0" borderId="0" xfId="11" applyFont="1" applyFill="1" applyBorder="1" applyAlignment="1" applyProtection="1"/>
    <xf numFmtId="0" fontId="94" fillId="0" borderId="0" xfId="11" applyFont="1" applyFill="1" applyBorder="1" applyAlignment="1" applyProtection="1">
      <alignment horizontal="center" vertical="center" wrapText="1"/>
    </xf>
    <xf numFmtId="0" fontId="3" fillId="0" borderId="0" xfId="0" applyFont="1" applyFill="1" applyBorder="1" applyAlignment="1"/>
    <xf numFmtId="0" fontId="3" fillId="0" borderId="0" xfId="0" applyFont="1" applyFill="1" applyBorder="1" applyAlignment="1">
      <alignment vertical="center" wrapText="1"/>
    </xf>
    <xf numFmtId="0" fontId="3" fillId="0" borderId="0" xfId="0" applyFont="1" applyFill="1" applyBorder="1" applyAlignment="1">
      <alignment vertical="center"/>
    </xf>
    <xf numFmtId="0" fontId="84" fillId="0" borderId="0" xfId="0" applyFont="1" applyFill="1" applyBorder="1"/>
    <xf numFmtId="0" fontId="0" fillId="0" borderId="0" xfId="0" applyFill="1" applyBorder="1" applyAlignment="1">
      <alignment horizontal="center" vertical="center"/>
    </xf>
    <xf numFmtId="0" fontId="4" fillId="0" borderId="0" xfId="0" applyFont="1" applyFill="1" applyBorder="1" applyAlignment="1">
      <alignment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wrapText="1"/>
    </xf>
    <xf numFmtId="0" fontId="84" fillId="0" borderId="0" xfId="0" applyFont="1" applyFill="1" applyBorder="1" applyAlignment="1">
      <alignment vertical="center"/>
    </xf>
    <xf numFmtId="0" fontId="2" fillId="0" borderId="3" xfId="0" applyFont="1" applyFill="1" applyBorder="1" applyAlignment="1" applyProtection="1">
      <alignment horizontal="left" indent="4"/>
      <protection locked="0"/>
    </xf>
    <xf numFmtId="0" fontId="2" fillId="0" borderId="10" xfId="0" applyNumberFormat="1" applyFont="1" applyFill="1" applyBorder="1" applyAlignment="1">
      <alignment horizontal="left" vertical="center" wrapText="1" indent="4"/>
    </xf>
    <xf numFmtId="0" fontId="2" fillId="0" borderId="3" xfId="0" applyFont="1" applyFill="1" applyBorder="1" applyAlignment="1" applyProtection="1">
      <alignment horizontal="left" vertical="center" indent="11"/>
      <protection locked="0"/>
    </xf>
    <xf numFmtId="0" fontId="95" fillId="0" borderId="10" xfId="0" applyNumberFormat="1" applyFont="1" applyFill="1" applyBorder="1" applyAlignment="1">
      <alignment horizontal="left" vertical="center" wrapText="1"/>
    </xf>
    <xf numFmtId="0" fontId="94" fillId="0" borderId="10" xfId="0" applyNumberFormat="1" applyFont="1" applyFill="1" applyBorder="1" applyAlignment="1">
      <alignment vertical="center" wrapText="1"/>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84" fillId="0" borderId="11" xfId="0" applyFont="1" applyFill="1" applyBorder="1" applyAlignment="1">
      <alignment wrapText="1"/>
    </xf>
    <xf numFmtId="0" fontId="84" fillId="0" borderId="3" xfId="0" applyFont="1" applyBorder="1" applyAlignment="1">
      <alignment horizontal="center" vertical="center" wrapText="1"/>
    </xf>
    <xf numFmtId="0" fontId="86" fillId="0" borderId="5" xfId="0" applyFont="1" applyFill="1" applyBorder="1" applyAlignment="1">
      <alignment horizontal="center" vertical="center" wrapText="1"/>
    </xf>
    <xf numFmtId="0" fontId="2" fillId="0" borderId="22" xfId="1" applyNumberFormat="1" applyFont="1" applyFill="1" applyBorder="1" applyAlignment="1" applyProtection="1">
      <alignment horizontal="center" vertical="center" wrapText="1"/>
      <protection locked="0"/>
    </xf>
    <xf numFmtId="0" fontId="45" fillId="0" borderId="8" xfId="0" applyFont="1" applyFill="1" applyBorder="1" applyAlignment="1" applyProtection="1">
      <alignment horizontal="left"/>
    </xf>
    <xf numFmtId="0" fontId="3" fillId="0" borderId="58" xfId="0" applyFont="1" applyBorder="1"/>
    <xf numFmtId="0" fontId="3" fillId="0" borderId="59" xfId="0" applyFont="1" applyBorder="1"/>
    <xf numFmtId="0" fontId="3" fillId="0" borderId="19" xfId="0" applyFont="1" applyBorder="1" applyAlignment="1">
      <alignment horizontal="center" vertical="center"/>
    </xf>
    <xf numFmtId="0" fontId="3" fillId="0" borderId="29" xfId="0" applyFont="1" applyBorder="1" applyAlignment="1">
      <alignment horizontal="center" vertical="center"/>
    </xf>
    <xf numFmtId="0" fontId="3" fillId="0" borderId="20" xfId="0" applyFont="1" applyBorder="1" applyAlignment="1">
      <alignment horizontal="center" vertical="center"/>
    </xf>
    <xf numFmtId="0" fontId="96" fillId="0" borderId="0" xfId="0" applyFont="1"/>
    <xf numFmtId="0" fontId="3" fillId="0" borderId="70" xfId="0" applyFont="1" applyBorder="1"/>
    <xf numFmtId="193" fontId="84" fillId="0" borderId="23" xfId="0" applyNumberFormat="1" applyFont="1" applyBorder="1" applyAlignment="1"/>
    <xf numFmtId="0" fontId="3" fillId="0" borderId="0" xfId="0" applyFont="1"/>
    <xf numFmtId="0" fontId="3" fillId="0" borderId="19" xfId="0" applyFont="1" applyBorder="1" applyAlignment="1">
      <alignment wrapText="1"/>
    </xf>
    <xf numFmtId="0" fontId="3" fillId="0" borderId="29" xfId="0" applyFont="1" applyBorder="1" applyAlignment="1">
      <alignment wrapText="1"/>
    </xf>
    <xf numFmtId="0" fontId="3" fillId="0" borderId="20" xfId="0" applyFont="1" applyBorder="1" applyAlignment="1">
      <alignment wrapText="1"/>
    </xf>
    <xf numFmtId="0" fontId="3" fillId="0" borderId="3" xfId="0" applyFont="1" applyFill="1" applyBorder="1" applyAlignment="1">
      <alignment horizontal="center" vertical="center" wrapText="1"/>
    </xf>
    <xf numFmtId="193" fontId="3" fillId="0" borderId="3" xfId="0" applyNumberFormat="1" applyFont="1" applyBorder="1"/>
    <xf numFmtId="193" fontId="3" fillId="0" borderId="3" xfId="0" applyNumberFormat="1" applyFont="1" applyFill="1" applyBorder="1"/>
    <xf numFmtId="193" fontId="3" fillId="0" borderId="8" xfId="0" applyNumberFormat="1" applyFont="1" applyBorder="1"/>
    <xf numFmtId="193" fontId="3" fillId="36" borderId="25" xfId="0" applyNumberFormat="1" applyFont="1" applyFill="1" applyBorder="1"/>
    <xf numFmtId="9" fontId="3" fillId="0" borderId="22" xfId="20962" applyFont="1" applyBorder="1"/>
    <xf numFmtId="9" fontId="3" fillId="36" borderId="26" xfId="20962" applyFont="1" applyFill="1" applyBorder="1"/>
    <xf numFmtId="0" fontId="86" fillId="0" borderId="0" xfId="0" applyFont="1" applyFill="1" applyBorder="1" applyAlignment="1">
      <alignment horizontal="center" wrapText="1"/>
    </xf>
    <xf numFmtId="167" fontId="84" fillId="0" borderId="3" xfId="0" applyNumberFormat="1" applyFont="1" applyBorder="1" applyAlignment="1"/>
    <xf numFmtId="167" fontId="84" fillId="36" borderId="25" xfId="0" applyNumberFormat="1" applyFont="1" applyFill="1" applyBorder="1"/>
    <xf numFmtId="0" fontId="84" fillId="0" borderId="0" xfId="0" applyFont="1" applyFill="1" applyBorder="1" applyAlignment="1">
      <alignment vertical="center" wrapText="1"/>
    </xf>
    <xf numFmtId="0" fontId="84" fillId="0" borderId="76" xfId="0" applyFont="1" applyFill="1" applyBorder="1" applyAlignment="1">
      <alignment vertical="center" wrapText="1"/>
    </xf>
    <xf numFmtId="0" fontId="84" fillId="0" borderId="21" xfId="0" applyFont="1" applyFill="1" applyBorder="1"/>
    <xf numFmtId="0" fontId="84" fillId="0" borderId="21" xfId="0" applyFont="1" applyFill="1" applyBorder="1" applyAlignment="1">
      <alignment horizontal="center"/>
    </xf>
    <xf numFmtId="167" fontId="85" fillId="0" borderId="0" xfId="0" applyNumberFormat="1" applyFont="1" applyFill="1"/>
    <xf numFmtId="193" fontId="86" fillId="36" borderId="25" xfId="0" applyNumberFormat="1" applyFont="1" applyFill="1" applyBorder="1" applyAlignment="1">
      <alignment horizontal="left" vertical="center" wrapText="1"/>
    </xf>
    <xf numFmtId="0" fontId="86" fillId="0" borderId="1" xfId="0" applyFont="1" applyBorder="1" applyAlignment="1">
      <alignment horizontal="left"/>
    </xf>
    <xf numFmtId="0" fontId="86" fillId="36" borderId="84" xfId="0" applyFont="1" applyFill="1" applyBorder="1" applyAlignment="1">
      <alignment wrapText="1"/>
    </xf>
    <xf numFmtId="193" fontId="2" fillId="0" borderId="3" xfId="0" applyNumberFormat="1" applyFont="1" applyFill="1" applyBorder="1" applyAlignment="1" applyProtection="1">
      <alignment horizontal="right" vertical="center" wrapText="1"/>
      <protection locked="0"/>
    </xf>
    <xf numFmtId="193" fontId="45" fillId="0" borderId="3" xfId="0" applyNumberFormat="1" applyFont="1" applyFill="1" applyBorder="1" applyAlignment="1" applyProtection="1">
      <alignment horizontal="right" vertical="center" wrapText="1"/>
      <protection locked="0"/>
    </xf>
    <xf numFmtId="0" fontId="95" fillId="0" borderId="0" xfId="0" applyFont="1" applyAlignment="1">
      <alignment wrapText="1"/>
    </xf>
    <xf numFmtId="0" fontId="2" fillId="0" borderId="0" xfId="0" applyFont="1" applyAlignment="1">
      <alignment wrapText="1"/>
    </xf>
    <xf numFmtId="0" fontId="3" fillId="0" borderId="0" xfId="0" applyFont="1" applyFill="1"/>
    <xf numFmtId="0" fontId="98" fillId="3" borderId="86" xfId="0" applyFont="1" applyFill="1" applyBorder="1" applyAlignment="1">
      <alignment horizontal="left"/>
    </xf>
    <xf numFmtId="0" fontId="98" fillId="3" borderId="87" xfId="0" applyFont="1" applyFill="1" applyBorder="1" applyAlignment="1">
      <alignment horizontal="left"/>
    </xf>
    <xf numFmtId="0" fontId="4" fillId="3" borderId="90" xfId="0" applyFont="1" applyFill="1" applyBorder="1" applyAlignment="1">
      <alignment vertical="center"/>
    </xf>
    <xf numFmtId="0" fontId="3" fillId="3" borderId="91" xfId="0" applyFont="1" applyFill="1" applyBorder="1" applyAlignment="1">
      <alignment vertical="center"/>
    </xf>
    <xf numFmtId="0" fontId="3" fillId="0" borderId="74" xfId="0" applyFont="1" applyFill="1" applyBorder="1" applyAlignment="1">
      <alignment horizontal="center" vertical="center"/>
    </xf>
    <xf numFmtId="0" fontId="3" fillId="0" borderId="7" xfId="0" applyFont="1" applyFill="1" applyBorder="1" applyAlignment="1">
      <alignment vertical="center"/>
    </xf>
    <xf numFmtId="0" fontId="3" fillId="0" borderId="21" xfId="0" applyFont="1" applyFill="1" applyBorder="1" applyAlignment="1">
      <alignment horizontal="center" vertical="center"/>
    </xf>
    <xf numFmtId="0" fontId="3" fillId="0" borderId="88" xfId="0" applyFont="1" applyFill="1" applyBorder="1" applyAlignment="1">
      <alignment vertical="center"/>
    </xf>
    <xf numFmtId="0" fontId="4" fillId="0" borderId="88" xfId="0" applyFont="1" applyFill="1" applyBorder="1" applyAlignment="1">
      <alignment vertical="center"/>
    </xf>
    <xf numFmtId="0" fontId="3" fillId="0" borderId="24" xfId="0" applyFont="1" applyFill="1" applyBorder="1" applyAlignment="1">
      <alignment horizontal="center" vertical="center"/>
    </xf>
    <xf numFmtId="0" fontId="4" fillId="0" borderId="25" xfId="0" applyFont="1" applyFill="1" applyBorder="1" applyAlignment="1">
      <alignment vertical="center"/>
    </xf>
    <xf numFmtId="0" fontId="3" fillId="3" borderId="70" xfId="0" applyFont="1" applyFill="1" applyBorder="1" applyAlignment="1">
      <alignment horizontal="center" vertical="center"/>
    </xf>
    <xf numFmtId="0" fontId="3" fillId="3" borderId="0" xfId="0" applyFont="1" applyFill="1" applyBorder="1" applyAlignment="1">
      <alignment vertical="center"/>
    </xf>
    <xf numFmtId="0" fontId="3" fillId="0" borderId="18" xfId="0" applyFont="1" applyFill="1" applyBorder="1" applyAlignment="1">
      <alignment horizontal="center" vertical="center"/>
    </xf>
    <xf numFmtId="0" fontId="3" fillId="0" borderId="19" xfId="0" applyFont="1" applyFill="1" applyBorder="1" applyAlignment="1">
      <alignment vertical="center"/>
    </xf>
    <xf numFmtId="169" fontId="9" fillId="37" borderId="59" xfId="20" applyBorder="1"/>
    <xf numFmtId="0" fontId="3" fillId="0" borderId="95" xfId="0" applyFont="1" applyFill="1" applyBorder="1" applyAlignment="1">
      <alignment horizontal="center" vertical="center"/>
    </xf>
    <xf numFmtId="0" fontId="3" fillId="0" borderId="96" xfId="0" applyFont="1" applyFill="1" applyBorder="1" applyAlignment="1">
      <alignment vertical="center"/>
    </xf>
    <xf numFmtId="169" fontId="9" fillId="37" borderId="27" xfId="20" applyBorder="1"/>
    <xf numFmtId="169" fontId="9" fillId="37" borderId="97" xfId="20" applyBorder="1"/>
    <xf numFmtId="169" fontId="9" fillId="37" borderId="28" xfId="20" applyBorder="1"/>
    <xf numFmtId="0" fontId="3" fillId="0" borderId="100" xfId="0" applyFont="1" applyFill="1" applyBorder="1" applyAlignment="1">
      <alignment horizontal="center" vertical="center"/>
    </xf>
    <xf numFmtId="0" fontId="3" fillId="0" borderId="101" xfId="0" applyFont="1" applyFill="1" applyBorder="1" applyAlignment="1">
      <alignment vertical="center"/>
    </xf>
    <xf numFmtId="169" fontId="9" fillId="37" borderId="33" xfId="20" applyBorder="1"/>
    <xf numFmtId="0" fontId="4" fillId="0" borderId="0" xfId="0" applyFont="1" applyFill="1" applyAlignment="1">
      <alignment horizontal="center"/>
    </xf>
    <xf numFmtId="0" fontId="86" fillId="0" borderId="88" xfId="0" applyFont="1" applyFill="1" applyBorder="1" applyAlignment="1">
      <alignment horizontal="center" vertical="center" wrapText="1"/>
    </xf>
    <xf numFmtId="0" fontId="86" fillId="0" borderId="89" xfId="0" applyFont="1" applyFill="1" applyBorder="1" applyAlignment="1">
      <alignment horizontal="center" vertical="center" wrapText="1"/>
    </xf>
    <xf numFmtId="0" fontId="84" fillId="0" borderId="88" xfId="0" applyFont="1" applyFill="1" applyBorder="1"/>
    <xf numFmtId="193" fontId="84" fillId="0" borderId="88" xfId="0" applyNumberFormat="1" applyFont="1" applyFill="1" applyBorder="1" applyAlignment="1">
      <alignment horizontal="center" vertical="center"/>
    </xf>
    <xf numFmtId="193" fontId="84" fillId="0" borderId="89" xfId="0" applyNumberFormat="1" applyFont="1" applyFill="1" applyBorder="1" applyAlignment="1">
      <alignment horizontal="center" vertical="center"/>
    </xf>
    <xf numFmtId="0" fontId="84" fillId="0" borderId="88" xfId="0" applyFont="1" applyFill="1" applyBorder="1" applyAlignment="1">
      <alignment horizontal="left" indent="1"/>
    </xf>
    <xf numFmtId="193" fontId="88" fillId="0" borderId="88" xfId="0" applyNumberFormat="1" applyFont="1" applyFill="1" applyBorder="1" applyAlignment="1">
      <alignment horizontal="center" vertical="center"/>
    </xf>
    <xf numFmtId="0" fontId="88" fillId="0" borderId="88" xfId="0" applyFont="1" applyFill="1" applyBorder="1" applyAlignment="1">
      <alignment horizontal="left" indent="1"/>
    </xf>
    <xf numFmtId="193" fontId="86" fillId="36" borderId="26" xfId="0" applyNumberFormat="1" applyFont="1" applyFill="1" applyBorder="1" applyAlignment="1">
      <alignment horizontal="center" vertical="center"/>
    </xf>
    <xf numFmtId="0" fontId="93" fillId="0" borderId="0" xfId="11" applyFont="1" applyFill="1" applyBorder="1" applyProtection="1"/>
    <xf numFmtId="0" fontId="4" fillId="36" borderId="19" xfId="0" applyFont="1" applyFill="1" applyBorder="1" applyAlignment="1">
      <alignment horizontal="center" vertical="center" wrapText="1"/>
    </xf>
    <xf numFmtId="0" fontId="4" fillId="36" borderId="20" xfId="0" applyFont="1" applyFill="1" applyBorder="1" applyAlignment="1">
      <alignment horizontal="center" vertical="center" wrapText="1"/>
    </xf>
    <xf numFmtId="0" fontId="4" fillId="36" borderId="21" xfId="0" applyFont="1" applyFill="1" applyBorder="1" applyAlignment="1">
      <alignment horizontal="left" vertical="center" wrapText="1"/>
    </xf>
    <xf numFmtId="0" fontId="4" fillId="36" borderId="89" xfId="0" applyFont="1" applyFill="1" applyBorder="1" applyAlignment="1">
      <alignment horizontal="left" vertical="center" wrapText="1"/>
    </xf>
    <xf numFmtId="0" fontId="3" fillId="0" borderId="21" xfId="0" applyFont="1" applyFill="1" applyBorder="1" applyAlignment="1">
      <alignment horizontal="right" vertical="center" wrapText="1"/>
    </xf>
    <xf numFmtId="0" fontId="99" fillId="0" borderId="21" xfId="0" applyFont="1" applyFill="1" applyBorder="1" applyAlignment="1">
      <alignment horizontal="right" vertical="center" wrapText="1"/>
    </xf>
    <xf numFmtId="0" fontId="4" fillId="0" borderId="21" xfId="0" applyFont="1" applyFill="1" applyBorder="1" applyAlignment="1">
      <alignment horizontal="left" vertical="center" wrapText="1"/>
    </xf>
    <xf numFmtId="0" fontId="4" fillId="0" borderId="0" xfId="20963" applyFont="1" applyFill="1" applyAlignment="1" applyProtection="1">
      <alignment horizontal="left" vertical="center"/>
      <protection locked="0"/>
    </xf>
    <xf numFmtId="0" fontId="3" fillId="0" borderId="0" xfId="0" applyFont="1" applyFill="1" applyAlignment="1">
      <alignment horizontal="center" vertical="center"/>
    </xf>
    <xf numFmtId="0" fontId="3" fillId="0" borderId="0" xfId="0" applyFont="1" applyFill="1" applyAlignment="1">
      <alignment horizontal="left" vertical="center"/>
    </xf>
    <xf numFmtId="0" fontId="99" fillId="0" borderId="0" xfId="0" applyFont="1" applyFill="1" applyAlignment="1">
      <alignment horizontal="left" vertical="center"/>
    </xf>
    <xf numFmtId="49" fontId="100" fillId="0" borderId="24" xfId="5" applyNumberFormat="1" applyFont="1" applyFill="1" applyBorder="1" applyAlignment="1" applyProtection="1">
      <alignment horizontal="left" vertical="center"/>
      <protection locked="0"/>
    </xf>
    <xf numFmtId="0" fontId="101" fillId="0" borderId="25" xfId="9" applyFont="1" applyFill="1" applyBorder="1" applyAlignment="1" applyProtection="1">
      <alignment horizontal="left" vertical="center" wrapText="1"/>
      <protection locked="0"/>
    </xf>
    <xf numFmtId="0" fontId="84" fillId="0" borderId="88" xfId="0" applyFont="1" applyBorder="1" applyAlignment="1">
      <alignment vertical="center" wrapText="1"/>
    </xf>
    <xf numFmtId="14" fontId="2" fillId="3" borderId="88" xfId="8" quotePrefix="1" applyNumberFormat="1" applyFont="1" applyFill="1" applyBorder="1" applyAlignment="1" applyProtection="1">
      <alignment horizontal="left"/>
      <protection locked="0"/>
    </xf>
    <xf numFmtId="3" fontId="102" fillId="36" borderId="89" xfId="0" applyNumberFormat="1" applyFont="1" applyFill="1" applyBorder="1" applyAlignment="1">
      <alignment vertical="center" wrapText="1"/>
    </xf>
    <xf numFmtId="3" fontId="102" fillId="36" borderId="25" xfId="0" applyNumberFormat="1" applyFont="1" applyFill="1" applyBorder="1" applyAlignment="1">
      <alignment vertical="center" wrapText="1"/>
    </xf>
    <xf numFmtId="3" fontId="102" fillId="36" borderId="26" xfId="0" applyNumberFormat="1" applyFont="1" applyFill="1" applyBorder="1" applyAlignment="1">
      <alignment vertical="center" wrapText="1"/>
    </xf>
    <xf numFmtId="0" fontId="6" fillId="0" borderId="88" xfId="17" applyFill="1" applyBorder="1" applyAlignment="1" applyProtection="1"/>
    <xf numFmtId="49" fontId="84" fillId="0" borderId="88" xfId="0" applyNumberFormat="1" applyFont="1" applyBorder="1" applyAlignment="1">
      <alignment horizontal="right"/>
    </xf>
    <xf numFmtId="0" fontId="2" fillId="3" borderId="3" xfId="20960" applyFont="1" applyFill="1" applyBorder="1" applyAlignment="1" applyProtection="1">
      <alignment horizontal="left" wrapText="1"/>
    </xf>
    <xf numFmtId="0" fontId="84" fillId="0" borderId="3" xfId="20960" applyFont="1" applyFill="1" applyBorder="1" applyAlignment="1" applyProtection="1">
      <alignment horizontal="left" wrapText="1"/>
    </xf>
    <xf numFmtId="0" fontId="2" fillId="0" borderId="3" xfId="20960" applyFont="1" applyFill="1" applyBorder="1" applyAlignment="1" applyProtection="1">
      <alignment horizontal="left" wrapText="1"/>
    </xf>
    <xf numFmtId="0" fontId="2" fillId="0" borderId="2" xfId="20960" applyFont="1" applyFill="1" applyBorder="1" applyAlignment="1" applyProtection="1">
      <alignment horizontal="left" wrapText="1"/>
    </xf>
    <xf numFmtId="0" fontId="0" fillId="0" borderId="0" xfId="0" applyAlignment="1">
      <alignment wrapText="1"/>
    </xf>
    <xf numFmtId="0" fontId="45" fillId="77" borderId="108" xfId="20964" applyFont="1" applyFill="1" applyBorder="1" applyAlignment="1">
      <alignment vertical="center"/>
    </xf>
    <xf numFmtId="0" fontId="45" fillId="77" borderId="109" xfId="20964" applyFont="1" applyFill="1" applyBorder="1" applyAlignment="1">
      <alignment vertical="center"/>
    </xf>
    <xf numFmtId="0" fontId="45" fillId="77" borderId="106" xfId="20964" applyFont="1" applyFill="1" applyBorder="1" applyAlignment="1">
      <alignment vertical="center"/>
    </xf>
    <xf numFmtId="0" fontId="104" fillId="70" borderId="105" xfId="20964" applyFont="1" applyFill="1" applyBorder="1" applyAlignment="1">
      <alignment horizontal="center" vertical="center"/>
    </xf>
    <xf numFmtId="0" fontId="104" fillId="70" borderId="106" xfId="20964" applyFont="1" applyFill="1" applyBorder="1" applyAlignment="1">
      <alignment horizontal="left" vertical="center" wrapText="1"/>
    </xf>
    <xf numFmtId="164" fontId="104" fillId="0" borderId="107" xfId="7" applyNumberFormat="1" applyFont="1" applyFill="1" applyBorder="1" applyAlignment="1" applyProtection="1">
      <alignment horizontal="right" vertical="center"/>
      <protection locked="0"/>
    </xf>
    <xf numFmtId="0" fontId="103" fillId="78" borderId="107" xfId="20964" applyFont="1" applyFill="1" applyBorder="1" applyAlignment="1">
      <alignment horizontal="center" vertical="center"/>
    </xf>
    <xf numFmtId="0" fontId="103" fillId="78" borderId="109" xfId="20964" applyFont="1" applyFill="1" applyBorder="1" applyAlignment="1">
      <alignment vertical="top" wrapText="1"/>
    </xf>
    <xf numFmtId="164" fontId="45" fillId="77" borderId="106" xfId="7" applyNumberFormat="1" applyFont="1" applyFill="1" applyBorder="1" applyAlignment="1">
      <alignment horizontal="right" vertical="center"/>
    </xf>
    <xf numFmtId="0" fontId="105" fillId="70" borderId="105" xfId="20964" applyFont="1" applyFill="1" applyBorder="1" applyAlignment="1">
      <alignment horizontal="center" vertical="center"/>
    </xf>
    <xf numFmtId="0" fontId="104" fillId="70" borderId="109" xfId="20964" applyFont="1" applyFill="1" applyBorder="1" applyAlignment="1">
      <alignment vertical="center" wrapText="1"/>
    </xf>
    <xf numFmtId="0" fontId="104" fillId="70" borderId="106" xfId="20964" applyFont="1" applyFill="1" applyBorder="1" applyAlignment="1">
      <alignment horizontal="left" vertical="center"/>
    </xf>
    <xf numFmtId="0" fontId="105" fillId="3" borderId="105" xfId="20964" applyFont="1" applyFill="1" applyBorder="1" applyAlignment="1">
      <alignment horizontal="center" vertical="center"/>
    </xf>
    <xf numFmtId="0" fontId="104" fillId="3" borderId="106" xfId="20964" applyFont="1" applyFill="1" applyBorder="1" applyAlignment="1">
      <alignment horizontal="left" vertical="center"/>
    </xf>
    <xf numFmtId="0" fontId="105" fillId="0" borderId="105" xfId="20964" applyFont="1" applyFill="1" applyBorder="1" applyAlignment="1">
      <alignment horizontal="center" vertical="center"/>
    </xf>
    <xf numFmtId="0" fontId="104" fillId="0" borderId="106" xfId="20964" applyFont="1" applyFill="1" applyBorder="1" applyAlignment="1">
      <alignment horizontal="left" vertical="center"/>
    </xf>
    <xf numFmtId="0" fontId="106" fillId="78" borderId="107" xfId="20964" applyFont="1" applyFill="1" applyBorder="1" applyAlignment="1">
      <alignment horizontal="center" vertical="center"/>
    </xf>
    <xf numFmtId="0" fontId="103" fillId="78" borderId="109" xfId="20964" applyFont="1" applyFill="1" applyBorder="1" applyAlignment="1">
      <alignment vertical="center"/>
    </xf>
    <xf numFmtId="164" fontId="104" fillId="78" borderId="107" xfId="7" applyNumberFormat="1" applyFont="1" applyFill="1" applyBorder="1" applyAlignment="1" applyProtection="1">
      <alignment horizontal="right" vertical="center"/>
      <protection locked="0"/>
    </xf>
    <xf numFmtId="0" fontId="103" fillId="77" borderId="108" xfId="20964" applyFont="1" applyFill="1" applyBorder="1" applyAlignment="1">
      <alignment vertical="center"/>
    </xf>
    <xf numFmtId="0" fontId="103" fillId="77" borderId="109" xfId="20964" applyFont="1" applyFill="1" applyBorder="1" applyAlignment="1">
      <alignment vertical="center"/>
    </xf>
    <xf numFmtId="164" fontId="103" fillId="77" borderId="106" xfId="7" applyNumberFormat="1" applyFont="1" applyFill="1" applyBorder="1" applyAlignment="1">
      <alignment horizontal="right" vertical="center"/>
    </xf>
    <xf numFmtId="0" fontId="108" fillId="3" borderId="105" xfId="20964" applyFont="1" applyFill="1" applyBorder="1" applyAlignment="1">
      <alignment horizontal="center" vertical="center"/>
    </xf>
    <xf numFmtId="0" fontId="109" fillId="78" borderId="107" xfId="20964" applyFont="1" applyFill="1" applyBorder="1" applyAlignment="1">
      <alignment horizontal="center" vertical="center"/>
    </xf>
    <xf numFmtId="0" fontId="45" fillId="78" borderId="109" xfId="20964" applyFont="1" applyFill="1" applyBorder="1" applyAlignment="1">
      <alignment vertical="center"/>
    </xf>
    <xf numFmtId="0" fontId="108" fillId="70" borderId="105" xfId="20964" applyFont="1" applyFill="1" applyBorder="1" applyAlignment="1">
      <alignment horizontal="center" vertical="center"/>
    </xf>
    <xf numFmtId="164" fontId="104" fillId="3" borderId="107" xfId="7" applyNumberFormat="1" applyFont="1" applyFill="1" applyBorder="1" applyAlignment="1" applyProtection="1">
      <alignment horizontal="right" vertical="center"/>
      <protection locked="0"/>
    </xf>
    <xf numFmtId="0" fontId="109" fillId="3" borderId="107" xfId="20964" applyFont="1" applyFill="1" applyBorder="1" applyAlignment="1">
      <alignment horizontal="center" vertical="center"/>
    </xf>
    <xf numFmtId="0" fontId="45" fillId="3" borderId="109" xfId="20964" applyFont="1" applyFill="1" applyBorder="1" applyAlignment="1">
      <alignment vertical="center"/>
    </xf>
    <xf numFmtId="0" fontId="105" fillId="70" borderId="107" xfId="20964" applyFont="1" applyFill="1" applyBorder="1" applyAlignment="1">
      <alignment horizontal="center" vertical="center"/>
    </xf>
    <xf numFmtId="0" fontId="19" fillId="70" borderId="107" xfId="20964" applyFont="1" applyFill="1" applyBorder="1" applyAlignment="1">
      <alignment horizontal="center" vertical="center"/>
    </xf>
    <xf numFmtId="0" fontId="99" fillId="0" borderId="107" xfId="0" applyFont="1" applyFill="1" applyBorder="1" applyAlignment="1">
      <alignment horizontal="left" vertical="center" wrapText="1"/>
    </xf>
    <xf numFmtId="10" fontId="95" fillId="0" borderId="107" xfId="20962" applyNumberFormat="1" applyFont="1" applyFill="1" applyBorder="1" applyAlignment="1">
      <alignment horizontal="left" vertical="center" wrapText="1"/>
    </xf>
    <xf numFmtId="10" fontId="3" fillId="0" borderId="107" xfId="20962" applyNumberFormat="1" applyFont="1" applyFill="1" applyBorder="1" applyAlignment="1">
      <alignment horizontal="left" vertical="center" wrapText="1"/>
    </xf>
    <xf numFmtId="10" fontId="4" fillId="36" borderId="107" xfId="0" applyNumberFormat="1" applyFont="1" applyFill="1" applyBorder="1" applyAlignment="1">
      <alignment horizontal="left" vertical="center" wrapText="1"/>
    </xf>
    <xf numFmtId="10" fontId="99" fillId="0" borderId="107" xfId="20962" applyNumberFormat="1" applyFont="1" applyFill="1" applyBorder="1" applyAlignment="1">
      <alignment horizontal="left" vertical="center" wrapText="1"/>
    </xf>
    <xf numFmtId="10" fontId="4" fillId="36" borderId="107" xfId="20962" applyNumberFormat="1" applyFont="1" applyFill="1" applyBorder="1" applyAlignment="1">
      <alignment horizontal="left" vertical="center" wrapText="1"/>
    </xf>
    <xf numFmtId="10" fontId="4" fillId="36" borderId="107" xfId="0" applyNumberFormat="1" applyFont="1" applyFill="1" applyBorder="1" applyAlignment="1">
      <alignment horizontal="center" vertical="center" wrapText="1"/>
    </xf>
    <xf numFmtId="10" fontId="101" fillId="0" borderId="25" xfId="20962" applyNumberFormat="1" applyFont="1" applyFill="1" applyBorder="1" applyAlignment="1" applyProtection="1">
      <alignment horizontal="left" vertical="center"/>
    </xf>
    <xf numFmtId="0" fontId="4" fillId="36" borderId="107" xfId="0" applyFont="1" applyFill="1" applyBorder="1" applyAlignment="1">
      <alignment horizontal="left" vertical="center" wrapText="1"/>
    </xf>
    <xf numFmtId="0" fontId="3" fillId="0" borderId="107" xfId="0" applyFont="1" applyFill="1" applyBorder="1" applyAlignment="1">
      <alignment horizontal="left" vertical="center" wrapText="1"/>
    </xf>
    <xf numFmtId="0" fontId="4" fillId="36" borderId="90" xfId="0" applyFont="1" applyFill="1" applyBorder="1" applyAlignment="1">
      <alignment vertical="center" wrapText="1"/>
    </xf>
    <xf numFmtId="0" fontId="4" fillId="36" borderId="106" xfId="0" applyFont="1" applyFill="1" applyBorder="1" applyAlignment="1">
      <alignment vertical="center" wrapText="1"/>
    </xf>
    <xf numFmtId="0" fontId="4" fillId="36" borderId="77" xfId="0" applyFont="1" applyFill="1" applyBorder="1" applyAlignment="1">
      <alignment vertical="center" wrapText="1"/>
    </xf>
    <xf numFmtId="0" fontId="4" fillId="36" borderId="32" xfId="0" applyFont="1" applyFill="1" applyBorder="1" applyAlignment="1">
      <alignment vertical="center" wrapText="1"/>
    </xf>
    <xf numFmtId="0" fontId="84" fillId="0" borderId="107" xfId="0" applyFont="1" applyBorder="1"/>
    <xf numFmtId="0" fontId="6" fillId="0" borderId="107" xfId="17" applyFill="1" applyBorder="1" applyAlignment="1" applyProtection="1">
      <alignment horizontal="left" vertical="center"/>
    </xf>
    <xf numFmtId="0" fontId="6" fillId="0" borderId="107" xfId="17" applyBorder="1" applyAlignment="1" applyProtection="1"/>
    <xf numFmtId="0" fontId="84" fillId="0" borderId="107" xfId="0" applyFont="1" applyFill="1" applyBorder="1"/>
    <xf numFmtId="0" fontId="6" fillId="0" borderId="107" xfId="17" applyFill="1" applyBorder="1" applyAlignment="1" applyProtection="1">
      <alignment horizontal="left" vertical="center" wrapText="1"/>
    </xf>
    <xf numFmtId="0" fontId="6" fillId="0" borderId="107" xfId="17" applyFill="1" applyBorder="1" applyAlignment="1" applyProtection="1"/>
    <xf numFmtId="0" fontId="45" fillId="0" borderId="19" xfId="0" applyFont="1" applyBorder="1" applyAlignment="1">
      <alignment horizontal="center" vertical="center" wrapText="1"/>
    </xf>
    <xf numFmtId="0" fontId="45" fillId="0" borderId="20" xfId="0" applyFont="1" applyBorder="1" applyAlignment="1">
      <alignment horizontal="center" vertical="center" wrapText="1"/>
    </xf>
    <xf numFmtId="0" fontId="2" fillId="0" borderId="3" xfId="0" applyFont="1" applyBorder="1" applyAlignment="1">
      <alignment wrapText="1"/>
    </xf>
    <xf numFmtId="0" fontId="84" fillId="0" borderId="22" xfId="0" applyFont="1" applyBorder="1" applyAlignment="1"/>
    <xf numFmtId="0" fontId="45" fillId="0" borderId="3" xfId="0" applyFont="1" applyBorder="1" applyAlignment="1">
      <alignment horizontal="center" vertical="center" wrapText="1"/>
    </xf>
    <xf numFmtId="0" fontId="45" fillId="0" borderId="22" xfId="0" applyFont="1" applyBorder="1" applyAlignment="1">
      <alignment horizontal="center" vertical="center" wrapText="1"/>
    </xf>
    <xf numFmtId="3" fontId="102" fillId="36" borderId="107" xfId="0" applyNumberFormat="1" applyFont="1" applyFill="1" applyBorder="1" applyAlignment="1">
      <alignment vertical="center" wrapText="1"/>
    </xf>
    <xf numFmtId="3" fontId="102" fillId="0" borderId="107" xfId="0" applyNumberFormat="1" applyFont="1" applyBorder="1" applyAlignment="1">
      <alignment vertical="center" wrapText="1"/>
    </xf>
    <xf numFmtId="3" fontId="102" fillId="0" borderId="107" xfId="0" applyNumberFormat="1" applyFont="1" applyFill="1" applyBorder="1" applyAlignment="1">
      <alignment vertical="center" wrapText="1"/>
    </xf>
    <xf numFmtId="3" fontId="102" fillId="36" borderId="108" xfId="0" applyNumberFormat="1" applyFont="1" applyFill="1" applyBorder="1" applyAlignment="1">
      <alignment vertical="center" wrapText="1"/>
    </xf>
    <xf numFmtId="3" fontId="102" fillId="0" borderId="108" xfId="0" applyNumberFormat="1" applyFont="1" applyBorder="1" applyAlignment="1">
      <alignment vertical="center" wrapText="1"/>
    </xf>
    <xf numFmtId="3" fontId="102" fillId="36" borderId="27" xfId="0" applyNumberFormat="1" applyFont="1" applyFill="1" applyBorder="1" applyAlignment="1">
      <alignment vertical="center" wrapText="1"/>
    </xf>
    <xf numFmtId="3" fontId="102" fillId="36" borderId="92" xfId="0" applyNumberFormat="1" applyFont="1" applyFill="1" applyBorder="1" applyAlignment="1">
      <alignment vertical="center" wrapText="1"/>
    </xf>
    <xf numFmtId="3" fontId="102" fillId="0" borderId="92" xfId="0" applyNumberFormat="1" applyFont="1" applyBorder="1" applyAlignment="1">
      <alignment vertical="center" wrapText="1"/>
    </xf>
    <xf numFmtId="3" fontId="102" fillId="0" borderId="92" xfId="0" applyNumberFormat="1" applyFont="1" applyFill="1" applyBorder="1" applyAlignment="1">
      <alignment vertical="center" wrapText="1"/>
    </xf>
    <xf numFmtId="3" fontId="102" fillId="36" borderId="42" xfId="0" applyNumberFormat="1" applyFont="1" applyFill="1" applyBorder="1" applyAlignment="1">
      <alignment vertical="center" wrapText="1"/>
    </xf>
    <xf numFmtId="0" fontId="2" fillId="0" borderId="19" xfId="0" applyNumberFormat="1" applyFont="1" applyFill="1" applyBorder="1" applyAlignment="1">
      <alignment horizontal="left" vertical="center" wrapText="1" indent="1"/>
    </xf>
    <xf numFmtId="0" fontId="2" fillId="0" borderId="20" xfId="0" applyNumberFormat="1" applyFont="1" applyFill="1" applyBorder="1" applyAlignment="1">
      <alignment horizontal="left" vertical="center" wrapText="1" indent="1"/>
    </xf>
    <xf numFmtId="14" fontId="2" fillId="0" borderId="0" xfId="0" applyNumberFormat="1" applyFont="1"/>
    <xf numFmtId="14" fontId="84" fillId="0" borderId="0" xfId="0" applyNumberFormat="1" applyFont="1"/>
    <xf numFmtId="169" fontId="2" fillId="37" borderId="0" xfId="20" applyFont="1" applyBorder="1"/>
    <xf numFmtId="169" fontId="2" fillId="37" borderId="104" xfId="20" applyFont="1" applyBorder="1"/>
    <xf numFmtId="0" fontId="2" fillId="0" borderId="21" xfId="0" applyFont="1" applyFill="1" applyBorder="1" applyAlignment="1">
      <alignment horizontal="right" vertical="center" wrapText="1"/>
    </xf>
    <xf numFmtId="0" fontId="2" fillId="2" borderId="21" xfId="0" applyFont="1" applyFill="1" applyBorder="1" applyAlignment="1">
      <alignment horizontal="right" vertical="center"/>
    </xf>
    <xf numFmtId="0" fontId="45" fillId="0" borderId="21" xfId="0" applyFont="1" applyFill="1" applyBorder="1" applyAlignment="1">
      <alignment horizontal="center" vertical="center" wrapText="1"/>
    </xf>
    <xf numFmtId="0" fontId="2" fillId="2" borderId="24" xfId="0" applyFont="1" applyFill="1" applyBorder="1" applyAlignment="1">
      <alignment horizontal="right" vertical="center"/>
    </xf>
    <xf numFmtId="0" fontId="3" fillId="0" borderId="0" xfId="0" applyFont="1" applyAlignment="1">
      <alignment wrapText="1"/>
    </xf>
    <xf numFmtId="0" fontId="4" fillId="0" borderId="0" xfId="0" applyFont="1" applyAlignment="1">
      <alignment horizontal="center" wrapText="1"/>
    </xf>
    <xf numFmtId="0" fontId="3" fillId="3" borderId="58" xfId="0" applyFont="1" applyFill="1" applyBorder="1"/>
    <xf numFmtId="0" fontId="3" fillId="3" borderId="110" xfId="0" applyFont="1" applyFill="1" applyBorder="1" applyAlignment="1">
      <alignment wrapText="1"/>
    </xf>
    <xf numFmtId="0" fontId="3" fillId="3" borderId="111" xfId="0" applyFont="1" applyFill="1" applyBorder="1"/>
    <xf numFmtId="0" fontId="4" fillId="3" borderId="83" xfId="0" applyFont="1" applyFill="1" applyBorder="1" applyAlignment="1">
      <alignment horizontal="center" wrapText="1"/>
    </xf>
    <xf numFmtId="0" fontId="3" fillId="0" borderId="107" xfId="0" applyFont="1" applyFill="1" applyBorder="1" applyAlignment="1">
      <alignment horizontal="center"/>
    </xf>
    <xf numFmtId="0" fontId="3" fillId="0" borderId="107" xfId="0" applyFont="1" applyBorder="1" applyAlignment="1">
      <alignment horizontal="center"/>
    </xf>
    <xf numFmtId="0" fontId="3" fillId="3" borderId="70" xfId="0" applyFont="1" applyFill="1" applyBorder="1"/>
    <xf numFmtId="0" fontId="4" fillId="3" borderId="0" xfId="0" applyFont="1" applyFill="1" applyBorder="1" applyAlignment="1">
      <alignment horizontal="center" wrapText="1"/>
    </xf>
    <xf numFmtId="0" fontId="3" fillId="3" borderId="0" xfId="0" applyFont="1" applyFill="1" applyBorder="1" applyAlignment="1">
      <alignment horizontal="center"/>
    </xf>
    <xf numFmtId="0" fontId="3" fillId="3" borderId="104" xfId="0" applyFont="1" applyFill="1" applyBorder="1" applyAlignment="1">
      <alignment horizontal="center" vertical="center" wrapText="1"/>
    </xf>
    <xf numFmtId="0" fontId="3" fillId="0" borderId="21" xfId="0" applyFont="1" applyBorder="1"/>
    <xf numFmtId="0" fontId="3" fillId="0" borderId="107" xfId="0" applyFont="1" applyBorder="1" applyAlignment="1">
      <alignment wrapText="1"/>
    </xf>
    <xf numFmtId="164" fontId="3" fillId="0" borderId="107" xfId="7" applyNumberFormat="1" applyFont="1" applyBorder="1"/>
    <xf numFmtId="164" fontId="3" fillId="0" borderId="89" xfId="7" applyNumberFormat="1" applyFont="1" applyBorder="1"/>
    <xf numFmtId="0" fontId="98" fillId="0" borderId="107" xfId="0" applyFont="1" applyBorder="1" applyAlignment="1">
      <alignment horizontal="left" wrapText="1" indent="2"/>
    </xf>
    <xf numFmtId="169" fontId="9" fillId="37" borderId="107" xfId="20" applyBorder="1"/>
    <xf numFmtId="164" fontId="3" fillId="0" borderId="107" xfId="7" applyNumberFormat="1" applyFont="1" applyBorder="1" applyAlignment="1">
      <alignment vertical="center"/>
    </xf>
    <xf numFmtId="0" fontId="4" fillId="0" borderId="21" xfId="0" applyFont="1" applyBorder="1"/>
    <xf numFmtId="0" fontId="4" fillId="0" borderId="107" xfId="0" applyFont="1" applyBorder="1" applyAlignment="1">
      <alignment wrapText="1"/>
    </xf>
    <xf numFmtId="164" fontId="4" fillId="0" borderId="89" xfId="7" applyNumberFormat="1" applyFont="1" applyBorder="1"/>
    <xf numFmtId="0" fontId="110" fillId="3" borderId="70" xfId="0" applyFont="1" applyFill="1" applyBorder="1" applyAlignment="1">
      <alignment horizontal="left"/>
    </xf>
    <xf numFmtId="0" fontId="110" fillId="3" borderId="0" xfId="0" applyFont="1" applyFill="1" applyBorder="1" applyAlignment="1">
      <alignment horizontal="center"/>
    </xf>
    <xf numFmtId="164" fontId="3" fillId="3" borderId="0" xfId="7" applyNumberFormat="1" applyFont="1" applyFill="1" applyBorder="1"/>
    <xf numFmtId="164" fontId="3" fillId="3" borderId="0" xfId="7" applyNumberFormat="1" applyFont="1" applyFill="1" applyBorder="1" applyAlignment="1">
      <alignment vertical="center"/>
    </xf>
    <xf numFmtId="164" fontId="3" fillId="3" borderId="104" xfId="7" applyNumberFormat="1" applyFont="1" applyFill="1" applyBorder="1"/>
    <xf numFmtId="164" fontId="3" fillId="0" borderId="107" xfId="7" applyNumberFormat="1" applyFont="1" applyFill="1" applyBorder="1"/>
    <xf numFmtId="164" fontId="3" fillId="0" borderId="107" xfId="7" applyNumberFormat="1" applyFont="1" applyFill="1" applyBorder="1" applyAlignment="1">
      <alignment vertical="center"/>
    </xf>
    <xf numFmtId="0" fontId="98" fillId="0" borderId="107" xfId="0" applyFont="1" applyBorder="1" applyAlignment="1">
      <alignment horizontal="left" wrapText="1" indent="4"/>
    </xf>
    <xf numFmtId="0" fontId="3" fillId="3" borderId="0" xfId="0" applyFont="1" applyFill="1" applyBorder="1" applyAlignment="1">
      <alignment wrapText="1"/>
    </xf>
    <xf numFmtId="0" fontId="3" fillId="3" borderId="0" xfId="0" applyFont="1" applyFill="1" applyBorder="1"/>
    <xf numFmtId="0" fontId="3" fillId="3" borderId="104" xfId="0" applyFont="1" applyFill="1" applyBorder="1"/>
    <xf numFmtId="0" fontId="4" fillId="0" borderId="24" xfId="0" applyFont="1" applyBorder="1"/>
    <xf numFmtId="0" fontId="4" fillId="0" borderId="25" xfId="0" applyFont="1" applyBorder="1" applyAlignment="1">
      <alignment wrapText="1"/>
    </xf>
    <xf numFmtId="10" fontId="4" fillId="0" borderId="26" xfId="20962" applyNumberFormat="1" applyFont="1" applyBorder="1"/>
    <xf numFmtId="0" fontId="2" fillId="2" borderId="95" xfId="0" applyFont="1" applyFill="1" applyBorder="1" applyAlignment="1">
      <alignment horizontal="right" vertical="center"/>
    </xf>
    <xf numFmtId="0" fontId="2" fillId="0" borderId="105" xfId="0" applyFont="1" applyBorder="1" applyAlignment="1">
      <alignment vertical="center" wrapText="1"/>
    </xf>
    <xf numFmtId="193" fontId="2" fillId="2" borderId="105" xfId="0" applyNumberFormat="1" applyFont="1" applyFill="1" applyBorder="1" applyAlignment="1" applyProtection="1">
      <alignment vertical="center"/>
      <protection locked="0"/>
    </xf>
    <xf numFmtId="193" fontId="87" fillId="2" borderId="105" xfId="0" applyNumberFormat="1" applyFont="1" applyFill="1" applyBorder="1" applyAlignment="1" applyProtection="1">
      <alignment vertical="center"/>
      <protection locked="0"/>
    </xf>
    <xf numFmtId="193" fontId="87" fillId="2" borderId="99" xfId="0" applyNumberFormat="1" applyFont="1" applyFill="1" applyBorder="1" applyAlignment="1" applyProtection="1">
      <alignment vertical="center"/>
      <protection locked="0"/>
    </xf>
    <xf numFmtId="0" fontId="111" fillId="0" borderId="0" xfId="11" applyFont="1" applyFill="1" applyBorder="1" applyProtection="1"/>
    <xf numFmtId="0" fontId="111" fillId="0" borderId="0" xfId="11" applyFont="1" applyFill="1" applyBorder="1" applyAlignment="1" applyProtection="1"/>
    <xf numFmtId="0" fontId="113" fillId="0" borderId="0" xfId="11" applyFont="1" applyFill="1" applyBorder="1" applyAlignment="1" applyProtection="1"/>
    <xf numFmtId="0" fontId="116" fillId="0" borderId="122" xfId="13" applyFont="1" applyFill="1" applyBorder="1" applyAlignment="1" applyProtection="1">
      <alignment horizontal="left" vertical="center" wrapText="1"/>
      <protection locked="0"/>
    </xf>
    <xf numFmtId="49" fontId="116" fillId="0" borderId="122" xfId="5" applyNumberFormat="1" applyFont="1" applyFill="1" applyBorder="1" applyAlignment="1" applyProtection="1">
      <alignment horizontal="right" vertical="center"/>
      <protection locked="0"/>
    </xf>
    <xf numFmtId="49" fontId="117" fillId="0" borderId="122" xfId="5" applyNumberFormat="1" applyFont="1" applyFill="1" applyBorder="1" applyAlignment="1" applyProtection="1">
      <alignment horizontal="right" vertical="center"/>
      <protection locked="0"/>
    </xf>
    <xf numFmtId="0" fontId="112" fillId="0" borderId="122" xfId="0" applyFont="1" applyFill="1" applyBorder="1"/>
    <xf numFmtId="49" fontId="116" fillId="0" borderId="122" xfId="5" applyNumberFormat="1" applyFont="1" applyFill="1" applyBorder="1" applyAlignment="1" applyProtection="1">
      <alignment horizontal="right" vertical="center" wrapText="1"/>
      <protection locked="0"/>
    </xf>
    <xf numFmtId="49" fontId="117" fillId="0" borderId="122" xfId="5" applyNumberFormat="1" applyFont="1" applyFill="1" applyBorder="1" applyAlignment="1" applyProtection="1">
      <alignment horizontal="right" vertical="center" wrapText="1"/>
      <protection locked="0"/>
    </xf>
    <xf numFmtId="0" fontId="112" fillId="0" borderId="0" xfId="0" applyFont="1" applyFill="1"/>
    <xf numFmtId="0" fontId="111" fillId="0" borderId="122" xfId="0" applyNumberFormat="1" applyFont="1" applyFill="1" applyBorder="1" applyAlignment="1">
      <alignment horizontal="left" vertical="center" wrapText="1"/>
    </xf>
    <xf numFmtId="0" fontId="115" fillId="0" borderId="122" xfId="0" applyFont="1" applyFill="1" applyBorder="1"/>
    <xf numFmtId="0" fontId="112" fillId="0" borderId="0" xfId="0" applyFont="1" applyFill="1" applyBorder="1"/>
    <xf numFmtId="0" fontId="114" fillId="0" borderId="122" xfId="0" applyFont="1" applyFill="1" applyBorder="1" applyAlignment="1">
      <alignment horizontal="left" indent="1"/>
    </xf>
    <xf numFmtId="0" fontId="114" fillId="0" borderId="122" xfId="0" applyFont="1" applyFill="1" applyBorder="1" applyAlignment="1">
      <alignment horizontal="left" wrapText="1" indent="1"/>
    </xf>
    <xf numFmtId="0" fontId="111" fillId="0" borderId="122" xfId="0" applyFont="1" applyFill="1" applyBorder="1" applyAlignment="1">
      <alignment horizontal="left" indent="1"/>
    </xf>
    <xf numFmtId="0" fontId="111" fillId="0" borderId="122" xfId="0" applyNumberFormat="1" applyFont="1" applyFill="1" applyBorder="1" applyAlignment="1">
      <alignment horizontal="left" indent="1"/>
    </xf>
    <xf numFmtId="0" fontId="111" fillId="0" borderId="122" xfId="0" applyFont="1" applyFill="1" applyBorder="1" applyAlignment="1">
      <alignment horizontal="left" wrapText="1" indent="2"/>
    </xf>
    <xf numFmtId="0" fontId="114" fillId="0" borderId="122" xfId="0" applyFont="1" applyFill="1" applyBorder="1" applyAlignment="1">
      <alignment horizontal="left" vertical="center" indent="1"/>
    </xf>
    <xf numFmtId="0" fontId="112" fillId="0" borderId="122" xfId="0" applyFont="1" applyFill="1" applyBorder="1" applyAlignment="1">
      <alignment horizontal="left" wrapText="1"/>
    </xf>
    <xf numFmtId="0" fontId="112" fillId="0" borderId="122" xfId="0" applyFont="1" applyFill="1" applyBorder="1" applyAlignment="1">
      <alignment horizontal="left" wrapText="1" indent="2"/>
    </xf>
    <xf numFmtId="49" fontId="112" fillId="0" borderId="122" xfId="0" applyNumberFormat="1" applyFont="1" applyFill="1" applyBorder="1" applyAlignment="1">
      <alignment horizontal="left" indent="3"/>
    </xf>
    <xf numFmtId="49" fontId="112" fillId="0" borderId="122" xfId="0" applyNumberFormat="1" applyFont="1" applyFill="1" applyBorder="1" applyAlignment="1">
      <alignment horizontal="left" indent="1"/>
    </xf>
    <xf numFmtId="49" fontId="112" fillId="0" borderId="122" xfId="0" applyNumberFormat="1" applyFont="1" applyFill="1" applyBorder="1" applyAlignment="1">
      <alignment horizontal="left" vertical="top" wrapText="1" indent="2"/>
    </xf>
    <xf numFmtId="49" fontId="112" fillId="0" borderId="122" xfId="0" applyNumberFormat="1" applyFont="1" applyFill="1" applyBorder="1" applyAlignment="1">
      <alignment horizontal="left" wrapText="1" indent="3"/>
    </xf>
    <xf numFmtId="49" fontId="112" fillId="0" borderId="122" xfId="0" applyNumberFormat="1" applyFont="1" applyFill="1" applyBorder="1" applyAlignment="1">
      <alignment horizontal="left" wrapText="1" indent="2"/>
    </xf>
    <xf numFmtId="0" fontId="112" fillId="0" borderId="122" xfId="0" applyNumberFormat="1" applyFont="1" applyFill="1" applyBorder="1" applyAlignment="1">
      <alignment horizontal="left" wrapText="1" indent="1"/>
    </xf>
    <xf numFmtId="49" fontId="112" fillId="0" borderId="122" xfId="0" applyNumberFormat="1" applyFont="1" applyFill="1" applyBorder="1" applyAlignment="1">
      <alignment horizontal="left" wrapText="1" indent="1"/>
    </xf>
    <xf numFmtId="0" fontId="114" fillId="0" borderId="76" xfId="0" applyNumberFormat="1" applyFont="1" applyFill="1" applyBorder="1" applyAlignment="1">
      <alignment horizontal="left" vertical="center" wrapText="1"/>
    </xf>
    <xf numFmtId="0" fontId="112" fillId="0" borderId="123" xfId="0" applyFont="1" applyFill="1" applyBorder="1" applyAlignment="1">
      <alignment horizontal="center" vertical="center" wrapText="1"/>
    </xf>
    <xf numFmtId="0" fontId="114" fillId="0" borderId="122" xfId="0" applyNumberFormat="1" applyFont="1" applyFill="1" applyBorder="1" applyAlignment="1">
      <alignment horizontal="left" vertical="center" wrapText="1"/>
    </xf>
    <xf numFmtId="0" fontId="112" fillId="0" borderId="122" xfId="0" applyFont="1" applyFill="1" applyBorder="1" applyAlignment="1">
      <alignment horizontal="left" indent="1"/>
    </xf>
    <xf numFmtId="0" fontId="6" fillId="0" borderId="122" xfId="17" applyBorder="1" applyAlignment="1" applyProtection="1"/>
    <xf numFmtId="0" fontId="115" fillId="0" borderId="122" xfId="0" applyFont="1" applyFill="1" applyBorder="1" applyAlignment="1">
      <alignment horizontal="center" vertical="center" wrapText="1"/>
    </xf>
    <xf numFmtId="0" fontId="112" fillId="0" borderId="7" xfId="0" applyFont="1" applyFill="1" applyBorder="1" applyAlignment="1">
      <alignment horizontal="center" vertical="center" wrapText="1"/>
    </xf>
    <xf numFmtId="0" fontId="112" fillId="0" borderId="0" xfId="0" applyFont="1" applyFill="1" applyBorder="1" applyAlignment="1">
      <alignment horizontal="center" vertical="center" wrapText="1"/>
    </xf>
    <xf numFmtId="14" fontId="84" fillId="0" borderId="0" xfId="0" applyNumberFormat="1" applyFont="1" applyFill="1"/>
    <xf numFmtId="0" fontId="118" fillId="0" borderId="122" xfId="13" applyFont="1" applyFill="1" applyBorder="1" applyAlignment="1" applyProtection="1">
      <alignment horizontal="left" vertical="center" wrapText="1"/>
      <protection locked="0"/>
    </xf>
    <xf numFmtId="0" fontId="112" fillId="0" borderId="0" xfId="0" applyFont="1" applyFill="1" applyAlignment="1">
      <alignment horizontal="left" vertical="top" wrapText="1"/>
    </xf>
    <xf numFmtId="0" fontId="112" fillId="0" borderId="0" xfId="0" applyFont="1" applyFill="1" applyAlignment="1">
      <alignment wrapText="1"/>
    </xf>
    <xf numFmtId="0" fontId="112" fillId="0" borderId="122" xfId="0" applyFont="1" applyFill="1" applyBorder="1" applyAlignment="1">
      <alignment horizontal="center" vertical="center"/>
    </xf>
    <xf numFmtId="0" fontId="112" fillId="0" borderId="122" xfId="0" applyFont="1" applyFill="1" applyBorder="1" applyAlignment="1">
      <alignment horizontal="center" vertical="center" wrapText="1"/>
    </xf>
    <xf numFmtId="0" fontId="115" fillId="0" borderId="0" xfId="0" applyFont="1" applyFill="1"/>
    <xf numFmtId="0" fontId="112" fillId="0" borderId="122" xfId="0" applyFont="1" applyFill="1" applyBorder="1" applyAlignment="1">
      <alignment wrapText="1"/>
    </xf>
    <xf numFmtId="0" fontId="112" fillId="0" borderId="122" xfId="0" applyFont="1" applyFill="1" applyBorder="1" applyAlignment="1">
      <alignment horizontal="left" indent="8"/>
    </xf>
    <xf numFmtId="0" fontId="112" fillId="0" borderId="0" xfId="0" applyFont="1" applyFill="1" applyBorder="1" applyAlignment="1">
      <alignment horizontal="left"/>
    </xf>
    <xf numFmtId="0" fontId="115" fillId="0" borderId="0" xfId="0" applyFont="1" applyFill="1" applyBorder="1"/>
    <xf numFmtId="0" fontId="115" fillId="0" borderId="7" xfId="0" applyFont="1" applyFill="1" applyBorder="1"/>
    <xf numFmtId="0" fontId="112" fillId="0" borderId="0" xfId="0" applyFont="1" applyFill="1" applyBorder="1" applyAlignment="1">
      <alignment horizontal="center" vertical="center"/>
    </xf>
    <xf numFmtId="0" fontId="112" fillId="0" borderId="7" xfId="0" applyFont="1" applyFill="1" applyBorder="1" applyAlignment="1">
      <alignment wrapText="1"/>
    </xf>
    <xf numFmtId="49" fontId="112" fillId="0" borderId="122" xfId="0" applyNumberFormat="1" applyFont="1" applyFill="1" applyBorder="1" applyAlignment="1">
      <alignment horizontal="center" vertical="center" wrapText="1"/>
    </xf>
    <xf numFmtId="0" fontId="112" fillId="0" borderId="122" xfId="0" applyFont="1" applyFill="1" applyBorder="1" applyAlignment="1">
      <alignment horizontal="center"/>
    </xf>
    <xf numFmtId="0" fontId="112" fillId="0" borderId="7" xfId="0" applyFont="1" applyFill="1" applyBorder="1"/>
    <xf numFmtId="0" fontId="112" fillId="0" borderId="122" xfId="0" applyFont="1" applyFill="1" applyBorder="1" applyAlignment="1">
      <alignment horizontal="left" indent="2"/>
    </xf>
    <xf numFmtId="0" fontId="112" fillId="0" borderId="122" xfId="0" applyNumberFormat="1" applyFont="1" applyFill="1" applyBorder="1" applyAlignment="1">
      <alignment horizontal="left" indent="1"/>
    </xf>
    <xf numFmtId="0" fontId="112" fillId="0" borderId="0" xfId="0" applyFont="1" applyFill="1" applyAlignment="1">
      <alignment horizontal="center" vertical="center"/>
    </xf>
    <xf numFmtId="0" fontId="120" fillId="0" borderId="0" xfId="0" applyFont="1" applyFill="1"/>
    <xf numFmtId="0" fontId="120" fillId="0" borderId="0" xfId="0" applyFont="1" applyFill="1" applyAlignment="1">
      <alignment horizontal="center" vertical="center"/>
    </xf>
    <xf numFmtId="0" fontId="114" fillId="0" borderId="122" xfId="0" applyFont="1" applyFill="1" applyBorder="1" applyAlignment="1">
      <alignment horizontal="center" vertical="center" wrapText="1"/>
    </xf>
    <xf numFmtId="0" fontId="0" fillId="0" borderId="122" xfId="0" applyBorder="1" applyAlignment="1">
      <alignment horizontal="left" indent="2"/>
    </xf>
    <xf numFmtId="0" fontId="0" fillId="0" borderId="122" xfId="0" applyBorder="1"/>
    <xf numFmtId="0" fontId="0" fillId="0" borderId="123" xfId="0" applyBorder="1" applyAlignment="1">
      <alignment horizontal="left" indent="2"/>
    </xf>
    <xf numFmtId="0" fontId="0" fillId="0" borderId="122" xfId="0" applyFill="1" applyBorder="1" applyAlignment="1">
      <alignment horizontal="left" indent="2"/>
    </xf>
    <xf numFmtId="0" fontId="122" fillId="0" borderId="129" xfId="0" applyNumberFormat="1" applyFont="1" applyFill="1" applyBorder="1" applyAlignment="1">
      <alignment vertical="center" wrapText="1" readingOrder="1"/>
    </xf>
    <xf numFmtId="0" fontId="122" fillId="0" borderId="130" xfId="0" applyNumberFormat="1" applyFont="1" applyFill="1" applyBorder="1" applyAlignment="1">
      <alignment vertical="center" wrapText="1" readingOrder="1"/>
    </xf>
    <xf numFmtId="0" fontId="122" fillId="0" borderId="130" xfId="0" applyNumberFormat="1" applyFont="1" applyFill="1" applyBorder="1" applyAlignment="1">
      <alignment horizontal="left" vertical="center" wrapText="1" indent="1" readingOrder="1"/>
    </xf>
    <xf numFmtId="0" fontId="122" fillId="0" borderId="131" xfId="0" applyNumberFormat="1" applyFont="1" applyFill="1" applyBorder="1" applyAlignment="1">
      <alignment vertical="center" wrapText="1" readingOrder="1"/>
    </xf>
    <xf numFmtId="0" fontId="123" fillId="0" borderId="122" xfId="0" applyNumberFormat="1" applyFont="1" applyFill="1" applyBorder="1" applyAlignment="1">
      <alignment vertical="center" wrapText="1" readingOrder="1"/>
    </xf>
    <xf numFmtId="0" fontId="112" fillId="0" borderId="123" xfId="0" applyFont="1" applyFill="1" applyBorder="1" applyAlignment="1">
      <alignment horizontal="center" vertical="center" wrapText="1"/>
    </xf>
    <xf numFmtId="0" fontId="0" fillId="0" borderId="7" xfId="0" applyBorder="1"/>
    <xf numFmtId="0" fontId="120" fillId="0" borderId="122" xfId="0" applyFont="1" applyBorder="1"/>
    <xf numFmtId="0" fontId="112" fillId="0" borderId="114" xfId="0" applyFont="1" applyFill="1" applyBorder="1" applyAlignment="1">
      <alignment horizontal="center" vertical="center" wrapText="1"/>
    </xf>
    <xf numFmtId="0" fontId="0" fillId="0" borderId="122" xfId="0" applyBorder="1" applyAlignment="1">
      <alignment horizontal="left" indent="3"/>
    </xf>
    <xf numFmtId="193" fontId="85" fillId="0" borderId="0" xfId="0" applyNumberFormat="1" applyFont="1"/>
    <xf numFmtId="164" fontId="85" fillId="0" borderId="0" xfId="7" applyNumberFormat="1" applyFont="1"/>
    <xf numFmtId="38" fontId="84" fillId="0" borderId="0" xfId="0" applyNumberFormat="1" applyFont="1"/>
    <xf numFmtId="193" fontId="85" fillId="0" borderId="0" xfId="0" applyNumberFormat="1" applyFont="1" applyFill="1"/>
    <xf numFmtId="3" fontId="89" fillId="0" borderId="0" xfId="0" applyNumberFormat="1" applyFont="1"/>
    <xf numFmtId="10" fontId="3" fillId="0" borderId="0" xfId="0" applyNumberFormat="1" applyFont="1" applyFill="1" applyAlignment="1">
      <alignment horizontal="left" vertical="center"/>
    </xf>
    <xf numFmtId="164" fontId="3" fillId="0" borderId="0" xfId="7" applyNumberFormat="1" applyFont="1" applyFill="1" applyAlignment="1">
      <alignment horizontal="left" vertical="center"/>
    </xf>
    <xf numFmtId="193" fontId="125" fillId="0" borderId="13" xfId="0" applyNumberFormat="1" applyFont="1" applyBorder="1" applyAlignment="1">
      <alignment vertical="center"/>
    </xf>
    <xf numFmtId="193" fontId="126" fillId="0" borderId="13" xfId="0" applyNumberFormat="1" applyFont="1" applyBorder="1" applyAlignment="1">
      <alignment vertical="center"/>
    </xf>
    <xf numFmtId="193" fontId="125" fillId="0" borderId="14" xfId="0" applyNumberFormat="1" applyFont="1" applyBorder="1" applyAlignment="1">
      <alignment vertical="center"/>
    </xf>
    <xf numFmtId="193" fontId="125" fillId="36" borderId="13" xfId="0" applyNumberFormat="1" applyFont="1" applyFill="1" applyBorder="1" applyAlignment="1">
      <alignment vertical="center"/>
    </xf>
    <xf numFmtId="193" fontId="125" fillId="0" borderId="34" xfId="0" applyNumberFormat="1" applyFont="1" applyBorder="1" applyAlignment="1">
      <alignment vertical="center"/>
    </xf>
    <xf numFmtId="193" fontId="125" fillId="0" borderId="17" xfId="0" applyNumberFormat="1" applyFont="1" applyBorder="1" applyAlignment="1">
      <alignment vertical="center"/>
    </xf>
    <xf numFmtId="193" fontId="126" fillId="0" borderId="14" xfId="0" applyNumberFormat="1" applyFont="1" applyBorder="1" applyAlignment="1">
      <alignment vertical="center"/>
    </xf>
    <xf numFmtId="0" fontId="88" fillId="0" borderId="133" xfId="0" applyFont="1" applyBorder="1" applyAlignment="1">
      <alignment horizontal="right" wrapText="1"/>
    </xf>
    <xf numFmtId="164" fontId="86" fillId="36" borderId="15" xfId="7" applyNumberFormat="1" applyFont="1" applyFill="1" applyBorder="1" applyAlignment="1">
      <alignment wrapText="1"/>
    </xf>
    <xf numFmtId="193" fontId="89" fillId="0" borderId="0" xfId="0" applyNumberFormat="1" applyFont="1" applyAlignment="1"/>
    <xf numFmtId="193" fontId="89" fillId="0" borderId="0" xfId="0" applyNumberFormat="1" applyFont="1"/>
    <xf numFmtId="164" fontId="3" fillId="3" borderId="91" xfId="7" applyNumberFormat="1" applyFont="1" applyFill="1" applyBorder="1" applyAlignment="1">
      <alignment vertical="center"/>
    </xf>
    <xf numFmtId="164" fontId="3" fillId="3" borderId="92" xfId="7" applyNumberFormat="1" applyFont="1" applyFill="1" applyBorder="1" applyAlignment="1">
      <alignment vertical="center"/>
    </xf>
    <xf numFmtId="164" fontId="3" fillId="0" borderId="0" xfId="7" applyNumberFormat="1" applyFont="1"/>
    <xf numFmtId="164" fontId="9" fillId="37" borderId="0" xfId="7" applyNumberFormat="1" applyFont="1" applyFill="1" applyBorder="1"/>
    <xf numFmtId="164" fontId="3" fillId="0" borderId="93" xfId="7" applyNumberFormat="1" applyFont="1" applyFill="1" applyBorder="1" applyAlignment="1">
      <alignment vertical="center"/>
    </xf>
    <xf numFmtId="164" fontId="3" fillId="0" borderId="71" xfId="7" applyNumberFormat="1" applyFont="1" applyFill="1" applyBorder="1" applyAlignment="1">
      <alignment vertical="center"/>
    </xf>
    <xf numFmtId="164" fontId="3" fillId="0" borderId="88" xfId="7" applyNumberFormat="1" applyFont="1" applyFill="1" applyBorder="1" applyAlignment="1">
      <alignment vertical="center"/>
    </xf>
    <xf numFmtId="164" fontId="3" fillId="0" borderId="94" xfId="7" applyNumberFormat="1" applyFont="1" applyFill="1" applyBorder="1" applyAlignment="1">
      <alignment vertical="center"/>
    </xf>
    <xf numFmtId="164" fontId="3" fillId="0" borderId="89" xfId="7" applyNumberFormat="1" applyFont="1" applyFill="1" applyBorder="1" applyAlignment="1">
      <alignment vertical="center"/>
    </xf>
    <xf numFmtId="164" fontId="3" fillId="0" borderId="25" xfId="7" applyNumberFormat="1" applyFont="1" applyFill="1" applyBorder="1" applyAlignment="1">
      <alignment vertical="center"/>
    </xf>
    <xf numFmtId="164" fontId="3" fillId="0" borderId="27" xfId="7" applyNumberFormat="1" applyFont="1" applyFill="1" applyBorder="1" applyAlignment="1">
      <alignment vertical="center"/>
    </xf>
    <xf numFmtId="164" fontId="3" fillId="0" borderId="26" xfId="7" applyNumberFormat="1" applyFont="1" applyFill="1" applyBorder="1" applyAlignment="1">
      <alignment vertical="center"/>
    </xf>
    <xf numFmtId="3" fontId="3" fillId="0" borderId="0" xfId="0" applyNumberFormat="1" applyFont="1"/>
    <xf numFmtId="164" fontId="0" fillId="0" borderId="0" xfId="0" applyNumberFormat="1"/>
    <xf numFmtId="164" fontId="115" fillId="0" borderId="122" xfId="7" applyNumberFormat="1" applyFont="1" applyFill="1" applyBorder="1"/>
    <xf numFmtId="43" fontId="112" fillId="0" borderId="0" xfId="0" applyNumberFormat="1" applyFont="1" applyFill="1"/>
    <xf numFmtId="164" fontId="112" fillId="0" borderId="122" xfId="7" applyNumberFormat="1" applyFont="1" applyFill="1" applyBorder="1"/>
    <xf numFmtId="164" fontId="111" fillId="0" borderId="122" xfId="7" applyNumberFormat="1" applyFont="1" applyFill="1" applyBorder="1"/>
    <xf numFmtId="164" fontId="112" fillId="0" borderId="0" xfId="7" applyNumberFormat="1" applyFont="1" applyFill="1"/>
    <xf numFmtId="164" fontId="112" fillId="0" borderId="0" xfId="0" applyNumberFormat="1" applyFont="1" applyFill="1"/>
    <xf numFmtId="164" fontId="112" fillId="79" borderId="122" xfId="7" applyNumberFormat="1" applyFont="1" applyFill="1" applyBorder="1"/>
    <xf numFmtId="164" fontId="115" fillId="79" borderId="122" xfId="7" applyNumberFormat="1" applyFont="1" applyFill="1" applyBorder="1"/>
    <xf numFmtId="164" fontId="112" fillId="0" borderId="122" xfId="7" applyNumberFormat="1" applyFont="1" applyFill="1" applyBorder="1" applyAlignment="1">
      <alignment horizontal="left" indent="1"/>
    </xf>
    <xf numFmtId="164" fontId="115" fillId="0" borderId="122" xfId="7" applyNumberFormat="1" applyFont="1" applyBorder="1"/>
    <xf numFmtId="164" fontId="112" fillId="0" borderId="122" xfId="7" applyNumberFormat="1" applyFont="1" applyBorder="1"/>
    <xf numFmtId="164" fontId="112" fillId="80" borderId="122" xfId="7" applyNumberFormat="1" applyFont="1" applyFill="1" applyBorder="1"/>
    <xf numFmtId="164" fontId="112" fillId="0" borderId="122" xfId="7" applyNumberFormat="1" applyFont="1" applyBorder="1" applyAlignment="1">
      <alignment horizontal="left" indent="1"/>
    </xf>
    <xf numFmtId="164" fontId="115" fillId="0" borderId="7" xfId="7" applyNumberFormat="1" applyFont="1" applyFill="1" applyBorder="1"/>
    <xf numFmtId="164" fontId="112" fillId="0" borderId="122" xfId="7" applyNumberFormat="1" applyFont="1" applyFill="1" applyBorder="1" applyAlignment="1">
      <alignment horizontal="left" indent="2"/>
    </xf>
    <xf numFmtId="164" fontId="112" fillId="0" borderId="122" xfId="7" applyNumberFormat="1" applyFont="1" applyFill="1" applyBorder="1" applyAlignment="1">
      <alignment horizontal="left" indent="3"/>
    </xf>
    <xf numFmtId="164" fontId="112" fillId="0" borderId="122" xfId="7" applyNumberFormat="1" applyFont="1" applyFill="1" applyBorder="1" applyAlignment="1">
      <alignment horizontal="left" vertical="top" wrapText="1" indent="2"/>
    </xf>
    <xf numFmtId="164" fontId="112" fillId="0" borderId="122" xfId="7" applyNumberFormat="1" applyFont="1" applyFill="1" applyBorder="1" applyAlignment="1">
      <alignment horizontal="left" wrapText="1" indent="3"/>
    </xf>
    <xf numFmtId="164" fontId="112" fillId="0" borderId="122" xfId="7" applyNumberFormat="1" applyFont="1" applyFill="1" applyBorder="1" applyAlignment="1">
      <alignment horizontal="left" wrapText="1" indent="2"/>
    </xf>
    <xf numFmtId="164" fontId="112" fillId="0" borderId="122" xfId="7" applyNumberFormat="1" applyFont="1" applyFill="1" applyBorder="1" applyAlignment="1">
      <alignment horizontal="left" wrapText="1" indent="1"/>
    </xf>
    <xf numFmtId="164" fontId="111" fillId="0" borderId="122" xfId="7" applyNumberFormat="1" applyFont="1" applyFill="1" applyBorder="1" applyAlignment="1">
      <alignment horizontal="left" vertical="center" wrapText="1"/>
    </xf>
    <xf numFmtId="164" fontId="112" fillId="0" borderId="122" xfId="7" applyNumberFormat="1" applyFont="1" applyFill="1" applyBorder="1" applyAlignment="1">
      <alignment horizontal="center" vertical="center" wrapText="1"/>
    </xf>
    <xf numFmtId="164" fontId="112" fillId="0" borderId="122" xfId="7" applyNumberFormat="1" applyFont="1" applyFill="1" applyBorder="1" applyAlignment="1">
      <alignment horizontal="center" vertical="center"/>
    </xf>
    <xf numFmtId="164" fontId="114" fillId="0" borderId="122" xfId="7" applyNumberFormat="1" applyFont="1" applyFill="1" applyBorder="1" applyAlignment="1">
      <alignment horizontal="left" vertical="center" wrapText="1"/>
    </xf>
    <xf numFmtId="164" fontId="120" fillId="0" borderId="0" xfId="0" applyNumberFormat="1" applyFont="1" applyFill="1"/>
    <xf numFmtId="164" fontId="120" fillId="0" borderId="122" xfId="7" applyNumberFormat="1" applyFont="1" applyBorder="1"/>
    <xf numFmtId="164" fontId="120" fillId="0" borderId="123" xfId="7" applyNumberFormat="1" applyFont="1" applyBorder="1"/>
    <xf numFmtId="164" fontId="3" fillId="0" borderId="89" xfId="7" applyNumberFormat="1" applyFont="1" applyFill="1" applyBorder="1" applyAlignment="1">
      <alignment horizontal="right" vertical="center" wrapText="1"/>
    </xf>
    <xf numFmtId="164" fontId="4" fillId="36" borderId="89" xfId="7" applyNumberFormat="1" applyFont="1" applyFill="1" applyBorder="1" applyAlignment="1">
      <alignment horizontal="left" vertical="center" wrapText="1"/>
    </xf>
    <xf numFmtId="164" fontId="4" fillId="36" borderId="89" xfId="7" applyNumberFormat="1" applyFont="1" applyFill="1" applyBorder="1" applyAlignment="1">
      <alignment horizontal="center" vertical="center" wrapText="1"/>
    </xf>
    <xf numFmtId="164" fontId="3" fillId="0" borderId="26" xfId="7" applyNumberFormat="1" applyFont="1" applyFill="1" applyBorder="1" applyAlignment="1">
      <alignment horizontal="right" vertical="center" wrapText="1"/>
    </xf>
    <xf numFmtId="0" fontId="127" fillId="0" borderId="122" xfId="0" applyFont="1" applyBorder="1" applyAlignment="1">
      <alignment horizontal="center" vertical="center" wrapText="1"/>
    </xf>
    <xf numFmtId="0" fontId="127" fillId="0" borderId="122" xfId="0" applyFont="1" applyFill="1" applyBorder="1" applyAlignment="1">
      <alignment horizontal="center" vertical="center" wrapText="1"/>
    </xf>
    <xf numFmtId="0" fontId="128" fillId="0" borderId="122" xfId="0" applyFont="1" applyFill="1" applyBorder="1" applyAlignment="1">
      <alignment horizontal="center" vertical="center" wrapText="1"/>
    </xf>
    <xf numFmtId="0" fontId="93" fillId="0" borderId="122" xfId="11" applyFont="1" applyFill="1" applyBorder="1" applyAlignment="1" applyProtection="1">
      <alignment horizontal="left"/>
      <protection locked="0"/>
    </xf>
    <xf numFmtId="10" fontId="129" fillId="0" borderId="89" xfId="0" applyNumberFormat="1" applyFont="1" applyBorder="1" applyAlignment="1">
      <alignment horizontal="right" vertical="center"/>
    </xf>
    <xf numFmtId="0" fontId="130" fillId="0" borderId="122" xfId="0" applyFont="1" applyFill="1" applyBorder="1" applyAlignment="1" applyProtection="1">
      <alignment horizontal="left"/>
      <protection locked="0"/>
    </xf>
    <xf numFmtId="0" fontId="93" fillId="0" borderId="122" xfId="0" applyFont="1" applyBorder="1" applyAlignment="1">
      <alignment horizontal="left" vertical="center" wrapText="1"/>
    </xf>
    <xf numFmtId="9" fontId="2" fillId="0" borderId="3" xfId="20962" applyFont="1" applyBorder="1" applyAlignment="1" applyProtection="1">
      <alignment horizontal="right" vertical="center" wrapText="1"/>
      <protection locked="0"/>
    </xf>
    <xf numFmtId="9" fontId="84" fillId="0" borderId="3" xfId="20962" applyFont="1" applyBorder="1" applyAlignment="1" applyProtection="1">
      <alignment vertical="center" wrapText="1"/>
      <protection locked="0"/>
    </xf>
    <xf numFmtId="9" fontId="84" fillId="0" borderId="22" xfId="20962" applyFont="1" applyBorder="1" applyAlignment="1" applyProtection="1">
      <alignment vertical="center" wrapText="1"/>
      <protection locked="0"/>
    </xf>
    <xf numFmtId="9" fontId="2" fillId="2" borderId="3" xfId="20962" applyFont="1" applyFill="1" applyBorder="1" applyAlignment="1" applyProtection="1">
      <alignment vertical="center"/>
      <protection locked="0"/>
    </xf>
    <xf numFmtId="9" fontId="87" fillId="2" borderId="3" xfId="20962" applyFont="1" applyFill="1" applyBorder="1" applyAlignment="1" applyProtection="1">
      <alignment vertical="center"/>
      <protection locked="0"/>
    </xf>
    <xf numFmtId="9" fontId="87" fillId="2" borderId="22" xfId="20962" applyFont="1" applyFill="1" applyBorder="1" applyAlignment="1" applyProtection="1">
      <alignment vertical="center"/>
      <protection locked="0"/>
    </xf>
    <xf numFmtId="9" fontId="45" fillId="0" borderId="3" xfId="20962" applyFont="1" applyFill="1" applyBorder="1" applyAlignment="1" applyProtection="1">
      <alignment horizontal="center" vertical="center" wrapText="1"/>
      <protection locked="0"/>
    </xf>
    <xf numFmtId="9" fontId="84" fillId="0" borderId="3" xfId="20962" applyFont="1" applyFill="1" applyBorder="1" applyAlignment="1" applyProtection="1">
      <alignment horizontal="center" vertical="center" wrapText="1"/>
      <protection locked="0"/>
    </xf>
    <xf numFmtId="9" fontId="84" fillId="0" borderId="22" xfId="20962" applyFont="1" applyFill="1" applyBorder="1" applyAlignment="1" applyProtection="1">
      <alignment horizontal="center" vertical="center" wrapText="1"/>
      <protection locked="0"/>
    </xf>
    <xf numFmtId="9" fontId="2" fillId="2" borderId="105" xfId="20962" applyFont="1" applyFill="1" applyBorder="1" applyAlignment="1" applyProtection="1">
      <alignment vertical="center"/>
      <protection locked="0"/>
    </xf>
    <xf numFmtId="9" fontId="87" fillId="2" borderId="105" xfId="20962" applyFont="1" applyFill="1" applyBorder="1" applyAlignment="1" applyProtection="1">
      <alignment vertical="center"/>
      <protection locked="0"/>
    </xf>
    <xf numFmtId="9" fontId="87" fillId="2" borderId="99" xfId="20962" applyFont="1" applyFill="1" applyBorder="1" applyAlignment="1" applyProtection="1">
      <alignment vertical="center"/>
      <protection locked="0"/>
    </xf>
    <xf numFmtId="9" fontId="2" fillId="2" borderId="25" xfId="20962" applyFont="1" applyFill="1" applyBorder="1" applyAlignment="1" applyProtection="1">
      <alignment vertical="center"/>
      <protection locked="0"/>
    </xf>
    <xf numFmtId="9" fontId="87" fillId="2" borderId="25" xfId="20962" applyFont="1" applyFill="1" applyBorder="1" applyAlignment="1" applyProtection="1">
      <alignment vertical="center"/>
      <protection locked="0"/>
    </xf>
    <xf numFmtId="9" fontId="87" fillId="2" borderId="26" xfId="20962" applyFont="1" applyFill="1" applyBorder="1" applyAlignment="1" applyProtection="1">
      <alignment vertical="center"/>
      <protection locked="0"/>
    </xf>
    <xf numFmtId="9" fontId="120" fillId="0" borderId="122" xfId="20962" applyFont="1" applyBorder="1"/>
    <xf numFmtId="9" fontId="120" fillId="0" borderId="123" xfId="20962" applyFont="1" applyBorder="1"/>
    <xf numFmtId="9" fontId="0" fillId="0" borderId="122" xfId="20962" applyFont="1" applyBorder="1"/>
    <xf numFmtId="193" fontId="125" fillId="0" borderId="34" xfId="0" applyNumberFormat="1" applyFont="1" applyFill="1" applyBorder="1" applyAlignment="1">
      <alignment vertical="center"/>
    </xf>
    <xf numFmtId="193" fontId="126" fillId="0" borderId="132" xfId="0" applyNumberFormat="1" applyFont="1" applyFill="1" applyBorder="1" applyAlignment="1">
      <alignment vertical="center"/>
    </xf>
    <xf numFmtId="0" fontId="2" fillId="0" borderId="56" xfId="0" applyFont="1" applyBorder="1" applyAlignment="1">
      <alignment wrapText="1"/>
    </xf>
    <xf numFmtId="0" fontId="127" fillId="0" borderId="124" xfId="0" applyFont="1" applyFill="1" applyBorder="1" applyAlignment="1">
      <alignment horizontal="center" vertical="center" wrapText="1"/>
    </xf>
    <xf numFmtId="164" fontId="3" fillId="0" borderId="29" xfId="7" applyNumberFormat="1" applyFont="1" applyFill="1" applyBorder="1" applyAlignment="1">
      <alignment vertical="center"/>
    </xf>
    <xf numFmtId="164" fontId="3" fillId="0" borderId="20" xfId="7" applyNumberFormat="1" applyFont="1" applyFill="1" applyBorder="1" applyAlignment="1">
      <alignment vertical="center"/>
    </xf>
    <xf numFmtId="164" fontId="3" fillId="0" borderId="98" xfId="7" applyNumberFormat="1" applyFont="1" applyFill="1" applyBorder="1" applyAlignment="1">
      <alignment vertical="center"/>
    </xf>
    <xf numFmtId="164" fontId="3" fillId="0" borderId="99" xfId="7" applyNumberFormat="1" applyFont="1" applyFill="1" applyBorder="1" applyAlignment="1">
      <alignment vertical="center"/>
    </xf>
    <xf numFmtId="9" fontId="3" fillId="0" borderId="102" xfId="20962" applyFont="1" applyFill="1" applyBorder="1" applyAlignment="1">
      <alignment vertical="center"/>
    </xf>
    <xf numFmtId="9" fontId="3" fillId="0" borderId="103" xfId="20962" applyFont="1" applyFill="1" applyBorder="1" applyAlignment="1">
      <alignment vertical="center"/>
    </xf>
    <xf numFmtId="9" fontId="3" fillId="0" borderId="0" xfId="20962" applyFont="1"/>
    <xf numFmtId="0" fontId="92" fillId="0" borderId="73" xfId="0" applyFont="1" applyBorder="1" applyAlignment="1">
      <alignment horizontal="left" wrapText="1"/>
    </xf>
    <xf numFmtId="0" fontId="92" fillId="0" borderId="72" xfId="0" applyFont="1" applyBorder="1" applyAlignment="1">
      <alignment horizontal="left" wrapText="1"/>
    </xf>
    <xf numFmtId="0" fontId="2" fillId="0" borderId="29" xfId="0" applyFont="1" applyFill="1" applyBorder="1" applyAlignment="1" applyProtection="1">
      <alignment horizontal="center"/>
    </xf>
    <xf numFmtId="0" fontId="2" fillId="0" borderId="30" xfId="0" applyFont="1" applyFill="1" applyBorder="1" applyAlignment="1" applyProtection="1">
      <alignment horizontal="center"/>
    </xf>
    <xf numFmtId="0" fontId="2" fillId="0" borderId="32" xfId="0" applyFont="1" applyFill="1" applyBorder="1" applyAlignment="1" applyProtection="1">
      <alignment horizontal="center"/>
    </xf>
    <xf numFmtId="0" fontId="2" fillId="0" borderId="31" xfId="0" applyFont="1" applyFill="1" applyBorder="1" applyAlignment="1" applyProtection="1">
      <alignment horizontal="center"/>
    </xf>
    <xf numFmtId="0" fontId="86" fillId="0" borderId="4" xfId="0" applyFont="1" applyBorder="1" applyAlignment="1">
      <alignment horizontal="center" vertical="center"/>
    </xf>
    <xf numFmtId="0" fontId="86" fillId="0" borderId="74" xfId="0" applyFont="1" applyBorder="1" applyAlignment="1">
      <alignment horizontal="center" vertical="center"/>
    </xf>
    <xf numFmtId="0" fontId="45" fillId="0" borderId="5" xfId="0" applyFont="1" applyFill="1" applyBorder="1" applyAlignment="1">
      <alignment horizontal="center" vertical="center"/>
    </xf>
    <xf numFmtId="0" fontId="45" fillId="0" borderId="7" xfId="0" applyFont="1" applyFill="1" applyBorder="1" applyAlignment="1">
      <alignment horizontal="center" vertical="center"/>
    </xf>
    <xf numFmtId="0" fontId="45" fillId="0" borderId="3" xfId="0" applyFont="1" applyBorder="1" applyAlignment="1">
      <alignment horizontal="center" vertical="center" wrapText="1"/>
    </xf>
    <xf numFmtId="0" fontId="45" fillId="0" borderId="22" xfId="0" applyFont="1" applyBorder="1" applyAlignment="1">
      <alignment horizontal="center" vertical="center" wrapText="1"/>
    </xf>
    <xf numFmtId="0" fontId="86" fillId="0" borderId="88" xfId="0" applyFont="1" applyFill="1" applyBorder="1" applyAlignment="1">
      <alignment horizontal="center" vertical="center" wrapText="1"/>
    </xf>
    <xf numFmtId="0" fontId="84" fillId="0" borderId="88" xfId="0" applyFont="1" applyFill="1" applyBorder="1" applyAlignment="1">
      <alignment horizontal="center" vertical="center" wrapText="1"/>
    </xf>
    <xf numFmtId="0" fontId="45" fillId="0" borderId="88" xfId="11" applyFont="1" applyFill="1" applyBorder="1" applyAlignment="1" applyProtection="1">
      <alignment horizontal="center" vertical="center" wrapText="1"/>
    </xf>
    <xf numFmtId="0" fontId="45" fillId="0" borderId="89" xfId="11" applyFont="1" applyFill="1" applyBorder="1" applyAlignment="1" applyProtection="1">
      <alignment horizontal="center" vertical="center" wrapText="1"/>
    </xf>
    <xf numFmtId="0" fontId="45" fillId="0" borderId="78" xfId="11" applyFont="1" applyFill="1" applyBorder="1" applyAlignment="1" applyProtection="1">
      <alignment horizontal="center" vertical="center" wrapText="1"/>
    </xf>
    <xf numFmtId="0" fontId="45" fillId="0" borderId="0" xfId="11" applyFont="1" applyFill="1" applyBorder="1" applyAlignment="1" applyProtection="1">
      <alignment horizontal="center" vertical="center" wrapText="1"/>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97" fillId="3" borderId="79" xfId="13" applyFont="1" applyFill="1" applyBorder="1" applyAlignment="1" applyProtection="1">
      <alignment horizontal="center" vertical="center" wrapText="1"/>
      <protection locked="0"/>
    </xf>
    <xf numFmtId="0" fontId="97" fillId="3" borderId="71" xfId="13"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45" fillId="3" borderId="77" xfId="1" applyNumberFormat="1" applyFont="1" applyFill="1" applyBorder="1" applyAlignment="1" applyProtection="1">
      <alignment horizontal="center"/>
      <protection locked="0"/>
    </xf>
    <xf numFmtId="164" fontId="45" fillId="3" borderId="30" xfId="1" applyNumberFormat="1" applyFont="1" applyFill="1" applyBorder="1" applyAlignment="1" applyProtection="1">
      <alignment horizontal="center"/>
      <protection locked="0"/>
    </xf>
    <xf numFmtId="164" fontId="45" fillId="3" borderId="31" xfId="1" applyNumberFormat="1" applyFont="1" applyFill="1" applyBorder="1" applyAlignment="1" applyProtection="1">
      <alignment horizontal="center"/>
      <protection locked="0"/>
    </xf>
    <xf numFmtId="164" fontId="45" fillId="0" borderId="18" xfId="1" applyNumberFormat="1" applyFont="1" applyFill="1" applyBorder="1" applyAlignment="1" applyProtection="1">
      <alignment horizontal="center"/>
      <protection locked="0"/>
    </xf>
    <xf numFmtId="164" fontId="45" fillId="0" borderId="19" xfId="1" applyNumberFormat="1" applyFont="1" applyFill="1" applyBorder="1" applyAlignment="1" applyProtection="1">
      <alignment horizontal="center"/>
      <protection locked="0"/>
    </xf>
    <xf numFmtId="164" fontId="45" fillId="0" borderId="20" xfId="1" applyNumberFormat="1" applyFont="1" applyFill="1" applyBorder="1" applyAlignment="1" applyProtection="1">
      <alignment horizontal="center"/>
      <protection locked="0"/>
    </xf>
    <xf numFmtId="0" fontId="86" fillId="0" borderId="55" xfId="0" applyFont="1" applyBorder="1" applyAlignment="1">
      <alignment horizontal="center" vertical="center" wrapText="1"/>
    </xf>
    <xf numFmtId="0" fontId="86" fillId="0" borderId="56" xfId="0" applyFont="1" applyBorder="1" applyAlignment="1">
      <alignment horizontal="center" vertical="center" wrapText="1"/>
    </xf>
    <xf numFmtId="164" fontId="45" fillId="0" borderId="80" xfId="1" applyNumberFormat="1" applyFont="1" applyFill="1" applyBorder="1" applyAlignment="1" applyProtection="1">
      <alignment horizontal="center" vertical="center" wrapText="1"/>
      <protection locked="0"/>
    </xf>
    <xf numFmtId="164" fontId="45" fillId="0" borderId="81" xfId="1" applyNumberFormat="1" applyFont="1" applyFill="1" applyBorder="1" applyAlignment="1" applyProtection="1">
      <alignment horizontal="center" vertical="center" wrapText="1"/>
      <protection locked="0"/>
    </xf>
    <xf numFmtId="0" fontId="3" fillId="0" borderId="79" xfId="0" applyFont="1" applyFill="1" applyBorder="1" applyAlignment="1">
      <alignment horizontal="center" vertical="center" wrapText="1"/>
    </xf>
    <xf numFmtId="0" fontId="3" fillId="0" borderId="71" xfId="0" applyFont="1" applyFill="1" applyBorder="1" applyAlignment="1">
      <alignment horizontal="center" vertical="center" wrapText="1"/>
    </xf>
    <xf numFmtId="0" fontId="86" fillId="0" borderId="82" xfId="0" applyFont="1" applyBorder="1" applyAlignment="1">
      <alignment horizontal="center"/>
    </xf>
    <xf numFmtId="0" fontId="86" fillId="0" borderId="83" xfId="0" applyFont="1" applyBorder="1" applyAlignment="1">
      <alignment horizontal="center"/>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wrapText="1"/>
    </xf>
    <xf numFmtId="0" fontId="3" fillId="0" borderId="10" xfId="0" applyFont="1" applyFill="1" applyBorder="1" applyAlignment="1">
      <alignment horizontal="center" wrapText="1"/>
    </xf>
    <xf numFmtId="0" fontId="98" fillId="0" borderId="58" xfId="0" applyFont="1" applyFill="1" applyBorder="1" applyAlignment="1">
      <alignment horizontal="left" vertical="center"/>
    </xf>
    <xf numFmtId="0" fontId="98" fillId="0" borderId="59" xfId="0" applyFont="1" applyFill="1" applyBorder="1" applyAlignment="1">
      <alignment horizontal="left" vertical="center"/>
    </xf>
    <xf numFmtId="0" fontId="3" fillId="0" borderId="59" xfId="0" applyFont="1" applyFill="1" applyBorder="1" applyAlignment="1">
      <alignment horizontal="center" vertical="center" wrapText="1"/>
    </xf>
    <xf numFmtId="0" fontId="3" fillId="0" borderId="85"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0" borderId="19" xfId="0" applyFont="1" applyBorder="1" applyAlignment="1">
      <alignment horizontal="center"/>
    </xf>
    <xf numFmtId="0" fontId="3" fillId="0" borderId="20" xfId="0" applyFont="1" applyBorder="1" applyAlignment="1">
      <alignment horizontal="center" vertical="center" wrapText="1"/>
    </xf>
    <xf numFmtId="0" fontId="3" fillId="0" borderId="89" xfId="0" applyFont="1" applyBorder="1" applyAlignment="1">
      <alignment horizontal="center" vertical="center" wrapText="1"/>
    </xf>
    <xf numFmtId="0" fontId="114" fillId="0" borderId="112" xfId="0" applyNumberFormat="1" applyFont="1" applyFill="1" applyBorder="1" applyAlignment="1">
      <alignment horizontal="left" vertical="center" wrapText="1"/>
    </xf>
    <xf numFmtId="0" fontId="114" fillId="0" borderId="113" xfId="0" applyNumberFormat="1" applyFont="1" applyFill="1" applyBorder="1" applyAlignment="1">
      <alignment horizontal="left" vertical="center" wrapText="1"/>
    </xf>
    <xf numFmtId="0" fontId="114" fillId="0" borderId="117" xfId="0" applyNumberFormat="1" applyFont="1" applyFill="1" applyBorder="1" applyAlignment="1">
      <alignment horizontal="left" vertical="center" wrapText="1"/>
    </xf>
    <xf numFmtId="0" fontId="114" fillId="0" borderId="118" xfId="0" applyNumberFormat="1" applyFont="1" applyFill="1" applyBorder="1" applyAlignment="1">
      <alignment horizontal="left" vertical="center" wrapText="1"/>
    </xf>
    <xf numFmtId="0" fontId="114" fillId="0" borderId="120" xfId="0" applyNumberFormat="1" applyFont="1" applyFill="1" applyBorder="1" applyAlignment="1">
      <alignment horizontal="left" vertical="center" wrapText="1"/>
    </xf>
    <xf numFmtId="0" fontId="114" fillId="0" borderId="121" xfId="0" applyNumberFormat="1" applyFont="1" applyFill="1" applyBorder="1" applyAlignment="1">
      <alignment horizontal="left" vertical="center" wrapText="1"/>
    </xf>
    <xf numFmtId="0" fontId="115" fillId="0" borderId="114" xfId="0" applyFont="1" applyFill="1" applyBorder="1" applyAlignment="1">
      <alignment horizontal="center" vertical="center" wrapText="1"/>
    </xf>
    <xf numFmtId="0" fontId="115" fillId="0" borderId="115" xfId="0" applyFont="1" applyFill="1" applyBorder="1" applyAlignment="1">
      <alignment horizontal="center" vertical="center" wrapText="1"/>
    </xf>
    <xf numFmtId="0" fontId="115" fillId="0" borderId="116" xfId="0" applyFont="1" applyFill="1" applyBorder="1" applyAlignment="1">
      <alignment horizontal="center" vertical="center" wrapText="1"/>
    </xf>
    <xf numFmtId="0" fontId="115" fillId="0" borderId="93" xfId="0" applyFont="1" applyFill="1" applyBorder="1" applyAlignment="1">
      <alignment horizontal="center" vertical="center" wrapText="1"/>
    </xf>
    <xf numFmtId="0" fontId="115" fillId="0" borderId="119" xfId="0" applyFont="1" applyFill="1" applyBorder="1" applyAlignment="1">
      <alignment horizontal="center" vertical="center" wrapText="1"/>
    </xf>
    <xf numFmtId="0" fontId="115" fillId="0" borderId="83" xfId="0" applyFont="1" applyFill="1" applyBorder="1" applyAlignment="1">
      <alignment horizontal="center" vertical="center" wrapText="1"/>
    </xf>
    <xf numFmtId="0" fontId="112" fillId="0" borderId="123" xfId="0" applyFont="1" applyFill="1" applyBorder="1" applyAlignment="1">
      <alignment horizontal="center" vertical="center" wrapText="1"/>
    </xf>
    <xf numFmtId="0" fontId="112" fillId="0" borderId="7" xfId="0" applyFont="1" applyFill="1" applyBorder="1" applyAlignment="1">
      <alignment horizontal="center" vertical="center" wrapText="1"/>
    </xf>
    <xf numFmtId="0" fontId="112" fillId="0" borderId="122" xfId="0" applyFont="1" applyFill="1" applyBorder="1" applyAlignment="1">
      <alignment horizontal="center" vertical="center" wrapText="1"/>
    </xf>
    <xf numFmtId="0" fontId="119" fillId="0" borderId="122" xfId="0" applyFont="1" applyFill="1" applyBorder="1" applyAlignment="1">
      <alignment horizontal="center" vertical="center"/>
    </xf>
    <xf numFmtId="0" fontId="119" fillId="0" borderId="114" xfId="0" applyFont="1" applyFill="1" applyBorder="1" applyAlignment="1">
      <alignment horizontal="center" vertical="center"/>
    </xf>
    <xf numFmtId="0" fontId="119" fillId="0" borderId="116" xfId="0" applyFont="1" applyFill="1" applyBorder="1" applyAlignment="1">
      <alignment horizontal="center" vertical="center"/>
    </xf>
    <xf numFmtId="0" fontId="119" fillId="0" borderId="93" xfId="0" applyFont="1" applyFill="1" applyBorder="1" applyAlignment="1">
      <alignment horizontal="center" vertical="center"/>
    </xf>
    <xf numFmtId="0" fontId="119" fillId="0" borderId="83" xfId="0" applyFont="1" applyFill="1" applyBorder="1" applyAlignment="1">
      <alignment horizontal="center" vertical="center"/>
    </xf>
    <xf numFmtId="0" fontId="115" fillId="0" borderId="122" xfId="0" applyFont="1" applyFill="1" applyBorder="1" applyAlignment="1">
      <alignment horizontal="center" vertical="center" wrapText="1"/>
    </xf>
    <xf numFmtId="0" fontId="115" fillId="0" borderId="78" xfId="0" applyFont="1" applyFill="1" applyBorder="1" applyAlignment="1">
      <alignment horizontal="center" vertical="center" wrapText="1"/>
    </xf>
    <xf numFmtId="0" fontId="115" fillId="0" borderId="76" xfId="0" applyFont="1" applyFill="1" applyBorder="1" applyAlignment="1">
      <alignment horizontal="center" vertical="center" wrapText="1"/>
    </xf>
    <xf numFmtId="0" fontId="112" fillId="0" borderId="124" xfId="0" applyFont="1" applyFill="1" applyBorder="1" applyAlignment="1">
      <alignment horizontal="center" vertical="center" wrapText="1"/>
    </xf>
    <xf numFmtId="0" fontId="112" fillId="0" borderId="125" xfId="0" applyFont="1" applyFill="1" applyBorder="1" applyAlignment="1">
      <alignment horizontal="center" vertical="center" wrapText="1"/>
    </xf>
    <xf numFmtId="0" fontId="112" fillId="0" borderId="126" xfId="0" applyFont="1" applyFill="1" applyBorder="1" applyAlignment="1">
      <alignment horizontal="center" vertical="center" wrapText="1"/>
    </xf>
    <xf numFmtId="0" fontId="115" fillId="0" borderId="84" xfId="0" applyFont="1" applyFill="1" applyBorder="1" applyAlignment="1">
      <alignment horizontal="center" vertical="center" wrapText="1"/>
    </xf>
    <xf numFmtId="0" fontId="115" fillId="0" borderId="7" xfId="0" applyFont="1" applyFill="1" applyBorder="1" applyAlignment="1">
      <alignment horizontal="center" vertical="center" wrapText="1"/>
    </xf>
    <xf numFmtId="0" fontId="112" fillId="0" borderId="84" xfId="0" applyFont="1" applyFill="1" applyBorder="1" applyAlignment="1">
      <alignment horizontal="center" vertical="center" wrapText="1"/>
    </xf>
    <xf numFmtId="0" fontId="112" fillId="0" borderId="78" xfId="0" applyFont="1" applyFill="1" applyBorder="1" applyAlignment="1">
      <alignment horizontal="center" vertical="center" wrapText="1"/>
    </xf>
    <xf numFmtId="0" fontId="112" fillId="0" borderId="0" xfId="0" applyFont="1" applyFill="1" applyBorder="1" applyAlignment="1">
      <alignment horizontal="center" vertical="center" wrapText="1"/>
    </xf>
    <xf numFmtId="0" fontId="112" fillId="0" borderId="76" xfId="0" applyFont="1" applyFill="1" applyBorder="1" applyAlignment="1">
      <alignment horizontal="center" vertical="center" wrapText="1"/>
    </xf>
    <xf numFmtId="0" fontId="112" fillId="0" borderId="83" xfId="0" applyFont="1" applyFill="1" applyBorder="1" applyAlignment="1">
      <alignment horizontal="center" vertical="center" wrapText="1"/>
    </xf>
    <xf numFmtId="0" fontId="115" fillId="0" borderId="114" xfId="0" applyFont="1" applyFill="1" applyBorder="1" applyAlignment="1">
      <alignment horizontal="center" vertical="top" wrapText="1"/>
    </xf>
    <xf numFmtId="0" fontId="115" fillId="0" borderId="116" xfId="0" applyFont="1" applyFill="1" applyBorder="1" applyAlignment="1">
      <alignment horizontal="center" vertical="top" wrapText="1"/>
    </xf>
    <xf numFmtId="0" fontId="115" fillId="0" borderId="78" xfId="0" applyFont="1" applyFill="1" applyBorder="1" applyAlignment="1">
      <alignment horizontal="center" vertical="top" wrapText="1"/>
    </xf>
    <xf numFmtId="0" fontId="115" fillId="0" borderId="76" xfId="0" applyFont="1" applyFill="1" applyBorder="1" applyAlignment="1">
      <alignment horizontal="center" vertical="top" wrapText="1"/>
    </xf>
    <xf numFmtId="0" fontId="115" fillId="0" borderId="93" xfId="0" applyFont="1" applyFill="1" applyBorder="1" applyAlignment="1">
      <alignment horizontal="center" vertical="top" wrapText="1"/>
    </xf>
    <xf numFmtId="0" fontId="115" fillId="0" borderId="83" xfId="0" applyFont="1" applyFill="1" applyBorder="1" applyAlignment="1">
      <alignment horizontal="center" vertical="top" wrapText="1"/>
    </xf>
    <xf numFmtId="0" fontId="112" fillId="0" borderId="0" xfId="0" applyFont="1" applyFill="1" applyBorder="1" applyAlignment="1">
      <alignment horizontal="center" vertical="center"/>
    </xf>
    <xf numFmtId="0" fontId="112" fillId="0" borderId="76" xfId="0" applyFont="1" applyFill="1" applyBorder="1" applyAlignment="1">
      <alignment horizontal="center" vertical="center"/>
    </xf>
    <xf numFmtId="0" fontId="112" fillId="0" borderId="78" xfId="0" applyFont="1" applyFill="1" applyBorder="1" applyAlignment="1">
      <alignment horizontal="center" vertical="center"/>
    </xf>
    <xf numFmtId="0" fontId="112" fillId="0" borderId="124" xfId="0" applyFont="1" applyFill="1" applyBorder="1" applyAlignment="1">
      <alignment horizontal="center" vertical="center"/>
    </xf>
    <xf numFmtId="0" fontId="112" fillId="0" borderId="125" xfId="0" applyFont="1" applyFill="1" applyBorder="1" applyAlignment="1">
      <alignment horizontal="center" vertical="center"/>
    </xf>
    <xf numFmtId="0" fontId="112" fillId="0" borderId="126" xfId="0" applyFont="1" applyFill="1" applyBorder="1" applyAlignment="1">
      <alignment horizontal="center" vertical="center"/>
    </xf>
    <xf numFmtId="0" fontId="112" fillId="0" borderId="114" xfId="0" applyFont="1" applyFill="1" applyBorder="1" applyAlignment="1">
      <alignment horizontal="center" vertical="top" wrapText="1"/>
    </xf>
    <xf numFmtId="0" fontId="112" fillId="0" borderId="115" xfId="0" applyFont="1" applyFill="1" applyBorder="1" applyAlignment="1">
      <alignment horizontal="center" vertical="top" wrapText="1"/>
    </xf>
    <xf numFmtId="0" fontId="112" fillId="0" borderId="116" xfId="0" applyFont="1" applyFill="1" applyBorder="1" applyAlignment="1">
      <alignment horizontal="center" vertical="top" wrapText="1"/>
    </xf>
    <xf numFmtId="0" fontId="112" fillId="0" borderId="125" xfId="0" applyFont="1" applyFill="1" applyBorder="1" applyAlignment="1">
      <alignment horizontal="center" vertical="top" wrapText="1"/>
    </xf>
    <xf numFmtId="0" fontId="112" fillId="0" borderId="126" xfId="0" applyFont="1" applyFill="1" applyBorder="1" applyAlignment="1">
      <alignment horizontal="center" vertical="top" wrapText="1"/>
    </xf>
    <xf numFmtId="0" fontId="112" fillId="0" borderId="123" xfId="0" applyFont="1" applyFill="1" applyBorder="1" applyAlignment="1">
      <alignment horizontal="center" vertical="top" wrapText="1"/>
    </xf>
    <xf numFmtId="0" fontId="112" fillId="0" borderId="7" xfId="0" applyFont="1" applyFill="1" applyBorder="1" applyAlignment="1">
      <alignment horizontal="center" vertical="top" wrapText="1"/>
    </xf>
    <xf numFmtId="0" fontId="114" fillId="0" borderId="127" xfId="0" applyNumberFormat="1" applyFont="1" applyFill="1" applyBorder="1" applyAlignment="1">
      <alignment horizontal="left" vertical="top" wrapText="1"/>
    </xf>
    <xf numFmtId="0" fontId="114" fillId="0" borderId="128" xfId="0" applyNumberFormat="1" applyFont="1" applyFill="1" applyBorder="1" applyAlignment="1">
      <alignment horizontal="left" vertical="top" wrapText="1"/>
    </xf>
    <xf numFmtId="0" fontId="120" fillId="0" borderId="123" xfId="0" applyFont="1" applyBorder="1" applyAlignment="1">
      <alignment horizontal="center" vertical="center" wrapText="1"/>
    </xf>
    <xf numFmtId="0" fontId="120" fillId="0" borderId="114" xfId="0" applyFont="1" applyBorder="1" applyAlignment="1">
      <alignment horizontal="center" vertical="center" wrapText="1"/>
    </xf>
    <xf numFmtId="0" fontId="124" fillId="0" borderId="122" xfId="0" applyFont="1" applyBorder="1" applyAlignment="1">
      <alignment horizontal="center" vertical="center"/>
    </xf>
    <xf numFmtId="0" fontId="121" fillId="0" borderId="122" xfId="0" applyFont="1" applyBorder="1" applyAlignment="1">
      <alignment horizontal="center" vertical="center" wrapText="1"/>
    </xf>
  </cellXfs>
  <cellStyles count="20966">
    <cellStyle name="_RC VALUTEBIS WRILSI " xfId="18"/>
    <cellStyle name="=C:\WINNT35\SYSTEM32\COMMAND.COM" xfId="20964"/>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3" xfId="724"/>
    <cellStyle name="Calculation 2 10 4" xfId="725"/>
    <cellStyle name="Calculation 2 10 5" xfId="726"/>
    <cellStyle name="Calculation 2 11" xfId="727"/>
    <cellStyle name="Calculation 2 11 2" xfId="728"/>
    <cellStyle name="Calculation 2 11 3" xfId="729"/>
    <cellStyle name="Calculation 2 11 4" xfId="730"/>
    <cellStyle name="Calculation 2 11 5" xfId="731"/>
    <cellStyle name="Calculation 2 12" xfId="732"/>
    <cellStyle name="Calculation 2 12 2" xfId="733"/>
    <cellStyle name="Calculation 2 12 3" xfId="734"/>
    <cellStyle name="Calculation 2 12 4" xfId="735"/>
    <cellStyle name="Calculation 2 12 5" xfId="736"/>
    <cellStyle name="Calculation 2 13" xfId="737"/>
    <cellStyle name="Calculation 2 13 2" xfId="738"/>
    <cellStyle name="Calculation 2 13 3" xfId="739"/>
    <cellStyle name="Calculation 2 13 4" xfId="740"/>
    <cellStyle name="Calculation 2 14" xfId="741"/>
    <cellStyle name="Calculation 2 15" xfId="742"/>
    <cellStyle name="Calculation 2 16" xfId="743"/>
    <cellStyle name="Calculation 2 2" xfId="744"/>
    <cellStyle name="Calculation 2 2 2" xfId="745"/>
    <cellStyle name="Calculation 2 2 2 2" xfId="746"/>
    <cellStyle name="Calculation 2 2 2 3" xfId="747"/>
    <cellStyle name="Calculation 2 2 2 4" xfId="748"/>
    <cellStyle name="Calculation 2 2 3" xfId="749"/>
    <cellStyle name="Calculation 2 2 3 2" xfId="750"/>
    <cellStyle name="Calculation 2 2 3 3" xfId="751"/>
    <cellStyle name="Calculation 2 2 3 4" xfId="752"/>
    <cellStyle name="Calculation 2 2 4" xfId="753"/>
    <cellStyle name="Calculation 2 2 4 2" xfId="754"/>
    <cellStyle name="Calculation 2 2 4 3" xfId="755"/>
    <cellStyle name="Calculation 2 2 4 4" xfId="756"/>
    <cellStyle name="Calculation 2 2 5" xfId="757"/>
    <cellStyle name="Calculation 2 2 5 2" xfId="758"/>
    <cellStyle name="Calculation 2 2 5 3" xfId="759"/>
    <cellStyle name="Calculation 2 2 5 4" xfId="760"/>
    <cellStyle name="Calculation 2 2 6" xfId="761"/>
    <cellStyle name="Calculation 2 2 7" xfId="762"/>
    <cellStyle name="Calculation 2 2 8" xfId="763"/>
    <cellStyle name="Calculation 2 2 9" xfId="764"/>
    <cellStyle name="Calculation 2 3" xfId="765"/>
    <cellStyle name="Calculation 2 3 2" xfId="766"/>
    <cellStyle name="Calculation 2 3 3" xfId="767"/>
    <cellStyle name="Calculation 2 3 4" xfId="768"/>
    <cellStyle name="Calculation 2 3 5" xfId="769"/>
    <cellStyle name="Calculation 2 4" xfId="770"/>
    <cellStyle name="Calculation 2 4 2" xfId="771"/>
    <cellStyle name="Calculation 2 4 3" xfId="772"/>
    <cellStyle name="Calculation 2 4 4" xfId="773"/>
    <cellStyle name="Calculation 2 4 5" xfId="774"/>
    <cellStyle name="Calculation 2 5" xfId="775"/>
    <cellStyle name="Calculation 2 5 2" xfId="776"/>
    <cellStyle name="Calculation 2 5 3" xfId="777"/>
    <cellStyle name="Calculation 2 5 4" xfId="778"/>
    <cellStyle name="Calculation 2 5 5" xfId="779"/>
    <cellStyle name="Calculation 2 6" xfId="780"/>
    <cellStyle name="Calculation 2 6 2" xfId="781"/>
    <cellStyle name="Calculation 2 6 3" xfId="782"/>
    <cellStyle name="Calculation 2 6 4" xfId="783"/>
    <cellStyle name="Calculation 2 6 5" xfId="784"/>
    <cellStyle name="Calculation 2 7" xfId="785"/>
    <cellStyle name="Calculation 2 7 2" xfId="786"/>
    <cellStyle name="Calculation 2 7 3" xfId="787"/>
    <cellStyle name="Calculation 2 7 4" xfId="788"/>
    <cellStyle name="Calculation 2 7 5" xfId="789"/>
    <cellStyle name="Calculation 2 8" xfId="790"/>
    <cellStyle name="Calculation 2 8 2" xfId="791"/>
    <cellStyle name="Calculation 2 8 3" xfId="792"/>
    <cellStyle name="Calculation 2 8 4" xfId="793"/>
    <cellStyle name="Calculation 2 8 5" xfId="794"/>
    <cellStyle name="Calculation 2 9" xfId="795"/>
    <cellStyle name="Calculation 2 9 2" xfId="796"/>
    <cellStyle name="Calculation 2 9 3" xfId="797"/>
    <cellStyle name="Calculation 2 9 4" xfId="798"/>
    <cellStyle name="Calculation 2 9 5" xfId="799"/>
    <cellStyle name="Calculation 3" xfId="800"/>
    <cellStyle name="Calculation 3 2" xfId="801"/>
    <cellStyle name="Calculation 3 3" xfId="802"/>
    <cellStyle name="Calculation 4" xfId="803"/>
    <cellStyle name="Calculation 4 2" xfId="804"/>
    <cellStyle name="Calculation 4 3" xfId="805"/>
    <cellStyle name="Calculation 5" xfId="806"/>
    <cellStyle name="Calculation 5 2" xfId="807"/>
    <cellStyle name="Calculation 5 3" xfId="808"/>
    <cellStyle name="Calculation 6" xfId="809"/>
    <cellStyle name="Calculation 6 2" xfId="810"/>
    <cellStyle name="Calculation 6 3" xfId="811"/>
    <cellStyle name="Calculation 7" xfId="812"/>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0965"/>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2" xfId="9187"/>
    <cellStyle name="Gia's 3" xfId="9188"/>
    <cellStyle name="Gia's 4" xfId="9189"/>
    <cellStyle name="Gia's 5" xfId="9190"/>
    <cellStyle name="Gia's 6" xfId="9191"/>
    <cellStyle name="Gia's 7" xfId="9192"/>
    <cellStyle name="Gia's 8" xfId="9193"/>
    <cellStyle name="Gia's 9" xfId="9194"/>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Header1" xfId="9222"/>
    <cellStyle name="Header1 2" xfId="9223"/>
    <cellStyle name="Header1 3" xfId="9224"/>
    <cellStyle name="Header2" xfId="9225"/>
    <cellStyle name="Header2 2" xfId="9226"/>
    <cellStyle name="Header2 3" xfId="9227"/>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ighlightExposure" xfId="9323"/>
    <cellStyle name="highlightPercentage" xfId="9324"/>
    <cellStyle name="highlightText" xfId="9325"/>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3" xfId="9336"/>
    <cellStyle name="Input 2 10 4" xfId="9337"/>
    <cellStyle name="Input 2 10 5" xfId="9338"/>
    <cellStyle name="Input 2 11" xfId="9339"/>
    <cellStyle name="Input 2 11 2" xfId="9340"/>
    <cellStyle name="Input 2 11 3" xfId="9341"/>
    <cellStyle name="Input 2 11 4" xfId="9342"/>
    <cellStyle name="Input 2 11 5" xfId="9343"/>
    <cellStyle name="Input 2 12" xfId="9344"/>
    <cellStyle name="Input 2 12 2" xfId="9345"/>
    <cellStyle name="Input 2 12 3" xfId="9346"/>
    <cellStyle name="Input 2 12 4" xfId="9347"/>
    <cellStyle name="Input 2 12 5" xfId="9348"/>
    <cellStyle name="Input 2 13" xfId="9349"/>
    <cellStyle name="Input 2 13 2" xfId="9350"/>
    <cellStyle name="Input 2 13 3" xfId="9351"/>
    <cellStyle name="Input 2 13 4" xfId="9352"/>
    <cellStyle name="Input 2 14" xfId="9353"/>
    <cellStyle name="Input 2 15" xfId="9354"/>
    <cellStyle name="Input 2 16" xfId="9355"/>
    <cellStyle name="Input 2 2" xfId="9356"/>
    <cellStyle name="Input 2 2 2" xfId="9357"/>
    <cellStyle name="Input 2 2 2 2" xfId="9358"/>
    <cellStyle name="Input 2 2 2 3" xfId="9359"/>
    <cellStyle name="Input 2 2 2 4" xfId="9360"/>
    <cellStyle name="Input 2 2 3" xfId="9361"/>
    <cellStyle name="Input 2 2 3 2" xfId="9362"/>
    <cellStyle name="Input 2 2 3 3" xfId="9363"/>
    <cellStyle name="Input 2 2 3 4" xfId="9364"/>
    <cellStyle name="Input 2 2 4" xfId="9365"/>
    <cellStyle name="Input 2 2 4 2" xfId="9366"/>
    <cellStyle name="Input 2 2 4 3" xfId="9367"/>
    <cellStyle name="Input 2 2 4 4" xfId="9368"/>
    <cellStyle name="Input 2 2 5" xfId="9369"/>
    <cellStyle name="Input 2 2 5 2" xfId="9370"/>
    <cellStyle name="Input 2 2 5 3" xfId="9371"/>
    <cellStyle name="Input 2 2 5 4" xfId="9372"/>
    <cellStyle name="Input 2 2 6" xfId="9373"/>
    <cellStyle name="Input 2 2 7" xfId="9374"/>
    <cellStyle name="Input 2 2 8" xfId="9375"/>
    <cellStyle name="Input 2 2 9" xfId="9376"/>
    <cellStyle name="Input 2 3" xfId="9377"/>
    <cellStyle name="Input 2 3 2" xfId="9378"/>
    <cellStyle name="Input 2 3 3" xfId="9379"/>
    <cellStyle name="Input 2 3 4" xfId="9380"/>
    <cellStyle name="Input 2 3 5" xfId="9381"/>
    <cellStyle name="Input 2 4" xfId="9382"/>
    <cellStyle name="Input 2 4 2" xfId="9383"/>
    <cellStyle name="Input 2 4 3" xfId="9384"/>
    <cellStyle name="Input 2 4 4" xfId="9385"/>
    <cellStyle name="Input 2 4 5" xfId="9386"/>
    <cellStyle name="Input 2 5" xfId="9387"/>
    <cellStyle name="Input 2 5 2" xfId="9388"/>
    <cellStyle name="Input 2 5 3" xfId="9389"/>
    <cellStyle name="Input 2 5 4" xfId="9390"/>
    <cellStyle name="Input 2 5 5" xfId="9391"/>
    <cellStyle name="Input 2 6" xfId="9392"/>
    <cellStyle name="Input 2 6 2" xfId="9393"/>
    <cellStyle name="Input 2 6 3" xfId="9394"/>
    <cellStyle name="Input 2 6 4" xfId="9395"/>
    <cellStyle name="Input 2 6 5" xfId="9396"/>
    <cellStyle name="Input 2 7" xfId="9397"/>
    <cellStyle name="Input 2 7 2" xfId="9398"/>
    <cellStyle name="Input 2 7 3" xfId="9399"/>
    <cellStyle name="Input 2 7 4" xfId="9400"/>
    <cellStyle name="Input 2 7 5" xfId="9401"/>
    <cellStyle name="Input 2 8" xfId="9402"/>
    <cellStyle name="Input 2 8 2" xfId="9403"/>
    <cellStyle name="Input 2 8 3" xfId="9404"/>
    <cellStyle name="Input 2 8 4" xfId="9405"/>
    <cellStyle name="Input 2 8 5" xfId="9406"/>
    <cellStyle name="Input 2 9" xfId="9407"/>
    <cellStyle name="Input 2 9 2" xfId="9408"/>
    <cellStyle name="Input 2 9 3" xfId="9409"/>
    <cellStyle name="Input 2 9 4" xfId="9410"/>
    <cellStyle name="Input 2 9 5" xfId="9411"/>
    <cellStyle name="Input 3" xfId="9412"/>
    <cellStyle name="Input 3 2" xfId="9413"/>
    <cellStyle name="Input 3 3" xfId="9414"/>
    <cellStyle name="Input 4" xfId="9415"/>
    <cellStyle name="Input 4 2" xfId="9416"/>
    <cellStyle name="Input 4 3" xfId="9417"/>
    <cellStyle name="Input 5" xfId="9418"/>
    <cellStyle name="Input 5 2" xfId="9419"/>
    <cellStyle name="Input 5 3" xfId="9420"/>
    <cellStyle name="Input 6" xfId="9421"/>
    <cellStyle name="Input 6 2" xfId="9422"/>
    <cellStyle name="Input 6 3" xfId="9423"/>
    <cellStyle name="Input 7" xfId="9424"/>
    <cellStyle name="inputExposure" xfId="9425"/>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0963"/>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pital &amp; RWA N 2 2" xfId="20961"/>
    <cellStyle name="Normal_Casestdy draft" xfId="15"/>
    <cellStyle name="Normal_Casestdy draft 2" xfId="9"/>
    <cellStyle name="Normalny_Eksport 2000 - F" xfId="20382"/>
    <cellStyle name="Note 2" xfId="20383"/>
    <cellStyle name="Note 2 10" xfId="20384"/>
    <cellStyle name="Note 2 10 2" xfId="20385"/>
    <cellStyle name="Note 2 10 3" xfId="20386"/>
    <cellStyle name="Note 2 10 4" xfId="20387"/>
    <cellStyle name="Note 2 10 5" xfId="20388"/>
    <cellStyle name="Note 2 11" xfId="20389"/>
    <cellStyle name="Note 2 11 2" xfId="20390"/>
    <cellStyle name="Note 2 11 3" xfId="20391"/>
    <cellStyle name="Note 2 11 4" xfId="20392"/>
    <cellStyle name="Note 2 11 5" xfId="20393"/>
    <cellStyle name="Note 2 12" xfId="20394"/>
    <cellStyle name="Note 2 12 2" xfId="20395"/>
    <cellStyle name="Note 2 12 3" xfId="20396"/>
    <cellStyle name="Note 2 12 4" xfId="20397"/>
    <cellStyle name="Note 2 12 5" xfId="20398"/>
    <cellStyle name="Note 2 13" xfId="20399"/>
    <cellStyle name="Note 2 13 2" xfId="20400"/>
    <cellStyle name="Note 2 13 3" xfId="20401"/>
    <cellStyle name="Note 2 13 4" xfId="20402"/>
    <cellStyle name="Note 2 13 5" xfId="20403"/>
    <cellStyle name="Note 2 14" xfId="20404"/>
    <cellStyle name="Note 2 14 2" xfId="20405"/>
    <cellStyle name="Note 2 15" xfId="20406"/>
    <cellStyle name="Note 2 15 2" xfId="20407"/>
    <cellStyle name="Note 2 16" xfId="20408"/>
    <cellStyle name="Note 2 17" xfId="20409"/>
    <cellStyle name="Note 2 2" xfId="20410"/>
    <cellStyle name="Note 2 2 10" xfId="20411"/>
    <cellStyle name="Note 2 2 2" xfId="20412"/>
    <cellStyle name="Note 2 2 2 2" xfId="20413"/>
    <cellStyle name="Note 2 2 2 3" xfId="20414"/>
    <cellStyle name="Note 2 2 2 4" xfId="20415"/>
    <cellStyle name="Note 2 2 2 5" xfId="20416"/>
    <cellStyle name="Note 2 2 3" xfId="20417"/>
    <cellStyle name="Note 2 2 3 2" xfId="20418"/>
    <cellStyle name="Note 2 2 3 3" xfId="20419"/>
    <cellStyle name="Note 2 2 3 4" xfId="20420"/>
    <cellStyle name="Note 2 2 3 5" xfId="20421"/>
    <cellStyle name="Note 2 2 4" xfId="20422"/>
    <cellStyle name="Note 2 2 4 2" xfId="20423"/>
    <cellStyle name="Note 2 2 4 3" xfId="20424"/>
    <cellStyle name="Note 2 2 4 4" xfId="20425"/>
    <cellStyle name="Note 2 2 5" xfId="20426"/>
    <cellStyle name="Note 2 2 5 2" xfId="20427"/>
    <cellStyle name="Note 2 2 5 3" xfId="20428"/>
    <cellStyle name="Note 2 2 5 4" xfId="20429"/>
    <cellStyle name="Note 2 2 6" xfId="20430"/>
    <cellStyle name="Note 2 2 7" xfId="20431"/>
    <cellStyle name="Note 2 2 8" xfId="20432"/>
    <cellStyle name="Note 2 2 9" xfId="20433"/>
    <cellStyle name="Note 2 3" xfId="20434"/>
    <cellStyle name="Note 2 3 2" xfId="20435"/>
    <cellStyle name="Note 2 3 3" xfId="20436"/>
    <cellStyle name="Note 2 3 4" xfId="20437"/>
    <cellStyle name="Note 2 3 5" xfId="20438"/>
    <cellStyle name="Note 2 4" xfId="20439"/>
    <cellStyle name="Note 2 4 2" xfId="20440"/>
    <cellStyle name="Note 2 4 2 2" xfId="20441"/>
    <cellStyle name="Note 2 4 3" xfId="20442"/>
    <cellStyle name="Note 2 4 3 2" xfId="20443"/>
    <cellStyle name="Note 2 4 4" xfId="20444"/>
    <cellStyle name="Note 2 4 4 2" xfId="20445"/>
    <cellStyle name="Note 2 4 5" xfId="20446"/>
    <cellStyle name="Note 2 4 6" xfId="20447"/>
    <cellStyle name="Note 2 4 7" xfId="20448"/>
    <cellStyle name="Note 2 5" xfId="20449"/>
    <cellStyle name="Note 2 5 2" xfId="20450"/>
    <cellStyle name="Note 2 5 2 2" xfId="20451"/>
    <cellStyle name="Note 2 5 3" xfId="20452"/>
    <cellStyle name="Note 2 5 3 2" xfId="20453"/>
    <cellStyle name="Note 2 5 4" xfId="20454"/>
    <cellStyle name="Note 2 5 4 2" xfId="20455"/>
    <cellStyle name="Note 2 5 5" xfId="20456"/>
    <cellStyle name="Note 2 5 6" xfId="20457"/>
    <cellStyle name="Note 2 5 7" xfId="20458"/>
    <cellStyle name="Note 2 6" xfId="20459"/>
    <cellStyle name="Note 2 6 2" xfId="20460"/>
    <cellStyle name="Note 2 6 2 2" xfId="20461"/>
    <cellStyle name="Note 2 6 3" xfId="20462"/>
    <cellStyle name="Note 2 6 3 2" xfId="20463"/>
    <cellStyle name="Note 2 6 4" xfId="20464"/>
    <cellStyle name="Note 2 6 4 2" xfId="20465"/>
    <cellStyle name="Note 2 6 5" xfId="20466"/>
    <cellStyle name="Note 2 6 6" xfId="20467"/>
    <cellStyle name="Note 2 6 7" xfId="20468"/>
    <cellStyle name="Note 2 7" xfId="20469"/>
    <cellStyle name="Note 2 7 2" xfId="20470"/>
    <cellStyle name="Note 2 7 2 2" xfId="20471"/>
    <cellStyle name="Note 2 7 3" xfId="20472"/>
    <cellStyle name="Note 2 7 3 2" xfId="20473"/>
    <cellStyle name="Note 2 7 4" xfId="20474"/>
    <cellStyle name="Note 2 7 4 2" xfId="20475"/>
    <cellStyle name="Note 2 7 5" xfId="20476"/>
    <cellStyle name="Note 2 7 6" xfId="20477"/>
    <cellStyle name="Note 2 7 7" xfId="20478"/>
    <cellStyle name="Note 2 8" xfId="20479"/>
    <cellStyle name="Note 2 8 2" xfId="20480"/>
    <cellStyle name="Note 2 8 3" xfId="20481"/>
    <cellStyle name="Note 2 8 4" xfId="20482"/>
    <cellStyle name="Note 2 8 5" xfId="20483"/>
    <cellStyle name="Note 2 9" xfId="20484"/>
    <cellStyle name="Note 2 9 2" xfId="20485"/>
    <cellStyle name="Note 2 9 3" xfId="20486"/>
    <cellStyle name="Note 2 9 4" xfId="20487"/>
    <cellStyle name="Note 2 9 5" xfId="20488"/>
    <cellStyle name="Note 3 2" xfId="20489"/>
    <cellStyle name="Note 3 2 2" xfId="20490"/>
    <cellStyle name="Note 3 2 3" xfId="20491"/>
    <cellStyle name="Note 3 3" xfId="20492"/>
    <cellStyle name="Note 3 3 2" xfId="20493"/>
    <cellStyle name="Note 3 4" xfId="20494"/>
    <cellStyle name="Note 3 5" xfId="20495"/>
    <cellStyle name="Note 4 2" xfId="20496"/>
    <cellStyle name="Note 4 2 2" xfId="20497"/>
    <cellStyle name="Note 4 2 3" xfId="20498"/>
    <cellStyle name="Note 4 3" xfId="20499"/>
    <cellStyle name="Note 4 4" xfId="20500"/>
    <cellStyle name="Note 4 5" xfId="20501"/>
    <cellStyle name="Note 5" xfId="20502"/>
    <cellStyle name="Note 5 2" xfId="20503"/>
    <cellStyle name="Note 5 2 2" xfId="20504"/>
    <cellStyle name="Note 5 3" xfId="20505"/>
    <cellStyle name="Note 5 3 2" xfId="20506"/>
    <cellStyle name="Note 5 4" xfId="20507"/>
    <cellStyle name="Note 5 5" xfId="20508"/>
    <cellStyle name="Note 6" xfId="20509"/>
    <cellStyle name="Note 6 2" xfId="20510"/>
    <cellStyle name="Note 6 2 2" xfId="20511"/>
    <cellStyle name="Note 6 3" xfId="20512"/>
    <cellStyle name="Note 6 4" xfId="20513"/>
    <cellStyle name="Note 7" xfId="20514"/>
    <cellStyle name="Note 8" xfId="20515"/>
    <cellStyle name="Note 8 2" xfId="20516"/>
    <cellStyle name="Note 9" xfId="20517"/>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Heading" xfId="20525"/>
    <cellStyle name="OptionHeading 2" xfId="20526"/>
    <cellStyle name="OptionHeading 3" xfId="20527"/>
    <cellStyle name="Output 2" xfId="20528"/>
    <cellStyle name="Output 2 10" xfId="20529"/>
    <cellStyle name="Output 2 10 2" xfId="20530"/>
    <cellStyle name="Output 2 10 3" xfId="20531"/>
    <cellStyle name="Output 2 10 4" xfId="20532"/>
    <cellStyle name="Output 2 10 5" xfId="20533"/>
    <cellStyle name="Output 2 11" xfId="20534"/>
    <cellStyle name="Output 2 11 2" xfId="20535"/>
    <cellStyle name="Output 2 11 3" xfId="20536"/>
    <cellStyle name="Output 2 11 4" xfId="20537"/>
    <cellStyle name="Output 2 11 5" xfId="20538"/>
    <cellStyle name="Output 2 12" xfId="20539"/>
    <cellStyle name="Output 2 12 2" xfId="20540"/>
    <cellStyle name="Output 2 12 3" xfId="20541"/>
    <cellStyle name="Output 2 12 4" xfId="20542"/>
    <cellStyle name="Output 2 12 5" xfId="20543"/>
    <cellStyle name="Output 2 13" xfId="20544"/>
    <cellStyle name="Output 2 13 2" xfId="20545"/>
    <cellStyle name="Output 2 13 3" xfId="20546"/>
    <cellStyle name="Output 2 13 4" xfId="20547"/>
    <cellStyle name="Output 2 14" xfId="20548"/>
    <cellStyle name="Output 2 15" xfId="20549"/>
    <cellStyle name="Output 2 16" xfId="20550"/>
    <cellStyle name="Output 2 2" xfId="20551"/>
    <cellStyle name="Output 2 2 2" xfId="20552"/>
    <cellStyle name="Output 2 2 2 2" xfId="20553"/>
    <cellStyle name="Output 2 2 2 3" xfId="20554"/>
    <cellStyle name="Output 2 2 2 4" xfId="20555"/>
    <cellStyle name="Output 2 2 3" xfId="20556"/>
    <cellStyle name="Output 2 2 3 2" xfId="20557"/>
    <cellStyle name="Output 2 2 3 3" xfId="20558"/>
    <cellStyle name="Output 2 2 3 4" xfId="20559"/>
    <cellStyle name="Output 2 2 4" xfId="20560"/>
    <cellStyle name="Output 2 2 4 2" xfId="20561"/>
    <cellStyle name="Output 2 2 4 3" xfId="20562"/>
    <cellStyle name="Output 2 2 4 4" xfId="20563"/>
    <cellStyle name="Output 2 2 5" xfId="20564"/>
    <cellStyle name="Output 2 2 5 2" xfId="20565"/>
    <cellStyle name="Output 2 2 5 3" xfId="20566"/>
    <cellStyle name="Output 2 2 5 4" xfId="20567"/>
    <cellStyle name="Output 2 2 6" xfId="20568"/>
    <cellStyle name="Output 2 2 7" xfId="20569"/>
    <cellStyle name="Output 2 2 8" xfId="20570"/>
    <cellStyle name="Output 2 2 9" xfId="20571"/>
    <cellStyle name="Output 2 3" xfId="20572"/>
    <cellStyle name="Output 2 3 2" xfId="20573"/>
    <cellStyle name="Output 2 3 3" xfId="20574"/>
    <cellStyle name="Output 2 3 4" xfId="20575"/>
    <cellStyle name="Output 2 3 5" xfId="20576"/>
    <cellStyle name="Output 2 4" xfId="20577"/>
    <cellStyle name="Output 2 4 2" xfId="20578"/>
    <cellStyle name="Output 2 4 3" xfId="20579"/>
    <cellStyle name="Output 2 4 4" xfId="20580"/>
    <cellStyle name="Output 2 4 5" xfId="20581"/>
    <cellStyle name="Output 2 5" xfId="20582"/>
    <cellStyle name="Output 2 5 2" xfId="20583"/>
    <cellStyle name="Output 2 5 3" xfId="20584"/>
    <cellStyle name="Output 2 5 4" xfId="20585"/>
    <cellStyle name="Output 2 5 5" xfId="20586"/>
    <cellStyle name="Output 2 6" xfId="20587"/>
    <cellStyle name="Output 2 6 2" xfId="20588"/>
    <cellStyle name="Output 2 6 3" xfId="20589"/>
    <cellStyle name="Output 2 6 4" xfId="20590"/>
    <cellStyle name="Output 2 6 5" xfId="20591"/>
    <cellStyle name="Output 2 7" xfId="20592"/>
    <cellStyle name="Output 2 7 2" xfId="20593"/>
    <cellStyle name="Output 2 7 3" xfId="20594"/>
    <cellStyle name="Output 2 7 4" xfId="20595"/>
    <cellStyle name="Output 2 7 5" xfId="20596"/>
    <cellStyle name="Output 2 8" xfId="20597"/>
    <cellStyle name="Output 2 8 2" xfId="20598"/>
    <cellStyle name="Output 2 8 3" xfId="20599"/>
    <cellStyle name="Output 2 8 4" xfId="20600"/>
    <cellStyle name="Output 2 8 5" xfId="20601"/>
    <cellStyle name="Output 2 9" xfId="20602"/>
    <cellStyle name="Output 2 9 2" xfId="20603"/>
    <cellStyle name="Output 2 9 3" xfId="20604"/>
    <cellStyle name="Output 2 9 4" xfId="20605"/>
    <cellStyle name="Output 2 9 5" xfId="20606"/>
    <cellStyle name="Output 3" xfId="20607"/>
    <cellStyle name="Output 3 2" xfId="20608"/>
    <cellStyle name="Output 3 3" xfId="20609"/>
    <cellStyle name="Output 4" xfId="20610"/>
    <cellStyle name="Output 4 2" xfId="20611"/>
    <cellStyle name="Output 4 3" xfId="20612"/>
    <cellStyle name="Output 5" xfId="20613"/>
    <cellStyle name="Output 5 2" xfId="20614"/>
    <cellStyle name="Output 5 3" xfId="20615"/>
    <cellStyle name="Output 6" xfId="20616"/>
    <cellStyle name="Output 6 2" xfId="20617"/>
    <cellStyle name="Output 6 3" xfId="20618"/>
    <cellStyle name="Output 7" xfId="20619"/>
    <cellStyle name="Percen - Style1" xfId="20620"/>
    <cellStyle name="Percent" xfId="20962"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ParameterE" xfId="20787"/>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3" xfId="20826"/>
    <cellStyle name="Total 2 10 4" xfId="20827"/>
    <cellStyle name="Total 2 10 5" xfId="20828"/>
    <cellStyle name="Total 2 11" xfId="20829"/>
    <cellStyle name="Total 2 11 2" xfId="20830"/>
    <cellStyle name="Total 2 11 3" xfId="20831"/>
    <cellStyle name="Total 2 11 4" xfId="20832"/>
    <cellStyle name="Total 2 11 5" xfId="20833"/>
    <cellStyle name="Total 2 12" xfId="20834"/>
    <cellStyle name="Total 2 12 2" xfId="20835"/>
    <cellStyle name="Total 2 12 3" xfId="20836"/>
    <cellStyle name="Total 2 12 4" xfId="20837"/>
    <cellStyle name="Total 2 12 5" xfId="20838"/>
    <cellStyle name="Total 2 13" xfId="20839"/>
    <cellStyle name="Total 2 13 2" xfId="20840"/>
    <cellStyle name="Total 2 13 3" xfId="20841"/>
    <cellStyle name="Total 2 13 4" xfId="20842"/>
    <cellStyle name="Total 2 14" xfId="20843"/>
    <cellStyle name="Total 2 15" xfId="20844"/>
    <cellStyle name="Total 2 16" xfId="20845"/>
    <cellStyle name="Total 2 2" xfId="20846"/>
    <cellStyle name="Total 2 2 2" xfId="20847"/>
    <cellStyle name="Total 2 2 2 2" xfId="20848"/>
    <cellStyle name="Total 2 2 2 3" xfId="20849"/>
    <cellStyle name="Total 2 2 2 4" xfId="20850"/>
    <cellStyle name="Total 2 2 3" xfId="20851"/>
    <cellStyle name="Total 2 2 3 2" xfId="20852"/>
    <cellStyle name="Total 2 2 3 3" xfId="20853"/>
    <cellStyle name="Total 2 2 3 4" xfId="20854"/>
    <cellStyle name="Total 2 2 4" xfId="20855"/>
    <cellStyle name="Total 2 2 4 2" xfId="20856"/>
    <cellStyle name="Total 2 2 4 3" xfId="20857"/>
    <cellStyle name="Total 2 2 4 4" xfId="20858"/>
    <cellStyle name="Total 2 2 5" xfId="20859"/>
    <cellStyle name="Total 2 2 5 2" xfId="20860"/>
    <cellStyle name="Total 2 2 5 3" xfId="20861"/>
    <cellStyle name="Total 2 2 5 4" xfId="20862"/>
    <cellStyle name="Total 2 2 6" xfId="20863"/>
    <cellStyle name="Total 2 2 7" xfId="20864"/>
    <cellStyle name="Total 2 2 8" xfId="20865"/>
    <cellStyle name="Total 2 2 9" xfId="20866"/>
    <cellStyle name="Total 2 3" xfId="20867"/>
    <cellStyle name="Total 2 3 2" xfId="20868"/>
    <cellStyle name="Total 2 3 3" xfId="20869"/>
    <cellStyle name="Total 2 3 4" xfId="20870"/>
    <cellStyle name="Total 2 3 5" xfId="20871"/>
    <cellStyle name="Total 2 4" xfId="20872"/>
    <cellStyle name="Total 2 4 2" xfId="20873"/>
    <cellStyle name="Total 2 4 3" xfId="20874"/>
    <cellStyle name="Total 2 4 4" xfId="20875"/>
    <cellStyle name="Total 2 4 5" xfId="20876"/>
    <cellStyle name="Total 2 5" xfId="20877"/>
    <cellStyle name="Total 2 5 2" xfId="20878"/>
    <cellStyle name="Total 2 5 3" xfId="20879"/>
    <cellStyle name="Total 2 5 4" xfId="20880"/>
    <cellStyle name="Total 2 5 5" xfId="20881"/>
    <cellStyle name="Total 2 6" xfId="20882"/>
    <cellStyle name="Total 2 6 2" xfId="20883"/>
    <cellStyle name="Total 2 6 3" xfId="20884"/>
    <cellStyle name="Total 2 6 4" xfId="20885"/>
    <cellStyle name="Total 2 6 5" xfId="20886"/>
    <cellStyle name="Total 2 7" xfId="20887"/>
    <cellStyle name="Total 2 7 2" xfId="20888"/>
    <cellStyle name="Total 2 7 3" xfId="20889"/>
    <cellStyle name="Total 2 7 4" xfId="20890"/>
    <cellStyle name="Total 2 7 5" xfId="20891"/>
    <cellStyle name="Total 2 8" xfId="20892"/>
    <cellStyle name="Total 2 8 2" xfId="20893"/>
    <cellStyle name="Total 2 8 3" xfId="20894"/>
    <cellStyle name="Total 2 8 4" xfId="20895"/>
    <cellStyle name="Total 2 8 5" xfId="20896"/>
    <cellStyle name="Total 2 9" xfId="20897"/>
    <cellStyle name="Total 2 9 2" xfId="20898"/>
    <cellStyle name="Total 2 9 3" xfId="20899"/>
    <cellStyle name="Total 2 9 4" xfId="20900"/>
    <cellStyle name="Total 2 9 5" xfId="20901"/>
    <cellStyle name="Total 3" xfId="20902"/>
    <cellStyle name="Total 3 2" xfId="20903"/>
    <cellStyle name="Total 3 3" xfId="20904"/>
    <cellStyle name="Total 4" xfId="20905"/>
    <cellStyle name="Total 4 2" xfId="20906"/>
    <cellStyle name="Total 4 3" xfId="20907"/>
    <cellStyle name="Total 5" xfId="20908"/>
    <cellStyle name="Total 5 2" xfId="20909"/>
    <cellStyle name="Total 5 3" xfId="20910"/>
    <cellStyle name="Total 6" xfId="20911"/>
    <cellStyle name="Total 6 2" xfId="20912"/>
    <cellStyle name="Total 6 3" xfId="20913"/>
    <cellStyle name="Total 7" xfId="20914"/>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4.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FSA\FSA-SGSP\CGP\temp\3.%20&#4330;&#4309;&#4314;&#4312;&#4314;&#4308;&#4305;&#4308;&#4305;&#4312;%20&#4320;&#4308;&#4306;&#4323;&#4314;&#4304;&#4330;&#4312;&#4308;&#4305;&#4328;&#4312;\5.%20Pillar%203\Bank%20questions\1%20Consolidated%20Q&amp;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reports\5.%20Quarterly\Copy%20of%20PG1-BBG-QQ-2022033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1. key ratios"/>
      <sheetName val="2. RC"/>
      <sheetName val="3. PL"/>
      <sheetName val="4. Off-Balance"/>
      <sheetName val="5. RWA"/>
      <sheetName val="6. Administrators-shareholders"/>
      <sheetName val="7. LI1"/>
      <sheetName val="8. LI2"/>
      <sheetName val="9.1. Capital Requirements"/>
      <sheetName val="9. Capital"/>
      <sheetName val="10. CC2"/>
      <sheetName val="11. CRWA"/>
      <sheetName val="13. CRME"/>
      <sheetName val="12. CRM"/>
      <sheetName val="14. LCR"/>
      <sheetName val="15. CCR"/>
      <sheetName val="15.1. LR"/>
      <sheetName val="16. NSFR"/>
      <sheetName val=" 17. Residual Maturity"/>
      <sheetName val="18. Assets by Exposure classes"/>
      <sheetName val="19. Assets by Risk Sectors"/>
      <sheetName val="20. Reserves"/>
      <sheetName val="21. NPL"/>
      <sheetName val="22. Quality"/>
      <sheetName val="23. LTV"/>
      <sheetName val="24. Risk Sector"/>
      <sheetName val="25. Collateral"/>
      <sheetName val="26. Retail Products"/>
      <sheetName val="Instruction"/>
    </sheetNames>
    <sheetDataSet>
      <sheetData sheetId="0"/>
      <sheetData sheetId="1"/>
      <sheetData sheetId="2">
        <row r="7">
          <cell r="E7">
            <v>693822844.66999996</v>
          </cell>
        </row>
        <row r="8">
          <cell r="E8">
            <v>1965781447.1499999</v>
          </cell>
        </row>
        <row r="9">
          <cell r="E9">
            <v>922338643.06000006</v>
          </cell>
        </row>
        <row r="10">
          <cell r="E10">
            <v>303.24</v>
          </cell>
        </row>
        <row r="11">
          <cell r="E11">
            <v>3033041026.822</v>
          </cell>
        </row>
        <row r="15">
          <cell r="E15">
            <v>219514400.05179998</v>
          </cell>
        </row>
        <row r="16">
          <cell r="E16">
            <v>94859601.707000002</v>
          </cell>
        </row>
        <row r="17">
          <cell r="E17">
            <v>94756846.706400022</v>
          </cell>
        </row>
        <row r="18">
          <cell r="E18">
            <v>525674529.07999998</v>
          </cell>
        </row>
        <row r="19">
          <cell r="E19">
            <v>352210133.89639944</v>
          </cell>
        </row>
      </sheetData>
      <sheetData sheetId="3"/>
      <sheetData sheetId="4"/>
      <sheetData sheetId="5"/>
      <sheetData sheetId="6"/>
      <sheetData sheetId="7"/>
      <sheetData sheetId="8"/>
      <sheetData sheetId="9"/>
      <sheetData sheetId="10">
        <row r="6">
          <cell r="C6">
            <v>2645831500.8200002</v>
          </cell>
        </row>
        <row r="16">
          <cell r="C16">
            <v>0</v>
          </cell>
        </row>
        <row r="24">
          <cell r="C24">
            <v>0</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zoomScaleNormal="100" workbookViewId="0"/>
  </sheetViews>
  <sheetFormatPr defaultColWidth="9.140625" defaultRowHeight="14.25"/>
  <cols>
    <col min="1" max="1" width="10.28515625" style="4" customWidth="1"/>
    <col min="2" max="2" width="138.42578125" style="5" bestFit="1" customWidth="1"/>
    <col min="3" max="3" width="39.42578125" style="5" customWidth="1"/>
    <col min="4" max="6" width="9.140625" style="5"/>
    <col min="7" max="7" width="25" style="5" customWidth="1"/>
    <col min="8" max="16384" width="9.140625" style="5"/>
  </cols>
  <sheetData>
    <row r="1" spans="1:3" ht="15">
      <c r="A1" s="201"/>
      <c r="B1" s="249" t="s">
        <v>342</v>
      </c>
      <c r="C1" s="201"/>
    </row>
    <row r="2" spans="1:3">
      <c r="A2" s="250">
        <v>1</v>
      </c>
      <c r="B2" s="396" t="s">
        <v>343</v>
      </c>
      <c r="C2" s="114" t="s">
        <v>753</v>
      </c>
    </row>
    <row r="3" spans="1:3">
      <c r="A3" s="250">
        <v>2</v>
      </c>
      <c r="B3" s="397" t="s">
        <v>339</v>
      </c>
      <c r="C3" s="114"/>
    </row>
    <row r="4" spans="1:3">
      <c r="A4" s="250">
        <v>3</v>
      </c>
      <c r="B4" s="398" t="s">
        <v>344</v>
      </c>
      <c r="C4" s="114"/>
    </row>
    <row r="5" spans="1:3">
      <c r="A5" s="251">
        <v>4</v>
      </c>
      <c r="B5" s="399" t="s">
        <v>340</v>
      </c>
      <c r="C5" s="114"/>
    </row>
    <row r="6" spans="1:3" s="252" customFormat="1" ht="45.75" customHeight="1">
      <c r="A6" s="691" t="s">
        <v>418</v>
      </c>
      <c r="B6" s="692"/>
      <c r="C6" s="692"/>
    </row>
    <row r="7" spans="1:3" ht="15">
      <c r="A7" s="253" t="s">
        <v>29</v>
      </c>
      <c r="B7" s="249" t="s">
        <v>341</v>
      </c>
    </row>
    <row r="8" spans="1:3">
      <c r="A8" s="201">
        <v>1</v>
      </c>
      <c r="B8" s="298" t="s">
        <v>20</v>
      </c>
    </row>
    <row r="9" spans="1:3">
      <c r="A9" s="201">
        <v>2</v>
      </c>
      <c r="B9" s="299" t="s">
        <v>21</v>
      </c>
    </row>
    <row r="10" spans="1:3">
      <c r="A10" s="201">
        <v>3</v>
      </c>
      <c r="B10" s="299" t="s">
        <v>22</v>
      </c>
    </row>
    <row r="11" spans="1:3">
      <c r="A11" s="201">
        <v>4</v>
      </c>
      <c r="B11" s="299" t="s">
        <v>23</v>
      </c>
      <c r="C11" s="119"/>
    </row>
    <row r="12" spans="1:3">
      <c r="A12" s="201">
        <v>5</v>
      </c>
      <c r="B12" s="299" t="s">
        <v>24</v>
      </c>
    </row>
    <row r="13" spans="1:3">
      <c r="A13" s="201">
        <v>6</v>
      </c>
      <c r="B13" s="300" t="s">
        <v>351</v>
      </c>
    </row>
    <row r="14" spans="1:3">
      <c r="A14" s="201">
        <v>7</v>
      </c>
      <c r="B14" s="299" t="s">
        <v>345</v>
      </c>
    </row>
    <row r="15" spans="1:3">
      <c r="A15" s="201">
        <v>8</v>
      </c>
      <c r="B15" s="299" t="s">
        <v>346</v>
      </c>
    </row>
    <row r="16" spans="1:3">
      <c r="A16" s="201">
        <v>9</v>
      </c>
      <c r="B16" s="299" t="s">
        <v>25</v>
      </c>
    </row>
    <row r="17" spans="1:2">
      <c r="A17" s="395" t="s">
        <v>417</v>
      </c>
      <c r="B17" s="394" t="s">
        <v>404</v>
      </c>
    </row>
    <row r="18" spans="1:2">
      <c r="A18" s="201">
        <v>10</v>
      </c>
      <c r="B18" s="299" t="s">
        <v>26</v>
      </c>
    </row>
    <row r="19" spans="1:2">
      <c r="A19" s="201">
        <v>11</v>
      </c>
      <c r="B19" s="300" t="s">
        <v>347</v>
      </c>
    </row>
    <row r="20" spans="1:2">
      <c r="A20" s="201">
        <v>12</v>
      </c>
      <c r="B20" s="300" t="s">
        <v>27</v>
      </c>
    </row>
    <row r="21" spans="1:2">
      <c r="A21" s="446">
        <v>13</v>
      </c>
      <c r="B21" s="447" t="s">
        <v>348</v>
      </c>
    </row>
    <row r="22" spans="1:2">
      <c r="A22" s="446">
        <v>14</v>
      </c>
      <c r="B22" s="448" t="s">
        <v>375</v>
      </c>
    </row>
    <row r="23" spans="1:2">
      <c r="A23" s="449">
        <v>15</v>
      </c>
      <c r="B23" s="450" t="s">
        <v>28</v>
      </c>
    </row>
    <row r="24" spans="1:2">
      <c r="A24" s="449">
        <v>15.1</v>
      </c>
      <c r="B24" s="451" t="s">
        <v>431</v>
      </c>
    </row>
    <row r="25" spans="1:2">
      <c r="A25" s="449">
        <v>16</v>
      </c>
      <c r="B25" s="451" t="s">
        <v>495</v>
      </c>
    </row>
    <row r="26" spans="1:2">
      <c r="A26" s="449">
        <v>17</v>
      </c>
      <c r="B26" s="451" t="s">
        <v>536</v>
      </c>
    </row>
    <row r="27" spans="1:2">
      <c r="A27" s="449">
        <v>18</v>
      </c>
      <c r="B27" s="451" t="s">
        <v>706</v>
      </c>
    </row>
    <row r="28" spans="1:2">
      <c r="A28" s="449">
        <v>19</v>
      </c>
      <c r="B28" s="451" t="s">
        <v>707</v>
      </c>
    </row>
    <row r="29" spans="1:2">
      <c r="A29" s="449">
        <v>20</v>
      </c>
      <c r="B29" s="551" t="s">
        <v>537</v>
      </c>
    </row>
    <row r="30" spans="1:2">
      <c r="A30" s="449">
        <v>21</v>
      </c>
      <c r="B30" s="451" t="s">
        <v>703</v>
      </c>
    </row>
    <row r="31" spans="1:2">
      <c r="A31" s="449">
        <v>22</v>
      </c>
      <c r="B31" s="451" t="s">
        <v>538</v>
      </c>
    </row>
    <row r="32" spans="1:2">
      <c r="A32" s="449">
        <v>23</v>
      </c>
      <c r="B32" s="451" t="s">
        <v>539</v>
      </c>
    </row>
    <row r="33" spans="1:2">
      <c r="A33" s="449">
        <v>24</v>
      </c>
      <c r="B33" s="451" t="s">
        <v>540</v>
      </c>
    </row>
    <row r="34" spans="1:2">
      <c r="A34" s="449">
        <v>25</v>
      </c>
      <c r="B34" s="451" t="s">
        <v>541</v>
      </c>
    </row>
    <row r="35" spans="1:2">
      <c r="A35" s="449">
        <v>26</v>
      </c>
      <c r="B35" s="451" t="s">
        <v>738</v>
      </c>
    </row>
  </sheetData>
  <mergeCells count="1">
    <mergeCell ref="A6:C6"/>
  </mergeCells>
  <hyperlinks>
    <hyperlink ref="B9" location="'2.RC'!A1" display="Balance Sheet"/>
    <hyperlink ref="B12" location="'5. RWA '!A1" display="Risk-Weighted Assets (RWA)"/>
    <hyperlink ref="B8" location="'1. key ratios '!A1" display="Key ratios"/>
    <hyperlink ref="B10" location="'3.PL'!A1" display="Income statement"/>
    <hyperlink ref="B11" location="'4. Off-Balance'!A1" display="Off-balance sheet"/>
    <hyperlink ref="B13" location="'6. Administrators-shareholders'!A1" display="Info about supervisory board, senior management and shareholders"/>
    <hyperlink ref="B14" location="'7. LI1 '!A1" display="Linkages between financial statements and regulatory exposures"/>
    <hyperlink ref="B15" location="'8. LI2'!A1" display="Differences between carrying values per standardized balance sheet used for regulatory reporting purposes and the exposure amounts used for capital adequacy calculation"/>
    <hyperlink ref="B16" location="'9.Capital'!A1" display="Regulatory Capital"/>
    <hyperlink ref="B18" location="'10. CC2'!A1" display="Reconciliation of regulatory capital to balance sheet "/>
    <hyperlink ref="B19" location="'11. CRWA '!A1" display="Credit risk weighted risk exposures"/>
    <hyperlink ref="B20" location="'12. CRM'!A1" display="Credit risk mitigation"/>
    <hyperlink ref="B21" location="'13. CRME '!A1" display="Standardized approach: Credit risk, effect of credit risk mitigation"/>
    <hyperlink ref="B23" location="'15. CCR '!A1" display="Counterparty credit risk"/>
    <hyperlink ref="B22" location="'14. LCR'!A1" display="Liquidity Coverage Ratio"/>
    <hyperlink ref="B17" location="'9.1. Capital Requirements'!A1" display="Capital Adequacy Requirements"/>
    <hyperlink ref="B24" location="'15.1 LR'!A1" display="Leverage Ratio"/>
    <hyperlink ref="B25" location="'16. NSFR'!A1" display="Net Stable Funding Ratio"/>
    <hyperlink ref="B26" location="' 17. Residual Maturity'!A1" display="Exposures distributed by residual maturity and Risk Classes"/>
    <hyperlink ref="B27" location="'18. Assets by Exposure classes'!A1" display="Gross carrying value, book value, reserves, write-offs and reserve charges by risk classes"/>
    <hyperlink ref="B28" location="'19. Assets by Risk Sectors'!A1" display="Gross carrying value, book value, reserves, write-offs and reserve charges by Sectors of income source"/>
    <hyperlink ref="B30" location="'21. NPL'!A1" display="Changes in the stock of non-performing loans"/>
    <hyperlink ref="B31" location="'22. Quality'!A1" display="Distribution of loans, Debt securities  and Off-balance-sheet items according to  Risk classification and Past due days"/>
    <hyperlink ref="B32" location="'23. LTV'!A1" display="Loans Distributed according to LTV ratio, Loan reserves, Value of collateral for loans and loans secured by guarantees according to Risk classification and past due days"/>
    <hyperlink ref="B33" location="'24. Risk Sector'!A1" display="Loans and reserves on loans distributed according to Sectors of income source and risk classification"/>
    <hyperlink ref="B34" location="'25. Collateral'!A1" display="Loans, corporate debt securities and Off-balance-sheet items distributed by type of collateral"/>
    <hyperlink ref="B29" location="'20. Reserves'!A1" display="Change in reserve for loans and Corporate debt securities"/>
    <hyperlink ref="B35" location="'26. Retail Products'!A1" display="General information on retail product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
  <sheetViews>
    <sheetView zoomScale="90" zoomScaleNormal="90" workbookViewId="0">
      <pane xSplit="1" ySplit="5" topLeftCell="B6" activePane="bottomRight" state="frozen"/>
      <selection activeCell="B9" sqref="B9"/>
      <selection pane="topRight" activeCell="B9" sqref="B9"/>
      <selection pane="bottomLeft" activeCell="B9" sqref="B9"/>
      <selection pane="bottomRight" activeCell="B6" sqref="B6"/>
    </sheetView>
  </sheetViews>
  <sheetFormatPr defaultColWidth="9.140625" defaultRowHeight="12.75"/>
  <cols>
    <col min="1" max="1" width="9.5703125" style="122" bestFit="1" customWidth="1"/>
    <col min="2" max="2" width="132.42578125" style="4" customWidth="1"/>
    <col min="3" max="3" width="18.42578125" style="4" customWidth="1"/>
    <col min="4" max="16384" width="9.140625" style="4"/>
  </cols>
  <sheetData>
    <row r="1" spans="1:5">
      <c r="A1" s="2" t="s">
        <v>30</v>
      </c>
      <c r="B1" s="3" t="str">
        <f>'Info '!C2</f>
        <v>Bank of Georgia JSC</v>
      </c>
    </row>
    <row r="2" spans="1:5" s="109" customFormat="1" ht="15.75" customHeight="1">
      <c r="A2" s="109" t="s">
        <v>31</v>
      </c>
      <c r="B2" s="470">
        <v>44286</v>
      </c>
    </row>
    <row r="3" spans="1:5" s="109" customFormat="1" ht="15.75" customHeight="1"/>
    <row r="4" spans="1:5" ht="13.5" thickBot="1">
      <c r="A4" s="122" t="s">
        <v>244</v>
      </c>
      <c r="B4" s="182" t="s">
        <v>243</v>
      </c>
    </row>
    <row r="5" spans="1:5">
      <c r="A5" s="123" t="s">
        <v>6</v>
      </c>
      <c r="B5" s="124"/>
      <c r="C5" s="125" t="s">
        <v>73</v>
      </c>
    </row>
    <row r="6" spans="1:5">
      <c r="A6" s="126">
        <v>1</v>
      </c>
      <c r="B6" s="127" t="s">
        <v>242</v>
      </c>
      <c r="C6" s="128">
        <f>SUM(C7:C11)</f>
        <v>2645831500.8200002</v>
      </c>
      <c r="E6" s="235">
        <f>C6-'[4]9. Capital'!C6</f>
        <v>0</v>
      </c>
    </row>
    <row r="7" spans="1:5">
      <c r="A7" s="126">
        <v>2</v>
      </c>
      <c r="B7" s="129" t="s">
        <v>241</v>
      </c>
      <c r="C7" s="130">
        <v>27993660.18</v>
      </c>
      <c r="E7" s="235"/>
    </row>
    <row r="8" spans="1:5">
      <c r="A8" s="126">
        <v>3</v>
      </c>
      <c r="B8" s="131" t="s">
        <v>240</v>
      </c>
      <c r="C8" s="130">
        <v>175290463.64000002</v>
      </c>
      <c r="E8" s="235"/>
    </row>
    <row r="9" spans="1:5">
      <c r="A9" s="126">
        <v>4</v>
      </c>
      <c r="B9" s="131" t="s">
        <v>239</v>
      </c>
      <c r="C9" s="130">
        <v>-21571629</v>
      </c>
      <c r="E9" s="235"/>
    </row>
    <row r="10" spans="1:5">
      <c r="A10" s="126">
        <v>5</v>
      </c>
      <c r="B10" s="131" t="s">
        <v>238</v>
      </c>
      <c r="C10" s="130"/>
      <c r="E10" s="235"/>
    </row>
    <row r="11" spans="1:5">
      <c r="A11" s="126">
        <v>6</v>
      </c>
      <c r="B11" s="132" t="s">
        <v>237</v>
      </c>
      <c r="C11" s="130">
        <v>2464119006</v>
      </c>
      <c r="E11" s="235"/>
    </row>
    <row r="12" spans="1:5" s="94" customFormat="1">
      <c r="A12" s="126">
        <v>7</v>
      </c>
      <c r="B12" s="127" t="s">
        <v>236</v>
      </c>
      <c r="C12" s="133">
        <f>SUM(C13:C27)</f>
        <v>131310664.0034</v>
      </c>
      <c r="E12" s="235"/>
    </row>
    <row r="13" spans="1:5" s="94" customFormat="1">
      <c r="A13" s="126">
        <v>8</v>
      </c>
      <c r="B13" s="134" t="s">
        <v>235</v>
      </c>
      <c r="C13" s="135">
        <v>-21571629</v>
      </c>
      <c r="E13" s="235"/>
    </row>
    <row r="14" spans="1:5" s="94" customFormat="1" ht="25.5">
      <c r="A14" s="126">
        <v>9</v>
      </c>
      <c r="B14" s="136" t="s">
        <v>234</v>
      </c>
      <c r="C14" s="135">
        <v>0</v>
      </c>
      <c r="E14" s="235"/>
    </row>
    <row r="15" spans="1:5" s="94" customFormat="1">
      <c r="A15" s="126">
        <v>10</v>
      </c>
      <c r="B15" s="137" t="s">
        <v>233</v>
      </c>
      <c r="C15" s="135">
        <v>140246775.19</v>
      </c>
      <c r="E15" s="235"/>
    </row>
    <row r="16" spans="1:5" s="94" customFormat="1">
      <c r="A16" s="126">
        <v>11</v>
      </c>
      <c r="B16" s="138" t="s">
        <v>232</v>
      </c>
      <c r="C16" s="135">
        <v>0</v>
      </c>
      <c r="E16" s="235"/>
    </row>
    <row r="17" spans="1:5" s="94" customFormat="1">
      <c r="A17" s="126">
        <v>12</v>
      </c>
      <c r="B17" s="137" t="s">
        <v>231</v>
      </c>
      <c r="C17" s="135">
        <v>3750525.85</v>
      </c>
      <c r="E17" s="235"/>
    </row>
    <row r="18" spans="1:5" s="94" customFormat="1">
      <c r="A18" s="126">
        <v>13</v>
      </c>
      <c r="B18" s="137" t="s">
        <v>230</v>
      </c>
      <c r="C18" s="135">
        <v>3564627.7834000001</v>
      </c>
      <c r="E18" s="235"/>
    </row>
    <row r="19" spans="1:5" s="94" customFormat="1">
      <c r="A19" s="126">
        <v>14</v>
      </c>
      <c r="B19" s="137" t="s">
        <v>229</v>
      </c>
      <c r="C19" s="135">
        <v>0</v>
      </c>
      <c r="E19" s="235"/>
    </row>
    <row r="20" spans="1:5" s="94" customFormat="1">
      <c r="A20" s="126">
        <v>15</v>
      </c>
      <c r="B20" s="137" t="s">
        <v>228</v>
      </c>
      <c r="C20" s="135">
        <v>0</v>
      </c>
      <c r="E20" s="235"/>
    </row>
    <row r="21" spans="1:5" s="94" customFormat="1" ht="25.5">
      <c r="A21" s="126">
        <v>16</v>
      </c>
      <c r="B21" s="136" t="s">
        <v>227</v>
      </c>
      <c r="C21" s="135">
        <v>0</v>
      </c>
      <c r="E21" s="235"/>
    </row>
    <row r="22" spans="1:5" s="94" customFormat="1">
      <c r="A22" s="126">
        <v>17</v>
      </c>
      <c r="B22" s="139" t="s">
        <v>226</v>
      </c>
      <c r="C22" s="135">
        <v>5320364.18</v>
      </c>
      <c r="E22" s="235"/>
    </row>
    <row r="23" spans="1:5" s="94" customFormat="1">
      <c r="A23" s="126">
        <v>18</v>
      </c>
      <c r="B23" s="136" t="s">
        <v>225</v>
      </c>
      <c r="C23" s="135">
        <v>0</v>
      </c>
      <c r="E23" s="235"/>
    </row>
    <row r="24" spans="1:5" s="94" customFormat="1" ht="25.5">
      <c r="A24" s="126">
        <v>19</v>
      </c>
      <c r="B24" s="136" t="s">
        <v>202</v>
      </c>
      <c r="C24" s="135">
        <v>0</v>
      </c>
      <c r="E24" s="235"/>
    </row>
    <row r="25" spans="1:5" s="94" customFormat="1">
      <c r="A25" s="126">
        <v>20</v>
      </c>
      <c r="B25" s="140" t="s">
        <v>224</v>
      </c>
      <c r="C25" s="135">
        <v>0</v>
      </c>
      <c r="E25" s="235"/>
    </row>
    <row r="26" spans="1:5" s="94" customFormat="1">
      <c r="A26" s="126">
        <v>21</v>
      </c>
      <c r="B26" s="140" t="s">
        <v>223</v>
      </c>
      <c r="C26" s="135">
        <v>0</v>
      </c>
      <c r="E26" s="235"/>
    </row>
    <row r="27" spans="1:5" s="94" customFormat="1">
      <c r="A27" s="126">
        <v>22</v>
      </c>
      <c r="B27" s="140" t="s">
        <v>222</v>
      </c>
      <c r="C27" s="135">
        <v>0</v>
      </c>
      <c r="E27" s="235"/>
    </row>
    <row r="28" spans="1:5" s="94" customFormat="1">
      <c r="A28" s="126">
        <v>23</v>
      </c>
      <c r="B28" s="141" t="s">
        <v>221</v>
      </c>
      <c r="C28" s="133">
        <f>C6-C12</f>
        <v>2514520836.8166003</v>
      </c>
      <c r="E28" s="235"/>
    </row>
    <row r="29" spans="1:5" s="94" customFormat="1">
      <c r="A29" s="142"/>
      <c r="B29" s="143"/>
      <c r="C29" s="135"/>
      <c r="E29" s="235"/>
    </row>
    <row r="30" spans="1:5" s="94" customFormat="1">
      <c r="A30" s="142">
        <v>24</v>
      </c>
      <c r="B30" s="141" t="s">
        <v>220</v>
      </c>
      <c r="C30" s="133">
        <f>C31+C34</f>
        <v>310130000</v>
      </c>
      <c r="E30" s="235"/>
    </row>
    <row r="31" spans="1:5" s="94" customFormat="1">
      <c r="A31" s="142">
        <v>25</v>
      </c>
      <c r="B31" s="131" t="s">
        <v>219</v>
      </c>
      <c r="C31" s="144">
        <f>C32+C33</f>
        <v>0</v>
      </c>
      <c r="E31" s="235"/>
    </row>
    <row r="32" spans="1:5" s="94" customFormat="1">
      <c r="A32" s="142">
        <v>26</v>
      </c>
      <c r="B32" s="145" t="s">
        <v>300</v>
      </c>
      <c r="C32" s="135"/>
      <c r="E32" s="235"/>
    </row>
    <row r="33" spans="1:5" s="94" customFormat="1">
      <c r="A33" s="142">
        <v>27</v>
      </c>
      <c r="B33" s="145" t="s">
        <v>218</v>
      </c>
      <c r="C33" s="135"/>
      <c r="E33" s="235"/>
    </row>
    <row r="34" spans="1:5" s="94" customFormat="1">
      <c r="A34" s="142">
        <v>28</v>
      </c>
      <c r="B34" s="131" t="s">
        <v>217</v>
      </c>
      <c r="C34" s="135">
        <v>310130000</v>
      </c>
      <c r="E34" s="235"/>
    </row>
    <row r="35" spans="1:5" s="94" customFormat="1">
      <c r="A35" s="142">
        <v>29</v>
      </c>
      <c r="B35" s="141" t="s">
        <v>216</v>
      </c>
      <c r="C35" s="133">
        <f>SUM(C36:C40)</f>
        <v>0</v>
      </c>
      <c r="E35" s="235"/>
    </row>
    <row r="36" spans="1:5" s="94" customFormat="1">
      <c r="A36" s="142">
        <v>30</v>
      </c>
      <c r="B36" s="136" t="s">
        <v>215</v>
      </c>
      <c r="C36" s="135"/>
      <c r="E36" s="235"/>
    </row>
    <row r="37" spans="1:5" s="94" customFormat="1">
      <c r="A37" s="142">
        <v>31</v>
      </c>
      <c r="B37" s="137" t="s">
        <v>214</v>
      </c>
      <c r="C37" s="135"/>
      <c r="E37" s="235"/>
    </row>
    <row r="38" spans="1:5" s="94" customFormat="1" ht="25.5">
      <c r="A38" s="142">
        <v>32</v>
      </c>
      <c r="B38" s="136" t="s">
        <v>213</v>
      </c>
      <c r="C38" s="135"/>
      <c r="E38" s="235"/>
    </row>
    <row r="39" spans="1:5" s="94" customFormat="1" ht="25.5">
      <c r="A39" s="142">
        <v>33</v>
      </c>
      <c r="B39" s="136" t="s">
        <v>202</v>
      </c>
      <c r="C39" s="135"/>
      <c r="E39" s="235"/>
    </row>
    <row r="40" spans="1:5" s="94" customFormat="1">
      <c r="A40" s="142">
        <v>34</v>
      </c>
      <c r="B40" s="140" t="s">
        <v>212</v>
      </c>
      <c r="C40" s="135"/>
      <c r="E40" s="235"/>
    </row>
    <row r="41" spans="1:5" s="94" customFormat="1">
      <c r="A41" s="142">
        <v>35</v>
      </c>
      <c r="B41" s="141" t="s">
        <v>211</v>
      </c>
      <c r="C41" s="133">
        <f>C30-C35</f>
        <v>310130000</v>
      </c>
      <c r="E41" s="235"/>
    </row>
    <row r="42" spans="1:5" s="94" customFormat="1">
      <c r="A42" s="142"/>
      <c r="B42" s="143"/>
      <c r="C42" s="135"/>
      <c r="E42" s="235"/>
    </row>
    <row r="43" spans="1:5" s="94" customFormat="1">
      <c r="A43" s="142">
        <v>36</v>
      </c>
      <c r="B43" s="146" t="s">
        <v>210</v>
      </c>
      <c r="C43" s="133">
        <f>SUM(C44:C46)</f>
        <v>790194824.72102654</v>
      </c>
      <c r="E43" s="235"/>
    </row>
    <row r="44" spans="1:5" s="94" customFormat="1">
      <c r="A44" s="142">
        <v>37</v>
      </c>
      <c r="B44" s="131" t="s">
        <v>209</v>
      </c>
      <c r="C44" s="135">
        <v>586145700</v>
      </c>
      <c r="E44" s="235"/>
    </row>
    <row r="45" spans="1:5" s="94" customFormat="1">
      <c r="A45" s="142">
        <v>38</v>
      </c>
      <c r="B45" s="131" t="s">
        <v>208</v>
      </c>
      <c r="C45" s="135">
        <v>0</v>
      </c>
      <c r="E45" s="235"/>
    </row>
    <row r="46" spans="1:5" s="94" customFormat="1">
      <c r="A46" s="142">
        <v>39</v>
      </c>
      <c r="B46" s="131" t="s">
        <v>207</v>
      </c>
      <c r="C46" s="135">
        <v>204049124.72102651</v>
      </c>
      <c r="E46" s="235"/>
    </row>
    <row r="47" spans="1:5" s="94" customFormat="1">
      <c r="A47" s="142">
        <v>40</v>
      </c>
      <c r="B47" s="146" t="s">
        <v>206</v>
      </c>
      <c r="C47" s="133">
        <f>SUM(C48:C51)</f>
        <v>0</v>
      </c>
      <c r="E47" s="235"/>
    </row>
    <row r="48" spans="1:5" s="94" customFormat="1">
      <c r="A48" s="142">
        <v>41</v>
      </c>
      <c r="B48" s="136" t="s">
        <v>205</v>
      </c>
      <c r="C48" s="135"/>
      <c r="E48" s="235"/>
    </row>
    <row r="49" spans="1:5" s="94" customFormat="1">
      <c r="A49" s="142">
        <v>42</v>
      </c>
      <c r="B49" s="137" t="s">
        <v>204</v>
      </c>
      <c r="C49" s="135"/>
      <c r="E49" s="235"/>
    </row>
    <row r="50" spans="1:5" s="94" customFormat="1">
      <c r="A50" s="142">
        <v>43</v>
      </c>
      <c r="B50" s="136" t="s">
        <v>203</v>
      </c>
      <c r="C50" s="135"/>
      <c r="E50" s="235"/>
    </row>
    <row r="51" spans="1:5" s="94" customFormat="1" ht="25.5">
      <c r="A51" s="142">
        <v>44</v>
      </c>
      <c r="B51" s="136" t="s">
        <v>202</v>
      </c>
      <c r="C51" s="135"/>
      <c r="E51" s="235"/>
    </row>
    <row r="52" spans="1:5" s="94" customFormat="1" ht="13.5" thickBot="1">
      <c r="A52" s="147">
        <v>45</v>
      </c>
      <c r="B52" s="148" t="s">
        <v>201</v>
      </c>
      <c r="C52" s="149">
        <f>C43-C47</f>
        <v>790194824.72102654</v>
      </c>
      <c r="E52" s="235"/>
    </row>
    <row r="53" spans="1:5">
      <c r="E53" s="235"/>
    </row>
    <row r="54" spans="1:5">
      <c r="E54" s="235"/>
    </row>
    <row r="55" spans="1:5">
      <c r="B55" s="4" t="s">
        <v>7</v>
      </c>
      <c r="E55" s="235"/>
    </row>
    <row r="56" spans="1:5">
      <c r="E56" s="235"/>
    </row>
    <row r="57" spans="1:5">
      <c r="E57" s="235"/>
    </row>
    <row r="58" spans="1:5">
      <c r="E58" s="235"/>
    </row>
    <row r="59" spans="1:5">
      <c r="E59" s="235"/>
    </row>
    <row r="60" spans="1:5">
      <c r="E60" s="235"/>
    </row>
    <row r="61" spans="1:5">
      <c r="E61" s="235"/>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workbookViewId="0"/>
  </sheetViews>
  <sheetFormatPr defaultColWidth="9.140625" defaultRowHeight="12.75"/>
  <cols>
    <col min="1" max="1" width="9.42578125" style="314" bestFit="1" customWidth="1"/>
    <col min="2" max="2" width="59" style="314" customWidth="1"/>
    <col min="3" max="3" width="16.7109375" style="314" bestFit="1" customWidth="1"/>
    <col min="4" max="4" width="14.5703125" style="314" bestFit="1" customWidth="1"/>
    <col min="5" max="16384" width="9.140625" style="314"/>
  </cols>
  <sheetData>
    <row r="1" spans="1:6" ht="15">
      <c r="A1" s="375" t="s">
        <v>30</v>
      </c>
      <c r="B1" s="3" t="str">
        <f>'Info '!C2</f>
        <v>Bank of Georgia JSC</v>
      </c>
    </row>
    <row r="2" spans="1:6" s="281" customFormat="1" ht="15.75" customHeight="1">
      <c r="A2" s="281" t="s">
        <v>31</v>
      </c>
      <c r="B2" s="470">
        <v>44286</v>
      </c>
    </row>
    <row r="3" spans="1:6" s="281" customFormat="1" ht="15.75" customHeight="1"/>
    <row r="4" spans="1:6" ht="13.5" thickBot="1">
      <c r="A4" s="340" t="s">
        <v>403</v>
      </c>
      <c r="B4" s="383" t="s">
        <v>404</v>
      </c>
    </row>
    <row r="5" spans="1:6" s="384" customFormat="1" ht="12.75" customHeight="1">
      <c r="A5" s="444"/>
      <c r="B5" s="445" t="s">
        <v>407</v>
      </c>
      <c r="C5" s="376" t="s">
        <v>405</v>
      </c>
      <c r="D5" s="377" t="s">
        <v>406</v>
      </c>
    </row>
    <row r="6" spans="1:6" s="385" customFormat="1">
      <c r="A6" s="378">
        <v>1</v>
      </c>
      <c r="B6" s="440" t="s">
        <v>408</v>
      </c>
      <c r="C6" s="440"/>
      <c r="D6" s="379"/>
    </row>
    <row r="7" spans="1:6" s="385" customFormat="1">
      <c r="A7" s="380" t="s">
        <v>394</v>
      </c>
      <c r="B7" s="441" t="s">
        <v>409</v>
      </c>
      <c r="C7" s="433">
        <v>4.4999999999999998E-2</v>
      </c>
      <c r="D7" s="651">
        <v>826734952.42127001</v>
      </c>
      <c r="E7" s="597"/>
      <c r="F7" s="598"/>
    </row>
    <row r="8" spans="1:6" s="385" customFormat="1">
      <c r="A8" s="380" t="s">
        <v>395</v>
      </c>
      <c r="B8" s="441" t="s">
        <v>410</v>
      </c>
      <c r="C8" s="434">
        <v>0.06</v>
      </c>
      <c r="D8" s="651">
        <v>1102313269.8950267</v>
      </c>
      <c r="E8" s="597"/>
      <c r="F8" s="598"/>
    </row>
    <row r="9" spans="1:6" s="385" customFormat="1">
      <c r="A9" s="380" t="s">
        <v>396</v>
      </c>
      <c r="B9" s="441" t="s">
        <v>411</v>
      </c>
      <c r="C9" s="434">
        <v>0.08</v>
      </c>
      <c r="D9" s="651">
        <v>1469751026.5267024</v>
      </c>
      <c r="E9" s="597"/>
      <c r="F9" s="598"/>
    </row>
    <row r="10" spans="1:6" s="385" customFormat="1">
      <c r="A10" s="378" t="s">
        <v>397</v>
      </c>
      <c r="B10" s="440" t="s">
        <v>412</v>
      </c>
      <c r="C10" s="435"/>
      <c r="D10" s="652"/>
      <c r="E10" s="597"/>
      <c r="F10" s="598"/>
    </row>
    <row r="11" spans="1:6" s="386" customFormat="1">
      <c r="A11" s="381" t="s">
        <v>398</v>
      </c>
      <c r="B11" s="432" t="s">
        <v>478</v>
      </c>
      <c r="C11" s="436">
        <v>2.5000000000000001E-2</v>
      </c>
      <c r="D11" s="651">
        <v>459297195.78959447</v>
      </c>
      <c r="E11" s="597"/>
      <c r="F11" s="598"/>
    </row>
    <row r="12" spans="1:6" s="386" customFormat="1">
      <c r="A12" s="381" t="s">
        <v>399</v>
      </c>
      <c r="B12" s="432" t="s">
        <v>413</v>
      </c>
      <c r="C12" s="436">
        <v>0</v>
      </c>
      <c r="D12" s="651">
        <v>0</v>
      </c>
      <c r="E12" s="597"/>
      <c r="F12" s="598"/>
    </row>
    <row r="13" spans="1:6" s="386" customFormat="1">
      <c r="A13" s="381" t="s">
        <v>400</v>
      </c>
      <c r="B13" s="432" t="s">
        <v>414</v>
      </c>
      <c r="C13" s="436">
        <v>2.5000000000000001E-2</v>
      </c>
      <c r="D13" s="651">
        <v>459297195.78959447</v>
      </c>
      <c r="E13" s="597"/>
      <c r="F13" s="598"/>
    </row>
    <row r="14" spans="1:6" s="386" customFormat="1">
      <c r="A14" s="378" t="s">
        <v>401</v>
      </c>
      <c r="B14" s="440" t="s">
        <v>475</v>
      </c>
      <c r="C14" s="437"/>
      <c r="D14" s="652"/>
      <c r="E14" s="597"/>
      <c r="F14" s="598"/>
    </row>
    <row r="15" spans="1:6" s="386" customFormat="1">
      <c r="A15" s="381">
        <v>3.1</v>
      </c>
      <c r="B15" s="432" t="s">
        <v>419</v>
      </c>
      <c r="C15" s="436">
        <v>2.2871640659394146E-2</v>
      </c>
      <c r="D15" s="651">
        <v>420195216.71868008</v>
      </c>
      <c r="E15" s="597"/>
      <c r="F15" s="598"/>
    </row>
    <row r="16" spans="1:6" s="386" customFormat="1">
      <c r="A16" s="381">
        <v>3.2</v>
      </c>
      <c r="B16" s="432" t="s">
        <v>420</v>
      </c>
      <c r="C16" s="436">
        <v>3.0567171301330007E-2</v>
      </c>
      <c r="D16" s="651">
        <v>561576642.47684169</v>
      </c>
      <c r="E16" s="597"/>
      <c r="F16" s="598"/>
    </row>
    <row r="17" spans="1:6" s="385" customFormat="1">
      <c r="A17" s="381">
        <v>3.3</v>
      </c>
      <c r="B17" s="432" t="s">
        <v>421</v>
      </c>
      <c r="C17" s="436">
        <v>4.5571503841880204E-2</v>
      </c>
      <c r="D17" s="651">
        <v>837234556.89961231</v>
      </c>
      <c r="E17" s="597"/>
      <c r="F17" s="598"/>
    </row>
    <row r="18" spans="1:6" s="384" customFormat="1" ht="12.75" customHeight="1">
      <c r="A18" s="442"/>
      <c r="B18" s="443" t="s">
        <v>474</v>
      </c>
      <c r="C18" s="438" t="s">
        <v>746</v>
      </c>
      <c r="D18" s="653" t="s">
        <v>747</v>
      </c>
      <c r="E18" s="597"/>
      <c r="F18" s="598"/>
    </row>
    <row r="19" spans="1:6" s="385" customFormat="1">
      <c r="A19" s="382">
        <v>4</v>
      </c>
      <c r="B19" s="432" t="s">
        <v>415</v>
      </c>
      <c r="C19" s="436">
        <v>0.11787164065939415</v>
      </c>
      <c r="D19" s="651">
        <v>2165524560.7191391</v>
      </c>
      <c r="E19" s="597"/>
      <c r="F19" s="598"/>
    </row>
    <row r="20" spans="1:6" s="385" customFormat="1">
      <c r="A20" s="382">
        <v>5</v>
      </c>
      <c r="B20" s="432" t="s">
        <v>135</v>
      </c>
      <c r="C20" s="436">
        <v>0.14056717130133001</v>
      </c>
      <c r="D20" s="651">
        <v>2582484303.9510574</v>
      </c>
      <c r="E20" s="597"/>
      <c r="F20" s="598"/>
    </row>
    <row r="21" spans="1:6" s="385" customFormat="1" ht="13.5" thickBot="1">
      <c r="A21" s="387" t="s">
        <v>402</v>
      </c>
      <c r="B21" s="388" t="s">
        <v>416</v>
      </c>
      <c r="C21" s="439">
        <v>0.17557150384188019</v>
      </c>
      <c r="D21" s="654">
        <v>3225579975.0055032</v>
      </c>
      <c r="E21" s="597"/>
      <c r="F21" s="598"/>
    </row>
    <row r="22" spans="1:6">
      <c r="D22" s="612"/>
      <c r="F22" s="598"/>
    </row>
    <row r="23" spans="1:6" ht="51">
      <c r="B23" s="339" t="s">
        <v>477</v>
      </c>
      <c r="D23" s="612"/>
      <c r="F23" s="598"/>
    </row>
    <row r="24" spans="1:6">
      <c r="F24" s="598"/>
    </row>
    <row r="25" spans="1:6">
      <c r="F25" s="598"/>
    </row>
    <row r="26" spans="1:6">
      <c r="F26" s="598"/>
    </row>
    <row r="27" spans="1:6">
      <c r="F27" s="598"/>
    </row>
  </sheetData>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zoomScale="70" zoomScaleNormal="70" workbookViewId="0">
      <pane xSplit="1" ySplit="5" topLeftCell="B6" activePane="bottomRight" state="frozen"/>
      <selection activeCell="B47" sqref="B47"/>
      <selection pane="topRight" activeCell="B47" sqref="B47"/>
      <selection pane="bottomLeft" activeCell="B47" sqref="B47"/>
      <selection pane="bottomRight" activeCell="B6" sqref="B6"/>
    </sheetView>
  </sheetViews>
  <sheetFormatPr defaultColWidth="9.140625" defaultRowHeight="14.25"/>
  <cols>
    <col min="1" max="1" width="10.7109375" style="4" customWidth="1"/>
    <col min="2" max="2" width="91.85546875" style="4" customWidth="1"/>
    <col min="3" max="3" width="53.140625" style="4" customWidth="1"/>
    <col min="4" max="4" width="32.28515625" style="4" customWidth="1"/>
    <col min="5" max="5" width="16.42578125" style="5" bestFit="1" customWidth="1"/>
    <col min="6" max="6" width="15.7109375" style="5" bestFit="1" customWidth="1"/>
    <col min="7" max="16384" width="9.140625" style="5"/>
  </cols>
  <sheetData>
    <row r="1" spans="1:6">
      <c r="A1" s="2" t="s">
        <v>30</v>
      </c>
      <c r="B1" s="3" t="str">
        <f>'Info '!C2</f>
        <v>Bank of Georgia JSC</v>
      </c>
      <c r="E1" s="4"/>
      <c r="F1" s="4"/>
    </row>
    <row r="2" spans="1:6" s="109" customFormat="1" ht="15.75" customHeight="1">
      <c r="A2" s="2" t="s">
        <v>31</v>
      </c>
      <c r="B2" s="470">
        <v>44286</v>
      </c>
    </row>
    <row r="3" spans="1:6" s="109" customFormat="1" ht="15.75" customHeight="1">
      <c r="A3" s="150"/>
    </row>
    <row r="4" spans="1:6" s="109" customFormat="1" ht="15.75" customHeight="1" thickBot="1">
      <c r="A4" s="109" t="s">
        <v>86</v>
      </c>
      <c r="B4" s="272" t="s">
        <v>284</v>
      </c>
      <c r="D4" s="54" t="s">
        <v>73</v>
      </c>
    </row>
    <row r="5" spans="1:6" ht="25.5">
      <c r="A5" s="151" t="s">
        <v>6</v>
      </c>
      <c r="B5" s="303" t="s">
        <v>338</v>
      </c>
      <c r="C5" s="152" t="s">
        <v>91</v>
      </c>
      <c r="D5" s="153" t="s">
        <v>92</v>
      </c>
    </row>
    <row r="6" spans="1:6" ht="15">
      <c r="A6" s="115">
        <v>1</v>
      </c>
      <c r="B6" s="154" t="s">
        <v>35</v>
      </c>
      <c r="C6" s="603">
        <f>'[4]2. RC'!E7</f>
        <v>693822844.66999996</v>
      </c>
      <c r="D6" s="155"/>
      <c r="E6" s="156"/>
      <c r="F6" s="592"/>
    </row>
    <row r="7" spans="1:6" ht="15">
      <c r="A7" s="115">
        <v>2</v>
      </c>
      <c r="B7" s="157" t="s">
        <v>36</v>
      </c>
      <c r="C7" s="603">
        <f>'[4]2. RC'!E8</f>
        <v>1965781447.1499999</v>
      </c>
      <c r="D7" s="159"/>
      <c r="E7" s="156"/>
      <c r="F7" s="592"/>
    </row>
    <row r="8" spans="1:6" ht="15">
      <c r="A8" s="115">
        <v>3</v>
      </c>
      <c r="B8" s="157" t="s">
        <v>37</v>
      </c>
      <c r="C8" s="603">
        <f>'[4]2. RC'!E9</f>
        <v>922338643.06000006</v>
      </c>
      <c r="D8" s="159"/>
      <c r="E8" s="156"/>
      <c r="F8" s="592"/>
    </row>
    <row r="9" spans="1:6" ht="15">
      <c r="A9" s="115">
        <v>4</v>
      </c>
      <c r="B9" s="157" t="s">
        <v>38</v>
      </c>
      <c r="C9" s="603">
        <f>'[4]2. RC'!E10</f>
        <v>303.24</v>
      </c>
      <c r="D9" s="159"/>
      <c r="E9" s="156"/>
      <c r="F9" s="592"/>
    </row>
    <row r="10" spans="1:6" ht="15">
      <c r="A10" s="115">
        <v>5</v>
      </c>
      <c r="B10" s="157" t="s">
        <v>39</v>
      </c>
      <c r="C10" s="603">
        <f>'[4]2. RC'!E11</f>
        <v>3033041026.822</v>
      </c>
      <c r="D10" s="159"/>
      <c r="E10" s="156"/>
      <c r="F10" s="592"/>
    </row>
    <row r="11" spans="1:6" ht="15">
      <c r="A11" s="115">
        <v>5.0999999999999996</v>
      </c>
      <c r="B11" s="157" t="s">
        <v>41</v>
      </c>
      <c r="C11" s="680">
        <v>-792989.31799999997</v>
      </c>
      <c r="D11" s="159"/>
      <c r="E11" s="156"/>
      <c r="F11" s="592"/>
    </row>
    <row r="12" spans="1:6" ht="15">
      <c r="A12" s="115">
        <v>6.1</v>
      </c>
      <c r="B12" s="273" t="s">
        <v>40</v>
      </c>
      <c r="C12" s="603">
        <v>15590894615.3074</v>
      </c>
      <c r="D12" s="161" t="s">
        <v>744</v>
      </c>
      <c r="E12" s="156"/>
      <c r="F12" s="592"/>
    </row>
    <row r="13" spans="1:6" ht="15">
      <c r="A13" s="115">
        <v>6.2</v>
      </c>
      <c r="B13" s="274" t="s">
        <v>41</v>
      </c>
      <c r="C13" s="600">
        <v>-623148590.04390001</v>
      </c>
      <c r="D13" s="161"/>
      <c r="E13" s="156"/>
      <c r="F13" s="592"/>
    </row>
    <row r="14" spans="1:6" ht="15">
      <c r="A14" s="115" t="s">
        <v>709</v>
      </c>
      <c r="B14" s="162" t="s">
        <v>711</v>
      </c>
      <c r="C14" s="600">
        <v>-276367837.13139999</v>
      </c>
      <c r="D14" s="161" t="s">
        <v>744</v>
      </c>
      <c r="E14" s="156"/>
      <c r="F14" s="592"/>
    </row>
    <row r="15" spans="1:6">
      <c r="A15" s="115" t="s">
        <v>710</v>
      </c>
      <c r="B15" s="162" t="s">
        <v>712</v>
      </c>
      <c r="C15" s="160"/>
      <c r="D15" s="161"/>
      <c r="E15" s="156"/>
      <c r="F15" s="592"/>
    </row>
    <row r="16" spans="1:6" ht="15">
      <c r="A16" s="115">
        <v>6</v>
      </c>
      <c r="B16" s="157" t="s">
        <v>42</v>
      </c>
      <c r="C16" s="602">
        <f>C12+C13</f>
        <v>14967746025.2635</v>
      </c>
      <c r="D16" s="161"/>
      <c r="E16" s="156"/>
      <c r="F16" s="592"/>
    </row>
    <row r="17" spans="1:6" ht="15">
      <c r="A17" s="115">
        <v>7</v>
      </c>
      <c r="B17" s="157" t="s">
        <v>43</v>
      </c>
      <c r="C17" s="599">
        <f>'[4]2. RC'!E15</f>
        <v>219514400.05179998</v>
      </c>
      <c r="D17" s="159"/>
      <c r="E17" s="156"/>
      <c r="F17" s="592"/>
    </row>
    <row r="18" spans="1:6" ht="15">
      <c r="A18" s="115">
        <v>8</v>
      </c>
      <c r="B18" s="301" t="s">
        <v>197</v>
      </c>
      <c r="C18" s="599">
        <f>'[4]2. RC'!E16</f>
        <v>94859601.707000002</v>
      </c>
      <c r="D18" s="159"/>
      <c r="E18" s="156"/>
      <c r="F18" s="592"/>
    </row>
    <row r="19" spans="1:6" ht="15">
      <c r="A19" s="115">
        <v>9</v>
      </c>
      <c r="B19" s="157" t="s">
        <v>44</v>
      </c>
      <c r="C19" s="599">
        <f>'[4]2. RC'!E17</f>
        <v>94756846.706400022</v>
      </c>
      <c r="D19" s="159"/>
      <c r="E19" s="156"/>
      <c r="F19" s="592"/>
    </row>
    <row r="20" spans="1:6" ht="15">
      <c r="A20" s="115">
        <v>9.1</v>
      </c>
      <c r="B20" s="162" t="s">
        <v>88</v>
      </c>
      <c r="C20" s="600">
        <v>5320364.18</v>
      </c>
      <c r="D20" s="159" t="s">
        <v>748</v>
      </c>
      <c r="E20" s="156"/>
      <c r="F20" s="592"/>
    </row>
    <row r="21" spans="1:6" ht="15">
      <c r="A21" s="115">
        <v>9.1999999999999993</v>
      </c>
      <c r="B21" s="162" t="s">
        <v>89</v>
      </c>
      <c r="C21" s="600">
        <v>3564627.7834000001</v>
      </c>
      <c r="D21" s="159" t="s">
        <v>749</v>
      </c>
      <c r="E21" s="156"/>
      <c r="F21" s="592"/>
    </row>
    <row r="22" spans="1:6" ht="15">
      <c r="A22" s="115">
        <v>9.3000000000000007</v>
      </c>
      <c r="B22" s="275" t="s">
        <v>266</v>
      </c>
      <c r="C22" s="600">
        <f>'[4]9. Capital'!C24</f>
        <v>0</v>
      </c>
      <c r="D22" s="159" t="s">
        <v>750</v>
      </c>
      <c r="E22" s="156"/>
      <c r="F22" s="592"/>
    </row>
    <row r="23" spans="1:6" ht="15">
      <c r="A23" s="115">
        <v>10</v>
      </c>
      <c r="B23" s="157" t="s">
        <v>45</v>
      </c>
      <c r="C23" s="599">
        <f>'[4]2. RC'!E18</f>
        <v>525674529.07999998</v>
      </c>
      <c r="D23" s="159"/>
      <c r="E23" s="156"/>
      <c r="F23" s="592"/>
    </row>
    <row r="24" spans="1:6" ht="15">
      <c r="A24" s="115">
        <v>10.1</v>
      </c>
      <c r="B24" s="162" t="s">
        <v>90</v>
      </c>
      <c r="C24" s="599">
        <f>'[4]9. Capital'!C16</f>
        <v>0</v>
      </c>
      <c r="D24" s="163" t="s">
        <v>751</v>
      </c>
      <c r="E24" s="156"/>
      <c r="F24" s="592"/>
    </row>
    <row r="25" spans="1:6" ht="15">
      <c r="A25" s="115">
        <v>11</v>
      </c>
      <c r="B25" s="164" t="s">
        <v>46</v>
      </c>
      <c r="C25" s="601">
        <f>'[4]2. RC'!E19</f>
        <v>352210133.89639944</v>
      </c>
      <c r="D25" s="165"/>
      <c r="E25" s="156"/>
      <c r="F25" s="592"/>
    </row>
    <row r="26" spans="1:6">
      <c r="A26" s="115">
        <v>12</v>
      </c>
      <c r="B26" s="166" t="s">
        <v>47</v>
      </c>
      <c r="C26" s="167">
        <v>22869745801.647102</v>
      </c>
      <c r="D26" s="168" t="s">
        <v>752</v>
      </c>
      <c r="E26" s="156"/>
      <c r="F26" s="592"/>
    </row>
    <row r="27" spans="1:6" ht="15">
      <c r="A27" s="115">
        <v>13</v>
      </c>
      <c r="B27" s="157" t="s">
        <v>49</v>
      </c>
      <c r="C27" s="604">
        <v>405977369.03000003</v>
      </c>
      <c r="D27" s="169"/>
      <c r="E27" s="156"/>
      <c r="F27" s="592"/>
    </row>
    <row r="28" spans="1:6" ht="15">
      <c r="A28" s="115">
        <v>14</v>
      </c>
      <c r="B28" s="157" t="s">
        <v>50</v>
      </c>
      <c r="C28" s="604">
        <v>4077446855.5264997</v>
      </c>
      <c r="D28" s="159"/>
      <c r="E28" s="156"/>
      <c r="F28" s="592"/>
    </row>
    <row r="29" spans="1:6" ht="15">
      <c r="A29" s="115">
        <v>15</v>
      </c>
      <c r="B29" s="157" t="s">
        <v>51</v>
      </c>
      <c r="C29" s="604">
        <v>3279889480.9900002</v>
      </c>
      <c r="D29" s="159"/>
      <c r="E29" s="156"/>
      <c r="F29" s="592"/>
    </row>
    <row r="30" spans="1:6" ht="15">
      <c r="A30" s="115">
        <v>16</v>
      </c>
      <c r="B30" s="157" t="s">
        <v>52</v>
      </c>
      <c r="C30" s="604">
        <v>6627224013.9099998</v>
      </c>
      <c r="D30" s="159"/>
      <c r="E30" s="156"/>
      <c r="F30" s="592"/>
    </row>
    <row r="31" spans="1:6" ht="15">
      <c r="A31" s="115">
        <v>17</v>
      </c>
      <c r="B31" s="157" t="s">
        <v>53</v>
      </c>
      <c r="C31" s="604">
        <v>1010795831.4</v>
      </c>
      <c r="D31" s="159"/>
      <c r="E31" s="156"/>
      <c r="F31" s="592"/>
    </row>
    <row r="32" spans="1:6" ht="15">
      <c r="A32" s="115">
        <v>18</v>
      </c>
      <c r="B32" s="157" t="s">
        <v>54</v>
      </c>
      <c r="C32" s="604">
        <v>3111746102.0381002</v>
      </c>
      <c r="D32" s="159"/>
      <c r="E32" s="156"/>
      <c r="F32" s="592"/>
    </row>
    <row r="33" spans="1:6" ht="15">
      <c r="A33" s="115">
        <v>19</v>
      </c>
      <c r="B33" s="157" t="s">
        <v>55</v>
      </c>
      <c r="C33" s="604">
        <v>107362930.34</v>
      </c>
      <c r="D33" s="159"/>
      <c r="E33" s="156"/>
      <c r="F33" s="592"/>
    </row>
    <row r="34" spans="1:6" ht="15">
      <c r="A34" s="115">
        <v>20</v>
      </c>
      <c r="B34" s="157" t="s">
        <v>56</v>
      </c>
      <c r="C34" s="604">
        <v>624110143.20249999</v>
      </c>
      <c r="D34" s="159"/>
      <c r="E34" s="156"/>
      <c r="F34" s="592"/>
    </row>
    <row r="35" spans="1:6" ht="15">
      <c r="A35" s="115">
        <v>20.100000000000001</v>
      </c>
      <c r="B35" s="170" t="s">
        <v>714</v>
      </c>
      <c r="C35" s="601">
        <v>31846207.967699997</v>
      </c>
      <c r="D35" s="165"/>
      <c r="E35" s="156"/>
      <c r="F35" s="592"/>
    </row>
    <row r="36" spans="1:6" ht="15">
      <c r="A36" s="115">
        <v>21</v>
      </c>
      <c r="B36" s="164" t="s">
        <v>57</v>
      </c>
      <c r="C36" s="604">
        <v>983112100</v>
      </c>
      <c r="D36" s="165"/>
      <c r="E36" s="156"/>
      <c r="F36" s="592"/>
    </row>
    <row r="37" spans="1:6" ht="15">
      <c r="A37" s="115">
        <v>21.1</v>
      </c>
      <c r="B37" s="170" t="s">
        <v>713</v>
      </c>
      <c r="C37" s="605">
        <v>586145700</v>
      </c>
      <c r="D37" s="171"/>
      <c r="E37" s="156"/>
      <c r="F37" s="592"/>
    </row>
    <row r="38" spans="1:6" ht="15">
      <c r="A38" s="115"/>
      <c r="B38" s="606"/>
      <c r="C38" s="681">
        <v>310130000</v>
      </c>
      <c r="D38" s="171"/>
      <c r="E38" s="156"/>
      <c r="F38" s="592"/>
    </row>
    <row r="39" spans="1:6">
      <c r="A39" s="115">
        <v>22</v>
      </c>
      <c r="B39" s="166" t="s">
        <v>58</v>
      </c>
      <c r="C39" s="607">
        <v>20227664826.437099</v>
      </c>
      <c r="D39" s="168"/>
      <c r="E39" s="156"/>
      <c r="F39" s="592"/>
    </row>
    <row r="40" spans="1:6">
      <c r="A40" s="115">
        <v>23</v>
      </c>
      <c r="B40" s="164" t="s">
        <v>60</v>
      </c>
      <c r="C40" s="158">
        <v>27993660.18</v>
      </c>
      <c r="D40" s="159"/>
      <c r="E40" s="156"/>
      <c r="F40" s="592"/>
    </row>
    <row r="41" spans="1:6">
      <c r="A41" s="115">
        <v>24</v>
      </c>
      <c r="B41" s="164" t="s">
        <v>61</v>
      </c>
      <c r="C41" s="158">
        <v>0</v>
      </c>
      <c r="D41" s="159"/>
      <c r="E41" s="156"/>
      <c r="F41" s="592"/>
    </row>
    <row r="42" spans="1:6">
      <c r="A42" s="115">
        <v>25</v>
      </c>
      <c r="B42" s="164" t="s">
        <v>62</v>
      </c>
      <c r="C42" s="158">
        <v>-3750525.8499999996</v>
      </c>
      <c r="D42" s="159"/>
      <c r="E42" s="156"/>
      <c r="F42" s="592"/>
    </row>
    <row r="43" spans="1:6">
      <c r="A43" s="115">
        <v>26</v>
      </c>
      <c r="B43" s="164" t="s">
        <v>63</v>
      </c>
      <c r="C43" s="158">
        <v>175290463.64000002</v>
      </c>
      <c r="D43" s="159"/>
      <c r="E43" s="156"/>
      <c r="F43" s="592"/>
    </row>
    <row r="44" spans="1:6">
      <c r="A44" s="115">
        <v>27</v>
      </c>
      <c r="B44" s="164" t="s">
        <v>64</v>
      </c>
      <c r="C44" s="158">
        <v>0</v>
      </c>
      <c r="D44" s="159"/>
      <c r="E44" s="156"/>
      <c r="F44" s="592"/>
    </row>
    <row r="45" spans="1:6">
      <c r="A45" s="115">
        <v>28</v>
      </c>
      <c r="B45" s="164" t="s">
        <v>65</v>
      </c>
      <c r="C45" s="158">
        <v>2464119006</v>
      </c>
      <c r="D45" s="159"/>
      <c r="E45" s="156"/>
      <c r="F45" s="592"/>
    </row>
    <row r="46" spans="1:6">
      <c r="A46" s="115">
        <v>29</v>
      </c>
      <c r="B46" s="164" t="s">
        <v>66</v>
      </c>
      <c r="C46" s="158">
        <v>-21571628.399999999</v>
      </c>
      <c r="D46" s="159"/>
      <c r="E46" s="156"/>
      <c r="F46" s="592"/>
    </row>
    <row r="47" spans="1:6" ht="15" thickBot="1">
      <c r="A47" s="172">
        <v>30</v>
      </c>
      <c r="B47" s="173" t="s">
        <v>264</v>
      </c>
      <c r="C47" s="174">
        <v>2642080975.5700002</v>
      </c>
      <c r="D47" s="175"/>
      <c r="E47" s="156"/>
      <c r="F47" s="592"/>
    </row>
    <row r="48" spans="1:6">
      <c r="F48" s="592"/>
    </row>
    <row r="49" spans="6:6">
      <c r="F49" s="592"/>
    </row>
    <row r="50" spans="6:6">
      <c r="F50" s="592"/>
    </row>
    <row r="51" spans="6:6">
      <c r="F51" s="592"/>
    </row>
    <row r="52" spans="6:6">
      <c r="F52" s="592"/>
    </row>
    <row r="53" spans="6:6">
      <c r="F53" s="592"/>
    </row>
    <row r="54" spans="6:6">
      <c r="F54" s="592"/>
    </row>
    <row r="55" spans="6:6">
      <c r="F55" s="592"/>
    </row>
    <row r="56" spans="6:6">
      <c r="F56" s="592"/>
    </row>
    <row r="57" spans="6:6">
      <c r="F57" s="592"/>
    </row>
    <row r="58" spans="6:6">
      <c r="F58" s="592"/>
    </row>
    <row r="59" spans="6:6">
      <c r="F59" s="592"/>
    </row>
    <row r="60" spans="6:6">
      <c r="F60" s="592"/>
    </row>
    <row r="61" spans="6:6">
      <c r="F61" s="592"/>
    </row>
    <row r="62" spans="6:6">
      <c r="F62" s="592"/>
    </row>
    <row r="63" spans="6:6">
      <c r="F63" s="592"/>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2"/>
  <sheetViews>
    <sheetView zoomScale="90" zoomScaleNormal="90" workbookViewId="0">
      <pane xSplit="1" ySplit="4" topLeftCell="B5" activePane="bottomRight" state="frozen"/>
      <selection activeCell="B9" sqref="B9"/>
      <selection pane="topRight" activeCell="B9" sqref="B9"/>
      <selection pane="bottomLeft" activeCell="B9" sqref="B9"/>
      <selection pane="bottomRight" activeCell="B5" sqref="B5"/>
    </sheetView>
  </sheetViews>
  <sheetFormatPr defaultColWidth="9.140625" defaultRowHeight="12.75"/>
  <cols>
    <col min="1" max="1" width="10.5703125" style="4" bestFit="1" customWidth="1"/>
    <col min="2" max="2" width="95" style="4" customWidth="1"/>
    <col min="3" max="3" width="15.85546875" style="4" bestFit="1" customWidth="1"/>
    <col min="4" max="4" width="22.5703125" style="4" bestFit="1" customWidth="1"/>
    <col min="5" max="5" width="15.85546875" style="4" bestFit="1" customWidth="1"/>
    <col min="6" max="6" width="22.5703125" style="4" bestFit="1" customWidth="1"/>
    <col min="7" max="7" width="15.85546875" style="4" bestFit="1" customWidth="1"/>
    <col min="8" max="8" width="13.28515625" style="4" bestFit="1" customWidth="1"/>
    <col min="9" max="9" width="13" style="4" bestFit="1" customWidth="1"/>
    <col min="10" max="10" width="13.28515625" style="4" bestFit="1" customWidth="1"/>
    <col min="11" max="11" width="13" style="4" bestFit="1" customWidth="1"/>
    <col min="12" max="16" width="13" style="52" bestFit="1" customWidth="1"/>
    <col min="17" max="17" width="14.7109375" style="52" customWidth="1"/>
    <col min="18" max="18" width="13" style="52" bestFit="1" customWidth="1"/>
    <col min="19" max="19" width="34.85546875" style="52" customWidth="1"/>
    <col min="20" max="16384" width="9.140625" style="52"/>
  </cols>
  <sheetData>
    <row r="1" spans="1:31">
      <c r="A1" s="2" t="s">
        <v>30</v>
      </c>
      <c r="B1" s="3" t="str">
        <f>'Info '!C2</f>
        <v>Bank of Georgia JSC</v>
      </c>
    </row>
    <row r="2" spans="1:31">
      <c r="A2" s="2" t="s">
        <v>31</v>
      </c>
      <c r="B2" s="470">
        <v>44286</v>
      </c>
    </row>
    <row r="4" spans="1:31" ht="26.25" thickBot="1">
      <c r="A4" s="4" t="s">
        <v>247</v>
      </c>
      <c r="B4" s="325" t="s">
        <v>373</v>
      </c>
    </row>
    <row r="5" spans="1:31" s="311" customFormat="1">
      <c r="A5" s="306"/>
      <c r="B5" s="307"/>
      <c r="C5" s="308" t="s">
        <v>0</v>
      </c>
      <c r="D5" s="308" t="s">
        <v>1</v>
      </c>
      <c r="E5" s="308" t="s">
        <v>2</v>
      </c>
      <c r="F5" s="308" t="s">
        <v>3</v>
      </c>
      <c r="G5" s="308" t="s">
        <v>4</v>
      </c>
      <c r="H5" s="308" t="s">
        <v>5</v>
      </c>
      <c r="I5" s="308" t="s">
        <v>8</v>
      </c>
      <c r="J5" s="308" t="s">
        <v>9</v>
      </c>
      <c r="K5" s="308" t="s">
        <v>10</v>
      </c>
      <c r="L5" s="308" t="s">
        <v>11</v>
      </c>
      <c r="M5" s="308" t="s">
        <v>12</v>
      </c>
      <c r="N5" s="308" t="s">
        <v>13</v>
      </c>
      <c r="O5" s="308" t="s">
        <v>356</v>
      </c>
      <c r="P5" s="308" t="s">
        <v>357</v>
      </c>
      <c r="Q5" s="308" t="s">
        <v>358</v>
      </c>
      <c r="R5" s="309" t="s">
        <v>359</v>
      </c>
      <c r="S5" s="310" t="s">
        <v>360</v>
      </c>
    </row>
    <row r="6" spans="1:31" s="311" customFormat="1" ht="99" customHeight="1">
      <c r="A6" s="312"/>
      <c r="B6" s="713" t="s">
        <v>361</v>
      </c>
      <c r="C6" s="709">
        <v>0</v>
      </c>
      <c r="D6" s="710"/>
      <c r="E6" s="709">
        <v>0.2</v>
      </c>
      <c r="F6" s="710"/>
      <c r="G6" s="709">
        <v>0.35</v>
      </c>
      <c r="H6" s="710"/>
      <c r="I6" s="709">
        <v>0.5</v>
      </c>
      <c r="J6" s="710"/>
      <c r="K6" s="709">
        <v>0.75</v>
      </c>
      <c r="L6" s="710"/>
      <c r="M6" s="709">
        <v>1</v>
      </c>
      <c r="N6" s="710"/>
      <c r="O6" s="709">
        <v>1.5</v>
      </c>
      <c r="P6" s="710"/>
      <c r="Q6" s="709">
        <v>2.5</v>
      </c>
      <c r="R6" s="710"/>
      <c r="S6" s="711" t="s">
        <v>246</v>
      </c>
    </row>
    <row r="7" spans="1:31" s="311" customFormat="1" ht="30.75" customHeight="1">
      <c r="A7" s="312"/>
      <c r="B7" s="714"/>
      <c r="C7" s="302" t="s">
        <v>249</v>
      </c>
      <c r="D7" s="302" t="s">
        <v>248</v>
      </c>
      <c r="E7" s="302" t="s">
        <v>249</v>
      </c>
      <c r="F7" s="302" t="s">
        <v>248</v>
      </c>
      <c r="G7" s="302" t="s">
        <v>249</v>
      </c>
      <c r="H7" s="302" t="s">
        <v>248</v>
      </c>
      <c r="I7" s="302" t="s">
        <v>249</v>
      </c>
      <c r="J7" s="302" t="s">
        <v>248</v>
      </c>
      <c r="K7" s="302" t="s">
        <v>249</v>
      </c>
      <c r="L7" s="302" t="s">
        <v>248</v>
      </c>
      <c r="M7" s="302" t="s">
        <v>249</v>
      </c>
      <c r="N7" s="302" t="s">
        <v>248</v>
      </c>
      <c r="O7" s="302" t="s">
        <v>249</v>
      </c>
      <c r="P7" s="302" t="s">
        <v>248</v>
      </c>
      <c r="Q7" s="302" t="s">
        <v>249</v>
      </c>
      <c r="R7" s="302" t="s">
        <v>248</v>
      </c>
      <c r="S7" s="712"/>
    </row>
    <row r="8" spans="1:31" s="178" customFormat="1">
      <c r="A8" s="176">
        <v>1</v>
      </c>
      <c r="B8" s="1" t="s">
        <v>94</v>
      </c>
      <c r="C8" s="177">
        <v>1326525701.1099999</v>
      </c>
      <c r="D8" s="177"/>
      <c r="E8" s="177">
        <v>0</v>
      </c>
      <c r="F8" s="177"/>
      <c r="G8" s="177">
        <v>0</v>
      </c>
      <c r="H8" s="177"/>
      <c r="I8" s="177">
        <v>0</v>
      </c>
      <c r="J8" s="177"/>
      <c r="K8" s="177">
        <v>0</v>
      </c>
      <c r="L8" s="177"/>
      <c r="M8" s="177">
        <v>1940474428.6900001</v>
      </c>
      <c r="N8" s="177"/>
      <c r="O8" s="177">
        <v>0</v>
      </c>
      <c r="P8" s="177"/>
      <c r="Q8" s="177">
        <v>0</v>
      </c>
      <c r="R8" s="177"/>
      <c r="S8" s="326">
        <v>1940474428.6900001</v>
      </c>
      <c r="U8" s="608"/>
      <c r="V8" s="608"/>
      <c r="W8" s="608"/>
      <c r="X8" s="608"/>
      <c r="Y8" s="608"/>
      <c r="Z8" s="608"/>
      <c r="AA8" s="608"/>
      <c r="AB8" s="608"/>
      <c r="AC8" s="608"/>
      <c r="AD8" s="608"/>
      <c r="AE8" s="608"/>
    </row>
    <row r="9" spans="1:31" s="178" customFormat="1">
      <c r="A9" s="176">
        <v>2</v>
      </c>
      <c r="B9" s="1" t="s">
        <v>95</v>
      </c>
      <c r="C9" s="177">
        <v>0</v>
      </c>
      <c r="D9" s="177"/>
      <c r="E9" s="177">
        <v>0</v>
      </c>
      <c r="F9" s="177"/>
      <c r="G9" s="177">
        <v>0</v>
      </c>
      <c r="H9" s="177"/>
      <c r="I9" s="177">
        <v>0</v>
      </c>
      <c r="J9" s="177"/>
      <c r="K9" s="177">
        <v>0</v>
      </c>
      <c r="L9" s="177"/>
      <c r="M9" s="177">
        <v>0</v>
      </c>
      <c r="N9" s="177"/>
      <c r="O9" s="177">
        <v>0</v>
      </c>
      <c r="P9" s="177"/>
      <c r="Q9" s="177">
        <v>0</v>
      </c>
      <c r="R9" s="177"/>
      <c r="S9" s="326">
        <v>0</v>
      </c>
      <c r="U9" s="608"/>
      <c r="V9" s="608"/>
      <c r="W9" s="608"/>
      <c r="X9" s="608"/>
      <c r="Y9" s="608"/>
      <c r="Z9" s="608"/>
      <c r="AA9" s="608"/>
      <c r="AB9" s="608"/>
      <c r="AC9" s="608"/>
      <c r="AD9" s="608"/>
      <c r="AE9" s="608"/>
    </row>
    <row r="10" spans="1:31" s="178" customFormat="1">
      <c r="A10" s="176">
        <v>3</v>
      </c>
      <c r="B10" s="1" t="s">
        <v>267</v>
      </c>
      <c r="C10" s="177"/>
      <c r="D10" s="177"/>
      <c r="E10" s="177">
        <v>0</v>
      </c>
      <c r="F10" s="177"/>
      <c r="G10" s="177">
        <v>0</v>
      </c>
      <c r="H10" s="177"/>
      <c r="I10" s="177">
        <v>0</v>
      </c>
      <c r="J10" s="177"/>
      <c r="K10" s="177">
        <v>0</v>
      </c>
      <c r="L10" s="177"/>
      <c r="M10" s="177">
        <v>0</v>
      </c>
      <c r="N10" s="177"/>
      <c r="O10" s="177">
        <v>0</v>
      </c>
      <c r="P10" s="177"/>
      <c r="Q10" s="177">
        <v>0</v>
      </c>
      <c r="R10" s="177"/>
      <c r="S10" s="326">
        <v>0</v>
      </c>
      <c r="U10" s="608"/>
      <c r="V10" s="608"/>
      <c r="W10" s="608"/>
      <c r="X10" s="608"/>
      <c r="Y10" s="608"/>
      <c r="Z10" s="608"/>
      <c r="AA10" s="608"/>
      <c r="AB10" s="608"/>
      <c r="AC10" s="608"/>
      <c r="AD10" s="608"/>
      <c r="AE10" s="608"/>
    </row>
    <row r="11" spans="1:31" s="178" customFormat="1">
      <c r="A11" s="176">
        <v>4</v>
      </c>
      <c r="B11" s="1" t="s">
        <v>96</v>
      </c>
      <c r="C11" s="177">
        <v>947079241.12</v>
      </c>
      <c r="D11" s="177"/>
      <c r="E11" s="177">
        <v>15056439.899999999</v>
      </c>
      <c r="F11" s="177"/>
      <c r="G11" s="177">
        <v>0</v>
      </c>
      <c r="H11" s="177"/>
      <c r="I11" s="177">
        <v>50266469.149999999</v>
      </c>
      <c r="J11" s="177"/>
      <c r="K11" s="177">
        <v>0</v>
      </c>
      <c r="L11" s="177"/>
      <c r="M11" s="177">
        <v>0</v>
      </c>
      <c r="N11" s="177"/>
      <c r="O11" s="177">
        <v>0</v>
      </c>
      <c r="P11" s="177"/>
      <c r="Q11" s="177">
        <v>0</v>
      </c>
      <c r="R11" s="177"/>
      <c r="S11" s="326">
        <v>28144522.555</v>
      </c>
      <c r="U11" s="608"/>
      <c r="V11" s="608"/>
      <c r="W11" s="608"/>
      <c r="X11" s="608"/>
      <c r="Y11" s="608"/>
      <c r="Z11" s="608"/>
      <c r="AA11" s="608"/>
      <c r="AB11" s="608"/>
      <c r="AC11" s="608"/>
      <c r="AD11" s="608"/>
      <c r="AE11" s="608"/>
    </row>
    <row r="12" spans="1:31" s="178" customFormat="1">
      <c r="A12" s="176">
        <v>5</v>
      </c>
      <c r="B12" s="1" t="s">
        <v>97</v>
      </c>
      <c r="C12" s="177">
        <v>0</v>
      </c>
      <c r="D12" s="177"/>
      <c r="E12" s="177">
        <v>0</v>
      </c>
      <c r="F12" s="177"/>
      <c r="G12" s="177">
        <v>0</v>
      </c>
      <c r="H12" s="177"/>
      <c r="I12" s="177">
        <v>0</v>
      </c>
      <c r="J12" s="177"/>
      <c r="K12" s="177">
        <v>0</v>
      </c>
      <c r="L12" s="177"/>
      <c r="M12" s="177">
        <v>0</v>
      </c>
      <c r="N12" s="177"/>
      <c r="O12" s="177">
        <v>0</v>
      </c>
      <c r="P12" s="177"/>
      <c r="Q12" s="177">
        <v>0</v>
      </c>
      <c r="R12" s="177"/>
      <c r="S12" s="326">
        <v>0</v>
      </c>
      <c r="U12" s="608"/>
      <c r="V12" s="608"/>
      <c r="W12" s="608"/>
      <c r="X12" s="608"/>
      <c r="Y12" s="608"/>
      <c r="Z12" s="608"/>
      <c r="AA12" s="608"/>
      <c r="AB12" s="608"/>
      <c r="AC12" s="608"/>
      <c r="AD12" s="608"/>
      <c r="AE12" s="608"/>
    </row>
    <row r="13" spans="1:31" s="178" customFormat="1">
      <c r="A13" s="176">
        <v>6</v>
      </c>
      <c r="B13" s="1" t="s">
        <v>98</v>
      </c>
      <c r="C13" s="177"/>
      <c r="D13" s="177"/>
      <c r="E13" s="177">
        <v>958231898.62039995</v>
      </c>
      <c r="F13" s="177"/>
      <c r="G13" s="177">
        <v>0</v>
      </c>
      <c r="H13" s="177"/>
      <c r="I13" s="177">
        <v>75424543.620000005</v>
      </c>
      <c r="J13" s="177"/>
      <c r="K13" s="177">
        <v>0</v>
      </c>
      <c r="L13" s="177"/>
      <c r="M13" s="177">
        <v>285305.8</v>
      </c>
      <c r="N13" s="177"/>
      <c r="O13" s="177">
        <v>6782336.0199999996</v>
      </c>
      <c r="P13" s="177"/>
      <c r="Q13" s="177">
        <v>0</v>
      </c>
      <c r="R13" s="177"/>
      <c r="S13" s="326">
        <v>239817461.36408001</v>
      </c>
      <c r="U13" s="608"/>
      <c r="V13" s="608"/>
      <c r="W13" s="608"/>
      <c r="X13" s="608"/>
      <c r="Y13" s="608"/>
      <c r="Z13" s="608"/>
      <c r="AA13" s="608"/>
      <c r="AB13" s="608"/>
      <c r="AC13" s="608"/>
      <c r="AD13" s="608"/>
      <c r="AE13" s="608"/>
    </row>
    <row r="14" spans="1:31" s="178" customFormat="1">
      <c r="A14" s="176">
        <v>7</v>
      </c>
      <c r="B14" s="1" t="s">
        <v>99</v>
      </c>
      <c r="C14" s="177"/>
      <c r="D14" s="177"/>
      <c r="E14" s="177">
        <v>0</v>
      </c>
      <c r="F14" s="177"/>
      <c r="G14" s="177">
        <v>0</v>
      </c>
      <c r="H14" s="177"/>
      <c r="I14" s="177">
        <v>0</v>
      </c>
      <c r="J14" s="177"/>
      <c r="K14" s="177">
        <v>0</v>
      </c>
      <c r="L14" s="177"/>
      <c r="M14" s="177">
        <v>5721276240.1276999</v>
      </c>
      <c r="N14" s="177">
        <v>918058310.95530009</v>
      </c>
      <c r="O14" s="177">
        <v>0</v>
      </c>
      <c r="P14" s="177"/>
      <c r="Q14" s="177">
        <v>0</v>
      </c>
      <c r="R14" s="177"/>
      <c r="S14" s="326">
        <v>6639334551.0830002</v>
      </c>
      <c r="U14" s="608"/>
      <c r="V14" s="608"/>
      <c r="W14" s="608"/>
      <c r="X14" s="608"/>
      <c r="Y14" s="608"/>
      <c r="Z14" s="608"/>
      <c r="AA14" s="608"/>
      <c r="AB14" s="608"/>
      <c r="AC14" s="608"/>
      <c r="AD14" s="608"/>
      <c r="AE14" s="608"/>
    </row>
    <row r="15" spans="1:31" s="178" customFormat="1">
      <c r="A15" s="176">
        <v>8</v>
      </c>
      <c r="B15" s="1" t="s">
        <v>100</v>
      </c>
      <c r="C15" s="177"/>
      <c r="D15" s="177"/>
      <c r="E15" s="177">
        <v>0</v>
      </c>
      <c r="F15" s="177"/>
      <c r="G15" s="177">
        <v>0</v>
      </c>
      <c r="H15" s="177"/>
      <c r="I15" s="177">
        <v>0</v>
      </c>
      <c r="J15" s="177"/>
      <c r="K15" s="177">
        <v>4236769001.4562998</v>
      </c>
      <c r="L15" s="177">
        <v>116392800.4849</v>
      </c>
      <c r="M15" s="177">
        <v>0</v>
      </c>
      <c r="N15" s="177">
        <v>0</v>
      </c>
      <c r="O15" s="177"/>
      <c r="P15" s="177"/>
      <c r="Q15" s="177">
        <v>0</v>
      </c>
      <c r="R15" s="177"/>
      <c r="S15" s="326">
        <v>3264871351.4559002</v>
      </c>
      <c r="U15" s="608"/>
      <c r="V15" s="608"/>
      <c r="W15" s="608"/>
      <c r="X15" s="608"/>
      <c r="Y15" s="608"/>
      <c r="Z15" s="608"/>
      <c r="AA15" s="608"/>
      <c r="AB15" s="608"/>
      <c r="AC15" s="608"/>
      <c r="AD15" s="608"/>
      <c r="AE15" s="608"/>
    </row>
    <row r="16" spans="1:31" s="178" customFormat="1">
      <c r="A16" s="176">
        <v>9</v>
      </c>
      <c r="B16" s="1" t="s">
        <v>101</v>
      </c>
      <c r="C16" s="177"/>
      <c r="D16" s="177"/>
      <c r="E16" s="177">
        <v>0</v>
      </c>
      <c r="F16" s="177"/>
      <c r="G16" s="177">
        <v>3478082537.8677001</v>
      </c>
      <c r="H16" s="177"/>
      <c r="I16" s="177">
        <v>0</v>
      </c>
      <c r="J16" s="177"/>
      <c r="K16" s="177">
        <v>0</v>
      </c>
      <c r="L16" s="177"/>
      <c r="M16" s="177">
        <v>0</v>
      </c>
      <c r="N16" s="177"/>
      <c r="O16" s="177">
        <v>0</v>
      </c>
      <c r="P16" s="177"/>
      <c r="Q16" s="177">
        <v>0</v>
      </c>
      <c r="R16" s="177"/>
      <c r="S16" s="326">
        <v>1217328888.253695</v>
      </c>
      <c r="U16" s="608"/>
      <c r="V16" s="608"/>
      <c r="W16" s="608"/>
      <c r="X16" s="608"/>
      <c r="Y16" s="608"/>
      <c r="Z16" s="608"/>
      <c r="AA16" s="608"/>
      <c r="AB16" s="608"/>
      <c r="AC16" s="608"/>
      <c r="AD16" s="608"/>
      <c r="AE16" s="608"/>
    </row>
    <row r="17" spans="1:31" s="178" customFormat="1">
      <c r="A17" s="176">
        <v>10</v>
      </c>
      <c r="B17" s="1" t="s">
        <v>102</v>
      </c>
      <c r="C17" s="177"/>
      <c r="D17" s="177"/>
      <c r="E17" s="177">
        <v>0</v>
      </c>
      <c r="F17" s="177"/>
      <c r="G17" s="177">
        <v>0</v>
      </c>
      <c r="H17" s="177"/>
      <c r="I17" s="177">
        <v>12278346.110400001</v>
      </c>
      <c r="J17" s="177"/>
      <c r="K17" s="177">
        <v>0</v>
      </c>
      <c r="L17" s="177"/>
      <c r="M17" s="177">
        <v>106235919.0134</v>
      </c>
      <c r="N17" s="177"/>
      <c r="O17" s="177">
        <v>4395569.4989</v>
      </c>
      <c r="P17" s="177"/>
      <c r="Q17" s="177">
        <v>0</v>
      </c>
      <c r="R17" s="177"/>
      <c r="S17" s="326">
        <v>118968446.31694999</v>
      </c>
      <c r="U17" s="608"/>
      <c r="V17" s="608"/>
      <c r="W17" s="608"/>
      <c r="X17" s="608"/>
      <c r="Y17" s="608"/>
      <c r="Z17" s="608"/>
      <c r="AA17" s="608"/>
      <c r="AB17" s="608"/>
      <c r="AC17" s="608"/>
      <c r="AD17" s="608"/>
      <c r="AE17" s="608"/>
    </row>
    <row r="18" spans="1:31" s="178" customFormat="1">
      <c r="A18" s="176">
        <v>11</v>
      </c>
      <c r="B18" s="1" t="s">
        <v>103</v>
      </c>
      <c r="C18" s="177"/>
      <c r="D18" s="177"/>
      <c r="E18" s="177">
        <v>0</v>
      </c>
      <c r="F18" s="177"/>
      <c r="G18" s="177">
        <v>0</v>
      </c>
      <c r="H18" s="177"/>
      <c r="I18" s="177">
        <v>0</v>
      </c>
      <c r="J18" s="177"/>
      <c r="K18" s="177">
        <v>0</v>
      </c>
      <c r="L18" s="177"/>
      <c r="M18" s="177">
        <v>1003051226.661</v>
      </c>
      <c r="N18" s="177"/>
      <c r="O18" s="177">
        <v>896706453.63759995</v>
      </c>
      <c r="P18" s="177"/>
      <c r="Q18" s="177">
        <v>27440732.719756901</v>
      </c>
      <c r="R18" s="177"/>
      <c r="S18" s="326">
        <v>2416712738.9167924</v>
      </c>
      <c r="U18" s="608"/>
      <c r="V18" s="608"/>
      <c r="W18" s="608"/>
      <c r="X18" s="608"/>
      <c r="Y18" s="608"/>
      <c r="Z18" s="608"/>
      <c r="AA18" s="608"/>
      <c r="AB18" s="608"/>
      <c r="AC18" s="608"/>
      <c r="AD18" s="608"/>
      <c r="AE18" s="608"/>
    </row>
    <row r="19" spans="1:31" s="178" customFormat="1">
      <c r="A19" s="176">
        <v>12</v>
      </c>
      <c r="B19" s="1" t="s">
        <v>104</v>
      </c>
      <c r="C19" s="177"/>
      <c r="D19" s="177"/>
      <c r="E19" s="177">
        <v>0</v>
      </c>
      <c r="F19" s="177"/>
      <c r="G19" s="177">
        <v>0</v>
      </c>
      <c r="H19" s="177"/>
      <c r="I19" s="177">
        <v>0</v>
      </c>
      <c r="J19" s="177"/>
      <c r="K19" s="177">
        <v>0</v>
      </c>
      <c r="L19" s="177"/>
      <c r="M19" s="177">
        <v>0</v>
      </c>
      <c r="N19" s="177"/>
      <c r="O19" s="177">
        <v>0</v>
      </c>
      <c r="P19" s="177"/>
      <c r="Q19" s="177">
        <v>0</v>
      </c>
      <c r="R19" s="177"/>
      <c r="S19" s="326">
        <v>0</v>
      </c>
      <c r="U19" s="608"/>
      <c r="V19" s="608"/>
      <c r="W19" s="608"/>
      <c r="X19" s="608"/>
      <c r="Y19" s="608"/>
      <c r="Z19" s="608"/>
      <c r="AA19" s="608"/>
      <c r="AB19" s="608"/>
      <c r="AC19" s="608"/>
      <c r="AD19" s="608"/>
      <c r="AE19" s="608"/>
    </row>
    <row r="20" spans="1:31" s="178" customFormat="1">
      <c r="A20" s="176">
        <v>13</v>
      </c>
      <c r="B20" s="1" t="s">
        <v>245</v>
      </c>
      <c r="C20" s="177"/>
      <c r="D20" s="177"/>
      <c r="E20" s="177">
        <v>0</v>
      </c>
      <c r="F20" s="177"/>
      <c r="G20" s="177">
        <v>0</v>
      </c>
      <c r="H20" s="177"/>
      <c r="I20" s="177">
        <v>0</v>
      </c>
      <c r="J20" s="177"/>
      <c r="K20" s="177">
        <v>0</v>
      </c>
      <c r="L20" s="177"/>
      <c r="M20" s="177">
        <v>0</v>
      </c>
      <c r="N20" s="177"/>
      <c r="O20" s="177">
        <v>0</v>
      </c>
      <c r="P20" s="177"/>
      <c r="Q20" s="177">
        <v>0</v>
      </c>
      <c r="R20" s="177"/>
      <c r="S20" s="326">
        <v>0</v>
      </c>
      <c r="U20" s="608"/>
      <c r="V20" s="608"/>
      <c r="W20" s="608"/>
      <c r="X20" s="608"/>
      <c r="Y20" s="608"/>
      <c r="Z20" s="608"/>
      <c r="AA20" s="608"/>
      <c r="AB20" s="608"/>
      <c r="AC20" s="608"/>
      <c r="AD20" s="608"/>
      <c r="AE20" s="608"/>
    </row>
    <row r="21" spans="1:31" s="178" customFormat="1">
      <c r="A21" s="176">
        <v>14</v>
      </c>
      <c r="B21" s="1" t="s">
        <v>106</v>
      </c>
      <c r="C21" s="177">
        <v>693822844.67000008</v>
      </c>
      <c r="D21" s="177"/>
      <c r="E21" s="177">
        <v>0</v>
      </c>
      <c r="F21" s="177"/>
      <c r="G21" s="177">
        <v>0</v>
      </c>
      <c r="H21" s="177"/>
      <c r="I21" s="177">
        <v>0</v>
      </c>
      <c r="J21" s="177"/>
      <c r="K21" s="177">
        <v>0</v>
      </c>
      <c r="L21" s="177"/>
      <c r="M21" s="177">
        <v>674286752.58064663</v>
      </c>
      <c r="N21" s="177"/>
      <c r="O21" s="177">
        <v>0</v>
      </c>
      <c r="P21" s="177"/>
      <c r="Q21" s="177">
        <v>85871854.743000001</v>
      </c>
      <c r="R21" s="177"/>
      <c r="S21" s="326">
        <v>888966389.43814659</v>
      </c>
      <c r="U21" s="608"/>
      <c r="V21" s="608"/>
      <c r="W21" s="608"/>
      <c r="X21" s="608"/>
      <c r="Y21" s="608"/>
      <c r="Z21" s="608"/>
      <c r="AA21" s="608"/>
      <c r="AB21" s="608"/>
      <c r="AC21" s="608"/>
      <c r="AD21" s="608"/>
      <c r="AE21" s="608"/>
    </row>
    <row r="22" spans="1:31" ht="13.5" thickBot="1">
      <c r="A22" s="179"/>
      <c r="B22" s="180" t="s">
        <v>107</v>
      </c>
      <c r="C22" s="181">
        <f>SUM(C8:C21)</f>
        <v>2967427786.9000001</v>
      </c>
      <c r="D22" s="181">
        <f t="shared" ref="D22:J22" si="0">SUM(D8:D21)</f>
        <v>0</v>
      </c>
      <c r="E22" s="181">
        <f t="shared" si="0"/>
        <v>973288338.52039993</v>
      </c>
      <c r="F22" s="181">
        <f t="shared" si="0"/>
        <v>0</v>
      </c>
      <c r="G22" s="181">
        <f t="shared" si="0"/>
        <v>3478082537.8677001</v>
      </c>
      <c r="H22" s="181">
        <f t="shared" si="0"/>
        <v>0</v>
      </c>
      <c r="I22" s="181">
        <f t="shared" si="0"/>
        <v>137969358.8804</v>
      </c>
      <c r="J22" s="181">
        <f t="shared" si="0"/>
        <v>0</v>
      </c>
      <c r="K22" s="181">
        <f t="shared" ref="K22:S22" si="1">SUM(K8:K21)</f>
        <v>4236769001.4562998</v>
      </c>
      <c r="L22" s="181">
        <f t="shared" si="1"/>
        <v>116392800.4849</v>
      </c>
      <c r="M22" s="181">
        <f t="shared" si="1"/>
        <v>9445609872.8727455</v>
      </c>
      <c r="N22" s="181">
        <f t="shared" si="1"/>
        <v>918058310.95530009</v>
      </c>
      <c r="O22" s="181">
        <f t="shared" si="1"/>
        <v>907884359.15649998</v>
      </c>
      <c r="P22" s="181">
        <f t="shared" si="1"/>
        <v>0</v>
      </c>
      <c r="Q22" s="181">
        <f t="shared" si="1"/>
        <v>113312587.4627569</v>
      </c>
      <c r="R22" s="181">
        <f t="shared" si="1"/>
        <v>0</v>
      </c>
      <c r="S22" s="327">
        <f t="shared" si="1"/>
        <v>16754618778.073565</v>
      </c>
      <c r="U22" s="608"/>
      <c r="V22" s="608"/>
      <c r="W22" s="608"/>
      <c r="X22" s="608"/>
      <c r="Y22" s="608"/>
      <c r="Z22" s="608"/>
      <c r="AA22" s="608"/>
      <c r="AB22" s="608"/>
      <c r="AC22" s="608"/>
      <c r="AD22" s="608"/>
      <c r="AE22" s="608"/>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9"/>
  <sheetViews>
    <sheetView workbookViewId="0">
      <pane xSplit="2" ySplit="6" topLeftCell="C7" activePane="bottomRight" state="frozen"/>
      <selection activeCell="B9" sqref="B9"/>
      <selection pane="topRight" activeCell="B9" sqref="B9"/>
      <selection pane="bottomLeft" activeCell="B9" sqref="B9"/>
      <selection pane="bottomRight" activeCell="C7" sqref="C7"/>
    </sheetView>
  </sheetViews>
  <sheetFormatPr defaultColWidth="9.140625" defaultRowHeight="12.75"/>
  <cols>
    <col min="1" max="1" width="10.5703125" style="4" bestFit="1" customWidth="1"/>
    <col min="2" max="2" width="63.7109375" style="4" bestFit="1" customWidth="1"/>
    <col min="3" max="3" width="19" style="4" customWidth="1"/>
    <col min="4" max="4" width="19.5703125" style="4" customWidth="1"/>
    <col min="5" max="5" width="31.140625" style="4" customWidth="1"/>
    <col min="6" max="6" width="29.140625" style="4" customWidth="1"/>
    <col min="7" max="7" width="28.5703125" style="4" customWidth="1"/>
    <col min="8" max="8" width="26.42578125" style="4" customWidth="1"/>
    <col min="9" max="9" width="23.7109375" style="4" customWidth="1"/>
    <col min="10" max="10" width="21.5703125" style="4" customWidth="1"/>
    <col min="11" max="11" width="15.7109375" style="4" customWidth="1"/>
    <col min="12" max="12" width="13.28515625" style="4" customWidth="1"/>
    <col min="13" max="13" width="20.85546875" style="4" customWidth="1"/>
    <col min="14" max="14" width="19.28515625" style="4" customWidth="1"/>
    <col min="15" max="15" width="18.42578125" style="4" customWidth="1"/>
    <col min="16" max="16" width="19" style="4" customWidth="1"/>
    <col min="17" max="17" width="20.28515625" style="4" customWidth="1"/>
    <col min="18" max="18" width="18" style="4" customWidth="1"/>
    <col min="19" max="19" width="36" style="4" customWidth="1"/>
    <col min="20" max="20" width="26.140625" style="4" customWidth="1"/>
    <col min="21" max="21" width="24.85546875" style="4" customWidth="1"/>
    <col min="22" max="22" width="20" style="4" customWidth="1"/>
    <col min="23" max="16384" width="9.140625" style="52"/>
  </cols>
  <sheetData>
    <row r="1" spans="1:46">
      <c r="A1" s="2" t="s">
        <v>30</v>
      </c>
      <c r="B1" s="3" t="str">
        <f>'Info '!C2</f>
        <v>Bank of Georgia JSC</v>
      </c>
    </row>
    <row r="2" spans="1:46">
      <c r="A2" s="2" t="s">
        <v>31</v>
      </c>
      <c r="B2" s="470">
        <v>44286</v>
      </c>
    </row>
    <row r="4" spans="1:46" ht="13.5" thickBot="1">
      <c r="A4" s="4" t="s">
        <v>364</v>
      </c>
      <c r="B4" s="182" t="s">
        <v>93</v>
      </c>
      <c r="V4" s="54" t="s">
        <v>73</v>
      </c>
    </row>
    <row r="5" spans="1:46" ht="12.75" customHeight="1">
      <c r="A5" s="183"/>
      <c r="B5" s="184"/>
      <c r="C5" s="715" t="s">
        <v>275</v>
      </c>
      <c r="D5" s="716"/>
      <c r="E5" s="716"/>
      <c r="F5" s="716"/>
      <c r="G5" s="716"/>
      <c r="H5" s="716"/>
      <c r="I5" s="716"/>
      <c r="J5" s="716"/>
      <c r="K5" s="716"/>
      <c r="L5" s="717"/>
      <c r="M5" s="718" t="s">
        <v>276</v>
      </c>
      <c r="N5" s="719"/>
      <c r="O5" s="719"/>
      <c r="P5" s="719"/>
      <c r="Q5" s="719"/>
      <c r="R5" s="719"/>
      <c r="S5" s="720"/>
      <c r="T5" s="723" t="s">
        <v>362</v>
      </c>
      <c r="U5" s="723" t="s">
        <v>363</v>
      </c>
      <c r="V5" s="721" t="s">
        <v>119</v>
      </c>
    </row>
    <row r="6" spans="1:46" s="121" customFormat="1" ht="102">
      <c r="A6" s="118"/>
      <c r="B6" s="185"/>
      <c r="C6" s="186" t="s">
        <v>108</v>
      </c>
      <c r="D6" s="278" t="s">
        <v>109</v>
      </c>
      <c r="E6" s="213" t="s">
        <v>278</v>
      </c>
      <c r="F6" s="213" t="s">
        <v>279</v>
      </c>
      <c r="G6" s="278" t="s">
        <v>282</v>
      </c>
      <c r="H6" s="278" t="s">
        <v>277</v>
      </c>
      <c r="I6" s="278" t="s">
        <v>110</v>
      </c>
      <c r="J6" s="278" t="s">
        <v>111</v>
      </c>
      <c r="K6" s="187" t="s">
        <v>112</v>
      </c>
      <c r="L6" s="188" t="s">
        <v>113</v>
      </c>
      <c r="M6" s="186" t="s">
        <v>280</v>
      </c>
      <c r="N6" s="187" t="s">
        <v>114</v>
      </c>
      <c r="O6" s="187" t="s">
        <v>115</v>
      </c>
      <c r="P6" s="187" t="s">
        <v>116</v>
      </c>
      <c r="Q6" s="187" t="s">
        <v>117</v>
      </c>
      <c r="R6" s="187" t="s">
        <v>118</v>
      </c>
      <c r="S6" s="304" t="s">
        <v>281</v>
      </c>
      <c r="T6" s="724"/>
      <c r="U6" s="724"/>
      <c r="V6" s="722"/>
    </row>
    <row r="7" spans="1:46" s="178" customFormat="1">
      <c r="A7" s="189">
        <v>1</v>
      </c>
      <c r="B7" s="1" t="s">
        <v>94</v>
      </c>
      <c r="C7" s="190"/>
      <c r="D7" s="177">
        <v>0</v>
      </c>
      <c r="E7" s="177"/>
      <c r="F7" s="177"/>
      <c r="G7" s="177"/>
      <c r="H7" s="177"/>
      <c r="I7" s="177"/>
      <c r="J7" s="177"/>
      <c r="K7" s="177"/>
      <c r="L7" s="191"/>
      <c r="M7" s="190">
        <v>0</v>
      </c>
      <c r="N7" s="177"/>
      <c r="O7" s="177"/>
      <c r="P7" s="177"/>
      <c r="Q7" s="177"/>
      <c r="R7" s="177">
        <v>0</v>
      </c>
      <c r="S7" s="191"/>
      <c r="T7" s="313"/>
      <c r="U7" s="313"/>
      <c r="V7" s="192">
        <f>SUM(C7:S7)</f>
        <v>0</v>
      </c>
      <c r="X7" s="608"/>
      <c r="Y7" s="608"/>
      <c r="Z7" s="608"/>
      <c r="AA7" s="608"/>
      <c r="AB7" s="608"/>
      <c r="AC7" s="608"/>
      <c r="AD7" s="608"/>
      <c r="AE7" s="608"/>
      <c r="AF7" s="608"/>
      <c r="AG7" s="608"/>
      <c r="AH7" s="608"/>
      <c r="AI7" s="608"/>
      <c r="AJ7" s="608"/>
      <c r="AK7" s="608"/>
      <c r="AL7" s="608"/>
      <c r="AM7" s="608"/>
      <c r="AN7" s="608"/>
      <c r="AO7" s="608"/>
      <c r="AP7" s="608"/>
      <c r="AQ7" s="608"/>
      <c r="AR7" s="608"/>
      <c r="AS7" s="608"/>
    </row>
    <row r="8" spans="1:46" s="178" customFormat="1">
      <c r="A8" s="189">
        <v>2</v>
      </c>
      <c r="B8" s="1" t="s">
        <v>95</v>
      </c>
      <c r="C8" s="190">
        <v>0</v>
      </c>
      <c r="D8" s="177">
        <v>0</v>
      </c>
      <c r="E8" s="177"/>
      <c r="F8" s="177"/>
      <c r="G8" s="177"/>
      <c r="H8" s="177"/>
      <c r="I8" s="177"/>
      <c r="J8" s="177"/>
      <c r="K8" s="177"/>
      <c r="L8" s="191"/>
      <c r="M8" s="190"/>
      <c r="N8" s="177"/>
      <c r="O8" s="177"/>
      <c r="P8" s="177"/>
      <c r="Q8" s="177"/>
      <c r="R8" s="177">
        <v>0</v>
      </c>
      <c r="S8" s="191"/>
      <c r="T8" s="313"/>
      <c r="U8" s="313"/>
      <c r="V8" s="192">
        <f t="shared" ref="V8:V20" si="0">SUM(C8:S8)</f>
        <v>0</v>
      </c>
      <c r="X8" s="608"/>
      <c r="Y8" s="608"/>
      <c r="Z8" s="608"/>
      <c r="AA8" s="608"/>
      <c r="AB8" s="608"/>
      <c r="AC8" s="608"/>
      <c r="AD8" s="608"/>
      <c r="AE8" s="608"/>
      <c r="AF8" s="608"/>
      <c r="AG8" s="608"/>
      <c r="AH8" s="608"/>
      <c r="AI8" s="608"/>
      <c r="AJ8" s="608"/>
      <c r="AK8" s="608"/>
      <c r="AL8" s="608"/>
      <c r="AM8" s="608"/>
      <c r="AN8" s="608"/>
      <c r="AO8" s="608"/>
      <c r="AP8" s="608"/>
      <c r="AQ8" s="608"/>
      <c r="AR8" s="608"/>
      <c r="AS8" s="608"/>
      <c r="AT8" s="608"/>
    </row>
    <row r="9" spans="1:46" s="178" customFormat="1">
      <c r="A9" s="189">
        <v>3</v>
      </c>
      <c r="B9" s="1" t="s">
        <v>268</v>
      </c>
      <c r="C9" s="190"/>
      <c r="D9" s="177">
        <v>0</v>
      </c>
      <c r="E9" s="177"/>
      <c r="F9" s="177"/>
      <c r="G9" s="177"/>
      <c r="H9" s="177"/>
      <c r="I9" s="177"/>
      <c r="J9" s="177"/>
      <c r="K9" s="177"/>
      <c r="L9" s="191"/>
      <c r="M9" s="190"/>
      <c r="N9" s="177"/>
      <c r="O9" s="177"/>
      <c r="P9" s="177"/>
      <c r="Q9" s="177"/>
      <c r="R9" s="177">
        <v>0</v>
      </c>
      <c r="S9" s="191"/>
      <c r="T9" s="313"/>
      <c r="U9" s="313"/>
      <c r="V9" s="192">
        <f t="shared" si="0"/>
        <v>0</v>
      </c>
      <c r="X9" s="608"/>
      <c r="Y9" s="608"/>
      <c r="Z9" s="608"/>
      <c r="AA9" s="608"/>
      <c r="AB9" s="608"/>
      <c r="AC9" s="608"/>
      <c r="AD9" s="608"/>
      <c r="AE9" s="608"/>
      <c r="AF9" s="608"/>
      <c r="AG9" s="608"/>
      <c r="AH9" s="608"/>
      <c r="AI9" s="608"/>
      <c r="AJ9" s="608"/>
      <c r="AK9" s="608"/>
      <c r="AL9" s="608"/>
      <c r="AM9" s="608"/>
      <c r="AN9" s="608"/>
      <c r="AO9" s="608"/>
      <c r="AP9" s="608"/>
      <c r="AQ9" s="608"/>
      <c r="AR9" s="608"/>
      <c r="AS9" s="608"/>
      <c r="AT9" s="608"/>
    </row>
    <row r="10" spans="1:46" s="178" customFormat="1">
      <c r="A10" s="189">
        <v>4</v>
      </c>
      <c r="B10" s="1" t="s">
        <v>96</v>
      </c>
      <c r="C10" s="190"/>
      <c r="D10" s="177">
        <v>0</v>
      </c>
      <c r="E10" s="177"/>
      <c r="F10" s="177"/>
      <c r="G10" s="177"/>
      <c r="H10" s="177"/>
      <c r="I10" s="177"/>
      <c r="J10" s="177"/>
      <c r="K10" s="177"/>
      <c r="L10" s="191"/>
      <c r="M10" s="190"/>
      <c r="N10" s="177"/>
      <c r="O10" s="177"/>
      <c r="P10" s="177"/>
      <c r="Q10" s="177"/>
      <c r="R10" s="177">
        <v>0</v>
      </c>
      <c r="S10" s="191"/>
      <c r="T10" s="313"/>
      <c r="U10" s="313"/>
      <c r="V10" s="192">
        <f t="shared" si="0"/>
        <v>0</v>
      </c>
      <c r="X10" s="608"/>
      <c r="Y10" s="608"/>
      <c r="Z10" s="608"/>
      <c r="AA10" s="608"/>
      <c r="AB10" s="608"/>
      <c r="AC10" s="608"/>
      <c r="AD10" s="608"/>
      <c r="AE10" s="608"/>
      <c r="AF10" s="608"/>
      <c r="AG10" s="608"/>
      <c r="AH10" s="608"/>
      <c r="AI10" s="608"/>
      <c r="AJ10" s="608"/>
      <c r="AK10" s="608"/>
      <c r="AL10" s="608"/>
      <c r="AM10" s="608"/>
      <c r="AN10" s="608"/>
      <c r="AO10" s="608"/>
      <c r="AP10" s="608"/>
      <c r="AQ10" s="608"/>
      <c r="AR10" s="608"/>
      <c r="AS10" s="608"/>
      <c r="AT10" s="608"/>
    </row>
    <row r="11" spans="1:46" s="178" customFormat="1">
      <c r="A11" s="189">
        <v>5</v>
      </c>
      <c r="B11" s="1" t="s">
        <v>97</v>
      </c>
      <c r="C11" s="190" t="s">
        <v>745</v>
      </c>
      <c r="D11" s="177">
        <v>0</v>
      </c>
      <c r="E11" s="177"/>
      <c r="F11" s="177"/>
      <c r="G11" s="177"/>
      <c r="H11" s="177"/>
      <c r="I11" s="177"/>
      <c r="J11" s="177"/>
      <c r="K11" s="177"/>
      <c r="L11" s="191"/>
      <c r="M11" s="190"/>
      <c r="N11" s="177"/>
      <c r="O11" s="177"/>
      <c r="P11" s="177"/>
      <c r="Q11" s="177"/>
      <c r="R11" s="177">
        <v>0</v>
      </c>
      <c r="S11" s="191"/>
      <c r="T11" s="313"/>
      <c r="U11" s="313"/>
      <c r="V11" s="192">
        <f t="shared" si="0"/>
        <v>0</v>
      </c>
      <c r="X11" s="608"/>
      <c r="Y11" s="608"/>
      <c r="Z11" s="608"/>
      <c r="AA11" s="608"/>
      <c r="AB11" s="608"/>
      <c r="AC11" s="608"/>
      <c r="AD11" s="608"/>
      <c r="AE11" s="608"/>
      <c r="AF11" s="608"/>
      <c r="AG11" s="608"/>
      <c r="AH11" s="608"/>
      <c r="AI11" s="608"/>
      <c r="AJ11" s="608"/>
      <c r="AK11" s="608"/>
      <c r="AL11" s="608"/>
      <c r="AM11" s="608"/>
      <c r="AN11" s="608"/>
      <c r="AO11" s="608"/>
      <c r="AP11" s="608"/>
      <c r="AQ11" s="608"/>
      <c r="AR11" s="608"/>
      <c r="AS11" s="608"/>
      <c r="AT11" s="608"/>
    </row>
    <row r="12" spans="1:46" s="178" customFormat="1">
      <c r="A12" s="189">
        <v>6</v>
      </c>
      <c r="B12" s="1" t="s">
        <v>98</v>
      </c>
      <c r="C12" s="190"/>
      <c r="D12" s="177">
        <v>0</v>
      </c>
      <c r="E12" s="177"/>
      <c r="F12" s="177"/>
      <c r="G12" s="177"/>
      <c r="H12" s="177"/>
      <c r="I12" s="177"/>
      <c r="J12" s="177"/>
      <c r="K12" s="177"/>
      <c r="L12" s="191"/>
      <c r="M12" s="190"/>
      <c r="N12" s="177"/>
      <c r="O12" s="177"/>
      <c r="P12" s="177"/>
      <c r="Q12" s="177"/>
      <c r="R12" s="177">
        <v>0</v>
      </c>
      <c r="S12" s="191"/>
      <c r="T12" s="313"/>
      <c r="U12" s="313"/>
      <c r="V12" s="192">
        <f t="shared" si="0"/>
        <v>0</v>
      </c>
      <c r="X12" s="608"/>
      <c r="Y12" s="608"/>
      <c r="Z12" s="608"/>
      <c r="AA12" s="608"/>
      <c r="AB12" s="608"/>
      <c r="AC12" s="608"/>
      <c r="AD12" s="608"/>
      <c r="AE12" s="608"/>
      <c r="AF12" s="608"/>
      <c r="AG12" s="608"/>
      <c r="AH12" s="608"/>
      <c r="AI12" s="608"/>
      <c r="AJ12" s="608"/>
      <c r="AK12" s="608"/>
      <c r="AL12" s="608"/>
      <c r="AM12" s="608"/>
      <c r="AN12" s="608"/>
      <c r="AO12" s="608"/>
      <c r="AP12" s="608"/>
      <c r="AQ12" s="608"/>
      <c r="AR12" s="608"/>
      <c r="AS12" s="608"/>
      <c r="AT12" s="608"/>
    </row>
    <row r="13" spans="1:46" s="178" customFormat="1">
      <c r="A13" s="189">
        <v>7</v>
      </c>
      <c r="B13" s="1" t="s">
        <v>99</v>
      </c>
      <c r="C13" s="190"/>
      <c r="D13" s="177">
        <v>112330718.76310001</v>
      </c>
      <c r="E13" s="177"/>
      <c r="F13" s="177"/>
      <c r="G13" s="177"/>
      <c r="H13" s="177"/>
      <c r="I13" s="177"/>
      <c r="J13" s="177"/>
      <c r="K13" s="177"/>
      <c r="L13" s="191"/>
      <c r="M13" s="190">
        <v>11614962.7677</v>
      </c>
      <c r="N13" s="177"/>
      <c r="O13" s="177">
        <v>75241227.372600004</v>
      </c>
      <c r="P13" s="177"/>
      <c r="Q13" s="177"/>
      <c r="R13" s="177">
        <v>193878416.37029999</v>
      </c>
      <c r="S13" s="191"/>
      <c r="T13" s="313"/>
      <c r="U13" s="313"/>
      <c r="V13" s="192">
        <f t="shared" si="0"/>
        <v>393065325.2737</v>
      </c>
      <c r="X13" s="608"/>
      <c r="Y13" s="608"/>
      <c r="Z13" s="608"/>
      <c r="AA13" s="608"/>
      <c r="AB13" s="608"/>
      <c r="AC13" s="608"/>
      <c r="AD13" s="608"/>
      <c r="AE13" s="608"/>
      <c r="AF13" s="608"/>
      <c r="AG13" s="608"/>
      <c r="AH13" s="608"/>
      <c r="AI13" s="608"/>
      <c r="AJ13" s="608"/>
      <c r="AK13" s="608"/>
      <c r="AL13" s="608"/>
      <c r="AM13" s="608"/>
      <c r="AN13" s="608"/>
      <c r="AO13" s="608"/>
      <c r="AP13" s="608"/>
      <c r="AQ13" s="608"/>
      <c r="AR13" s="608"/>
      <c r="AS13" s="608"/>
      <c r="AT13" s="608"/>
    </row>
    <row r="14" spans="1:46" s="178" customFormat="1">
      <c r="A14" s="189">
        <v>8</v>
      </c>
      <c r="B14" s="1" t="s">
        <v>100</v>
      </c>
      <c r="C14" s="190"/>
      <c r="D14" s="177">
        <v>0</v>
      </c>
      <c r="E14" s="177"/>
      <c r="F14" s="177"/>
      <c r="G14" s="177"/>
      <c r="H14" s="177"/>
      <c r="I14" s="177"/>
      <c r="J14" s="177">
        <v>0</v>
      </c>
      <c r="K14" s="177"/>
      <c r="L14" s="191"/>
      <c r="M14" s="190">
        <v>3000143.8539</v>
      </c>
      <c r="N14" s="177"/>
      <c r="O14" s="177">
        <v>3056902.8883000002</v>
      </c>
      <c r="P14" s="177"/>
      <c r="Q14" s="177"/>
      <c r="R14" s="177">
        <v>0</v>
      </c>
      <c r="S14" s="191"/>
      <c r="T14" s="313"/>
      <c r="U14" s="313"/>
      <c r="V14" s="192">
        <f t="shared" si="0"/>
        <v>6057046.7422000002</v>
      </c>
      <c r="X14" s="608"/>
      <c r="Y14" s="608"/>
      <c r="Z14" s="608"/>
      <c r="AA14" s="608"/>
      <c r="AB14" s="608"/>
      <c r="AC14" s="608"/>
      <c r="AD14" s="608"/>
      <c r="AE14" s="608"/>
      <c r="AF14" s="608"/>
      <c r="AG14" s="608"/>
      <c r="AH14" s="608"/>
      <c r="AI14" s="608"/>
      <c r="AJ14" s="608"/>
      <c r="AK14" s="608"/>
      <c r="AL14" s="608"/>
      <c r="AM14" s="608"/>
      <c r="AN14" s="608"/>
      <c r="AO14" s="608"/>
      <c r="AP14" s="608"/>
      <c r="AQ14" s="608"/>
      <c r="AR14" s="608"/>
      <c r="AS14" s="608"/>
      <c r="AT14" s="608"/>
    </row>
    <row r="15" spans="1:46" s="178" customFormat="1">
      <c r="A15" s="189">
        <v>9</v>
      </c>
      <c r="B15" s="1" t="s">
        <v>101</v>
      </c>
      <c r="C15" s="190"/>
      <c r="D15" s="177">
        <v>45685410.605300002</v>
      </c>
      <c r="E15" s="177"/>
      <c r="F15" s="177"/>
      <c r="G15" s="177"/>
      <c r="H15" s="177"/>
      <c r="I15" s="177"/>
      <c r="J15" s="177"/>
      <c r="K15" s="177"/>
      <c r="L15" s="191"/>
      <c r="M15" s="190">
        <v>954206.56469999999</v>
      </c>
      <c r="N15" s="177"/>
      <c r="O15" s="177">
        <v>613360.53599999996</v>
      </c>
      <c r="P15" s="177"/>
      <c r="Q15" s="177"/>
      <c r="R15" s="177">
        <v>0</v>
      </c>
      <c r="S15" s="191"/>
      <c r="T15" s="313"/>
      <c r="U15" s="313"/>
      <c r="V15" s="192">
        <f t="shared" si="0"/>
        <v>47252977.706</v>
      </c>
      <c r="X15" s="608"/>
      <c r="Y15" s="608"/>
      <c r="Z15" s="608"/>
      <c r="AA15" s="608"/>
      <c r="AB15" s="608"/>
      <c r="AC15" s="608"/>
      <c r="AD15" s="608"/>
      <c r="AE15" s="608"/>
      <c r="AF15" s="608"/>
      <c r="AG15" s="608"/>
      <c r="AH15" s="608"/>
      <c r="AI15" s="608"/>
      <c r="AJ15" s="608"/>
      <c r="AK15" s="608"/>
      <c r="AL15" s="608"/>
      <c r="AM15" s="608"/>
      <c r="AN15" s="608"/>
      <c r="AO15" s="608"/>
      <c r="AP15" s="608"/>
      <c r="AQ15" s="608"/>
      <c r="AR15" s="608"/>
      <c r="AS15" s="608"/>
      <c r="AT15" s="608"/>
    </row>
    <row r="16" spans="1:46" s="178" customFormat="1">
      <c r="A16" s="189">
        <v>10</v>
      </c>
      <c r="B16" s="1" t="s">
        <v>102</v>
      </c>
      <c r="C16" s="190"/>
      <c r="D16" s="177">
        <v>0</v>
      </c>
      <c r="E16" s="177"/>
      <c r="F16" s="177"/>
      <c r="G16" s="177"/>
      <c r="H16" s="177"/>
      <c r="I16" s="177"/>
      <c r="J16" s="177"/>
      <c r="K16" s="177"/>
      <c r="L16" s="191"/>
      <c r="M16" s="190"/>
      <c r="N16" s="177"/>
      <c r="O16" s="177"/>
      <c r="P16" s="177"/>
      <c r="Q16" s="177"/>
      <c r="R16" s="177">
        <v>0</v>
      </c>
      <c r="S16" s="191"/>
      <c r="T16" s="313"/>
      <c r="U16" s="313"/>
      <c r="V16" s="192">
        <f t="shared" si="0"/>
        <v>0</v>
      </c>
      <c r="X16" s="608"/>
      <c r="Y16" s="608"/>
      <c r="Z16" s="608"/>
      <c r="AA16" s="608"/>
      <c r="AB16" s="608"/>
      <c r="AC16" s="608"/>
      <c r="AD16" s="608"/>
      <c r="AE16" s="608"/>
      <c r="AF16" s="608"/>
      <c r="AG16" s="608"/>
      <c r="AH16" s="608"/>
      <c r="AI16" s="608"/>
      <c r="AJ16" s="608"/>
      <c r="AK16" s="608"/>
      <c r="AL16" s="608"/>
      <c r="AM16" s="608"/>
      <c r="AN16" s="608"/>
      <c r="AO16" s="608"/>
      <c r="AP16" s="608"/>
      <c r="AQ16" s="608"/>
      <c r="AR16" s="608"/>
      <c r="AS16" s="608"/>
      <c r="AT16" s="608"/>
    </row>
    <row r="17" spans="1:46" s="178" customFormat="1">
      <c r="A17" s="189">
        <v>11</v>
      </c>
      <c r="B17" s="1" t="s">
        <v>103</v>
      </c>
      <c r="C17" s="190"/>
      <c r="D17" s="177">
        <v>463575.22950000002</v>
      </c>
      <c r="E17" s="177"/>
      <c r="F17" s="177"/>
      <c r="G17" s="177"/>
      <c r="H17" s="177"/>
      <c r="I17" s="177">
        <v>0</v>
      </c>
      <c r="J17" s="177"/>
      <c r="K17" s="177"/>
      <c r="L17" s="191"/>
      <c r="M17" s="190">
        <v>919713.38939999999</v>
      </c>
      <c r="N17" s="177"/>
      <c r="O17" s="177">
        <v>0</v>
      </c>
      <c r="P17" s="177"/>
      <c r="Q17" s="177"/>
      <c r="R17" s="177">
        <v>0</v>
      </c>
      <c r="S17" s="191"/>
      <c r="T17" s="313"/>
      <c r="U17" s="313"/>
      <c r="V17" s="192">
        <f t="shared" si="0"/>
        <v>1383288.6189000001</v>
      </c>
      <c r="X17" s="608"/>
      <c r="Y17" s="608"/>
      <c r="Z17" s="608"/>
      <c r="AA17" s="608"/>
      <c r="AB17" s="608"/>
      <c r="AC17" s="608"/>
      <c r="AD17" s="608"/>
      <c r="AE17" s="608"/>
      <c r="AF17" s="608"/>
      <c r="AG17" s="608"/>
      <c r="AH17" s="608"/>
      <c r="AI17" s="608"/>
      <c r="AJ17" s="608"/>
      <c r="AK17" s="608"/>
      <c r="AL17" s="608"/>
      <c r="AM17" s="608"/>
      <c r="AN17" s="608"/>
      <c r="AO17" s="608"/>
      <c r="AP17" s="608"/>
      <c r="AQ17" s="608"/>
      <c r="AR17" s="608"/>
      <c r="AS17" s="608"/>
      <c r="AT17" s="608"/>
    </row>
    <row r="18" spans="1:46" s="178" customFormat="1">
      <c r="A18" s="189">
        <v>12</v>
      </c>
      <c r="B18" s="1" t="s">
        <v>104</v>
      </c>
      <c r="C18" s="190"/>
      <c r="D18" s="177">
        <v>1328722.08</v>
      </c>
      <c r="E18" s="177"/>
      <c r="F18" s="177"/>
      <c r="G18" s="177"/>
      <c r="H18" s="177"/>
      <c r="I18" s="177"/>
      <c r="J18" s="177"/>
      <c r="K18" s="177"/>
      <c r="L18" s="191"/>
      <c r="M18" s="190"/>
      <c r="N18" s="177"/>
      <c r="O18" s="177"/>
      <c r="P18" s="177"/>
      <c r="Q18" s="177"/>
      <c r="R18" s="177">
        <v>0</v>
      </c>
      <c r="S18" s="191"/>
      <c r="T18" s="313"/>
      <c r="U18" s="313"/>
      <c r="V18" s="192">
        <f t="shared" si="0"/>
        <v>1328722.08</v>
      </c>
      <c r="X18" s="608"/>
      <c r="Y18" s="608"/>
      <c r="Z18" s="608"/>
      <c r="AA18" s="608"/>
      <c r="AB18" s="608"/>
      <c r="AC18" s="608"/>
      <c r="AD18" s="608"/>
      <c r="AE18" s="608"/>
      <c r="AF18" s="608"/>
      <c r="AG18" s="608"/>
      <c r="AH18" s="608"/>
      <c r="AI18" s="608"/>
      <c r="AJ18" s="608"/>
      <c r="AK18" s="608"/>
      <c r="AL18" s="608"/>
      <c r="AM18" s="608"/>
      <c r="AN18" s="608"/>
      <c r="AO18" s="608"/>
      <c r="AP18" s="608"/>
      <c r="AQ18" s="608"/>
      <c r="AR18" s="608"/>
      <c r="AS18" s="608"/>
      <c r="AT18" s="608"/>
    </row>
    <row r="19" spans="1:46" s="178" customFormat="1">
      <c r="A19" s="189">
        <v>13</v>
      </c>
      <c r="B19" s="1" t="s">
        <v>105</v>
      </c>
      <c r="C19" s="190"/>
      <c r="D19" s="177">
        <v>860086.94579999999</v>
      </c>
      <c r="E19" s="177"/>
      <c r="F19" s="177"/>
      <c r="G19" s="177"/>
      <c r="H19" s="177"/>
      <c r="I19" s="177"/>
      <c r="J19" s="177"/>
      <c r="K19" s="177"/>
      <c r="L19" s="191"/>
      <c r="M19" s="190"/>
      <c r="N19" s="177"/>
      <c r="O19" s="177"/>
      <c r="P19" s="177"/>
      <c r="Q19" s="177"/>
      <c r="R19" s="177">
        <v>0</v>
      </c>
      <c r="S19" s="191"/>
      <c r="T19" s="313"/>
      <c r="U19" s="313"/>
      <c r="V19" s="192">
        <f t="shared" si="0"/>
        <v>860086.94579999999</v>
      </c>
      <c r="X19" s="608"/>
      <c r="Y19" s="608"/>
      <c r="Z19" s="608"/>
      <c r="AA19" s="608"/>
      <c r="AB19" s="608"/>
      <c r="AC19" s="608"/>
      <c r="AD19" s="608"/>
      <c r="AE19" s="608"/>
      <c r="AF19" s="608"/>
      <c r="AG19" s="608"/>
      <c r="AH19" s="608"/>
      <c r="AI19" s="608"/>
      <c r="AJ19" s="608"/>
      <c r="AK19" s="608"/>
      <c r="AL19" s="608"/>
      <c r="AM19" s="608"/>
      <c r="AN19" s="608"/>
      <c r="AO19" s="608"/>
      <c r="AP19" s="608"/>
      <c r="AQ19" s="608"/>
      <c r="AR19" s="608"/>
      <c r="AS19" s="608"/>
      <c r="AT19" s="608"/>
    </row>
    <row r="20" spans="1:46" s="178" customFormat="1">
      <c r="A20" s="189">
        <v>14</v>
      </c>
      <c r="B20" s="1" t="s">
        <v>106</v>
      </c>
      <c r="C20" s="190"/>
      <c r="D20" s="177">
        <v>0</v>
      </c>
      <c r="E20" s="177"/>
      <c r="F20" s="177"/>
      <c r="G20" s="177"/>
      <c r="H20" s="177"/>
      <c r="I20" s="177"/>
      <c r="J20" s="177"/>
      <c r="K20" s="177"/>
      <c r="L20" s="191"/>
      <c r="M20" s="190"/>
      <c r="N20" s="177"/>
      <c r="O20" s="177"/>
      <c r="P20" s="177"/>
      <c r="Q20" s="177"/>
      <c r="R20" s="177">
        <v>0</v>
      </c>
      <c r="S20" s="191"/>
      <c r="T20" s="313"/>
      <c r="U20" s="313"/>
      <c r="V20" s="192">
        <f t="shared" si="0"/>
        <v>0</v>
      </c>
      <c r="X20" s="608"/>
      <c r="Y20" s="608"/>
      <c r="Z20" s="608"/>
      <c r="AA20" s="608"/>
      <c r="AB20" s="608"/>
      <c r="AC20" s="608"/>
      <c r="AD20" s="608"/>
      <c r="AE20" s="608"/>
      <c r="AF20" s="608"/>
      <c r="AG20" s="608"/>
      <c r="AH20" s="608"/>
      <c r="AI20" s="608"/>
      <c r="AJ20" s="608"/>
      <c r="AK20" s="608"/>
      <c r="AL20" s="608"/>
      <c r="AM20" s="608"/>
      <c r="AN20" s="608"/>
      <c r="AO20" s="608"/>
      <c r="AP20" s="608"/>
      <c r="AQ20" s="608"/>
      <c r="AR20" s="608"/>
      <c r="AS20" s="608"/>
      <c r="AT20" s="608"/>
    </row>
    <row r="21" spans="1:46" ht="13.5" thickBot="1">
      <c r="A21" s="179"/>
      <c r="B21" s="193" t="s">
        <v>107</v>
      </c>
      <c r="C21" s="194">
        <f>SUM(C7:C20)</f>
        <v>0</v>
      </c>
      <c r="D21" s="181">
        <f t="shared" ref="D21:V21" si="1">SUM(D7:D20)</f>
        <v>160668513.62370002</v>
      </c>
      <c r="E21" s="181">
        <f t="shared" si="1"/>
        <v>0</v>
      </c>
      <c r="F21" s="181">
        <f t="shared" si="1"/>
        <v>0</v>
      </c>
      <c r="G21" s="181">
        <f t="shared" si="1"/>
        <v>0</v>
      </c>
      <c r="H21" s="181">
        <f t="shared" si="1"/>
        <v>0</v>
      </c>
      <c r="I21" s="181">
        <f t="shared" si="1"/>
        <v>0</v>
      </c>
      <c r="J21" s="181">
        <f t="shared" si="1"/>
        <v>0</v>
      </c>
      <c r="K21" s="181">
        <f t="shared" si="1"/>
        <v>0</v>
      </c>
      <c r="L21" s="195">
        <f t="shared" si="1"/>
        <v>0</v>
      </c>
      <c r="M21" s="194">
        <f t="shared" si="1"/>
        <v>16489026.5757</v>
      </c>
      <c r="N21" s="181">
        <f t="shared" si="1"/>
        <v>0</v>
      </c>
      <c r="O21" s="181">
        <f t="shared" si="1"/>
        <v>78911490.796900004</v>
      </c>
      <c r="P21" s="181">
        <f t="shared" si="1"/>
        <v>0</v>
      </c>
      <c r="Q21" s="181">
        <f t="shared" si="1"/>
        <v>0</v>
      </c>
      <c r="R21" s="181">
        <f t="shared" si="1"/>
        <v>193878416.37029999</v>
      </c>
      <c r="S21" s="195">
        <f>SUM(S7:S20)</f>
        <v>0</v>
      </c>
      <c r="T21" s="195">
        <f>SUM(T7:T20)</f>
        <v>0</v>
      </c>
      <c r="U21" s="195">
        <f t="shared" ref="U21" si="2">SUM(U7:U20)</f>
        <v>0</v>
      </c>
      <c r="V21" s="196">
        <f t="shared" si="1"/>
        <v>449947447.36659998</v>
      </c>
      <c r="X21" s="608"/>
      <c r="Y21" s="608"/>
      <c r="Z21" s="608"/>
      <c r="AA21" s="608"/>
      <c r="AB21" s="608"/>
      <c r="AC21" s="608"/>
      <c r="AD21" s="608"/>
      <c r="AE21" s="608"/>
      <c r="AF21" s="608"/>
      <c r="AG21" s="608"/>
      <c r="AH21" s="608"/>
      <c r="AI21" s="608"/>
      <c r="AJ21" s="608"/>
      <c r="AK21" s="608"/>
      <c r="AL21" s="608"/>
      <c r="AM21" s="608"/>
      <c r="AN21" s="608"/>
      <c r="AO21" s="608"/>
      <c r="AP21" s="608"/>
      <c r="AQ21" s="608"/>
      <c r="AR21" s="608"/>
      <c r="AS21" s="608"/>
      <c r="AT21" s="608"/>
    </row>
    <row r="22" spans="1:46">
      <c r="X22" s="608"/>
      <c r="Y22" s="608"/>
      <c r="Z22" s="608"/>
      <c r="AA22" s="608"/>
      <c r="AB22" s="608"/>
      <c r="AC22" s="608"/>
      <c r="AD22" s="608"/>
      <c r="AE22" s="608"/>
      <c r="AF22" s="608"/>
      <c r="AG22" s="608"/>
      <c r="AH22" s="608"/>
      <c r="AI22" s="608"/>
      <c r="AJ22" s="608"/>
      <c r="AK22" s="608"/>
      <c r="AL22" s="608"/>
      <c r="AM22" s="608"/>
      <c r="AN22" s="608"/>
      <c r="AO22" s="608"/>
      <c r="AP22" s="608"/>
      <c r="AQ22" s="608"/>
      <c r="AR22" s="608"/>
      <c r="AS22" s="608"/>
      <c r="AT22" s="608"/>
    </row>
    <row r="23" spans="1:46">
      <c r="X23" s="608"/>
      <c r="Y23" s="608"/>
      <c r="Z23" s="608"/>
      <c r="AA23" s="608"/>
      <c r="AB23" s="608"/>
      <c r="AC23" s="608"/>
      <c r="AD23" s="608"/>
      <c r="AE23" s="608"/>
      <c r="AF23" s="608"/>
      <c r="AG23" s="608"/>
      <c r="AH23" s="608"/>
      <c r="AI23" s="608"/>
      <c r="AJ23" s="608"/>
      <c r="AK23" s="608"/>
      <c r="AL23" s="608"/>
      <c r="AM23" s="608"/>
      <c r="AN23" s="608"/>
      <c r="AO23" s="608"/>
      <c r="AP23" s="608"/>
      <c r="AQ23" s="608"/>
      <c r="AR23" s="608"/>
      <c r="AS23" s="608"/>
      <c r="AT23" s="608"/>
    </row>
    <row r="24" spans="1:46">
      <c r="A24" s="7"/>
      <c r="B24" s="7"/>
      <c r="C24" s="92"/>
      <c r="D24" s="92"/>
      <c r="E24" s="92"/>
      <c r="X24" s="608"/>
      <c r="Y24" s="608"/>
      <c r="Z24" s="608"/>
      <c r="AA24" s="608"/>
      <c r="AB24" s="608"/>
      <c r="AC24" s="608"/>
      <c r="AD24" s="608"/>
      <c r="AE24" s="608"/>
      <c r="AF24" s="608"/>
      <c r="AG24" s="608"/>
      <c r="AH24" s="608"/>
      <c r="AI24" s="608"/>
      <c r="AJ24" s="608"/>
      <c r="AK24" s="608"/>
      <c r="AL24" s="608"/>
      <c r="AM24" s="608"/>
      <c r="AN24" s="608"/>
      <c r="AO24" s="608"/>
      <c r="AP24" s="608"/>
      <c r="AQ24" s="608"/>
      <c r="AR24" s="608"/>
      <c r="AS24" s="608"/>
      <c r="AT24" s="608"/>
    </row>
    <row r="25" spans="1:46">
      <c r="A25" s="197"/>
      <c r="B25" s="197"/>
      <c r="C25" s="7"/>
      <c r="D25" s="92"/>
      <c r="E25" s="92"/>
      <c r="X25" s="608"/>
      <c r="Y25" s="608"/>
      <c r="Z25" s="608"/>
      <c r="AA25" s="608"/>
      <c r="AB25" s="608"/>
      <c r="AC25" s="608"/>
      <c r="AD25" s="608"/>
      <c r="AE25" s="608"/>
      <c r="AF25" s="608"/>
      <c r="AG25" s="608"/>
      <c r="AH25" s="608"/>
      <c r="AI25" s="608"/>
      <c r="AJ25" s="608"/>
      <c r="AK25" s="608"/>
      <c r="AL25" s="608"/>
      <c r="AM25" s="608"/>
      <c r="AN25" s="608"/>
      <c r="AO25" s="608"/>
      <c r="AP25" s="608"/>
      <c r="AQ25" s="608"/>
      <c r="AR25" s="608"/>
      <c r="AS25" s="608"/>
      <c r="AT25" s="608"/>
    </row>
    <row r="26" spans="1:46">
      <c r="A26" s="197"/>
      <c r="B26" s="93"/>
      <c r="C26" s="7"/>
      <c r="D26" s="92"/>
      <c r="E26" s="92"/>
      <c r="X26" s="608"/>
      <c r="Y26" s="608"/>
      <c r="Z26" s="608"/>
      <c r="AA26" s="608"/>
      <c r="AB26" s="608"/>
      <c r="AC26" s="608"/>
      <c r="AD26" s="608"/>
      <c r="AE26" s="608"/>
      <c r="AF26" s="608"/>
      <c r="AG26" s="608"/>
      <c r="AH26" s="608"/>
      <c r="AI26" s="608"/>
      <c r="AJ26" s="608"/>
      <c r="AK26" s="608"/>
      <c r="AL26" s="608"/>
      <c r="AM26" s="608"/>
      <c r="AN26" s="608"/>
      <c r="AO26" s="608"/>
      <c r="AP26" s="608"/>
      <c r="AQ26" s="608"/>
      <c r="AR26" s="608"/>
      <c r="AS26" s="608"/>
      <c r="AT26" s="608"/>
    </row>
    <row r="27" spans="1:46">
      <c r="A27" s="197"/>
      <c r="B27" s="197"/>
      <c r="C27" s="7"/>
      <c r="D27" s="92"/>
      <c r="E27" s="92"/>
      <c r="X27" s="608"/>
      <c r="Y27" s="608"/>
      <c r="Z27" s="608"/>
      <c r="AA27" s="608"/>
      <c r="AB27" s="608"/>
      <c r="AC27" s="608"/>
      <c r="AD27" s="608"/>
      <c r="AE27" s="608"/>
      <c r="AF27" s="608"/>
      <c r="AG27" s="608"/>
      <c r="AH27" s="608"/>
      <c r="AI27" s="608"/>
      <c r="AJ27" s="608"/>
      <c r="AK27" s="608"/>
      <c r="AL27" s="608"/>
      <c r="AM27" s="608"/>
      <c r="AN27" s="608"/>
      <c r="AO27" s="608"/>
      <c r="AP27" s="608"/>
      <c r="AQ27" s="608"/>
      <c r="AR27" s="608"/>
      <c r="AS27" s="608"/>
      <c r="AT27" s="608"/>
    </row>
    <row r="28" spans="1:46">
      <c r="A28" s="197"/>
      <c r="B28" s="93"/>
      <c r="C28" s="7"/>
      <c r="D28" s="92"/>
      <c r="E28" s="92"/>
      <c r="X28" s="608"/>
      <c r="Y28" s="608"/>
      <c r="Z28" s="608"/>
      <c r="AA28" s="608"/>
      <c r="AB28" s="608"/>
      <c r="AC28" s="608"/>
      <c r="AD28" s="608"/>
      <c r="AE28" s="608"/>
      <c r="AF28" s="608"/>
      <c r="AG28" s="608"/>
      <c r="AH28" s="608"/>
      <c r="AI28" s="608"/>
      <c r="AJ28" s="608"/>
      <c r="AK28" s="608"/>
      <c r="AL28" s="608"/>
      <c r="AM28" s="608"/>
      <c r="AN28" s="608"/>
      <c r="AO28" s="608"/>
      <c r="AP28" s="608"/>
      <c r="AQ28" s="608"/>
      <c r="AR28" s="608"/>
      <c r="AS28" s="608"/>
      <c r="AT28" s="608"/>
    </row>
    <row r="29" spans="1:46">
      <c r="X29" s="608"/>
      <c r="Y29" s="608"/>
      <c r="Z29" s="608"/>
      <c r="AA29" s="608"/>
      <c r="AB29" s="608"/>
      <c r="AC29" s="608"/>
      <c r="AD29" s="608"/>
      <c r="AE29" s="608"/>
      <c r="AF29" s="608"/>
      <c r="AG29" s="608"/>
      <c r="AH29" s="608"/>
      <c r="AI29" s="608"/>
      <c r="AJ29" s="608"/>
      <c r="AK29" s="608"/>
      <c r="AL29" s="608"/>
      <c r="AM29" s="608"/>
      <c r="AN29" s="608"/>
      <c r="AO29" s="608"/>
      <c r="AP29" s="608"/>
      <c r="AQ29" s="608"/>
      <c r="AR29" s="608"/>
      <c r="AS29" s="608"/>
      <c r="AT29" s="608"/>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zoomScaleNormal="100" workbookViewId="0">
      <pane xSplit="1" ySplit="7" topLeftCell="B8" activePane="bottomRight" state="frozen"/>
      <selection activeCell="B9" sqref="B9"/>
      <selection pane="topRight" activeCell="B9" sqref="B9"/>
      <selection pane="bottomLeft" activeCell="B9" sqref="B9"/>
      <selection pane="bottomRight" activeCell="B8" sqref="B8"/>
    </sheetView>
  </sheetViews>
  <sheetFormatPr defaultColWidth="9.140625" defaultRowHeight="12.75"/>
  <cols>
    <col min="1" max="1" width="10.5703125" style="4" bestFit="1" customWidth="1"/>
    <col min="2" max="2" width="101.85546875" style="4" customWidth="1"/>
    <col min="3" max="3" width="13.7109375" style="314" customWidth="1"/>
    <col min="4" max="4" width="14.85546875" style="314" bestFit="1" customWidth="1"/>
    <col min="5" max="5" width="17.7109375" style="314" customWidth="1"/>
    <col min="6" max="6" width="15.85546875" style="314" customWidth="1"/>
    <col min="7" max="7" width="17.42578125" style="314" customWidth="1"/>
    <col min="8" max="8" width="15.28515625" style="314" customWidth="1"/>
    <col min="9" max="16384" width="9.140625" style="52"/>
  </cols>
  <sheetData>
    <row r="1" spans="1:19">
      <c r="A1" s="2" t="s">
        <v>30</v>
      </c>
      <c r="B1" s="4" t="str">
        <f>'Info '!C2</f>
        <v>Bank of Georgia JSC</v>
      </c>
      <c r="C1" s="3">
        <f>'Info '!D2</f>
        <v>0</v>
      </c>
    </row>
    <row r="2" spans="1:19">
      <c r="A2" s="2" t="s">
        <v>31</v>
      </c>
      <c r="C2" s="470">
        <v>44286</v>
      </c>
    </row>
    <row r="4" spans="1:19" ht="13.5" thickBot="1">
      <c r="A4" s="2" t="s">
        <v>251</v>
      </c>
      <c r="B4" s="182" t="s">
        <v>374</v>
      </c>
    </row>
    <row r="5" spans="1:19">
      <c r="A5" s="183"/>
      <c r="B5" s="198"/>
      <c r="C5" s="315" t="s">
        <v>0</v>
      </c>
      <c r="D5" s="315" t="s">
        <v>1</v>
      </c>
      <c r="E5" s="315" t="s">
        <v>2</v>
      </c>
      <c r="F5" s="315" t="s">
        <v>3</v>
      </c>
      <c r="G5" s="316" t="s">
        <v>4</v>
      </c>
      <c r="H5" s="317" t="s">
        <v>5</v>
      </c>
      <c r="I5" s="199"/>
    </row>
    <row r="6" spans="1:19" s="199" customFormat="1" ht="12.75" customHeight="1">
      <c r="A6" s="200"/>
      <c r="B6" s="727" t="s">
        <v>250</v>
      </c>
      <c r="C6" s="729" t="s">
        <v>366</v>
      </c>
      <c r="D6" s="731" t="s">
        <v>365</v>
      </c>
      <c r="E6" s="732"/>
      <c r="F6" s="729" t="s">
        <v>370</v>
      </c>
      <c r="G6" s="729" t="s">
        <v>371</v>
      </c>
      <c r="H6" s="725" t="s">
        <v>369</v>
      </c>
    </row>
    <row r="7" spans="1:19" ht="38.25">
      <c r="A7" s="202"/>
      <c r="B7" s="728"/>
      <c r="C7" s="730"/>
      <c r="D7" s="318" t="s">
        <v>368</v>
      </c>
      <c r="E7" s="318" t="s">
        <v>367</v>
      </c>
      <c r="F7" s="730"/>
      <c r="G7" s="730"/>
      <c r="H7" s="726"/>
      <c r="I7" s="199"/>
    </row>
    <row r="8" spans="1:19">
      <c r="A8" s="200">
        <v>1</v>
      </c>
      <c r="B8" s="1" t="s">
        <v>94</v>
      </c>
      <c r="C8" s="319">
        <v>4002314270.8038001</v>
      </c>
      <c r="D8" s="320"/>
      <c r="E8" s="319"/>
      <c r="F8" s="319">
        <v>1940474428.6900001</v>
      </c>
      <c r="G8" s="321">
        <v>1940474428.6900001</v>
      </c>
      <c r="H8" s="323">
        <f>G8/(C8+E8)</f>
        <v>0.48483809551024765</v>
      </c>
      <c r="K8" s="609"/>
      <c r="L8" s="609"/>
      <c r="M8" s="609"/>
      <c r="N8" s="609"/>
      <c r="O8" s="609"/>
      <c r="P8" s="609"/>
      <c r="Q8" s="609"/>
      <c r="R8" s="609"/>
      <c r="S8" s="609"/>
    </row>
    <row r="9" spans="1:19" ht="15" customHeight="1">
      <c r="A9" s="200">
        <v>2</v>
      </c>
      <c r="B9" s="1" t="s">
        <v>95</v>
      </c>
      <c r="C9" s="319">
        <v>0</v>
      </c>
      <c r="D9" s="320"/>
      <c r="E9" s="319"/>
      <c r="F9" s="319"/>
      <c r="G9" s="321">
        <v>0</v>
      </c>
      <c r="H9" s="323">
        <v>0</v>
      </c>
      <c r="K9" s="609"/>
      <c r="L9" s="609"/>
      <c r="M9" s="609"/>
      <c r="N9" s="609"/>
      <c r="O9" s="609"/>
      <c r="P9" s="609"/>
      <c r="Q9" s="609"/>
      <c r="R9" s="609"/>
      <c r="S9" s="609"/>
    </row>
    <row r="10" spans="1:19">
      <c r="A10" s="200">
        <v>3</v>
      </c>
      <c r="B10" s="1" t="s">
        <v>268</v>
      </c>
      <c r="C10" s="319"/>
      <c r="D10" s="320"/>
      <c r="E10" s="319"/>
      <c r="F10" s="319"/>
      <c r="G10" s="321">
        <v>0</v>
      </c>
      <c r="H10" s="323">
        <v>0</v>
      </c>
      <c r="K10" s="609"/>
      <c r="L10" s="609"/>
      <c r="M10" s="609"/>
      <c r="N10" s="609"/>
      <c r="O10" s="609"/>
      <c r="P10" s="609"/>
      <c r="Q10" s="609"/>
      <c r="R10" s="609"/>
      <c r="S10" s="609"/>
    </row>
    <row r="11" spans="1:19">
      <c r="A11" s="200">
        <v>4</v>
      </c>
      <c r="B11" s="1" t="s">
        <v>96</v>
      </c>
      <c r="C11" s="319">
        <v>1012402150.17</v>
      </c>
      <c r="D11" s="320"/>
      <c r="E11" s="319"/>
      <c r="F11" s="319">
        <v>28144522.555</v>
      </c>
      <c r="G11" s="321">
        <v>28144522.555</v>
      </c>
      <c r="H11" s="323">
        <f t="shared" ref="H11:H21" si="0">G11/(C11+E11)</f>
        <v>2.7799745931272511E-2</v>
      </c>
      <c r="K11" s="609"/>
      <c r="L11" s="609"/>
      <c r="M11" s="609"/>
      <c r="N11" s="609"/>
      <c r="O11" s="609"/>
      <c r="P11" s="609"/>
      <c r="Q11" s="609"/>
      <c r="R11" s="609"/>
      <c r="S11" s="609"/>
    </row>
    <row r="12" spans="1:19">
      <c r="A12" s="200">
        <v>5</v>
      </c>
      <c r="B12" s="1" t="s">
        <v>97</v>
      </c>
      <c r="C12" s="319">
        <v>0</v>
      </c>
      <c r="D12" s="320"/>
      <c r="E12" s="319"/>
      <c r="F12" s="319">
        <v>0</v>
      </c>
      <c r="G12" s="321">
        <v>0</v>
      </c>
      <c r="H12" s="323">
        <v>0</v>
      </c>
      <c r="K12" s="609"/>
      <c r="L12" s="609"/>
      <c r="M12" s="609"/>
      <c r="N12" s="609"/>
      <c r="O12" s="609"/>
      <c r="P12" s="609"/>
      <c r="Q12" s="609"/>
      <c r="R12" s="609"/>
      <c r="S12" s="609"/>
    </row>
    <row r="13" spans="1:19">
      <c r="A13" s="200">
        <v>6</v>
      </c>
      <c r="B13" s="1" t="s">
        <v>98</v>
      </c>
      <c r="C13" s="319">
        <v>1040724084.0603999</v>
      </c>
      <c r="D13" s="320"/>
      <c r="E13" s="319"/>
      <c r="F13" s="319">
        <v>239817461.36408001</v>
      </c>
      <c r="G13" s="321">
        <v>239817461.36408001</v>
      </c>
      <c r="H13" s="323">
        <f t="shared" si="0"/>
        <v>0.23043327721256221</v>
      </c>
      <c r="K13" s="609"/>
      <c r="L13" s="609"/>
      <c r="M13" s="609"/>
      <c r="N13" s="609"/>
      <c r="O13" s="609"/>
      <c r="P13" s="609"/>
      <c r="Q13" s="609"/>
      <c r="R13" s="609"/>
      <c r="S13" s="609"/>
    </row>
    <row r="14" spans="1:19">
      <c r="A14" s="200">
        <v>7</v>
      </c>
      <c r="B14" s="1" t="s">
        <v>99</v>
      </c>
      <c r="C14" s="319">
        <v>5721276240.1276999</v>
      </c>
      <c r="D14" s="320">
        <v>2326570370.8484998</v>
      </c>
      <c r="E14" s="319">
        <v>918058310.95530009</v>
      </c>
      <c r="F14" s="319">
        <v>6639334551.0830002</v>
      </c>
      <c r="G14" s="321">
        <v>6246269225.8093004</v>
      </c>
      <c r="H14" s="323">
        <f t="shared" si="0"/>
        <v>0.94079748169798383</v>
      </c>
      <c r="K14" s="609"/>
      <c r="L14" s="609"/>
      <c r="M14" s="609"/>
      <c r="N14" s="609"/>
      <c r="O14" s="609"/>
      <c r="P14" s="609"/>
      <c r="Q14" s="609"/>
      <c r="R14" s="609"/>
      <c r="S14" s="609"/>
    </row>
    <row r="15" spans="1:19">
      <c r="A15" s="200">
        <v>8</v>
      </c>
      <c r="B15" s="1" t="s">
        <v>100</v>
      </c>
      <c r="C15" s="319">
        <v>4236769001.4562998</v>
      </c>
      <c r="D15" s="320">
        <v>237239137.69069999</v>
      </c>
      <c r="E15" s="319">
        <v>116392800.4849</v>
      </c>
      <c r="F15" s="319">
        <v>3264871351.4559002</v>
      </c>
      <c r="G15" s="321">
        <v>3213128894.1084003</v>
      </c>
      <c r="H15" s="323">
        <f t="shared" si="0"/>
        <v>0.73811382169979844</v>
      </c>
      <c r="K15" s="609"/>
      <c r="L15" s="609"/>
      <c r="M15" s="609"/>
      <c r="N15" s="609"/>
      <c r="O15" s="609"/>
      <c r="P15" s="609"/>
      <c r="Q15" s="609"/>
      <c r="R15" s="609"/>
      <c r="S15" s="609"/>
    </row>
    <row r="16" spans="1:19">
      <c r="A16" s="200">
        <v>9</v>
      </c>
      <c r="B16" s="1" t="s">
        <v>101</v>
      </c>
      <c r="C16" s="319">
        <v>3478082537.8677001</v>
      </c>
      <c r="D16" s="320"/>
      <c r="E16" s="319"/>
      <c r="F16" s="319">
        <v>1217328888.253695</v>
      </c>
      <c r="G16" s="321">
        <v>1215297745.9234951</v>
      </c>
      <c r="H16" s="323">
        <f t="shared" si="0"/>
        <v>0.3494160166390286</v>
      </c>
      <c r="K16" s="609"/>
      <c r="L16" s="609"/>
      <c r="M16" s="609"/>
      <c r="N16" s="609"/>
      <c r="O16" s="609"/>
      <c r="P16" s="609"/>
      <c r="Q16" s="609"/>
      <c r="R16" s="609"/>
      <c r="S16" s="609"/>
    </row>
    <row r="17" spans="1:19">
      <c r="A17" s="200">
        <v>10</v>
      </c>
      <c r="B17" s="1" t="s">
        <v>102</v>
      </c>
      <c r="C17" s="319">
        <v>122909834.62270001</v>
      </c>
      <c r="D17" s="320"/>
      <c r="E17" s="319"/>
      <c r="F17" s="319">
        <v>118968446.31694999</v>
      </c>
      <c r="G17" s="321">
        <v>117639724.23695</v>
      </c>
      <c r="H17" s="323">
        <f t="shared" si="0"/>
        <v>0.9571221424068479</v>
      </c>
      <c r="K17" s="609"/>
      <c r="L17" s="609"/>
      <c r="M17" s="609"/>
      <c r="N17" s="609"/>
      <c r="O17" s="609"/>
      <c r="P17" s="609"/>
      <c r="Q17" s="609"/>
      <c r="R17" s="609"/>
      <c r="S17" s="609"/>
    </row>
    <row r="18" spans="1:19">
      <c r="A18" s="200">
        <v>11</v>
      </c>
      <c r="B18" s="1" t="s">
        <v>103</v>
      </c>
      <c r="C18" s="319">
        <v>1927198413.0183568</v>
      </c>
      <c r="D18" s="320"/>
      <c r="E18" s="319"/>
      <c r="F18" s="319">
        <v>2416712738.9167924</v>
      </c>
      <c r="G18" s="321">
        <v>2414932938.5815926</v>
      </c>
      <c r="H18" s="323">
        <f t="shared" si="0"/>
        <v>1.2530795595661328</v>
      </c>
      <c r="K18" s="609"/>
      <c r="L18" s="609"/>
      <c r="M18" s="609"/>
      <c r="N18" s="609"/>
      <c r="O18" s="609"/>
      <c r="P18" s="609"/>
      <c r="Q18" s="609"/>
      <c r="R18" s="609"/>
      <c r="S18" s="609"/>
    </row>
    <row r="19" spans="1:19">
      <c r="A19" s="200">
        <v>12</v>
      </c>
      <c r="B19" s="1" t="s">
        <v>104</v>
      </c>
      <c r="C19" s="319">
        <v>0</v>
      </c>
      <c r="D19" s="320"/>
      <c r="E19" s="319"/>
      <c r="F19" s="319"/>
      <c r="G19" s="321">
        <v>0</v>
      </c>
      <c r="H19" s="323">
        <v>0</v>
      </c>
      <c r="K19" s="609"/>
      <c r="L19" s="609"/>
      <c r="M19" s="609"/>
      <c r="N19" s="609"/>
      <c r="O19" s="609"/>
      <c r="P19" s="609"/>
      <c r="Q19" s="609"/>
      <c r="R19" s="609"/>
      <c r="S19" s="609"/>
    </row>
    <row r="20" spans="1:19">
      <c r="A20" s="200">
        <v>13</v>
      </c>
      <c r="B20" s="1" t="s">
        <v>245</v>
      </c>
      <c r="C20" s="319">
        <v>0</v>
      </c>
      <c r="D20" s="320"/>
      <c r="E20" s="319"/>
      <c r="F20" s="319"/>
      <c r="G20" s="321">
        <v>0</v>
      </c>
      <c r="H20" s="323">
        <v>0</v>
      </c>
      <c r="K20" s="609"/>
      <c r="L20" s="609"/>
      <c r="M20" s="609"/>
      <c r="N20" s="609"/>
      <c r="O20" s="609"/>
      <c r="P20" s="609"/>
      <c r="Q20" s="609"/>
      <c r="R20" s="609"/>
      <c r="S20" s="609"/>
    </row>
    <row r="21" spans="1:19">
      <c r="A21" s="200">
        <v>14</v>
      </c>
      <c r="B21" s="1" t="s">
        <v>106</v>
      </c>
      <c r="C21" s="319">
        <v>1453981451.9936464</v>
      </c>
      <c r="D21" s="320"/>
      <c r="E21" s="319"/>
      <c r="F21" s="319">
        <v>888966389.43814659</v>
      </c>
      <c r="G21" s="321">
        <v>888966389.43814659</v>
      </c>
      <c r="H21" s="323">
        <f t="shared" si="0"/>
        <v>0.61140146472929779</v>
      </c>
      <c r="K21" s="609"/>
      <c r="L21" s="609"/>
      <c r="M21" s="609"/>
      <c r="N21" s="609"/>
      <c r="O21" s="609"/>
      <c r="P21" s="609"/>
      <c r="Q21" s="609"/>
      <c r="R21" s="609"/>
      <c r="S21" s="609"/>
    </row>
    <row r="22" spans="1:19" ht="13.5" thickBot="1">
      <c r="A22" s="203"/>
      <c r="B22" s="204" t="s">
        <v>107</v>
      </c>
      <c r="C22" s="322">
        <f>SUM(C8:C21)</f>
        <v>22995657984.120598</v>
      </c>
      <c r="D22" s="322">
        <f>SUM(D8:D21)</f>
        <v>2563809508.5391998</v>
      </c>
      <c r="E22" s="322">
        <f>SUM(E8:E21)</f>
        <v>1034451111.4402001</v>
      </c>
      <c r="F22" s="322">
        <f>SUM(F8:F21)</f>
        <v>16754618778.073565</v>
      </c>
      <c r="G22" s="322">
        <f>SUM(G8:G21)</f>
        <v>16304671330.706964</v>
      </c>
      <c r="H22" s="324">
        <f>G22/(C22+E22)</f>
        <v>0.67851008357340359</v>
      </c>
      <c r="K22" s="609"/>
      <c r="L22" s="609"/>
      <c r="M22" s="609"/>
      <c r="N22" s="609"/>
      <c r="O22" s="609"/>
      <c r="P22" s="609"/>
      <c r="Q22" s="609"/>
      <c r="R22" s="609"/>
      <c r="S22" s="609"/>
    </row>
  </sheetData>
  <mergeCells count="6">
    <mergeCell ref="H6:H7"/>
    <mergeCell ref="B6:B7"/>
    <mergeCell ref="C6:C7"/>
    <mergeCell ref="D6:E6"/>
    <mergeCell ref="F6:F7"/>
    <mergeCell ref="G6:G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8"/>
  <sheetViews>
    <sheetView zoomScaleNormal="100" workbookViewId="0">
      <pane xSplit="2" ySplit="6" topLeftCell="C7" activePane="bottomRight" state="frozen"/>
      <selection pane="topRight" activeCell="C1" sqref="C1"/>
      <selection pane="bottomLeft" activeCell="A6" sqref="A6"/>
      <selection pane="bottomRight" activeCell="C7" sqref="C7"/>
    </sheetView>
  </sheetViews>
  <sheetFormatPr defaultColWidth="9.140625" defaultRowHeight="12.75"/>
  <cols>
    <col min="1" max="1" width="10.5703125" style="314" bestFit="1" customWidth="1"/>
    <col min="2" max="2" width="104.140625" style="314" customWidth="1"/>
    <col min="3" max="11" width="12.7109375" style="314" customWidth="1"/>
    <col min="12" max="16384" width="9.140625" style="314"/>
  </cols>
  <sheetData>
    <row r="1" spans="1:29">
      <c r="A1" s="314" t="s">
        <v>30</v>
      </c>
      <c r="B1" s="3" t="str">
        <f>'Info '!C2</f>
        <v>Bank of Georgia JSC</v>
      </c>
    </row>
    <row r="2" spans="1:29">
      <c r="A2" s="314" t="s">
        <v>31</v>
      </c>
      <c r="B2" s="470">
        <v>44286</v>
      </c>
      <c r="C2" s="340"/>
      <c r="D2" s="340"/>
    </row>
    <row r="3" spans="1:29">
      <c r="B3" s="340"/>
      <c r="C3" s="340"/>
      <c r="D3" s="340"/>
    </row>
    <row r="4" spans="1:29" ht="13.5" thickBot="1">
      <c r="A4" s="314" t="s">
        <v>247</v>
      </c>
      <c r="B4" s="365" t="s">
        <v>375</v>
      </c>
      <c r="C4" s="340"/>
      <c r="D4" s="340"/>
    </row>
    <row r="5" spans="1:29" ht="30" customHeight="1">
      <c r="A5" s="733"/>
      <c r="B5" s="734"/>
      <c r="C5" s="735" t="s">
        <v>427</v>
      </c>
      <c r="D5" s="735"/>
      <c r="E5" s="735"/>
      <c r="F5" s="735" t="s">
        <v>428</v>
      </c>
      <c r="G5" s="735"/>
      <c r="H5" s="735"/>
      <c r="I5" s="735" t="s">
        <v>429</v>
      </c>
      <c r="J5" s="735"/>
      <c r="K5" s="736"/>
    </row>
    <row r="6" spans="1:29">
      <c r="A6" s="341"/>
      <c r="B6" s="342"/>
      <c r="C6" s="59" t="s">
        <v>69</v>
      </c>
      <c r="D6" s="59" t="s">
        <v>70</v>
      </c>
      <c r="E6" s="59" t="s">
        <v>71</v>
      </c>
      <c r="F6" s="59" t="s">
        <v>69</v>
      </c>
      <c r="G6" s="59" t="s">
        <v>70</v>
      </c>
      <c r="H6" s="59" t="s">
        <v>71</v>
      </c>
      <c r="I6" s="59" t="s">
        <v>69</v>
      </c>
      <c r="J6" s="59" t="s">
        <v>70</v>
      </c>
      <c r="K6" s="59" t="s">
        <v>71</v>
      </c>
    </row>
    <row r="7" spans="1:29">
      <c r="A7" s="343" t="s">
        <v>378</v>
      </c>
      <c r="B7" s="344"/>
      <c r="C7" s="610"/>
      <c r="D7" s="610"/>
      <c r="E7" s="610"/>
      <c r="F7" s="610"/>
      <c r="G7" s="610"/>
      <c r="H7" s="610"/>
      <c r="I7" s="610"/>
      <c r="J7" s="610"/>
      <c r="K7" s="611"/>
      <c r="L7" s="612"/>
      <c r="M7" s="612"/>
      <c r="N7" s="612"/>
      <c r="O7" s="612"/>
    </row>
    <row r="8" spans="1:29">
      <c r="A8" s="345">
        <v>1</v>
      </c>
      <c r="B8" s="346" t="s">
        <v>376</v>
      </c>
      <c r="C8" s="613"/>
      <c r="D8" s="613"/>
      <c r="E8" s="613"/>
      <c r="F8" s="614">
        <v>1858098417.0481591</v>
      </c>
      <c r="G8" s="614">
        <v>3314981481.7482076</v>
      </c>
      <c r="H8" s="614">
        <v>5173079898.7963657</v>
      </c>
      <c r="I8" s="614">
        <v>1545654196.7695146</v>
      </c>
      <c r="J8" s="614">
        <v>2315752997.6422834</v>
      </c>
      <c r="K8" s="615">
        <v>3861407194.4117975</v>
      </c>
      <c r="L8" s="612"/>
      <c r="M8" s="612"/>
      <c r="N8" s="612"/>
      <c r="O8" s="612"/>
      <c r="P8" s="612"/>
      <c r="Q8" s="612"/>
      <c r="R8" s="612"/>
      <c r="S8" s="612"/>
      <c r="T8" s="612"/>
      <c r="U8" s="612"/>
      <c r="V8" s="612"/>
      <c r="W8" s="612"/>
      <c r="X8" s="612"/>
      <c r="Y8" s="612"/>
      <c r="Z8" s="612"/>
      <c r="AA8" s="612"/>
      <c r="AB8" s="612"/>
    </row>
    <row r="9" spans="1:29">
      <c r="A9" s="343" t="s">
        <v>379</v>
      </c>
      <c r="B9" s="344"/>
      <c r="C9" s="610"/>
      <c r="D9" s="610"/>
      <c r="E9" s="610"/>
      <c r="F9" s="610"/>
      <c r="G9" s="610"/>
      <c r="H9" s="610"/>
      <c r="I9" s="610"/>
      <c r="J9" s="610"/>
      <c r="K9" s="611"/>
      <c r="L9" s="612"/>
      <c r="M9" s="612"/>
      <c r="N9" s="612"/>
      <c r="O9" s="612"/>
      <c r="P9" s="612"/>
      <c r="Q9" s="612"/>
      <c r="R9" s="612"/>
      <c r="S9" s="612"/>
      <c r="T9" s="612"/>
      <c r="U9" s="612"/>
      <c r="V9" s="612"/>
      <c r="W9" s="612"/>
      <c r="X9" s="612"/>
      <c r="Y9" s="612"/>
      <c r="Z9" s="612"/>
      <c r="AA9" s="612"/>
      <c r="AB9" s="612"/>
      <c r="AC9" s="612"/>
    </row>
    <row r="10" spans="1:29">
      <c r="A10" s="347">
        <v>2</v>
      </c>
      <c r="B10" s="348" t="s">
        <v>387</v>
      </c>
      <c r="C10" s="616">
        <v>2105601886.1639998</v>
      </c>
      <c r="D10" s="617">
        <v>4955109264.8012428</v>
      </c>
      <c r="E10" s="617">
        <v>6968865224.2211561</v>
      </c>
      <c r="F10" s="617">
        <v>395200208.58504051</v>
      </c>
      <c r="G10" s="617">
        <v>1055897564.8127965</v>
      </c>
      <c r="H10" s="617">
        <v>1433895500.8217971</v>
      </c>
      <c r="I10" s="617">
        <v>112406578.81389895</v>
      </c>
      <c r="J10" s="617">
        <v>291382150.06758922</v>
      </c>
      <c r="K10" s="618">
        <v>395497214.44015658</v>
      </c>
      <c r="L10" s="612"/>
      <c r="M10" s="612"/>
      <c r="N10" s="612"/>
      <c r="O10" s="612"/>
      <c r="P10" s="612"/>
      <c r="Q10" s="612"/>
      <c r="R10" s="612"/>
      <c r="S10" s="612"/>
      <c r="T10" s="612"/>
      <c r="U10" s="612"/>
      <c r="V10" s="612"/>
      <c r="W10" s="612"/>
      <c r="X10" s="612"/>
      <c r="Y10" s="612"/>
      <c r="Z10" s="612"/>
      <c r="AA10" s="612"/>
      <c r="AB10" s="612"/>
      <c r="AC10" s="612"/>
    </row>
    <row r="11" spans="1:29">
      <c r="A11" s="347">
        <v>3</v>
      </c>
      <c r="B11" s="348" t="s">
        <v>381</v>
      </c>
      <c r="C11" s="616">
        <v>4487217386.9933014</v>
      </c>
      <c r="D11" s="617">
        <v>7401252648.0512657</v>
      </c>
      <c r="E11" s="617">
        <v>11688357527.44894</v>
      </c>
      <c r="F11" s="617">
        <v>1631550197.2819428</v>
      </c>
      <c r="G11" s="617">
        <v>2153788268.3892045</v>
      </c>
      <c r="H11" s="617">
        <v>3785338465.6711473</v>
      </c>
      <c r="I11" s="617">
        <v>1160891004.4854076</v>
      </c>
      <c r="J11" s="617">
        <v>1114058372.6041775</v>
      </c>
      <c r="K11" s="618">
        <v>2274949377.0895858</v>
      </c>
      <c r="L11" s="612"/>
      <c r="M11" s="612"/>
      <c r="N11" s="612"/>
      <c r="O11" s="612"/>
      <c r="P11" s="612"/>
      <c r="Q11" s="612"/>
      <c r="R11" s="612"/>
      <c r="S11" s="612"/>
      <c r="T11" s="612"/>
      <c r="U11" s="612"/>
      <c r="V11" s="612"/>
      <c r="W11" s="612"/>
      <c r="X11" s="612"/>
      <c r="Y11" s="612"/>
      <c r="Z11" s="612"/>
      <c r="AA11" s="612"/>
      <c r="AB11" s="612"/>
      <c r="AC11" s="612"/>
    </row>
    <row r="12" spans="1:29">
      <c r="A12" s="347">
        <v>4</v>
      </c>
      <c r="B12" s="348" t="s">
        <v>382</v>
      </c>
      <c r="C12" s="616">
        <v>2004907777.7777777</v>
      </c>
      <c r="D12" s="617">
        <v>51082222.222222224</v>
      </c>
      <c r="E12" s="617">
        <v>1953825555.5555556</v>
      </c>
      <c r="F12" s="617">
        <v>0</v>
      </c>
      <c r="G12" s="617">
        <v>0</v>
      </c>
      <c r="H12" s="617">
        <v>0</v>
      </c>
      <c r="I12" s="617">
        <v>0</v>
      </c>
      <c r="J12" s="617">
        <v>0</v>
      </c>
      <c r="K12" s="618">
        <v>0</v>
      </c>
      <c r="L12" s="612"/>
      <c r="M12" s="612"/>
      <c r="N12" s="612"/>
      <c r="O12" s="612"/>
      <c r="P12" s="612"/>
      <c r="Q12" s="612"/>
      <c r="R12" s="612"/>
      <c r="S12" s="612"/>
      <c r="T12" s="612"/>
      <c r="U12" s="612"/>
      <c r="V12" s="612"/>
      <c r="W12" s="612"/>
      <c r="X12" s="612"/>
      <c r="Y12" s="612"/>
      <c r="Z12" s="612"/>
      <c r="AA12" s="612"/>
      <c r="AB12" s="612"/>
      <c r="AC12" s="612"/>
    </row>
    <row r="13" spans="1:29">
      <c r="A13" s="347">
        <v>5</v>
      </c>
      <c r="B13" s="348" t="s">
        <v>390</v>
      </c>
      <c r="C13" s="616">
        <v>1305380213.1615877</v>
      </c>
      <c r="D13" s="617">
        <v>1211371553.5838263</v>
      </c>
      <c r="E13" s="617">
        <v>2458870238.4700813</v>
      </c>
      <c r="F13" s="617">
        <v>200563845.38028729</v>
      </c>
      <c r="G13" s="617">
        <v>203500144.59991679</v>
      </c>
      <c r="H13" s="617">
        <v>404063989.98020416</v>
      </c>
      <c r="I13" s="617">
        <v>74470747.804956526</v>
      </c>
      <c r="J13" s="617">
        <v>72615979.118235707</v>
      </c>
      <c r="K13" s="618">
        <v>147086726.9231922</v>
      </c>
      <c r="L13" s="612"/>
      <c r="M13" s="612"/>
      <c r="N13" s="612"/>
      <c r="O13" s="612"/>
      <c r="P13" s="612"/>
      <c r="Q13" s="612"/>
      <c r="R13" s="612"/>
      <c r="S13" s="612"/>
      <c r="T13" s="612"/>
      <c r="U13" s="612"/>
      <c r="V13" s="612"/>
      <c r="W13" s="612"/>
      <c r="X13" s="612"/>
      <c r="Y13" s="612"/>
      <c r="Z13" s="612"/>
      <c r="AA13" s="612"/>
      <c r="AB13" s="612"/>
      <c r="AC13" s="612"/>
    </row>
    <row r="14" spans="1:29">
      <c r="A14" s="347">
        <v>6</v>
      </c>
      <c r="B14" s="348" t="s">
        <v>422</v>
      </c>
      <c r="C14" s="616"/>
      <c r="D14" s="617"/>
      <c r="E14" s="617"/>
      <c r="F14" s="617"/>
      <c r="G14" s="617"/>
      <c r="H14" s="617"/>
      <c r="I14" s="617"/>
      <c r="J14" s="617"/>
      <c r="K14" s="618"/>
      <c r="L14" s="612"/>
      <c r="M14" s="612"/>
      <c r="N14" s="612"/>
      <c r="O14" s="612"/>
      <c r="P14" s="612"/>
      <c r="Q14" s="612"/>
      <c r="R14" s="612"/>
      <c r="S14" s="612"/>
      <c r="T14" s="612"/>
      <c r="U14" s="612"/>
      <c r="V14" s="612"/>
      <c r="W14" s="612"/>
      <c r="X14" s="612"/>
      <c r="Y14" s="612"/>
      <c r="Z14" s="612"/>
      <c r="AA14" s="612"/>
      <c r="AB14" s="612"/>
      <c r="AC14" s="612"/>
    </row>
    <row r="15" spans="1:29">
      <c r="A15" s="347">
        <v>7</v>
      </c>
      <c r="B15" s="348" t="s">
        <v>423</v>
      </c>
      <c r="C15" s="616">
        <v>92872013.371323451</v>
      </c>
      <c r="D15" s="617">
        <v>294387770.2183333</v>
      </c>
      <c r="E15" s="617">
        <v>383414168.53654546</v>
      </c>
      <c r="F15" s="617">
        <v>85827695.903656796</v>
      </c>
      <c r="G15" s="617">
        <v>299509280.15944439</v>
      </c>
      <c r="H15" s="617">
        <v>385336976.06310093</v>
      </c>
      <c r="I15" s="617">
        <v>77657071.518624529</v>
      </c>
      <c r="J15" s="617">
        <v>224203863.72489133</v>
      </c>
      <c r="K15" s="618">
        <v>301860935.24351579</v>
      </c>
      <c r="L15" s="612"/>
      <c r="M15" s="612"/>
      <c r="N15" s="612"/>
      <c r="O15" s="612"/>
      <c r="P15" s="612"/>
      <c r="Q15" s="612"/>
      <c r="R15" s="612"/>
      <c r="S15" s="612"/>
      <c r="T15" s="612"/>
      <c r="U15" s="612"/>
      <c r="V15" s="612"/>
      <c r="W15" s="612"/>
      <c r="X15" s="612"/>
      <c r="Y15" s="612"/>
      <c r="Z15" s="612"/>
      <c r="AA15" s="612"/>
      <c r="AB15" s="612"/>
      <c r="AC15" s="612"/>
    </row>
    <row r="16" spans="1:29">
      <c r="A16" s="347">
        <v>8</v>
      </c>
      <c r="B16" s="349" t="s">
        <v>383</v>
      </c>
      <c r="C16" s="616">
        <v>7890377391.3039904</v>
      </c>
      <c r="D16" s="617">
        <v>8958094194.0756474</v>
      </c>
      <c r="E16" s="617">
        <v>16484467490.011122</v>
      </c>
      <c r="F16" s="617">
        <v>1917941738.5658867</v>
      </c>
      <c r="G16" s="617">
        <v>2656797693.1485658</v>
      </c>
      <c r="H16" s="617">
        <v>4574739431.7144527</v>
      </c>
      <c r="I16" s="617">
        <v>1313018823.8089886</v>
      </c>
      <c r="J16" s="617">
        <v>1410878215.4473045</v>
      </c>
      <c r="K16" s="618">
        <v>2723897039.2562938</v>
      </c>
      <c r="L16" s="612"/>
      <c r="M16" s="612"/>
      <c r="N16" s="612"/>
      <c r="O16" s="612"/>
      <c r="P16" s="612"/>
      <c r="Q16" s="612"/>
      <c r="R16" s="612"/>
      <c r="S16" s="612"/>
      <c r="T16" s="612"/>
      <c r="U16" s="612"/>
      <c r="V16" s="612"/>
      <c r="W16" s="612"/>
      <c r="X16" s="612"/>
      <c r="Y16" s="612"/>
      <c r="Z16" s="612"/>
      <c r="AA16" s="612"/>
      <c r="AB16" s="612"/>
      <c r="AC16" s="612"/>
    </row>
    <row r="17" spans="1:29">
      <c r="A17" s="343" t="s">
        <v>380</v>
      </c>
      <c r="B17" s="344"/>
      <c r="C17" s="610"/>
      <c r="D17" s="610"/>
      <c r="E17" s="610"/>
      <c r="F17" s="610"/>
      <c r="G17" s="610"/>
      <c r="H17" s="610"/>
      <c r="I17" s="610"/>
      <c r="J17" s="610"/>
      <c r="K17" s="611"/>
      <c r="L17" s="612"/>
      <c r="M17" s="612"/>
      <c r="N17" s="612"/>
      <c r="O17" s="612"/>
      <c r="P17" s="612"/>
      <c r="Q17" s="612"/>
      <c r="R17" s="612"/>
      <c r="S17" s="612"/>
      <c r="T17" s="612"/>
      <c r="U17" s="612"/>
      <c r="V17" s="612"/>
      <c r="W17" s="612"/>
      <c r="X17" s="612"/>
      <c r="Y17" s="612"/>
      <c r="Z17" s="612"/>
      <c r="AA17" s="612"/>
      <c r="AB17" s="612"/>
      <c r="AC17" s="612"/>
    </row>
    <row r="18" spans="1:29">
      <c r="A18" s="347">
        <v>9</v>
      </c>
      <c r="B18" s="348" t="s">
        <v>386</v>
      </c>
      <c r="C18" s="616"/>
      <c r="D18" s="617"/>
      <c r="E18" s="617"/>
      <c r="F18" s="617"/>
      <c r="G18" s="617"/>
      <c r="H18" s="617"/>
      <c r="I18" s="617"/>
      <c r="J18" s="617"/>
      <c r="K18" s="618"/>
      <c r="L18" s="612"/>
      <c r="M18" s="612"/>
      <c r="N18" s="612"/>
      <c r="O18" s="612"/>
      <c r="P18" s="612"/>
      <c r="Q18" s="612"/>
      <c r="R18" s="612"/>
      <c r="S18" s="612"/>
      <c r="T18" s="612"/>
      <c r="U18" s="612"/>
      <c r="V18" s="612"/>
      <c r="W18" s="612"/>
      <c r="X18" s="612"/>
      <c r="Y18" s="612"/>
      <c r="Z18" s="612"/>
      <c r="AA18" s="612"/>
      <c r="AB18" s="612"/>
      <c r="AC18" s="612"/>
    </row>
    <row r="19" spans="1:29">
      <c r="A19" s="347">
        <v>10</v>
      </c>
      <c r="B19" s="348" t="s">
        <v>424</v>
      </c>
      <c r="C19" s="616">
        <v>410752794.67452198</v>
      </c>
      <c r="D19" s="617">
        <v>223124002.03537902</v>
      </c>
      <c r="E19" s="617">
        <v>617710063.65903485</v>
      </c>
      <c r="F19" s="617">
        <v>206917144.56828791</v>
      </c>
      <c r="G19" s="617">
        <v>109734352.52522394</v>
      </c>
      <c r="H19" s="617">
        <v>316651497.09351164</v>
      </c>
      <c r="I19" s="617">
        <v>183994233.52403694</v>
      </c>
      <c r="J19" s="617">
        <v>824990432.80109966</v>
      </c>
      <c r="K19" s="618">
        <v>1008984666.3251376</v>
      </c>
      <c r="L19" s="612"/>
      <c r="M19" s="612"/>
      <c r="N19" s="612"/>
      <c r="O19" s="612"/>
      <c r="P19" s="612"/>
      <c r="Q19" s="612"/>
      <c r="R19" s="612"/>
      <c r="S19" s="612"/>
      <c r="T19" s="612"/>
      <c r="U19" s="612"/>
      <c r="V19" s="612"/>
      <c r="W19" s="612"/>
      <c r="X19" s="612"/>
      <c r="Y19" s="612"/>
      <c r="Z19" s="612"/>
      <c r="AA19" s="612"/>
      <c r="AB19" s="612"/>
      <c r="AC19" s="612"/>
    </row>
    <row r="20" spans="1:29">
      <c r="A20" s="347">
        <v>11</v>
      </c>
      <c r="B20" s="348" t="s">
        <v>385</v>
      </c>
      <c r="C20" s="616">
        <v>28734150.898476668</v>
      </c>
      <c r="D20" s="617">
        <v>1038546.9117566666</v>
      </c>
      <c r="E20" s="617">
        <v>27695603.986719999</v>
      </c>
      <c r="F20" s="617">
        <v>28734150.898476668</v>
      </c>
      <c r="G20" s="617">
        <v>0</v>
      </c>
      <c r="H20" s="617">
        <v>28734150.898476668</v>
      </c>
      <c r="I20" s="617">
        <v>6373553.1596739125</v>
      </c>
      <c r="J20" s="617">
        <v>0</v>
      </c>
      <c r="K20" s="618">
        <v>6373553.1596739125</v>
      </c>
      <c r="L20" s="612"/>
      <c r="M20" s="612"/>
      <c r="N20" s="612"/>
      <c r="O20" s="612"/>
      <c r="P20" s="612"/>
      <c r="Q20" s="612"/>
      <c r="R20" s="612"/>
      <c r="S20" s="612"/>
      <c r="T20" s="612"/>
      <c r="U20" s="612"/>
      <c r="V20" s="612"/>
      <c r="W20" s="612"/>
      <c r="X20" s="612"/>
      <c r="Y20" s="612"/>
      <c r="Z20" s="612"/>
      <c r="AA20" s="612"/>
      <c r="AB20" s="612"/>
      <c r="AC20" s="612"/>
    </row>
    <row r="21" spans="1:29" ht="13.5" thickBot="1">
      <c r="A21" s="350">
        <v>12</v>
      </c>
      <c r="B21" s="351" t="s">
        <v>384</v>
      </c>
      <c r="C21" s="619">
        <v>439486945.57299864</v>
      </c>
      <c r="D21" s="620">
        <v>224162548.94713569</v>
      </c>
      <c r="E21" s="619">
        <v>645405667.64575481</v>
      </c>
      <c r="F21" s="620">
        <v>235651295.46676457</v>
      </c>
      <c r="G21" s="620">
        <v>109734352.52522394</v>
      </c>
      <c r="H21" s="620">
        <v>345385647.9919883</v>
      </c>
      <c r="I21" s="620">
        <v>190367786.68371084</v>
      </c>
      <c r="J21" s="620">
        <v>824990432.80109966</v>
      </c>
      <c r="K21" s="621">
        <v>1015358219.4848115</v>
      </c>
      <c r="L21" s="612"/>
      <c r="M21" s="612"/>
      <c r="N21" s="612"/>
      <c r="O21" s="612"/>
      <c r="P21" s="612"/>
      <c r="Q21" s="612"/>
      <c r="R21" s="612"/>
      <c r="S21" s="612"/>
      <c r="T21" s="612"/>
      <c r="U21" s="612"/>
      <c r="V21" s="612"/>
      <c r="W21" s="612"/>
      <c r="X21" s="612"/>
      <c r="Y21" s="612"/>
      <c r="Z21" s="612"/>
      <c r="AA21" s="612"/>
      <c r="AB21" s="612"/>
      <c r="AC21" s="612"/>
    </row>
    <row r="22" spans="1:29" ht="38.25" customHeight="1" thickBot="1">
      <c r="A22" s="352"/>
      <c r="B22" s="353"/>
      <c r="C22" s="353"/>
      <c r="D22" s="353"/>
      <c r="E22" s="353"/>
      <c r="F22" s="737" t="s">
        <v>426</v>
      </c>
      <c r="G22" s="735"/>
      <c r="H22" s="735"/>
      <c r="I22" s="737" t="s">
        <v>391</v>
      </c>
      <c r="J22" s="735"/>
      <c r="K22" s="736"/>
    </row>
    <row r="23" spans="1:29">
      <c r="A23" s="354">
        <v>13</v>
      </c>
      <c r="B23" s="355" t="s">
        <v>376</v>
      </c>
      <c r="C23" s="356"/>
      <c r="D23" s="356"/>
      <c r="E23" s="356"/>
      <c r="F23" s="684">
        <v>1858098417.0481591</v>
      </c>
      <c r="G23" s="684">
        <v>3314981481.7482076</v>
      </c>
      <c r="H23" s="684">
        <v>5173079898.7963657</v>
      </c>
      <c r="I23" s="684">
        <v>1855947579.7512703</v>
      </c>
      <c r="J23" s="684">
        <v>2345092869.4222226</v>
      </c>
      <c r="K23" s="685">
        <v>4201040449.1734924</v>
      </c>
      <c r="N23" s="622"/>
      <c r="O23" s="622"/>
      <c r="P23" s="622"/>
      <c r="Q23" s="622"/>
      <c r="R23" s="622"/>
      <c r="S23" s="622"/>
      <c r="T23" s="622"/>
      <c r="U23" s="622"/>
      <c r="V23" s="622"/>
    </row>
    <row r="24" spans="1:29" ht="13.5" thickBot="1">
      <c r="A24" s="357">
        <v>14</v>
      </c>
      <c r="B24" s="358" t="s">
        <v>388</v>
      </c>
      <c r="C24" s="359"/>
      <c r="D24" s="360"/>
      <c r="E24" s="361"/>
      <c r="F24" s="686">
        <v>1682290443.0991218</v>
      </c>
      <c r="G24" s="686">
        <v>2547063340.623342</v>
      </c>
      <c r="H24" s="686">
        <v>4229353783.7224617</v>
      </c>
      <c r="I24" s="686">
        <v>1217163295.6466837</v>
      </c>
      <c r="J24" s="686">
        <v>537766369.82559979</v>
      </c>
      <c r="K24" s="687">
        <v>1714141956.9997172</v>
      </c>
      <c r="N24" s="622"/>
      <c r="O24" s="622"/>
      <c r="P24" s="622"/>
      <c r="Q24" s="622"/>
      <c r="R24" s="622"/>
      <c r="S24" s="622"/>
      <c r="T24" s="622"/>
      <c r="U24" s="622"/>
      <c r="V24" s="622"/>
      <c r="W24" s="622"/>
    </row>
    <row r="25" spans="1:29" ht="13.5" thickBot="1">
      <c r="A25" s="362">
        <v>15</v>
      </c>
      <c r="B25" s="363" t="s">
        <v>389</v>
      </c>
      <c r="C25" s="364"/>
      <c r="D25" s="364"/>
      <c r="E25" s="364"/>
      <c r="F25" s="688">
        <v>1.1045051255389426</v>
      </c>
      <c r="G25" s="688">
        <v>1.3014915761525323</v>
      </c>
      <c r="H25" s="688">
        <v>1.22313718911528</v>
      </c>
      <c r="I25" s="688">
        <v>1.5248139558506799</v>
      </c>
      <c r="J25" s="688">
        <v>4.360802387443357</v>
      </c>
      <c r="K25" s="689">
        <v>2.45081244993654</v>
      </c>
      <c r="L25" s="690"/>
      <c r="M25" s="690"/>
      <c r="N25" s="622"/>
      <c r="O25" s="622"/>
      <c r="P25" s="622"/>
      <c r="Q25" s="622"/>
      <c r="R25" s="622"/>
      <c r="S25" s="622"/>
      <c r="T25" s="622"/>
      <c r="U25" s="622"/>
      <c r="V25" s="622"/>
      <c r="W25" s="622"/>
    </row>
    <row r="26" spans="1:29">
      <c r="N26" s="622"/>
      <c r="O26" s="622"/>
      <c r="P26" s="622"/>
      <c r="Q26" s="622"/>
      <c r="R26" s="622"/>
      <c r="S26" s="622"/>
      <c r="T26" s="622"/>
      <c r="U26" s="622"/>
      <c r="V26" s="622"/>
      <c r="W26" s="622"/>
    </row>
    <row r="27" spans="1:29" ht="25.5">
      <c r="B27" s="339" t="s">
        <v>425</v>
      </c>
      <c r="N27" s="622"/>
      <c r="O27" s="622"/>
      <c r="P27" s="622"/>
      <c r="Q27" s="622"/>
      <c r="R27" s="622"/>
      <c r="S27" s="622"/>
      <c r="T27" s="622"/>
      <c r="U27" s="622"/>
      <c r="V27" s="622"/>
      <c r="W27" s="622"/>
    </row>
    <row r="28" spans="1:29">
      <c r="N28" s="622"/>
      <c r="O28" s="622"/>
      <c r="P28" s="622"/>
      <c r="Q28" s="622"/>
      <c r="R28" s="622"/>
      <c r="S28" s="622"/>
      <c r="T28" s="622"/>
      <c r="U28" s="622"/>
      <c r="V28" s="622"/>
      <c r="W28" s="622"/>
    </row>
  </sheetData>
  <mergeCells count="6">
    <mergeCell ref="A5:B5"/>
    <mergeCell ref="C5:E5"/>
    <mergeCell ref="F5:H5"/>
    <mergeCell ref="I5:K5"/>
    <mergeCell ref="F22:H22"/>
    <mergeCell ref="I22:K2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8"/>
  <sheetViews>
    <sheetView workbookViewId="0">
      <pane xSplit="1" ySplit="5" topLeftCell="B6" activePane="bottomRight" state="frozen"/>
      <selection pane="topRight" activeCell="B1" sqref="B1"/>
      <selection pane="bottomLeft" activeCell="A5" sqref="A5"/>
      <selection pane="bottomRight" activeCell="B6" sqref="B6"/>
    </sheetView>
  </sheetViews>
  <sheetFormatPr defaultColWidth="9.140625" defaultRowHeight="12.75"/>
  <cols>
    <col min="1" max="1" width="10.5703125" style="4" bestFit="1" customWidth="1"/>
    <col min="2" max="2" width="95" style="4" customWidth="1"/>
    <col min="3" max="3" width="13.140625" style="4" bestFit="1" customWidth="1"/>
    <col min="4" max="4" width="11.42578125" style="4" customWidth="1"/>
    <col min="5" max="5" width="18.28515625" style="4" bestFit="1" customWidth="1"/>
    <col min="6" max="13" width="12.7109375" style="4" customWidth="1"/>
    <col min="14" max="14" width="31" style="4" bestFit="1" customWidth="1"/>
    <col min="15" max="16384" width="9.140625" style="52"/>
  </cols>
  <sheetData>
    <row r="1" spans="1:33">
      <c r="A1" s="4" t="s">
        <v>30</v>
      </c>
      <c r="B1" s="3" t="str">
        <f>'Info '!C2</f>
        <v>Bank of Georgia JSC</v>
      </c>
    </row>
    <row r="2" spans="1:33" ht="14.25" customHeight="1">
      <c r="A2" s="4" t="s">
        <v>31</v>
      </c>
      <c r="B2" s="470">
        <v>44286</v>
      </c>
    </row>
    <row r="3" spans="1:33" ht="14.25" customHeight="1"/>
    <row r="4" spans="1:33" ht="13.5" thickBot="1">
      <c r="A4" s="4" t="s">
        <v>263</v>
      </c>
      <c r="B4" s="277" t="s">
        <v>28</v>
      </c>
    </row>
    <row r="5" spans="1:33" s="210" customFormat="1">
      <c r="A5" s="206"/>
      <c r="B5" s="207"/>
      <c r="C5" s="208" t="s">
        <v>0</v>
      </c>
      <c r="D5" s="208" t="s">
        <v>1</v>
      </c>
      <c r="E5" s="208" t="s">
        <v>2</v>
      </c>
      <c r="F5" s="208" t="s">
        <v>3</v>
      </c>
      <c r="G5" s="208" t="s">
        <v>4</v>
      </c>
      <c r="H5" s="208" t="s">
        <v>5</v>
      </c>
      <c r="I5" s="208" t="s">
        <v>8</v>
      </c>
      <c r="J5" s="208" t="s">
        <v>9</v>
      </c>
      <c r="K5" s="208" t="s">
        <v>10</v>
      </c>
      <c r="L5" s="208" t="s">
        <v>11</v>
      </c>
      <c r="M5" s="208" t="s">
        <v>12</v>
      </c>
      <c r="N5" s="209" t="s">
        <v>13</v>
      </c>
    </row>
    <row r="6" spans="1:33" ht="25.5">
      <c r="A6" s="211"/>
      <c r="B6" s="212"/>
      <c r="C6" s="213" t="s">
        <v>262</v>
      </c>
      <c r="D6" s="214" t="s">
        <v>261</v>
      </c>
      <c r="E6" s="215" t="s">
        <v>260</v>
      </c>
      <c r="F6" s="216">
        <v>0</v>
      </c>
      <c r="G6" s="216">
        <v>0.2</v>
      </c>
      <c r="H6" s="216">
        <v>0.35</v>
      </c>
      <c r="I6" s="216">
        <v>0.5</v>
      </c>
      <c r="J6" s="216">
        <v>0.75</v>
      </c>
      <c r="K6" s="216">
        <v>1</v>
      </c>
      <c r="L6" s="216">
        <v>1.5</v>
      </c>
      <c r="M6" s="216">
        <v>2.5</v>
      </c>
      <c r="N6" s="276" t="s">
        <v>274</v>
      </c>
    </row>
    <row r="7" spans="1:33" ht="15">
      <c r="A7" s="217">
        <v>1</v>
      </c>
      <c r="B7" s="218" t="s">
        <v>259</v>
      </c>
      <c r="C7" s="219">
        <f>SUM(C8:C13)</f>
        <v>2323755169.2509003</v>
      </c>
      <c r="D7" s="212"/>
      <c r="E7" s="220">
        <f t="shared" ref="E7" si="0">SUM(E8:E13)</f>
        <v>47341518.651214011</v>
      </c>
      <c r="F7" s="221">
        <v>0</v>
      </c>
      <c r="G7" s="221">
        <v>21369437</v>
      </c>
      <c r="H7" s="221">
        <v>0</v>
      </c>
      <c r="I7" s="221">
        <v>21969216.499995999</v>
      </c>
      <c r="J7" s="221">
        <v>0</v>
      </c>
      <c r="K7" s="221">
        <v>4000151.325158</v>
      </c>
      <c r="L7" s="221">
        <v>0</v>
      </c>
      <c r="M7" s="221">
        <v>0</v>
      </c>
      <c r="N7" s="222">
        <v>19258646.975155998</v>
      </c>
      <c r="P7" s="609"/>
      <c r="Q7" s="609"/>
      <c r="R7" s="609"/>
      <c r="S7" s="609"/>
      <c r="T7" s="609"/>
      <c r="U7" s="609"/>
      <c r="V7" s="609"/>
      <c r="W7" s="609"/>
      <c r="X7" s="609"/>
      <c r="Y7" s="609"/>
      <c r="Z7" s="609"/>
      <c r="AA7" s="609"/>
      <c r="AB7" s="609"/>
      <c r="AC7" s="609"/>
      <c r="AD7" s="609"/>
    </row>
    <row r="8" spans="1:33" ht="14.25">
      <c r="A8" s="217">
        <v>1.1000000000000001</v>
      </c>
      <c r="B8" s="223" t="s">
        <v>257</v>
      </c>
      <c r="C8" s="221">
        <v>2298882778.6058002</v>
      </c>
      <c r="D8" s="224">
        <v>0.02</v>
      </c>
      <c r="E8" s="220">
        <f>C8*D8</f>
        <v>45977655.572116002</v>
      </c>
      <c r="F8" s="221">
        <v>0</v>
      </c>
      <c r="G8" s="221">
        <v>20594112</v>
      </c>
      <c r="H8" s="221">
        <v>0</v>
      </c>
      <c r="I8" s="221">
        <v>21969216.499995999</v>
      </c>
      <c r="J8" s="221">
        <v>0</v>
      </c>
      <c r="K8" s="221">
        <v>3417400.8424999998</v>
      </c>
      <c r="L8" s="221">
        <v>0</v>
      </c>
      <c r="M8" s="221">
        <v>0</v>
      </c>
      <c r="N8" s="222">
        <v>18520831.492497999</v>
      </c>
      <c r="P8" s="609"/>
      <c r="Q8" s="609"/>
      <c r="R8" s="609"/>
      <c r="S8" s="609"/>
      <c r="T8" s="609"/>
      <c r="U8" s="609"/>
      <c r="V8" s="609"/>
      <c r="W8" s="609"/>
      <c r="X8" s="609"/>
      <c r="Y8" s="609"/>
      <c r="Z8" s="609"/>
      <c r="AA8" s="609"/>
      <c r="AB8" s="609"/>
      <c r="AC8" s="609"/>
      <c r="AD8" s="609"/>
      <c r="AE8" s="609"/>
      <c r="AF8" s="609"/>
      <c r="AG8" s="609"/>
    </row>
    <row r="9" spans="1:33" ht="14.25">
      <c r="A9" s="217">
        <v>1.2</v>
      </c>
      <c r="B9" s="223" t="s">
        <v>256</v>
      </c>
      <c r="C9" s="221">
        <v>21083313.979600001</v>
      </c>
      <c r="D9" s="224">
        <v>0.05</v>
      </c>
      <c r="E9" s="220">
        <f>C9*D9</f>
        <v>1054165.6989800001</v>
      </c>
      <c r="F9" s="221">
        <v>0</v>
      </c>
      <c r="G9" s="221">
        <v>775325</v>
      </c>
      <c r="H9" s="221">
        <v>0</v>
      </c>
      <c r="I9" s="221">
        <v>0</v>
      </c>
      <c r="J9" s="221">
        <v>0</v>
      </c>
      <c r="K9" s="221">
        <v>273053.10253999999</v>
      </c>
      <c r="L9" s="221">
        <v>0</v>
      </c>
      <c r="M9" s="221">
        <v>0</v>
      </c>
      <c r="N9" s="222">
        <v>428118.10253999999</v>
      </c>
      <c r="P9" s="609"/>
      <c r="Q9" s="609"/>
      <c r="R9" s="609"/>
      <c r="S9" s="609"/>
      <c r="T9" s="609"/>
      <c r="U9" s="609"/>
      <c r="V9" s="609"/>
      <c r="W9" s="609"/>
      <c r="X9" s="609"/>
      <c r="Y9" s="609"/>
      <c r="Z9" s="609"/>
      <c r="AA9" s="609"/>
      <c r="AB9" s="609"/>
      <c r="AC9" s="609"/>
      <c r="AD9" s="609"/>
      <c r="AE9" s="609"/>
      <c r="AF9" s="609"/>
      <c r="AG9" s="609"/>
    </row>
    <row r="10" spans="1:33" ht="14.25">
      <c r="A10" s="217">
        <v>1.3</v>
      </c>
      <c r="B10" s="223" t="s">
        <v>255</v>
      </c>
      <c r="C10" s="221">
        <v>3570035.1028999998</v>
      </c>
      <c r="D10" s="224">
        <v>0.08</v>
      </c>
      <c r="E10" s="220">
        <f>C10*D10</f>
        <v>285602.80823199998</v>
      </c>
      <c r="F10" s="221">
        <v>0</v>
      </c>
      <c r="G10" s="221">
        <v>0</v>
      </c>
      <c r="H10" s="221">
        <v>0</v>
      </c>
      <c r="I10" s="221">
        <v>0</v>
      </c>
      <c r="J10" s="221">
        <v>0</v>
      </c>
      <c r="K10" s="221">
        <v>285602.80823199998</v>
      </c>
      <c r="L10" s="221">
        <v>0</v>
      </c>
      <c r="M10" s="221">
        <v>0</v>
      </c>
      <c r="N10" s="222">
        <v>285602.80823199998</v>
      </c>
      <c r="P10" s="609"/>
      <c r="Q10" s="609"/>
      <c r="R10" s="609"/>
      <c r="S10" s="609"/>
      <c r="T10" s="609"/>
      <c r="U10" s="609"/>
      <c r="V10" s="609"/>
      <c r="W10" s="609"/>
      <c r="X10" s="609"/>
      <c r="Y10" s="609"/>
      <c r="Z10" s="609"/>
      <c r="AA10" s="609"/>
      <c r="AB10" s="609"/>
      <c r="AC10" s="609"/>
      <c r="AD10" s="609"/>
      <c r="AE10" s="609"/>
      <c r="AF10" s="609"/>
      <c r="AG10" s="609"/>
    </row>
    <row r="11" spans="1:33" ht="14.25">
      <c r="A11" s="217">
        <v>1.4</v>
      </c>
      <c r="B11" s="223" t="s">
        <v>254</v>
      </c>
      <c r="C11" s="221">
        <v>219041.5626</v>
      </c>
      <c r="D11" s="224">
        <v>0.11</v>
      </c>
      <c r="E11" s="220">
        <f>C11*D11</f>
        <v>24094.571886000002</v>
      </c>
      <c r="F11" s="221">
        <v>0</v>
      </c>
      <c r="G11" s="221">
        <v>0</v>
      </c>
      <c r="H11" s="221">
        <v>0</v>
      </c>
      <c r="I11" s="221">
        <v>0</v>
      </c>
      <c r="J11" s="221">
        <v>0</v>
      </c>
      <c r="K11" s="221">
        <v>24094.571886000002</v>
      </c>
      <c r="L11" s="221">
        <v>0</v>
      </c>
      <c r="M11" s="221">
        <v>0</v>
      </c>
      <c r="N11" s="222">
        <v>24094.571886000002</v>
      </c>
      <c r="P11" s="609"/>
      <c r="Q11" s="609"/>
      <c r="R11" s="609"/>
      <c r="S11" s="609"/>
      <c r="T11" s="609"/>
      <c r="U11" s="609"/>
      <c r="V11" s="609"/>
      <c r="W11" s="609"/>
      <c r="X11" s="609"/>
      <c r="Y11" s="609"/>
      <c r="Z11" s="609"/>
      <c r="AA11" s="609"/>
      <c r="AB11" s="609"/>
      <c r="AC11" s="609"/>
      <c r="AD11" s="609"/>
      <c r="AE11" s="609"/>
      <c r="AF11" s="609"/>
      <c r="AG11" s="609"/>
    </row>
    <row r="12" spans="1:33" ht="14.25">
      <c r="A12" s="217">
        <v>1.5</v>
      </c>
      <c r="B12" s="223" t="s">
        <v>253</v>
      </c>
      <c r="C12" s="221">
        <v>0</v>
      </c>
      <c r="D12" s="224">
        <v>0.14000000000000001</v>
      </c>
      <c r="E12" s="220">
        <f>C12*D12</f>
        <v>0</v>
      </c>
      <c r="F12" s="221">
        <v>0</v>
      </c>
      <c r="G12" s="221">
        <v>0</v>
      </c>
      <c r="H12" s="221">
        <v>0</v>
      </c>
      <c r="I12" s="221">
        <v>0</v>
      </c>
      <c r="J12" s="221">
        <v>0</v>
      </c>
      <c r="K12" s="221">
        <v>0</v>
      </c>
      <c r="L12" s="221">
        <v>0</v>
      </c>
      <c r="M12" s="221">
        <v>0</v>
      </c>
      <c r="N12" s="222">
        <v>0</v>
      </c>
      <c r="P12" s="609"/>
      <c r="Q12" s="609"/>
      <c r="R12" s="609"/>
      <c r="S12" s="609"/>
      <c r="T12" s="609"/>
      <c r="U12" s="609"/>
      <c r="V12" s="609"/>
      <c r="W12" s="609"/>
      <c r="X12" s="609"/>
      <c r="Y12" s="609"/>
      <c r="Z12" s="609"/>
      <c r="AA12" s="609"/>
      <c r="AB12" s="609"/>
      <c r="AC12" s="609"/>
      <c r="AD12" s="609"/>
      <c r="AE12" s="609"/>
      <c r="AF12" s="609"/>
      <c r="AG12" s="609"/>
    </row>
    <row r="13" spans="1:33" ht="14.25">
      <c r="A13" s="217">
        <v>1.6</v>
      </c>
      <c r="B13" s="225" t="s">
        <v>252</v>
      </c>
      <c r="C13" s="221">
        <v>0</v>
      </c>
      <c r="D13" s="226"/>
      <c r="E13" s="221"/>
      <c r="F13" s="221">
        <v>0</v>
      </c>
      <c r="G13" s="221">
        <v>0</v>
      </c>
      <c r="H13" s="221">
        <v>0</v>
      </c>
      <c r="I13" s="221">
        <v>0</v>
      </c>
      <c r="J13" s="221">
        <v>0</v>
      </c>
      <c r="K13" s="221">
        <v>0</v>
      </c>
      <c r="L13" s="221">
        <v>0</v>
      </c>
      <c r="M13" s="221">
        <v>0</v>
      </c>
      <c r="N13" s="222">
        <v>0</v>
      </c>
      <c r="P13" s="609"/>
      <c r="Q13" s="609"/>
      <c r="R13" s="609"/>
      <c r="S13" s="609"/>
      <c r="T13" s="609"/>
      <c r="U13" s="609"/>
      <c r="V13" s="609"/>
      <c r="W13" s="609"/>
      <c r="X13" s="609"/>
      <c r="Y13" s="609"/>
      <c r="Z13" s="609"/>
      <c r="AA13" s="609"/>
      <c r="AB13" s="609"/>
      <c r="AC13" s="609"/>
      <c r="AD13" s="609"/>
      <c r="AE13" s="609"/>
      <c r="AF13" s="609"/>
      <c r="AG13" s="609"/>
    </row>
    <row r="14" spans="1:33" ht="15">
      <c r="A14" s="217">
        <v>2</v>
      </c>
      <c r="B14" s="227" t="s">
        <v>258</v>
      </c>
      <c r="C14" s="219">
        <f>SUM(C15:C20)</f>
        <v>0</v>
      </c>
      <c r="D14" s="212"/>
      <c r="E14" s="220">
        <f t="shared" ref="E14" si="1">SUM(E15:E20)</f>
        <v>0</v>
      </c>
      <c r="F14" s="221">
        <v>0</v>
      </c>
      <c r="G14" s="221">
        <v>0</v>
      </c>
      <c r="H14" s="221">
        <v>0</v>
      </c>
      <c r="I14" s="221">
        <v>0</v>
      </c>
      <c r="J14" s="221">
        <v>0</v>
      </c>
      <c r="K14" s="221">
        <v>0</v>
      </c>
      <c r="L14" s="221">
        <v>0</v>
      </c>
      <c r="M14" s="221">
        <v>0</v>
      </c>
      <c r="N14" s="222">
        <v>0</v>
      </c>
      <c r="P14" s="609"/>
      <c r="Q14" s="609"/>
      <c r="R14" s="609"/>
      <c r="S14" s="609"/>
      <c r="T14" s="609"/>
      <c r="U14" s="609"/>
      <c r="V14" s="609"/>
      <c r="W14" s="609"/>
      <c r="X14" s="609"/>
      <c r="Y14" s="609"/>
      <c r="Z14" s="609"/>
      <c r="AA14" s="609"/>
      <c r="AB14" s="609"/>
      <c r="AC14" s="609"/>
      <c r="AD14" s="609"/>
      <c r="AE14" s="609"/>
      <c r="AF14" s="609"/>
      <c r="AG14" s="609"/>
    </row>
    <row r="15" spans="1:33" ht="14.25">
      <c r="A15" s="217">
        <v>2.1</v>
      </c>
      <c r="B15" s="225" t="s">
        <v>257</v>
      </c>
      <c r="C15" s="221">
        <v>0</v>
      </c>
      <c r="D15" s="224">
        <v>5.0000000000000001E-3</v>
      </c>
      <c r="E15" s="220">
        <f>C15*D15</f>
        <v>0</v>
      </c>
      <c r="F15" s="221">
        <v>0</v>
      </c>
      <c r="G15" s="221">
        <v>0</v>
      </c>
      <c r="H15" s="221">
        <v>0</v>
      </c>
      <c r="I15" s="221">
        <v>0</v>
      </c>
      <c r="J15" s="221">
        <v>0</v>
      </c>
      <c r="K15" s="221">
        <v>0</v>
      </c>
      <c r="L15" s="221">
        <v>0</v>
      </c>
      <c r="M15" s="221">
        <v>0</v>
      </c>
      <c r="N15" s="222">
        <v>0</v>
      </c>
      <c r="P15" s="609"/>
      <c r="Q15" s="609"/>
      <c r="R15" s="609"/>
      <c r="S15" s="609"/>
      <c r="T15" s="609"/>
      <c r="U15" s="609"/>
      <c r="V15" s="609"/>
      <c r="W15" s="609"/>
      <c r="X15" s="609"/>
      <c r="Y15" s="609"/>
      <c r="Z15" s="609"/>
      <c r="AA15" s="609"/>
      <c r="AB15" s="609"/>
      <c r="AC15" s="609"/>
      <c r="AD15" s="609"/>
      <c r="AE15" s="609"/>
      <c r="AF15" s="609"/>
      <c r="AG15" s="609"/>
    </row>
    <row r="16" spans="1:33" ht="14.25">
      <c r="A16" s="217">
        <v>2.2000000000000002</v>
      </c>
      <c r="B16" s="225" t="s">
        <v>256</v>
      </c>
      <c r="C16" s="221">
        <v>0</v>
      </c>
      <c r="D16" s="224">
        <v>0.01</v>
      </c>
      <c r="E16" s="220">
        <f>C16*D16</f>
        <v>0</v>
      </c>
      <c r="F16" s="221">
        <v>0</v>
      </c>
      <c r="G16" s="221">
        <v>0</v>
      </c>
      <c r="H16" s="221">
        <v>0</v>
      </c>
      <c r="I16" s="221">
        <v>0</v>
      </c>
      <c r="J16" s="221">
        <v>0</v>
      </c>
      <c r="K16" s="221">
        <v>0</v>
      </c>
      <c r="L16" s="221">
        <v>0</v>
      </c>
      <c r="M16" s="221">
        <v>0</v>
      </c>
      <c r="N16" s="222">
        <v>0</v>
      </c>
      <c r="P16" s="609"/>
      <c r="Q16" s="609"/>
      <c r="R16" s="609"/>
      <c r="S16" s="609"/>
      <c r="T16" s="609"/>
      <c r="U16" s="609"/>
      <c r="V16" s="609"/>
      <c r="W16" s="609"/>
      <c r="X16" s="609"/>
      <c r="Y16" s="609"/>
      <c r="Z16" s="609"/>
      <c r="AA16" s="609"/>
      <c r="AB16" s="609"/>
      <c r="AC16" s="609"/>
      <c r="AD16" s="609"/>
      <c r="AE16" s="609"/>
      <c r="AF16" s="609"/>
      <c r="AG16" s="609"/>
    </row>
    <row r="17" spans="1:33" ht="14.25">
      <c r="A17" s="217">
        <v>2.2999999999999998</v>
      </c>
      <c r="B17" s="225" t="s">
        <v>255</v>
      </c>
      <c r="C17" s="221">
        <v>0</v>
      </c>
      <c r="D17" s="224">
        <v>0.02</v>
      </c>
      <c r="E17" s="220">
        <f>C17*D17</f>
        <v>0</v>
      </c>
      <c r="F17" s="221">
        <v>0</v>
      </c>
      <c r="G17" s="221">
        <v>0</v>
      </c>
      <c r="H17" s="221">
        <v>0</v>
      </c>
      <c r="I17" s="221">
        <v>0</v>
      </c>
      <c r="J17" s="221">
        <v>0</v>
      </c>
      <c r="K17" s="221">
        <v>0</v>
      </c>
      <c r="L17" s="221">
        <v>0</v>
      </c>
      <c r="M17" s="221">
        <v>0</v>
      </c>
      <c r="N17" s="222">
        <v>0</v>
      </c>
      <c r="P17" s="609"/>
      <c r="Q17" s="609"/>
      <c r="R17" s="609"/>
      <c r="S17" s="609"/>
      <c r="T17" s="609"/>
      <c r="U17" s="609"/>
      <c r="V17" s="609"/>
      <c r="W17" s="609"/>
      <c r="X17" s="609"/>
      <c r="Y17" s="609"/>
      <c r="Z17" s="609"/>
      <c r="AA17" s="609"/>
      <c r="AB17" s="609"/>
      <c r="AC17" s="609"/>
      <c r="AD17" s="609"/>
      <c r="AE17" s="609"/>
      <c r="AF17" s="609"/>
      <c r="AG17" s="609"/>
    </row>
    <row r="18" spans="1:33" ht="14.25">
      <c r="A18" s="217">
        <v>2.4</v>
      </c>
      <c r="B18" s="225" t="s">
        <v>254</v>
      </c>
      <c r="C18" s="221">
        <v>0</v>
      </c>
      <c r="D18" s="224">
        <v>0.03</v>
      </c>
      <c r="E18" s="220">
        <f>C18*D18</f>
        <v>0</v>
      </c>
      <c r="F18" s="221">
        <v>0</v>
      </c>
      <c r="G18" s="221">
        <v>0</v>
      </c>
      <c r="H18" s="221">
        <v>0</v>
      </c>
      <c r="I18" s="221">
        <v>0</v>
      </c>
      <c r="J18" s="221">
        <v>0</v>
      </c>
      <c r="K18" s="221">
        <v>0</v>
      </c>
      <c r="L18" s="221">
        <v>0</v>
      </c>
      <c r="M18" s="221">
        <v>0</v>
      </c>
      <c r="N18" s="222">
        <v>0</v>
      </c>
      <c r="P18" s="609"/>
      <c r="Q18" s="609"/>
      <c r="R18" s="609"/>
      <c r="S18" s="609"/>
      <c r="T18" s="609"/>
      <c r="U18" s="609"/>
      <c r="V18" s="609"/>
      <c r="W18" s="609"/>
      <c r="X18" s="609"/>
      <c r="Y18" s="609"/>
      <c r="Z18" s="609"/>
      <c r="AA18" s="609"/>
      <c r="AB18" s="609"/>
      <c r="AC18" s="609"/>
      <c r="AD18" s="609"/>
      <c r="AE18" s="609"/>
      <c r="AF18" s="609"/>
      <c r="AG18" s="609"/>
    </row>
    <row r="19" spans="1:33" ht="14.25">
      <c r="A19" s="217">
        <v>2.5</v>
      </c>
      <c r="B19" s="225" t="s">
        <v>253</v>
      </c>
      <c r="C19" s="221">
        <v>0</v>
      </c>
      <c r="D19" s="224">
        <v>0.04</v>
      </c>
      <c r="E19" s="220">
        <f>C19*D19</f>
        <v>0</v>
      </c>
      <c r="F19" s="221">
        <v>0</v>
      </c>
      <c r="G19" s="221">
        <v>0</v>
      </c>
      <c r="H19" s="221">
        <v>0</v>
      </c>
      <c r="I19" s="221">
        <v>0</v>
      </c>
      <c r="J19" s="221">
        <v>0</v>
      </c>
      <c r="K19" s="221">
        <v>0</v>
      </c>
      <c r="L19" s="221">
        <v>0</v>
      </c>
      <c r="M19" s="221">
        <v>0</v>
      </c>
      <c r="N19" s="222">
        <v>0</v>
      </c>
      <c r="P19" s="609"/>
      <c r="Q19" s="609"/>
      <c r="R19" s="609"/>
      <c r="S19" s="609"/>
      <c r="T19" s="609"/>
      <c r="U19" s="609"/>
      <c r="V19" s="609"/>
      <c r="W19" s="609"/>
      <c r="X19" s="609"/>
      <c r="Y19" s="609"/>
      <c r="Z19" s="609"/>
      <c r="AA19" s="609"/>
      <c r="AB19" s="609"/>
      <c r="AC19" s="609"/>
      <c r="AD19" s="609"/>
      <c r="AE19" s="609"/>
      <c r="AF19" s="609"/>
      <c r="AG19" s="609"/>
    </row>
    <row r="20" spans="1:33" ht="14.25">
      <c r="A20" s="217">
        <v>2.6</v>
      </c>
      <c r="B20" s="225" t="s">
        <v>252</v>
      </c>
      <c r="C20" s="221">
        <v>0</v>
      </c>
      <c r="D20" s="226"/>
      <c r="E20" s="228"/>
      <c r="F20" s="221">
        <v>0</v>
      </c>
      <c r="G20" s="221">
        <v>0</v>
      </c>
      <c r="H20" s="221">
        <v>0</v>
      </c>
      <c r="I20" s="221">
        <v>0</v>
      </c>
      <c r="J20" s="221">
        <v>0</v>
      </c>
      <c r="K20" s="221">
        <v>0</v>
      </c>
      <c r="L20" s="221">
        <v>0</v>
      </c>
      <c r="M20" s="221">
        <v>0</v>
      </c>
      <c r="N20" s="222">
        <v>0</v>
      </c>
      <c r="P20" s="609"/>
      <c r="Q20" s="609"/>
      <c r="R20" s="609"/>
      <c r="S20" s="609"/>
      <c r="T20" s="609"/>
      <c r="U20" s="609"/>
      <c r="V20" s="609"/>
      <c r="W20" s="609"/>
      <c r="X20" s="609"/>
      <c r="Y20" s="609"/>
      <c r="Z20" s="609"/>
      <c r="AA20" s="609"/>
      <c r="AB20" s="609"/>
      <c r="AC20" s="609"/>
      <c r="AD20" s="609"/>
      <c r="AE20" s="609"/>
      <c r="AF20" s="609"/>
      <c r="AG20" s="609"/>
    </row>
    <row r="21" spans="1:33" ht="15.75" thickBot="1">
      <c r="A21" s="229"/>
      <c r="B21" s="230" t="s">
        <v>107</v>
      </c>
      <c r="C21" s="205">
        <f>C14+C7</f>
        <v>2323755169.2509003</v>
      </c>
      <c r="D21" s="231"/>
      <c r="E21" s="232">
        <f>E14+E7</f>
        <v>47341518.651214011</v>
      </c>
      <c r="F21" s="233">
        <v>0</v>
      </c>
      <c r="G21" s="233">
        <v>21369437</v>
      </c>
      <c r="H21" s="233">
        <v>0</v>
      </c>
      <c r="I21" s="233">
        <v>21969216.499995999</v>
      </c>
      <c r="J21" s="233">
        <v>0</v>
      </c>
      <c r="K21" s="233">
        <v>4000151.325158</v>
      </c>
      <c r="L21" s="233">
        <v>0</v>
      </c>
      <c r="M21" s="233">
        <v>0</v>
      </c>
      <c r="N21" s="234">
        <v>19258646.975155998</v>
      </c>
      <c r="P21" s="609"/>
      <c r="Q21" s="609"/>
      <c r="R21" s="609"/>
      <c r="S21" s="609"/>
      <c r="T21" s="609"/>
      <c r="U21" s="609"/>
      <c r="V21" s="609"/>
      <c r="W21" s="609"/>
      <c r="X21" s="609"/>
      <c r="Y21" s="609"/>
      <c r="Z21" s="609"/>
      <c r="AA21" s="609"/>
      <c r="AB21" s="609"/>
      <c r="AC21" s="609"/>
      <c r="AD21" s="609"/>
      <c r="AE21" s="609"/>
      <c r="AF21" s="609"/>
      <c r="AG21" s="609"/>
    </row>
    <row r="22" spans="1:33">
      <c r="E22" s="235"/>
      <c r="F22" s="235"/>
      <c r="G22" s="235"/>
      <c r="H22" s="235"/>
      <c r="I22" s="235"/>
      <c r="J22" s="235"/>
      <c r="K22" s="235"/>
      <c r="L22" s="235"/>
      <c r="M22" s="235"/>
      <c r="P22" s="609"/>
      <c r="Q22" s="609"/>
      <c r="R22" s="609"/>
      <c r="S22" s="609"/>
      <c r="T22" s="609"/>
      <c r="U22" s="609"/>
      <c r="V22" s="609"/>
      <c r="W22" s="609"/>
      <c r="X22" s="609"/>
      <c r="Y22" s="609"/>
      <c r="Z22" s="609"/>
      <c r="AA22" s="609"/>
      <c r="AB22" s="609"/>
      <c r="AC22" s="609"/>
      <c r="AD22" s="609"/>
      <c r="AE22" s="609"/>
      <c r="AF22" s="609"/>
      <c r="AG22" s="609"/>
    </row>
    <row r="23" spans="1:33">
      <c r="P23" s="609"/>
      <c r="Q23" s="609"/>
      <c r="R23" s="609"/>
      <c r="S23" s="609"/>
      <c r="T23" s="609"/>
      <c r="U23" s="609"/>
      <c r="V23" s="609"/>
      <c r="W23" s="609"/>
      <c r="X23" s="609"/>
      <c r="Y23" s="609"/>
      <c r="Z23" s="609"/>
      <c r="AA23" s="609"/>
      <c r="AB23" s="609"/>
      <c r="AC23" s="609"/>
      <c r="AD23" s="609"/>
      <c r="AE23" s="609"/>
      <c r="AF23" s="609"/>
      <c r="AG23" s="609"/>
    </row>
    <row r="24" spans="1:33">
      <c r="P24" s="609"/>
      <c r="Q24" s="609"/>
      <c r="R24" s="609"/>
      <c r="S24" s="609"/>
      <c r="T24" s="609"/>
      <c r="U24" s="609"/>
      <c r="V24" s="609"/>
      <c r="W24" s="609"/>
      <c r="X24" s="609"/>
      <c r="Y24" s="609"/>
      <c r="Z24" s="609"/>
      <c r="AA24" s="609"/>
      <c r="AB24" s="609"/>
      <c r="AC24" s="609"/>
      <c r="AD24" s="609"/>
      <c r="AE24" s="609"/>
      <c r="AF24" s="609"/>
      <c r="AG24" s="609"/>
    </row>
    <row r="25" spans="1:33">
      <c r="P25" s="609"/>
      <c r="Q25" s="609"/>
      <c r="R25" s="609"/>
      <c r="S25" s="609"/>
      <c r="T25" s="609"/>
      <c r="U25" s="609"/>
      <c r="V25" s="609"/>
      <c r="W25" s="609"/>
      <c r="X25" s="609"/>
      <c r="Y25" s="609"/>
      <c r="Z25" s="609"/>
      <c r="AA25" s="609"/>
      <c r="AB25" s="609"/>
      <c r="AC25" s="609"/>
      <c r="AD25" s="609"/>
      <c r="AE25" s="609"/>
      <c r="AF25" s="609"/>
      <c r="AG25" s="609"/>
    </row>
    <row r="26" spans="1:33">
      <c r="P26" s="609"/>
      <c r="Q26" s="609"/>
      <c r="R26" s="609"/>
      <c r="S26" s="609"/>
      <c r="T26" s="609"/>
      <c r="U26" s="609"/>
      <c r="V26" s="609"/>
      <c r="W26" s="609"/>
      <c r="X26" s="609"/>
      <c r="Y26" s="609"/>
      <c r="Z26" s="609"/>
      <c r="AA26" s="609"/>
      <c r="AB26" s="609"/>
      <c r="AC26" s="609"/>
      <c r="AD26" s="609"/>
      <c r="AE26" s="609"/>
      <c r="AF26" s="609"/>
      <c r="AG26" s="609"/>
    </row>
    <row r="27" spans="1:33">
      <c r="P27" s="609"/>
      <c r="Q27" s="609"/>
      <c r="R27" s="609"/>
      <c r="S27" s="609"/>
      <c r="T27" s="609"/>
      <c r="U27" s="609"/>
      <c r="V27" s="609"/>
      <c r="W27" s="609"/>
      <c r="X27" s="609"/>
      <c r="Y27" s="609"/>
      <c r="Z27" s="609"/>
      <c r="AA27" s="609"/>
      <c r="AB27" s="609"/>
      <c r="AC27" s="609"/>
      <c r="AD27" s="609"/>
      <c r="AE27" s="609"/>
      <c r="AF27" s="609"/>
      <c r="AG27" s="609"/>
    </row>
    <row r="28" spans="1:33">
      <c r="P28" s="609"/>
      <c r="Q28" s="609"/>
      <c r="R28" s="609"/>
      <c r="S28" s="609"/>
      <c r="T28" s="609"/>
      <c r="U28" s="609"/>
      <c r="V28" s="609"/>
      <c r="W28" s="609"/>
      <c r="X28" s="609"/>
      <c r="Y28" s="609"/>
      <c r="Z28" s="609"/>
      <c r="AA28" s="609"/>
      <c r="AB28" s="609"/>
      <c r="AC28" s="609"/>
      <c r="AD28" s="609"/>
      <c r="AE28" s="609"/>
      <c r="AF28" s="609"/>
      <c r="AG28" s="609"/>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zoomScale="90" zoomScaleNormal="90" workbookViewId="0"/>
  </sheetViews>
  <sheetFormatPr defaultRowHeight="15"/>
  <cols>
    <col min="1" max="1" width="11.42578125" customWidth="1"/>
    <col min="2" max="2" width="76.85546875" style="400" customWidth="1"/>
    <col min="3" max="3" width="22.85546875" customWidth="1"/>
  </cols>
  <sheetData>
    <row r="1" spans="1:5">
      <c r="A1" s="2" t="s">
        <v>30</v>
      </c>
      <c r="B1" s="3" t="str">
        <f>'Info '!C2</f>
        <v>Bank of Georgia JSC</v>
      </c>
    </row>
    <row r="2" spans="1:5">
      <c r="A2" s="2" t="s">
        <v>31</v>
      </c>
      <c r="B2" s="470">
        <v>44286</v>
      </c>
    </row>
    <row r="3" spans="1:5">
      <c r="A3" s="4"/>
      <c r="B3"/>
    </row>
    <row r="4" spans="1:5">
      <c r="A4" s="4" t="s">
        <v>430</v>
      </c>
      <c r="B4" t="s">
        <v>431</v>
      </c>
    </row>
    <row r="5" spans="1:5">
      <c r="A5" s="401" t="s">
        <v>432</v>
      </c>
      <c r="B5" s="402"/>
      <c r="C5" s="403"/>
    </row>
    <row r="6" spans="1:5" ht="24">
      <c r="A6" s="404">
        <v>1</v>
      </c>
      <c r="B6" s="405" t="s">
        <v>483</v>
      </c>
      <c r="C6" s="406">
        <v>23147148419.444004</v>
      </c>
      <c r="E6" s="623"/>
    </row>
    <row r="7" spans="1:5">
      <c r="A7" s="404">
        <v>2</v>
      </c>
      <c r="B7" s="405" t="s">
        <v>433</v>
      </c>
      <c r="C7" s="406">
        <v>-131310664.0034</v>
      </c>
      <c r="E7" s="623"/>
    </row>
    <row r="8" spans="1:5" ht="24">
      <c r="A8" s="407">
        <v>3</v>
      </c>
      <c r="B8" s="408" t="s">
        <v>434</v>
      </c>
      <c r="C8" s="406">
        <v>23015837755.440605</v>
      </c>
      <c r="E8" s="623"/>
    </row>
    <row r="9" spans="1:5">
      <c r="A9" s="401" t="s">
        <v>435</v>
      </c>
      <c r="B9" s="402"/>
      <c r="C9" s="409"/>
      <c r="E9" s="623"/>
    </row>
    <row r="10" spans="1:5" ht="24">
      <c r="A10" s="410">
        <v>4</v>
      </c>
      <c r="B10" s="411" t="s">
        <v>436</v>
      </c>
      <c r="C10" s="406"/>
      <c r="E10" s="623"/>
    </row>
    <row r="11" spans="1:5">
      <c r="A11" s="410">
        <v>5</v>
      </c>
      <c r="B11" s="412" t="s">
        <v>437</v>
      </c>
      <c r="C11" s="406"/>
      <c r="E11" s="623"/>
    </row>
    <row r="12" spans="1:5">
      <c r="A12" s="410" t="s">
        <v>438</v>
      </c>
      <c r="B12" s="412" t="s">
        <v>439</v>
      </c>
      <c r="C12" s="406">
        <v>47341518.651214011</v>
      </c>
      <c r="E12" s="623"/>
    </row>
    <row r="13" spans="1:5" ht="24">
      <c r="A13" s="413">
        <v>6</v>
      </c>
      <c r="B13" s="411" t="s">
        <v>440</v>
      </c>
      <c r="C13" s="406"/>
      <c r="E13" s="623"/>
    </row>
    <row r="14" spans="1:5">
      <c r="A14" s="413">
        <v>7</v>
      </c>
      <c r="B14" s="414" t="s">
        <v>441</v>
      </c>
      <c r="C14" s="406"/>
      <c r="E14" s="623"/>
    </row>
    <row r="15" spans="1:5">
      <c r="A15" s="415">
        <v>8</v>
      </c>
      <c r="B15" s="416" t="s">
        <v>442</v>
      </c>
      <c r="C15" s="406"/>
      <c r="E15" s="623"/>
    </row>
    <row r="16" spans="1:5">
      <c r="A16" s="413">
        <v>9</v>
      </c>
      <c r="B16" s="414" t="s">
        <v>443</v>
      </c>
      <c r="C16" s="406"/>
      <c r="E16" s="623"/>
    </row>
    <row r="17" spans="1:5">
      <c r="A17" s="413">
        <v>10</v>
      </c>
      <c r="B17" s="414" t="s">
        <v>444</v>
      </c>
      <c r="C17" s="406"/>
      <c r="E17" s="623"/>
    </row>
    <row r="18" spans="1:5">
      <c r="A18" s="417">
        <v>11</v>
      </c>
      <c r="B18" s="418" t="s">
        <v>445</v>
      </c>
      <c r="C18" s="419">
        <v>47341518.651214011</v>
      </c>
      <c r="E18" s="623"/>
    </row>
    <row r="19" spans="1:5">
      <c r="A19" s="420" t="s">
        <v>446</v>
      </c>
      <c r="B19" s="421"/>
      <c r="C19" s="422"/>
      <c r="E19" s="623"/>
    </row>
    <row r="20" spans="1:5" ht="24">
      <c r="A20" s="423">
        <v>12</v>
      </c>
      <c r="B20" s="411" t="s">
        <v>447</v>
      </c>
      <c r="C20" s="406"/>
      <c r="E20" s="623"/>
    </row>
    <row r="21" spans="1:5">
      <c r="A21" s="423">
        <v>13</v>
      </c>
      <c r="B21" s="411" t="s">
        <v>448</v>
      </c>
      <c r="C21" s="406"/>
      <c r="E21" s="623"/>
    </row>
    <row r="22" spans="1:5">
      <c r="A22" s="423">
        <v>14</v>
      </c>
      <c r="B22" s="411" t="s">
        <v>449</v>
      </c>
      <c r="C22" s="406"/>
      <c r="E22" s="623"/>
    </row>
    <row r="23" spans="1:5" ht="24">
      <c r="A23" s="423" t="s">
        <v>450</v>
      </c>
      <c r="B23" s="411" t="s">
        <v>451</v>
      </c>
      <c r="C23" s="406"/>
      <c r="E23" s="623"/>
    </row>
    <row r="24" spans="1:5">
      <c r="A24" s="423">
        <v>15</v>
      </c>
      <c r="B24" s="411" t="s">
        <v>452</v>
      </c>
      <c r="C24" s="406"/>
      <c r="E24" s="623"/>
    </row>
    <row r="25" spans="1:5">
      <c r="A25" s="423" t="s">
        <v>453</v>
      </c>
      <c r="B25" s="411" t="s">
        <v>454</v>
      </c>
      <c r="C25" s="406"/>
      <c r="E25" s="623"/>
    </row>
    <row r="26" spans="1:5">
      <c r="A26" s="424">
        <v>16</v>
      </c>
      <c r="B26" s="425" t="s">
        <v>455</v>
      </c>
      <c r="C26" s="419">
        <v>0</v>
      </c>
      <c r="E26" s="623"/>
    </row>
    <row r="27" spans="1:5">
      <c r="A27" s="401" t="s">
        <v>456</v>
      </c>
      <c r="B27" s="402"/>
      <c r="C27" s="409"/>
      <c r="E27" s="623"/>
    </row>
    <row r="28" spans="1:5">
      <c r="A28" s="426">
        <v>17</v>
      </c>
      <c r="B28" s="412" t="s">
        <v>457</v>
      </c>
      <c r="C28" s="406">
        <v>2563809508.5391998</v>
      </c>
      <c r="E28" s="623"/>
    </row>
    <row r="29" spans="1:5">
      <c r="A29" s="426">
        <v>18</v>
      </c>
      <c r="B29" s="412" t="s">
        <v>458</v>
      </c>
      <c r="C29" s="406">
        <v>-1472569116.2429998</v>
      </c>
      <c r="E29" s="623"/>
    </row>
    <row r="30" spans="1:5">
      <c r="A30" s="424">
        <v>19</v>
      </c>
      <c r="B30" s="425" t="s">
        <v>459</v>
      </c>
      <c r="C30" s="419">
        <v>1091240392.2962</v>
      </c>
      <c r="E30" s="623"/>
    </row>
    <row r="31" spans="1:5">
      <c r="A31" s="401" t="s">
        <v>460</v>
      </c>
      <c r="B31" s="402"/>
      <c r="C31" s="409"/>
      <c r="E31" s="623"/>
    </row>
    <row r="32" spans="1:5" ht="24">
      <c r="A32" s="426" t="s">
        <v>461</v>
      </c>
      <c r="B32" s="411" t="s">
        <v>462</v>
      </c>
      <c r="C32" s="427"/>
      <c r="E32" s="623"/>
    </row>
    <row r="33" spans="1:5">
      <c r="A33" s="426" t="s">
        <v>463</v>
      </c>
      <c r="B33" s="412" t="s">
        <v>464</v>
      </c>
      <c r="C33" s="427"/>
      <c r="E33" s="623"/>
    </row>
    <row r="34" spans="1:5">
      <c r="A34" s="401" t="s">
        <v>465</v>
      </c>
      <c r="B34" s="402"/>
      <c r="C34" s="409"/>
      <c r="E34" s="623"/>
    </row>
    <row r="35" spans="1:5">
      <c r="A35" s="428">
        <v>20</v>
      </c>
      <c r="B35" s="429" t="s">
        <v>466</v>
      </c>
      <c r="C35" s="419">
        <v>2824650836.8166003</v>
      </c>
      <c r="E35" s="623"/>
    </row>
    <row r="36" spans="1:5">
      <c r="A36" s="424">
        <v>21</v>
      </c>
      <c r="B36" s="425" t="s">
        <v>467</v>
      </c>
      <c r="C36" s="419">
        <v>24154419666.38802</v>
      </c>
      <c r="E36" s="623"/>
    </row>
    <row r="37" spans="1:5">
      <c r="A37" s="401" t="s">
        <v>468</v>
      </c>
      <c r="B37" s="402"/>
      <c r="C37" s="409"/>
      <c r="E37" s="623"/>
    </row>
    <row r="38" spans="1:5">
      <c r="A38" s="424">
        <v>22</v>
      </c>
      <c r="B38" s="425" t="s">
        <v>468</v>
      </c>
      <c r="C38" s="406">
        <v>0.1169413662522073</v>
      </c>
      <c r="E38" s="623"/>
    </row>
    <row r="39" spans="1:5">
      <c r="A39" s="401" t="s">
        <v>469</v>
      </c>
      <c r="B39" s="402"/>
      <c r="C39" s="409"/>
      <c r="E39" s="623"/>
    </row>
    <row r="40" spans="1:5">
      <c r="A40" s="430" t="s">
        <v>470</v>
      </c>
      <c r="B40" s="411" t="s">
        <v>471</v>
      </c>
      <c r="C40" s="427"/>
      <c r="E40" s="623"/>
    </row>
    <row r="41" spans="1:5" ht="24">
      <c r="A41" s="431" t="s">
        <v>472</v>
      </c>
      <c r="B41" s="405" t="s">
        <v>473</v>
      </c>
      <c r="C41" s="427"/>
      <c r="E41" s="623"/>
    </row>
    <row r="42" spans="1:5">
      <c r="E42" s="623"/>
    </row>
    <row r="43" spans="1:5">
      <c r="B43" s="400" t="s">
        <v>484</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2"/>
  <sheetViews>
    <sheetView zoomScale="90" zoomScaleNormal="90" workbookViewId="0">
      <pane xSplit="2" ySplit="6" topLeftCell="C7" activePane="bottomRight" state="frozen"/>
      <selection pane="topRight" activeCell="C1" sqref="C1"/>
      <selection pane="bottomLeft" activeCell="A6" sqref="A6"/>
      <selection pane="bottomRight" activeCell="C7" sqref="C7"/>
    </sheetView>
  </sheetViews>
  <sheetFormatPr defaultRowHeight="15"/>
  <cols>
    <col min="1" max="1" width="8.7109375" style="314"/>
    <col min="2" max="2" width="82.5703125" style="478" customWidth="1"/>
    <col min="3" max="7" width="17.5703125" style="314" customWidth="1"/>
  </cols>
  <sheetData>
    <row r="1" spans="1:22">
      <c r="A1" s="314" t="s">
        <v>30</v>
      </c>
      <c r="B1" s="3" t="str">
        <f>'Info '!C2</f>
        <v>Bank of Georgia JSC</v>
      </c>
    </row>
    <row r="2" spans="1:22">
      <c r="A2" s="314" t="s">
        <v>31</v>
      </c>
      <c r="B2" s="470">
        <v>44286</v>
      </c>
    </row>
    <row r="4" spans="1:22" ht="15.75" thickBot="1">
      <c r="A4" s="314" t="s">
        <v>534</v>
      </c>
      <c r="B4" s="479" t="s">
        <v>495</v>
      </c>
    </row>
    <row r="5" spans="1:22">
      <c r="A5" s="480"/>
      <c r="B5" s="481"/>
      <c r="C5" s="738" t="s">
        <v>496</v>
      </c>
      <c r="D5" s="738"/>
      <c r="E5" s="738"/>
      <c r="F5" s="738"/>
      <c r="G5" s="739" t="s">
        <v>497</v>
      </c>
    </row>
    <row r="6" spans="1:22">
      <c r="A6" s="482"/>
      <c r="B6" s="483"/>
      <c r="C6" s="484" t="s">
        <v>498</v>
      </c>
      <c r="D6" s="485" t="s">
        <v>499</v>
      </c>
      <c r="E6" s="485" t="s">
        <v>500</v>
      </c>
      <c r="F6" s="485" t="s">
        <v>501</v>
      </c>
      <c r="G6" s="740"/>
    </row>
    <row r="7" spans="1:22">
      <c r="A7" s="486"/>
      <c r="B7" s="487" t="s">
        <v>502</v>
      </c>
      <c r="C7" s="488"/>
      <c r="D7" s="488"/>
      <c r="E7" s="488"/>
      <c r="F7" s="488"/>
      <c r="G7" s="489"/>
    </row>
    <row r="8" spans="1:22">
      <c r="A8" s="490">
        <v>1</v>
      </c>
      <c r="B8" s="491" t="s">
        <v>503</v>
      </c>
      <c r="C8" s="492">
        <v>2824650836.8166003</v>
      </c>
      <c r="D8" s="492">
        <v>0</v>
      </c>
      <c r="E8" s="492">
        <v>0</v>
      </c>
      <c r="F8" s="492">
        <v>3740113341.4495058</v>
      </c>
      <c r="G8" s="493">
        <v>6564764178.2661057</v>
      </c>
      <c r="I8" s="623"/>
      <c r="J8" s="623"/>
      <c r="K8" s="623"/>
      <c r="L8" s="623"/>
      <c r="M8" s="623"/>
      <c r="N8" s="623"/>
      <c r="O8" s="623"/>
      <c r="P8" s="623"/>
    </row>
    <row r="9" spans="1:22">
      <c r="A9" s="490">
        <v>2</v>
      </c>
      <c r="B9" s="494" t="s">
        <v>504</v>
      </c>
      <c r="C9" s="492">
        <v>2824650836.8166003</v>
      </c>
      <c r="D9" s="492"/>
      <c r="E9" s="492"/>
      <c r="F9" s="492">
        <v>586145700</v>
      </c>
      <c r="G9" s="493">
        <v>3410796536.8166003</v>
      </c>
      <c r="I9" s="623"/>
      <c r="J9" s="623"/>
      <c r="K9" s="623"/>
      <c r="L9" s="623"/>
      <c r="M9" s="623"/>
      <c r="N9" s="623"/>
      <c r="O9" s="623"/>
      <c r="P9" s="623"/>
      <c r="Q9" s="623"/>
      <c r="R9" s="623"/>
      <c r="S9" s="623"/>
      <c r="T9" s="623"/>
      <c r="U9" s="623"/>
      <c r="V9" s="623"/>
    </row>
    <row r="10" spans="1:22">
      <c r="A10" s="490">
        <v>3</v>
      </c>
      <c r="B10" s="494" t="s">
        <v>505</v>
      </c>
      <c r="C10" s="495"/>
      <c r="D10" s="495"/>
      <c r="E10" s="495"/>
      <c r="F10" s="492">
        <v>3153967641.4495058</v>
      </c>
      <c r="G10" s="493">
        <v>3153967641.4495058</v>
      </c>
      <c r="I10" s="623"/>
      <c r="J10" s="623"/>
      <c r="K10" s="623"/>
      <c r="L10" s="623"/>
      <c r="M10" s="623"/>
      <c r="N10" s="623"/>
      <c r="O10" s="623"/>
      <c r="P10" s="623"/>
      <c r="Q10" s="623"/>
      <c r="R10" s="623"/>
      <c r="S10" s="623"/>
      <c r="T10" s="623"/>
      <c r="U10" s="623"/>
      <c r="V10" s="623"/>
    </row>
    <row r="11" spans="1:22" ht="14.45" customHeight="1">
      <c r="A11" s="490">
        <v>4</v>
      </c>
      <c r="B11" s="491" t="s">
        <v>506</v>
      </c>
      <c r="C11" s="492">
        <v>3010356550.21</v>
      </c>
      <c r="D11" s="492">
        <v>3162713348.5800009</v>
      </c>
      <c r="E11" s="492">
        <v>1206621484.5599999</v>
      </c>
      <c r="F11" s="492">
        <v>404292295.68000001</v>
      </c>
      <c r="G11" s="493">
        <v>6618279019.7419996</v>
      </c>
      <c r="I11" s="623"/>
      <c r="J11" s="623"/>
      <c r="K11" s="623"/>
      <c r="L11" s="623"/>
      <c r="M11" s="623"/>
      <c r="N11" s="623"/>
      <c r="O11" s="623"/>
      <c r="P11" s="623"/>
      <c r="Q11" s="623"/>
      <c r="R11" s="623"/>
      <c r="S11" s="623"/>
      <c r="T11" s="623"/>
      <c r="U11" s="623"/>
      <c r="V11" s="623"/>
    </row>
    <row r="12" spans="1:22">
      <c r="A12" s="490">
        <v>5</v>
      </c>
      <c r="B12" s="494" t="s">
        <v>507</v>
      </c>
      <c r="C12" s="492">
        <v>2108142082.8399999</v>
      </c>
      <c r="D12" s="496">
        <v>2633533741.980001</v>
      </c>
      <c r="E12" s="492">
        <v>975515220.53999996</v>
      </c>
      <c r="F12" s="492">
        <v>341224910.69999999</v>
      </c>
      <c r="G12" s="493">
        <v>5755495158.257</v>
      </c>
      <c r="I12" s="623"/>
      <c r="J12" s="623"/>
      <c r="K12" s="623"/>
      <c r="L12" s="623"/>
      <c r="M12" s="623"/>
      <c r="N12" s="623"/>
      <c r="O12" s="623"/>
      <c r="P12" s="623"/>
      <c r="Q12" s="623"/>
      <c r="R12" s="623"/>
      <c r="S12" s="623"/>
      <c r="T12" s="623"/>
      <c r="U12" s="623"/>
      <c r="V12" s="623"/>
    </row>
    <row r="13" spans="1:22">
      <c r="A13" s="490">
        <v>6</v>
      </c>
      <c r="B13" s="494" t="s">
        <v>508</v>
      </c>
      <c r="C13" s="492">
        <v>902214467.37</v>
      </c>
      <c r="D13" s="496">
        <v>529179606.60000002</v>
      </c>
      <c r="E13" s="492">
        <v>231106264.02000001</v>
      </c>
      <c r="F13" s="492">
        <v>63067384.979999997</v>
      </c>
      <c r="G13" s="493">
        <v>862783861.48500001</v>
      </c>
      <c r="I13" s="623"/>
      <c r="J13" s="623"/>
      <c r="K13" s="623"/>
      <c r="L13" s="623"/>
      <c r="M13" s="623"/>
      <c r="N13" s="623"/>
      <c r="O13" s="623"/>
      <c r="P13" s="623"/>
      <c r="Q13" s="623"/>
      <c r="R13" s="623"/>
      <c r="S13" s="623"/>
      <c r="T13" s="623"/>
      <c r="U13" s="623"/>
      <c r="V13" s="623"/>
    </row>
    <row r="14" spans="1:22">
      <c r="A14" s="490">
        <v>7</v>
      </c>
      <c r="B14" s="491" t="s">
        <v>509</v>
      </c>
      <c r="C14" s="492">
        <v>4624991404.6864986</v>
      </c>
      <c r="D14" s="492">
        <v>2891512916.1185999</v>
      </c>
      <c r="E14" s="492">
        <v>126567969.49000001</v>
      </c>
      <c r="F14" s="492">
        <v>18892442.120000001</v>
      </c>
      <c r="G14" s="493">
        <v>2330068885.2182493</v>
      </c>
      <c r="I14" s="623"/>
      <c r="J14" s="623"/>
      <c r="K14" s="623"/>
      <c r="L14" s="623"/>
      <c r="M14" s="623"/>
      <c r="N14" s="623"/>
      <c r="O14" s="623"/>
      <c r="P14" s="623"/>
      <c r="Q14" s="623"/>
      <c r="R14" s="623"/>
      <c r="S14" s="623"/>
      <c r="T14" s="623"/>
      <c r="U14" s="623"/>
      <c r="V14" s="623"/>
    </row>
    <row r="15" spans="1:22" ht="39">
      <c r="A15" s="490">
        <v>8</v>
      </c>
      <c r="B15" s="494" t="s">
        <v>510</v>
      </c>
      <c r="C15" s="492">
        <v>3793743628.0864987</v>
      </c>
      <c r="D15" s="496">
        <v>720933730.74000001</v>
      </c>
      <c r="E15" s="492">
        <v>60018687.010000005</v>
      </c>
      <c r="F15" s="492">
        <v>18892442.120000001</v>
      </c>
      <c r="G15" s="493">
        <v>2296794243.9782495</v>
      </c>
      <c r="I15" s="623"/>
      <c r="J15" s="623"/>
      <c r="K15" s="623"/>
      <c r="L15" s="623"/>
      <c r="M15" s="623"/>
      <c r="N15" s="623"/>
      <c r="O15" s="623"/>
      <c r="P15" s="623"/>
      <c r="Q15" s="623"/>
      <c r="R15" s="623"/>
      <c r="S15" s="623"/>
      <c r="T15" s="623"/>
      <c r="U15" s="623"/>
      <c r="V15" s="623"/>
    </row>
    <row r="16" spans="1:22" ht="26.25">
      <c r="A16" s="490">
        <v>9</v>
      </c>
      <c r="B16" s="494" t="s">
        <v>511</v>
      </c>
      <c r="C16" s="492">
        <v>831247776.60000002</v>
      </c>
      <c r="D16" s="496">
        <v>2170579185.3786001</v>
      </c>
      <c r="E16" s="492">
        <v>66549282.479999997</v>
      </c>
      <c r="F16" s="492">
        <v>0</v>
      </c>
      <c r="G16" s="493">
        <v>33274641.239999998</v>
      </c>
      <c r="I16" s="623"/>
      <c r="J16" s="623"/>
      <c r="K16" s="623"/>
      <c r="L16" s="623"/>
      <c r="M16" s="623"/>
      <c r="N16" s="623"/>
      <c r="O16" s="623"/>
      <c r="P16" s="623"/>
      <c r="Q16" s="623"/>
      <c r="R16" s="623"/>
      <c r="S16" s="623"/>
      <c r="T16" s="623"/>
      <c r="U16" s="623"/>
      <c r="V16" s="623"/>
    </row>
    <row r="17" spans="1:22">
      <c r="A17" s="490">
        <v>10</v>
      </c>
      <c r="B17" s="491" t="s">
        <v>512</v>
      </c>
      <c r="C17" s="492"/>
      <c r="D17" s="496">
        <v>0</v>
      </c>
      <c r="E17" s="492"/>
      <c r="F17" s="492"/>
      <c r="G17" s="493">
        <v>0</v>
      </c>
      <c r="I17" s="623"/>
      <c r="J17" s="623"/>
      <c r="K17" s="623"/>
      <c r="L17" s="623"/>
      <c r="M17" s="623"/>
      <c r="N17" s="623"/>
      <c r="O17" s="623"/>
      <c r="P17" s="623"/>
      <c r="Q17" s="623"/>
      <c r="R17" s="623"/>
      <c r="S17" s="623"/>
      <c r="T17" s="623"/>
      <c r="U17" s="623"/>
      <c r="V17" s="623"/>
    </row>
    <row r="18" spans="1:22">
      <c r="A18" s="490">
        <v>11</v>
      </c>
      <c r="B18" s="491" t="s">
        <v>513</v>
      </c>
      <c r="C18" s="492">
        <v>0</v>
      </c>
      <c r="D18" s="496">
        <v>635511292.92879987</v>
      </c>
      <c r="E18" s="492">
        <v>21111706.626499999</v>
      </c>
      <c r="F18" s="492">
        <v>12411771.8147</v>
      </c>
      <c r="G18" s="493">
        <v>0</v>
      </c>
      <c r="I18" s="623"/>
      <c r="J18" s="623"/>
      <c r="K18" s="623"/>
      <c r="L18" s="623"/>
      <c r="M18" s="623"/>
      <c r="N18" s="623"/>
      <c r="O18" s="623"/>
      <c r="P18" s="623"/>
      <c r="Q18" s="623"/>
      <c r="R18" s="623"/>
      <c r="S18" s="623"/>
      <c r="T18" s="623"/>
      <c r="U18" s="623"/>
      <c r="V18" s="623"/>
    </row>
    <row r="19" spans="1:22">
      <c r="A19" s="490">
        <v>12</v>
      </c>
      <c r="B19" s="494" t="s">
        <v>514</v>
      </c>
      <c r="C19" s="495"/>
      <c r="D19" s="496">
        <v>3180641.5</v>
      </c>
      <c r="E19" s="492">
        <v>2504858.2000000002</v>
      </c>
      <c r="F19" s="492">
        <v>1054139.01</v>
      </c>
      <c r="G19" s="493">
        <v>0</v>
      </c>
      <c r="I19" s="623"/>
      <c r="J19" s="623"/>
      <c r="K19" s="623"/>
      <c r="L19" s="623"/>
      <c r="M19" s="623"/>
      <c r="N19" s="623"/>
      <c r="O19" s="623"/>
      <c r="P19" s="623"/>
      <c r="Q19" s="623"/>
      <c r="R19" s="623"/>
      <c r="S19" s="623"/>
      <c r="T19" s="623"/>
      <c r="U19" s="623"/>
      <c r="V19" s="623"/>
    </row>
    <row r="20" spans="1:22">
      <c r="A20" s="490">
        <v>13</v>
      </c>
      <c r="B20" s="494" t="s">
        <v>515</v>
      </c>
      <c r="C20" s="492"/>
      <c r="D20" s="492">
        <v>632330651.42879987</v>
      </c>
      <c r="E20" s="492">
        <v>18606848.4265</v>
      </c>
      <c r="F20" s="492">
        <v>11357632.8047</v>
      </c>
      <c r="G20" s="493">
        <v>0</v>
      </c>
      <c r="I20" s="623"/>
      <c r="J20" s="623"/>
      <c r="K20" s="623"/>
      <c r="L20" s="623"/>
      <c r="M20" s="623"/>
      <c r="N20" s="623"/>
      <c r="O20" s="623"/>
      <c r="P20" s="623"/>
      <c r="Q20" s="623"/>
      <c r="R20" s="623"/>
      <c r="S20" s="623"/>
      <c r="T20" s="623"/>
      <c r="U20" s="623"/>
      <c r="V20" s="623"/>
    </row>
    <row r="21" spans="1:22">
      <c r="A21" s="497">
        <v>14</v>
      </c>
      <c r="B21" s="498" t="s">
        <v>516</v>
      </c>
      <c r="C21" s="495"/>
      <c r="D21" s="495"/>
      <c r="E21" s="495"/>
      <c r="F21" s="495"/>
      <c r="G21" s="499">
        <v>15513112083.226357</v>
      </c>
      <c r="I21" s="623"/>
      <c r="J21" s="623"/>
      <c r="K21" s="623"/>
      <c r="L21" s="623"/>
      <c r="M21" s="623"/>
      <c r="N21" s="623"/>
      <c r="O21" s="623"/>
      <c r="P21" s="623"/>
      <c r="Q21" s="623"/>
      <c r="R21" s="623"/>
      <c r="S21" s="623"/>
      <c r="T21" s="623"/>
      <c r="U21" s="623"/>
      <c r="V21" s="623"/>
    </row>
    <row r="22" spans="1:22">
      <c r="A22" s="500"/>
      <c r="B22" s="501" t="s">
        <v>517</v>
      </c>
      <c r="C22" s="502"/>
      <c r="D22" s="503"/>
      <c r="E22" s="502"/>
      <c r="F22" s="502"/>
      <c r="G22" s="504"/>
      <c r="I22" s="623"/>
      <c r="J22" s="623"/>
      <c r="K22" s="623"/>
      <c r="L22" s="623"/>
      <c r="M22" s="623"/>
      <c r="N22" s="623"/>
      <c r="O22" s="623"/>
      <c r="P22" s="623"/>
      <c r="Q22" s="623"/>
      <c r="R22" s="623"/>
      <c r="S22" s="623"/>
      <c r="T22" s="623"/>
      <c r="U22" s="623"/>
      <c r="V22" s="623"/>
    </row>
    <row r="23" spans="1:22">
      <c r="A23" s="490">
        <v>15</v>
      </c>
      <c r="B23" s="491" t="s">
        <v>518</v>
      </c>
      <c r="C23" s="505">
        <v>5215258862.8379993</v>
      </c>
      <c r="D23" s="506">
        <v>2261913819.4860001</v>
      </c>
      <c r="E23" s="505"/>
      <c r="F23" s="505"/>
      <c r="G23" s="493">
        <v>242058774.30519998</v>
      </c>
      <c r="I23" s="623"/>
      <c r="J23" s="623"/>
      <c r="K23" s="623"/>
      <c r="L23" s="623"/>
      <c r="M23" s="623"/>
      <c r="N23" s="623"/>
      <c r="O23" s="623"/>
      <c r="P23" s="623"/>
      <c r="Q23" s="623"/>
      <c r="R23" s="623"/>
      <c r="S23" s="623"/>
      <c r="T23" s="623"/>
      <c r="U23" s="623"/>
      <c r="V23" s="623"/>
    </row>
    <row r="24" spans="1:22">
      <c r="A24" s="490">
        <v>16</v>
      </c>
      <c r="B24" s="491" t="s">
        <v>519</v>
      </c>
      <c r="C24" s="492">
        <v>6266871.3899999969</v>
      </c>
      <c r="D24" s="496">
        <v>2248841601.6067519</v>
      </c>
      <c r="E24" s="492">
        <v>1673078675.29935</v>
      </c>
      <c r="F24" s="492">
        <v>9104390532.677393</v>
      </c>
      <c r="G24" s="493">
        <v>9284189297.9740734</v>
      </c>
      <c r="I24" s="623"/>
      <c r="J24" s="623"/>
      <c r="K24" s="623"/>
      <c r="L24" s="623"/>
      <c r="M24" s="623"/>
      <c r="N24" s="623"/>
      <c r="O24" s="623"/>
      <c r="P24" s="623"/>
      <c r="Q24" s="623"/>
      <c r="R24" s="623"/>
      <c r="S24" s="623"/>
      <c r="T24" s="623"/>
      <c r="U24" s="623"/>
      <c r="V24" s="623"/>
    </row>
    <row r="25" spans="1:22">
      <c r="A25" s="490">
        <v>17</v>
      </c>
      <c r="B25" s="494" t="s">
        <v>520</v>
      </c>
      <c r="C25" s="492"/>
      <c r="D25" s="496"/>
      <c r="E25" s="492"/>
      <c r="F25" s="492"/>
      <c r="G25" s="493"/>
      <c r="I25" s="623"/>
      <c r="J25" s="623"/>
      <c r="K25" s="623"/>
      <c r="L25" s="623"/>
      <c r="M25" s="623"/>
      <c r="N25" s="623"/>
      <c r="O25" s="623"/>
      <c r="P25" s="623"/>
      <c r="Q25" s="623"/>
      <c r="R25" s="623"/>
      <c r="S25" s="623"/>
      <c r="T25" s="623"/>
      <c r="U25" s="623"/>
      <c r="V25" s="623"/>
    </row>
    <row r="26" spans="1:22" ht="26.25">
      <c r="A26" s="490">
        <v>18</v>
      </c>
      <c r="B26" s="494" t="s">
        <v>521</v>
      </c>
      <c r="C26" s="492">
        <v>32455020.550000012</v>
      </c>
      <c r="D26" s="496">
        <v>34778195.097759999</v>
      </c>
      <c r="E26" s="492">
        <v>2215821.3471600022</v>
      </c>
      <c r="F26" s="492">
        <v>22382029.978720002</v>
      </c>
      <c r="G26" s="493">
        <v>33417422.999484003</v>
      </c>
      <c r="I26" s="623"/>
      <c r="J26" s="623"/>
      <c r="K26" s="623"/>
      <c r="L26" s="623"/>
      <c r="M26" s="623"/>
      <c r="N26" s="623"/>
      <c r="O26" s="623"/>
      <c r="P26" s="623"/>
      <c r="Q26" s="623"/>
      <c r="R26" s="623"/>
      <c r="S26" s="623"/>
      <c r="T26" s="623"/>
      <c r="U26" s="623"/>
      <c r="V26" s="623"/>
    </row>
    <row r="27" spans="1:22">
      <c r="A27" s="490">
        <v>19</v>
      </c>
      <c r="B27" s="494" t="s">
        <v>522</v>
      </c>
      <c r="C27" s="492">
        <v>0</v>
      </c>
      <c r="D27" s="496">
        <v>1750707232.021857</v>
      </c>
      <c r="E27" s="492">
        <v>1491872309.0901208</v>
      </c>
      <c r="F27" s="492">
        <v>5682717982.273839</v>
      </c>
      <c r="G27" s="493">
        <v>6451589671.9765053</v>
      </c>
      <c r="I27" s="623"/>
      <c r="J27" s="623"/>
      <c r="K27" s="623"/>
      <c r="L27" s="623"/>
      <c r="M27" s="623"/>
      <c r="N27" s="623"/>
      <c r="O27" s="623"/>
      <c r="P27" s="623"/>
      <c r="Q27" s="623"/>
      <c r="R27" s="623"/>
      <c r="S27" s="623"/>
      <c r="T27" s="623"/>
      <c r="U27" s="623"/>
      <c r="V27" s="623"/>
    </row>
    <row r="28" spans="1:22">
      <c r="A28" s="490">
        <v>20</v>
      </c>
      <c r="B28" s="507" t="s">
        <v>523</v>
      </c>
      <c r="C28" s="492"/>
      <c r="D28" s="496"/>
      <c r="E28" s="492"/>
      <c r="F28" s="492"/>
      <c r="G28" s="493"/>
      <c r="I28" s="623"/>
      <c r="J28" s="623"/>
      <c r="K28" s="623"/>
      <c r="L28" s="623"/>
      <c r="M28" s="623"/>
      <c r="N28" s="623"/>
      <c r="O28" s="623"/>
      <c r="P28" s="623"/>
      <c r="Q28" s="623"/>
      <c r="R28" s="623"/>
      <c r="S28" s="623"/>
      <c r="T28" s="623"/>
      <c r="U28" s="623"/>
      <c r="V28" s="623"/>
    </row>
    <row r="29" spans="1:22">
      <c r="A29" s="490">
        <v>21</v>
      </c>
      <c r="B29" s="494" t="s">
        <v>524</v>
      </c>
      <c r="C29" s="492">
        <v>0</v>
      </c>
      <c r="D29" s="496">
        <v>275641206.33710915</v>
      </c>
      <c r="E29" s="492">
        <v>235912995.18404606</v>
      </c>
      <c r="F29" s="492">
        <v>3410017097.6350088</v>
      </c>
      <c r="G29" s="493">
        <v>2758404407.5647678</v>
      </c>
      <c r="I29" s="623"/>
      <c r="J29" s="623"/>
      <c r="K29" s="623"/>
      <c r="L29" s="623"/>
      <c r="M29" s="623"/>
      <c r="N29" s="623"/>
      <c r="O29" s="623"/>
      <c r="P29" s="623"/>
      <c r="Q29" s="623"/>
      <c r="R29" s="623"/>
      <c r="S29" s="623"/>
      <c r="T29" s="623"/>
      <c r="U29" s="623"/>
      <c r="V29" s="623"/>
    </row>
    <row r="30" spans="1:22">
      <c r="A30" s="490">
        <v>22</v>
      </c>
      <c r="B30" s="507" t="s">
        <v>523</v>
      </c>
      <c r="C30" s="492"/>
      <c r="D30" s="496">
        <v>194700278.21033788</v>
      </c>
      <c r="E30" s="492">
        <v>180857008.45317209</v>
      </c>
      <c r="F30" s="492">
        <v>2507567083.038794</v>
      </c>
      <c r="G30" s="493">
        <v>1817697247.3069675</v>
      </c>
      <c r="I30" s="623"/>
      <c r="J30" s="623"/>
      <c r="K30" s="623"/>
      <c r="L30" s="623"/>
      <c r="M30" s="623"/>
      <c r="N30" s="623"/>
      <c r="O30" s="623"/>
      <c r="P30" s="623"/>
      <c r="Q30" s="623"/>
      <c r="R30" s="623"/>
      <c r="S30" s="623"/>
      <c r="T30" s="623"/>
      <c r="U30" s="623"/>
      <c r="V30" s="623"/>
    </row>
    <row r="31" spans="1:22">
      <c r="A31" s="490">
        <v>23</v>
      </c>
      <c r="B31" s="494" t="s">
        <v>525</v>
      </c>
      <c r="C31" s="492"/>
      <c r="D31" s="496">
        <v>20297746.5449</v>
      </c>
      <c r="E31" s="492">
        <v>38581733.120899998</v>
      </c>
      <c r="F31" s="492">
        <v>155247608.0336</v>
      </c>
      <c r="G31" s="493">
        <v>161400206.66145998</v>
      </c>
      <c r="I31" s="623"/>
      <c r="J31" s="623"/>
      <c r="K31" s="623"/>
      <c r="L31" s="623"/>
      <c r="M31" s="623"/>
      <c r="N31" s="623"/>
      <c r="O31" s="623"/>
      <c r="P31" s="623"/>
      <c r="Q31" s="623"/>
      <c r="R31" s="623"/>
      <c r="S31" s="623"/>
      <c r="T31" s="623"/>
      <c r="U31" s="623"/>
      <c r="V31" s="623"/>
    </row>
    <row r="32" spans="1:22">
      <c r="A32" s="490">
        <v>24</v>
      </c>
      <c r="B32" s="491" t="s">
        <v>526</v>
      </c>
      <c r="C32" s="492"/>
      <c r="D32" s="496"/>
      <c r="E32" s="492"/>
      <c r="F32" s="492"/>
      <c r="G32" s="493">
        <v>0</v>
      </c>
      <c r="I32" s="623"/>
      <c r="J32" s="623"/>
      <c r="K32" s="623"/>
      <c r="L32" s="623"/>
      <c r="M32" s="623"/>
      <c r="N32" s="623"/>
      <c r="O32" s="623"/>
      <c r="P32" s="623"/>
      <c r="Q32" s="623"/>
      <c r="R32" s="623"/>
      <c r="S32" s="623"/>
      <c r="T32" s="623"/>
      <c r="U32" s="623"/>
      <c r="V32" s="623"/>
    </row>
    <row r="33" spans="1:22">
      <c r="A33" s="490">
        <v>25</v>
      </c>
      <c r="B33" s="491" t="s">
        <v>527</v>
      </c>
      <c r="C33" s="492">
        <v>563800542.16999996</v>
      </c>
      <c r="D33" s="492">
        <v>634099598.22783887</v>
      </c>
      <c r="E33" s="492">
        <v>129430075.68472758</v>
      </c>
      <c r="F33" s="492">
        <v>939166046.15538418</v>
      </c>
      <c r="G33" s="493">
        <v>2094316575.4224074</v>
      </c>
      <c r="I33" s="623"/>
      <c r="J33" s="623"/>
      <c r="K33" s="623"/>
      <c r="L33" s="623"/>
      <c r="M33" s="623"/>
      <c r="N33" s="623"/>
      <c r="O33" s="623"/>
      <c r="P33" s="623"/>
      <c r="Q33" s="623"/>
      <c r="R33" s="623"/>
      <c r="S33" s="623"/>
      <c r="T33" s="623"/>
      <c r="U33" s="623"/>
      <c r="V33" s="623"/>
    </row>
    <row r="34" spans="1:22">
      <c r="A34" s="490">
        <v>26</v>
      </c>
      <c r="B34" s="494" t="s">
        <v>528</v>
      </c>
      <c r="C34" s="495"/>
      <c r="D34" s="496">
        <v>104288362.41</v>
      </c>
      <c r="E34" s="492">
        <v>5243313.6099999994</v>
      </c>
      <c r="F34" s="492">
        <v>1316305.26</v>
      </c>
      <c r="G34" s="493">
        <v>110847981.28</v>
      </c>
      <c r="I34" s="623"/>
      <c r="J34" s="623"/>
      <c r="K34" s="623"/>
      <c r="L34" s="623"/>
      <c r="M34" s="623"/>
      <c r="N34" s="623"/>
      <c r="O34" s="623"/>
      <c r="P34" s="623"/>
      <c r="Q34" s="623"/>
      <c r="R34" s="623"/>
      <c r="S34" s="623"/>
      <c r="T34" s="623"/>
      <c r="U34" s="623"/>
      <c r="V34" s="623"/>
    </row>
    <row r="35" spans="1:22">
      <c r="A35" s="490">
        <v>27</v>
      </c>
      <c r="B35" s="494" t="s">
        <v>529</v>
      </c>
      <c r="C35" s="492">
        <v>563800542.16999996</v>
      </c>
      <c r="D35" s="496">
        <v>529811235.81783885</v>
      </c>
      <c r="E35" s="492">
        <v>124186762.07472758</v>
      </c>
      <c r="F35" s="492">
        <v>937849740.89538419</v>
      </c>
      <c r="G35" s="493">
        <v>1983468594.1424074</v>
      </c>
      <c r="I35" s="623"/>
      <c r="J35" s="623"/>
      <c r="K35" s="623"/>
      <c r="L35" s="623"/>
      <c r="M35" s="623"/>
      <c r="N35" s="623"/>
      <c r="O35" s="623"/>
      <c r="P35" s="623"/>
      <c r="Q35" s="623"/>
      <c r="R35" s="623"/>
      <c r="S35" s="623"/>
      <c r="T35" s="623"/>
      <c r="U35" s="623"/>
      <c r="V35" s="623"/>
    </row>
    <row r="36" spans="1:22">
      <c r="A36" s="490">
        <v>28</v>
      </c>
      <c r="B36" s="491" t="s">
        <v>530</v>
      </c>
      <c r="C36" s="492">
        <v>857951976.7816</v>
      </c>
      <c r="D36" s="496">
        <v>438876695.6164</v>
      </c>
      <c r="E36" s="492">
        <v>526913618.28649998</v>
      </c>
      <c r="F36" s="492">
        <v>708221009.88699996</v>
      </c>
      <c r="G36" s="493">
        <v>245709781.71241999</v>
      </c>
      <c r="I36" s="623"/>
      <c r="J36" s="623"/>
      <c r="K36" s="623"/>
      <c r="L36" s="623"/>
      <c r="M36" s="623"/>
      <c r="N36" s="623"/>
      <c r="O36" s="623"/>
      <c r="P36" s="623"/>
      <c r="Q36" s="623"/>
      <c r="R36" s="623"/>
      <c r="S36" s="623"/>
      <c r="T36" s="623"/>
      <c r="U36" s="623"/>
      <c r="V36" s="623"/>
    </row>
    <row r="37" spans="1:22">
      <c r="A37" s="497">
        <v>29</v>
      </c>
      <c r="B37" s="498" t="s">
        <v>531</v>
      </c>
      <c r="C37" s="495"/>
      <c r="D37" s="495"/>
      <c r="E37" s="495"/>
      <c r="F37" s="495"/>
      <c r="G37" s="499">
        <v>11866274429.414101</v>
      </c>
      <c r="I37" s="623"/>
      <c r="J37" s="623"/>
      <c r="K37" s="623"/>
      <c r="L37" s="623"/>
      <c r="M37" s="623"/>
      <c r="N37" s="623"/>
      <c r="O37" s="623"/>
      <c r="P37" s="623"/>
      <c r="Q37" s="623"/>
      <c r="R37" s="623"/>
      <c r="S37" s="623"/>
      <c r="T37" s="623"/>
      <c r="U37" s="623"/>
      <c r="V37" s="623"/>
    </row>
    <row r="38" spans="1:22">
      <c r="A38" s="486"/>
      <c r="B38" s="508"/>
      <c r="C38" s="509"/>
      <c r="D38" s="509"/>
      <c r="E38" s="509"/>
      <c r="F38" s="509"/>
      <c r="G38" s="510"/>
      <c r="I38" s="623"/>
      <c r="J38" s="623"/>
      <c r="K38" s="623"/>
      <c r="L38" s="623"/>
      <c r="M38" s="623"/>
      <c r="N38" s="623"/>
      <c r="O38" s="623"/>
      <c r="P38" s="623"/>
      <c r="Q38" s="623"/>
      <c r="R38" s="623"/>
      <c r="S38" s="623"/>
      <c r="T38" s="623"/>
      <c r="U38" s="623"/>
      <c r="V38" s="623"/>
    </row>
    <row r="39" spans="1:22" ht="15.75" thickBot="1">
      <c r="A39" s="511">
        <v>30</v>
      </c>
      <c r="B39" s="512" t="s">
        <v>532</v>
      </c>
      <c r="C39" s="359"/>
      <c r="D39" s="360"/>
      <c r="E39" s="360"/>
      <c r="F39" s="361"/>
      <c r="G39" s="513">
        <f>IFERROR(G21/G37,0)</f>
        <v>1.307327938141434</v>
      </c>
      <c r="I39" s="623"/>
      <c r="J39" s="623"/>
      <c r="K39" s="623"/>
      <c r="L39" s="623"/>
      <c r="M39" s="623"/>
      <c r="N39" s="623"/>
      <c r="O39" s="623"/>
      <c r="P39" s="623"/>
      <c r="Q39" s="623"/>
      <c r="R39" s="623"/>
      <c r="S39" s="623"/>
      <c r="T39" s="623"/>
      <c r="U39" s="623"/>
      <c r="V39" s="623"/>
    </row>
    <row r="40" spans="1:22">
      <c r="I40" s="623"/>
      <c r="J40" s="623"/>
      <c r="K40" s="623"/>
      <c r="L40" s="623"/>
      <c r="M40" s="623"/>
      <c r="N40" s="623"/>
      <c r="O40" s="623"/>
      <c r="P40" s="623"/>
      <c r="Q40" s="623"/>
      <c r="R40" s="623"/>
      <c r="S40" s="623"/>
      <c r="T40" s="623"/>
      <c r="U40" s="623"/>
      <c r="V40" s="623"/>
    </row>
    <row r="41" spans="1:22">
      <c r="I41" s="623"/>
      <c r="J41" s="623"/>
      <c r="K41" s="623"/>
      <c r="L41" s="623"/>
      <c r="M41" s="623"/>
      <c r="N41" s="623"/>
      <c r="O41" s="623"/>
      <c r="P41" s="623"/>
      <c r="Q41" s="623"/>
      <c r="R41" s="623"/>
      <c r="S41" s="623"/>
      <c r="T41" s="623"/>
      <c r="U41" s="623"/>
      <c r="V41" s="623"/>
    </row>
    <row r="42" spans="1:22" ht="39">
      <c r="B42" s="478" t="s">
        <v>533</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3"/>
  <sheetViews>
    <sheetView zoomScaleNormal="100" workbookViewId="0">
      <pane xSplit="1" ySplit="5" topLeftCell="B6" activePane="bottomRight" state="frozen"/>
      <selection activeCell="B9" sqref="B9"/>
      <selection pane="topRight" activeCell="B9" sqref="B9"/>
      <selection pane="bottomLeft" activeCell="B9" sqref="B9"/>
      <selection pane="bottomRight" activeCell="B6" sqref="B6"/>
    </sheetView>
  </sheetViews>
  <sheetFormatPr defaultColWidth="9.140625" defaultRowHeight="14.25"/>
  <cols>
    <col min="1" max="1" width="9.5703125" style="3" bestFit="1" customWidth="1"/>
    <col min="2" max="2" width="86" style="3" customWidth="1"/>
    <col min="3" max="3" width="14.140625" style="3" bestFit="1" customWidth="1"/>
    <col min="4" max="7" width="14.140625" style="4" bestFit="1" customWidth="1"/>
    <col min="8" max="13" width="6.7109375" style="5" customWidth="1"/>
    <col min="14" max="16384" width="9.140625" style="5"/>
  </cols>
  <sheetData>
    <row r="1" spans="1:19">
      <c r="A1" s="2" t="s">
        <v>30</v>
      </c>
      <c r="B1" s="3" t="str">
        <f>'Info '!C2</f>
        <v>Bank of Georgia JSC</v>
      </c>
    </row>
    <row r="2" spans="1:19">
      <c r="A2" s="2" t="s">
        <v>31</v>
      </c>
      <c r="B2" s="470">
        <v>44651</v>
      </c>
      <c r="C2" s="6"/>
      <c r="D2" s="7"/>
      <c r="E2" s="7"/>
      <c r="F2" s="7"/>
      <c r="G2" s="7"/>
      <c r="H2" s="8"/>
    </row>
    <row r="3" spans="1:19">
      <c r="A3" s="2"/>
      <c r="B3" s="6"/>
      <c r="C3" s="6"/>
      <c r="D3" s="7"/>
      <c r="E3" s="7"/>
      <c r="F3" s="7"/>
      <c r="G3" s="7"/>
      <c r="H3" s="8"/>
    </row>
    <row r="4" spans="1:19" ht="15" thickBot="1">
      <c r="A4" s="9" t="s">
        <v>138</v>
      </c>
      <c r="B4" s="10" t="s">
        <v>137</v>
      </c>
      <c r="C4" s="10"/>
      <c r="D4" s="10"/>
      <c r="E4" s="10"/>
      <c r="F4" s="10"/>
      <c r="G4" s="10"/>
      <c r="H4" s="8"/>
    </row>
    <row r="5" spans="1:19">
      <c r="A5" s="11" t="s">
        <v>6</v>
      </c>
      <c r="B5" s="12"/>
      <c r="C5" s="468" t="s">
        <v>739</v>
      </c>
      <c r="D5" s="468" t="s">
        <v>740</v>
      </c>
      <c r="E5" s="468" t="s">
        <v>741</v>
      </c>
      <c r="F5" s="468" t="s">
        <v>742</v>
      </c>
      <c r="G5" s="469" t="s">
        <v>743</v>
      </c>
    </row>
    <row r="6" spans="1:19">
      <c r="B6" s="254" t="s">
        <v>136</v>
      </c>
      <c r="C6" s="472"/>
      <c r="D6" s="472"/>
      <c r="E6" s="472"/>
      <c r="F6" s="472"/>
      <c r="G6" s="473"/>
    </row>
    <row r="7" spans="1:19">
      <c r="A7" s="13"/>
      <c r="B7" s="255" t="s">
        <v>134</v>
      </c>
      <c r="C7" s="472"/>
      <c r="D7" s="472"/>
      <c r="E7" s="472"/>
      <c r="F7" s="472"/>
      <c r="G7" s="473"/>
    </row>
    <row r="8" spans="1:19">
      <c r="A8" s="474">
        <v>1</v>
      </c>
      <c r="B8" s="14" t="s">
        <v>485</v>
      </c>
      <c r="C8" s="15">
        <v>2514520836.8166003</v>
      </c>
      <c r="D8" s="16">
        <v>2381240371.2011437</v>
      </c>
      <c r="E8" s="16">
        <v>2211025148.4116063</v>
      </c>
      <c r="F8" s="16">
        <v>2073560020</v>
      </c>
      <c r="G8" s="17">
        <v>1854811875</v>
      </c>
      <c r="I8" s="592"/>
      <c r="J8" s="592"/>
      <c r="K8" s="592"/>
      <c r="L8" s="592"/>
      <c r="M8" s="592"/>
      <c r="N8" s="592"/>
      <c r="O8" s="592"/>
      <c r="P8" s="592"/>
      <c r="Q8" s="592"/>
      <c r="R8" s="592"/>
      <c r="S8" s="592"/>
    </row>
    <row r="9" spans="1:19">
      <c r="A9" s="474">
        <v>2</v>
      </c>
      <c r="B9" s="14" t="s">
        <v>486</v>
      </c>
      <c r="C9" s="15">
        <v>2824650836.8166003</v>
      </c>
      <c r="D9" s="16">
        <v>2691000371.2011437</v>
      </c>
      <c r="E9" s="16">
        <v>2523305148.4116063</v>
      </c>
      <c r="F9" s="16">
        <v>2389590020</v>
      </c>
      <c r="G9" s="17">
        <v>2195991875</v>
      </c>
      <c r="I9" s="592"/>
      <c r="J9" s="592"/>
      <c r="K9" s="592"/>
      <c r="L9" s="592"/>
      <c r="M9" s="592"/>
      <c r="N9" s="592"/>
      <c r="O9" s="592"/>
      <c r="P9" s="592"/>
      <c r="Q9" s="592"/>
      <c r="R9" s="592"/>
      <c r="S9" s="592"/>
    </row>
    <row r="10" spans="1:19">
      <c r="A10" s="474">
        <v>3</v>
      </c>
      <c r="B10" s="14" t="s">
        <v>243</v>
      </c>
      <c r="C10" s="15">
        <v>3614845661.5376267</v>
      </c>
      <c r="D10" s="16">
        <v>3475800220.6503272</v>
      </c>
      <c r="E10" s="16">
        <v>3306232289.9661388</v>
      </c>
      <c r="F10" s="16">
        <v>3171657137</v>
      </c>
      <c r="G10" s="17">
        <v>3072725368</v>
      </c>
      <c r="I10" s="592"/>
      <c r="J10" s="592"/>
      <c r="K10" s="592"/>
      <c r="L10" s="592"/>
      <c r="M10" s="592"/>
      <c r="N10" s="592"/>
      <c r="O10" s="592"/>
      <c r="P10" s="592"/>
      <c r="Q10" s="592"/>
      <c r="R10" s="592"/>
      <c r="S10" s="592"/>
    </row>
    <row r="11" spans="1:19">
      <c r="A11" s="474">
        <v>4</v>
      </c>
      <c r="B11" s="14" t="s">
        <v>488</v>
      </c>
      <c r="C11" s="15">
        <v>2165524560.7191391</v>
      </c>
      <c r="D11" s="16">
        <v>2063248322.8275342</v>
      </c>
      <c r="E11" s="16">
        <v>1898316120.4906502</v>
      </c>
      <c r="F11" s="16">
        <v>1850450551</v>
      </c>
      <c r="G11" s="17">
        <v>1292219484</v>
      </c>
      <c r="I11" s="592"/>
      <c r="J11" s="592"/>
      <c r="K11" s="592"/>
      <c r="L11" s="592"/>
      <c r="M11" s="592"/>
      <c r="N11" s="592"/>
      <c r="O11" s="592"/>
      <c r="P11" s="592"/>
      <c r="Q11" s="592"/>
      <c r="R11" s="592"/>
      <c r="S11" s="592"/>
    </row>
    <row r="12" spans="1:19">
      <c r="A12" s="474">
        <v>5</v>
      </c>
      <c r="B12" s="14" t="s">
        <v>489</v>
      </c>
      <c r="C12" s="15">
        <v>2582484303.9510574</v>
      </c>
      <c r="D12" s="16">
        <v>2452670591.4897223</v>
      </c>
      <c r="E12" s="16">
        <v>2273638377.8423667</v>
      </c>
      <c r="F12" s="16">
        <v>2219528839</v>
      </c>
      <c r="G12" s="17">
        <v>1613262218</v>
      </c>
      <c r="I12" s="592"/>
      <c r="J12" s="592"/>
      <c r="K12" s="592"/>
      <c r="L12" s="592"/>
      <c r="M12" s="592"/>
      <c r="N12" s="592"/>
      <c r="O12" s="592"/>
      <c r="P12" s="592"/>
      <c r="Q12" s="592"/>
      <c r="R12" s="592"/>
      <c r="S12" s="592"/>
    </row>
    <row r="13" spans="1:19">
      <c r="A13" s="474">
        <v>6</v>
      </c>
      <c r="B13" s="14" t="s">
        <v>487</v>
      </c>
      <c r="C13" s="15">
        <v>3225579975.0055032</v>
      </c>
      <c r="D13" s="16">
        <v>3182228147.4987483</v>
      </c>
      <c r="E13" s="16">
        <v>2978399452.782557</v>
      </c>
      <c r="F13" s="16">
        <v>2940042510</v>
      </c>
      <c r="G13" s="17">
        <v>2273246408</v>
      </c>
      <c r="I13" s="592"/>
      <c r="J13" s="592"/>
      <c r="K13" s="592"/>
      <c r="L13" s="592"/>
      <c r="M13" s="592"/>
      <c r="N13" s="592"/>
      <c r="O13" s="592"/>
      <c r="P13" s="592"/>
      <c r="Q13" s="592"/>
      <c r="R13" s="592"/>
      <c r="S13" s="592"/>
    </row>
    <row r="14" spans="1:19">
      <c r="A14" s="13"/>
      <c r="B14" s="254" t="s">
        <v>491</v>
      </c>
      <c r="C14" s="472"/>
      <c r="D14" s="472"/>
      <c r="E14" s="472"/>
      <c r="F14" s="472"/>
      <c r="G14" s="473"/>
      <c r="I14" s="592"/>
      <c r="J14" s="592"/>
      <c r="K14" s="592"/>
      <c r="L14" s="592"/>
      <c r="M14" s="592"/>
      <c r="N14" s="592"/>
      <c r="O14" s="592"/>
      <c r="P14" s="592"/>
      <c r="Q14" s="592"/>
      <c r="R14" s="592"/>
      <c r="S14" s="592"/>
    </row>
    <row r="15" spans="1:19" ht="15" customHeight="1">
      <c r="A15" s="474">
        <v>7</v>
      </c>
      <c r="B15" s="14" t="s">
        <v>490</v>
      </c>
      <c r="C15" s="336">
        <v>18371887831.583778</v>
      </c>
      <c r="D15" s="16">
        <v>17977949348.409412</v>
      </c>
      <c r="E15" s="16">
        <v>17248163062.559422</v>
      </c>
      <c r="F15" s="16">
        <v>16598810400</v>
      </c>
      <c r="G15" s="17">
        <v>16516430454</v>
      </c>
      <c r="I15" s="592"/>
      <c r="J15" s="592"/>
      <c r="K15" s="592"/>
      <c r="L15" s="592"/>
      <c r="M15" s="592"/>
      <c r="N15" s="592"/>
      <c r="O15" s="592"/>
      <c r="P15" s="592"/>
      <c r="Q15" s="592"/>
      <c r="R15" s="592"/>
      <c r="S15" s="592"/>
    </row>
    <row r="16" spans="1:19">
      <c r="A16" s="13"/>
      <c r="B16" s="254" t="s">
        <v>492</v>
      </c>
      <c r="C16" s="472"/>
      <c r="D16" s="472"/>
      <c r="E16" s="472"/>
      <c r="F16" s="472"/>
      <c r="G16" s="473"/>
      <c r="I16" s="592"/>
      <c r="J16" s="592"/>
      <c r="K16" s="592"/>
      <c r="L16" s="592"/>
      <c r="M16" s="592"/>
      <c r="N16" s="592"/>
      <c r="O16" s="592"/>
      <c r="P16" s="592"/>
      <c r="Q16" s="592"/>
      <c r="R16" s="592"/>
      <c r="S16" s="592"/>
    </row>
    <row r="17" spans="1:19" s="18" customFormat="1">
      <c r="A17" s="474"/>
      <c r="B17" s="255" t="s">
        <v>476</v>
      </c>
      <c r="C17" s="337"/>
      <c r="D17" s="16"/>
      <c r="E17" s="16"/>
      <c r="F17" s="16"/>
      <c r="G17" s="17"/>
      <c r="I17" s="592"/>
      <c r="J17" s="592"/>
      <c r="K17" s="592"/>
      <c r="L17" s="592"/>
      <c r="M17" s="592"/>
      <c r="N17" s="592"/>
      <c r="O17" s="592"/>
      <c r="P17" s="592"/>
      <c r="Q17" s="592"/>
      <c r="R17" s="592"/>
      <c r="S17" s="592"/>
    </row>
    <row r="18" spans="1:19">
      <c r="A18" s="11">
        <v>8</v>
      </c>
      <c r="B18" s="14" t="s">
        <v>485</v>
      </c>
      <c r="C18" s="662">
        <v>0.13686785265985549</v>
      </c>
      <c r="D18" s="663">
        <v>0.13245339193325864</v>
      </c>
      <c r="E18" s="663">
        <v>0.12818902165941817</v>
      </c>
      <c r="F18" s="663">
        <v>0.1249</v>
      </c>
      <c r="G18" s="664">
        <v>0.1123</v>
      </c>
      <c r="I18" s="592"/>
      <c r="J18" s="592"/>
      <c r="K18" s="592"/>
      <c r="L18" s="592"/>
      <c r="M18" s="592"/>
      <c r="N18" s="592"/>
      <c r="O18" s="592"/>
      <c r="P18" s="592"/>
      <c r="Q18" s="592"/>
      <c r="R18" s="592"/>
      <c r="S18" s="592"/>
    </row>
    <row r="19" spans="1:19" ht="15" customHeight="1">
      <c r="A19" s="11">
        <v>9</v>
      </c>
      <c r="B19" s="14" t="s">
        <v>486</v>
      </c>
      <c r="C19" s="662">
        <v>0.15374853486535231</v>
      </c>
      <c r="D19" s="663">
        <v>0.14968338819128046</v>
      </c>
      <c r="E19" s="663">
        <v>0.14629413806325517</v>
      </c>
      <c r="F19" s="663">
        <v>0.14399999999999999</v>
      </c>
      <c r="G19" s="664">
        <v>0.13300000000000001</v>
      </c>
      <c r="I19" s="592"/>
      <c r="J19" s="592"/>
      <c r="K19" s="592"/>
      <c r="L19" s="592"/>
      <c r="M19" s="592"/>
      <c r="N19" s="592"/>
      <c r="O19" s="592"/>
      <c r="P19" s="592"/>
      <c r="Q19" s="592"/>
      <c r="R19" s="592"/>
      <c r="S19" s="592"/>
    </row>
    <row r="20" spans="1:19">
      <c r="A20" s="11">
        <v>10</v>
      </c>
      <c r="B20" s="14" t="s">
        <v>243</v>
      </c>
      <c r="C20" s="662">
        <v>0.19675961962511085</v>
      </c>
      <c r="D20" s="663">
        <v>0.19333685690675542</v>
      </c>
      <c r="E20" s="663">
        <v>0.19168605247842163</v>
      </c>
      <c r="F20" s="663">
        <v>0.19109999999999999</v>
      </c>
      <c r="G20" s="664">
        <v>0.186</v>
      </c>
      <c r="I20" s="592"/>
      <c r="J20" s="592"/>
      <c r="K20" s="592"/>
      <c r="L20" s="592"/>
      <c r="M20" s="592"/>
      <c r="N20" s="592"/>
      <c r="O20" s="592"/>
      <c r="P20" s="592"/>
      <c r="Q20" s="592"/>
      <c r="R20" s="592"/>
      <c r="S20" s="592"/>
    </row>
    <row r="21" spans="1:19">
      <c r="A21" s="11">
        <v>11</v>
      </c>
      <c r="B21" s="14" t="s">
        <v>488</v>
      </c>
      <c r="C21" s="662">
        <v>0.11787164065939415</v>
      </c>
      <c r="D21" s="663">
        <v>0.11476549871412775</v>
      </c>
      <c r="E21" s="663">
        <v>0.11005903142296491</v>
      </c>
      <c r="F21" s="663">
        <v>0.1115</v>
      </c>
      <c r="G21" s="664">
        <v>7.8200000000000006E-2</v>
      </c>
      <c r="I21" s="592"/>
      <c r="J21" s="592"/>
      <c r="K21" s="592"/>
      <c r="L21" s="592"/>
      <c r="M21" s="592"/>
      <c r="N21" s="592"/>
      <c r="O21" s="592"/>
      <c r="P21" s="592"/>
      <c r="Q21" s="592"/>
      <c r="R21" s="592"/>
      <c r="S21" s="592"/>
    </row>
    <row r="22" spans="1:19">
      <c r="A22" s="11">
        <v>12</v>
      </c>
      <c r="B22" s="14" t="s">
        <v>489</v>
      </c>
      <c r="C22" s="662">
        <v>0.14056717130133001</v>
      </c>
      <c r="D22" s="663">
        <v>0.13642660483447855</v>
      </c>
      <c r="E22" s="663">
        <v>0.13181916066051999</v>
      </c>
      <c r="F22" s="663">
        <v>0.13370000000000001</v>
      </c>
      <c r="G22" s="664">
        <v>9.7699999999999995E-2</v>
      </c>
      <c r="I22" s="592"/>
      <c r="J22" s="592"/>
      <c r="K22" s="592"/>
      <c r="L22" s="592"/>
      <c r="M22" s="592"/>
      <c r="N22" s="592"/>
      <c r="O22" s="592"/>
      <c r="P22" s="592"/>
      <c r="Q22" s="592"/>
      <c r="R22" s="592"/>
      <c r="S22" s="592"/>
    </row>
    <row r="23" spans="1:19">
      <c r="A23" s="11">
        <v>13</v>
      </c>
      <c r="B23" s="14" t="s">
        <v>487</v>
      </c>
      <c r="C23" s="662">
        <v>0.17557150384188019</v>
      </c>
      <c r="D23" s="663">
        <v>0.17700729298029166</v>
      </c>
      <c r="E23" s="663">
        <v>0.17267922630252536</v>
      </c>
      <c r="F23" s="663">
        <v>0.17710000000000001</v>
      </c>
      <c r="G23" s="664">
        <v>0.1376</v>
      </c>
      <c r="I23" s="592"/>
      <c r="J23" s="592"/>
      <c r="K23" s="592"/>
      <c r="L23" s="592"/>
      <c r="M23" s="592"/>
      <c r="N23" s="592"/>
      <c r="O23" s="592"/>
      <c r="P23" s="592"/>
      <c r="Q23" s="592"/>
      <c r="R23" s="592"/>
      <c r="S23" s="592"/>
    </row>
    <row r="24" spans="1:19">
      <c r="A24" s="13"/>
      <c r="B24" s="254" t="s">
        <v>133</v>
      </c>
      <c r="C24" s="472"/>
      <c r="D24" s="472"/>
      <c r="E24" s="472"/>
      <c r="F24" s="472"/>
      <c r="G24" s="473"/>
      <c r="I24" s="592"/>
      <c r="J24" s="592"/>
      <c r="K24" s="592"/>
      <c r="L24" s="592"/>
      <c r="M24" s="592"/>
      <c r="N24" s="592"/>
      <c r="O24" s="592"/>
      <c r="P24" s="592"/>
      <c r="Q24" s="592"/>
      <c r="R24" s="592"/>
      <c r="S24" s="592"/>
    </row>
    <row r="25" spans="1:19" ht="15" customHeight="1">
      <c r="A25" s="475">
        <v>14</v>
      </c>
      <c r="B25" s="14" t="s">
        <v>132</v>
      </c>
      <c r="C25" s="665">
        <v>8.7949386421149467E-2</v>
      </c>
      <c r="D25" s="666">
        <v>8.3647276232489604E-2</v>
      </c>
      <c r="E25" s="666">
        <v>8.0894114660675281E-2</v>
      </c>
      <c r="F25" s="666">
        <v>7.7899999999999997E-2</v>
      </c>
      <c r="G25" s="667">
        <v>7.5999999999999998E-2</v>
      </c>
      <c r="I25" s="592"/>
      <c r="J25" s="592"/>
      <c r="K25" s="592"/>
      <c r="L25" s="592"/>
      <c r="M25" s="592"/>
      <c r="N25" s="592"/>
      <c r="O25" s="592"/>
      <c r="P25" s="592"/>
      <c r="Q25" s="592"/>
      <c r="R25" s="592"/>
      <c r="S25" s="592"/>
    </row>
    <row r="26" spans="1:19">
      <c r="A26" s="475">
        <v>15</v>
      </c>
      <c r="B26" s="14" t="s">
        <v>131</v>
      </c>
      <c r="C26" s="665">
        <v>4.2388544781760296E-2</v>
      </c>
      <c r="D26" s="666">
        <v>4.0422842166684972E-2</v>
      </c>
      <c r="E26" s="666">
        <v>3.9960719898887893E-2</v>
      </c>
      <c r="F26" s="666">
        <v>3.9600000000000003E-2</v>
      </c>
      <c r="G26" s="667">
        <v>3.9699999999999999E-2</v>
      </c>
      <c r="I26" s="592"/>
      <c r="J26" s="592"/>
      <c r="K26" s="592"/>
      <c r="L26" s="592"/>
      <c r="M26" s="592"/>
      <c r="N26" s="592"/>
      <c r="O26" s="592"/>
      <c r="P26" s="592"/>
      <c r="Q26" s="592"/>
      <c r="R26" s="592"/>
      <c r="S26" s="592"/>
    </row>
    <row r="27" spans="1:19">
      <c r="A27" s="475">
        <v>16</v>
      </c>
      <c r="B27" s="14" t="s">
        <v>130</v>
      </c>
      <c r="C27" s="665">
        <v>4.4034677117811678E-2</v>
      </c>
      <c r="D27" s="666">
        <v>3.6548891124828509E-2</v>
      </c>
      <c r="E27" s="666">
        <v>3.553591280790331E-2</v>
      </c>
      <c r="F27" s="666">
        <v>3.2800000000000003E-2</v>
      </c>
      <c r="G27" s="667">
        <v>3.1800000000000002E-2</v>
      </c>
      <c r="I27" s="592"/>
      <c r="J27" s="592"/>
      <c r="K27" s="592"/>
      <c r="L27" s="592"/>
      <c r="M27" s="592"/>
      <c r="N27" s="592"/>
      <c r="O27" s="592"/>
      <c r="P27" s="592"/>
      <c r="Q27" s="592"/>
      <c r="R27" s="592"/>
      <c r="S27" s="592"/>
    </row>
    <row r="28" spans="1:19">
      <c r="A28" s="475">
        <v>17</v>
      </c>
      <c r="B28" s="14" t="s">
        <v>129</v>
      </c>
      <c r="C28" s="665">
        <v>4.5560841639389164E-2</v>
      </c>
      <c r="D28" s="666">
        <v>4.3224434065804632E-2</v>
      </c>
      <c r="E28" s="666">
        <v>4.0933394761787395E-2</v>
      </c>
      <c r="F28" s="666">
        <v>3.8300000000000001E-2</v>
      </c>
      <c r="G28" s="667">
        <v>3.6299999999999999E-2</v>
      </c>
      <c r="I28" s="592"/>
      <c r="J28" s="592"/>
      <c r="K28" s="592"/>
      <c r="L28" s="592"/>
      <c r="M28" s="592"/>
      <c r="N28" s="592"/>
      <c r="O28" s="592"/>
      <c r="P28" s="592"/>
      <c r="Q28" s="592"/>
      <c r="R28" s="592"/>
      <c r="S28" s="592"/>
    </row>
    <row r="29" spans="1:19">
      <c r="A29" s="475">
        <v>18</v>
      </c>
      <c r="B29" s="14" t="s">
        <v>269</v>
      </c>
      <c r="C29" s="665">
        <v>2.8065278314140046E-2</v>
      </c>
      <c r="D29" s="666">
        <v>3.9948705471960846E-2</v>
      </c>
      <c r="E29" s="666">
        <v>4.2718744670470897E-2</v>
      </c>
      <c r="F29" s="666">
        <v>4.2200000000000001E-2</v>
      </c>
      <c r="G29" s="667">
        <v>3.7699999999999997E-2</v>
      </c>
      <c r="I29" s="592"/>
      <c r="J29" s="592"/>
      <c r="K29" s="592"/>
      <c r="L29" s="592"/>
      <c r="M29" s="592"/>
      <c r="N29" s="592"/>
      <c r="O29" s="592"/>
      <c r="P29" s="592"/>
      <c r="Q29" s="592"/>
      <c r="R29" s="592"/>
      <c r="S29" s="592"/>
    </row>
    <row r="30" spans="1:19">
      <c r="A30" s="475">
        <v>19</v>
      </c>
      <c r="B30" s="14" t="s">
        <v>270</v>
      </c>
      <c r="C30" s="665">
        <v>0.24323123414107117</v>
      </c>
      <c r="D30" s="666">
        <v>0.37634687940545997</v>
      </c>
      <c r="E30" s="666">
        <v>0.41232008351057292</v>
      </c>
      <c r="F30" s="666">
        <v>0.42420000000000002</v>
      </c>
      <c r="G30" s="667">
        <v>0.39300000000000002</v>
      </c>
      <c r="I30" s="592"/>
      <c r="J30" s="592"/>
      <c r="K30" s="592"/>
      <c r="L30" s="592"/>
      <c r="M30" s="592"/>
      <c r="N30" s="592"/>
      <c r="O30" s="592"/>
      <c r="P30" s="592"/>
      <c r="Q30" s="592"/>
      <c r="R30" s="592"/>
      <c r="S30" s="592"/>
    </row>
    <row r="31" spans="1:19">
      <c r="A31" s="13"/>
      <c r="B31" s="254" t="s">
        <v>349</v>
      </c>
      <c r="C31" s="472"/>
      <c r="D31" s="472"/>
      <c r="E31" s="472"/>
      <c r="F31" s="472"/>
      <c r="G31" s="473"/>
      <c r="I31" s="592"/>
      <c r="J31" s="592"/>
      <c r="K31" s="592"/>
      <c r="L31" s="592"/>
      <c r="M31" s="592"/>
      <c r="N31" s="592"/>
      <c r="O31" s="592"/>
      <c r="P31" s="592"/>
      <c r="Q31" s="592"/>
      <c r="R31" s="592"/>
      <c r="S31" s="592"/>
    </row>
    <row r="32" spans="1:19">
      <c r="A32" s="475">
        <v>20</v>
      </c>
      <c r="B32" s="14" t="s">
        <v>128</v>
      </c>
      <c r="C32" s="665">
        <v>4.3518702522826483E-2</v>
      </c>
      <c r="D32" s="666">
        <v>4.3765551546771399E-2</v>
      </c>
      <c r="E32" s="666">
        <v>5.1211137166589878E-2</v>
      </c>
      <c r="F32" s="666">
        <v>6.1899999999999997E-2</v>
      </c>
      <c r="G32" s="667">
        <v>8.2600000000000007E-2</v>
      </c>
      <c r="I32" s="592"/>
      <c r="J32" s="592"/>
      <c r="K32" s="592"/>
      <c r="L32" s="592"/>
      <c r="M32" s="592"/>
      <c r="N32" s="592"/>
      <c r="O32" s="592"/>
      <c r="P32" s="592"/>
      <c r="Q32" s="592"/>
      <c r="R32" s="592"/>
      <c r="S32" s="592"/>
    </row>
    <row r="33" spans="1:19" ht="15" customHeight="1">
      <c r="A33" s="475">
        <v>21</v>
      </c>
      <c r="B33" s="14" t="s">
        <v>127</v>
      </c>
      <c r="C33" s="665">
        <v>3.9968751339777668E-2</v>
      </c>
      <c r="D33" s="666">
        <v>3.9927530230018556E-2</v>
      </c>
      <c r="E33" s="666">
        <v>4.1148280517411095E-2</v>
      </c>
      <c r="F33" s="666">
        <v>4.7100000000000003E-2</v>
      </c>
      <c r="G33" s="667">
        <v>5.3800000000000001E-2</v>
      </c>
      <c r="I33" s="592"/>
      <c r="J33" s="592"/>
      <c r="K33" s="592"/>
      <c r="L33" s="592"/>
      <c r="M33" s="592"/>
      <c r="N33" s="592"/>
      <c r="O33" s="592"/>
      <c r="P33" s="592"/>
      <c r="Q33" s="592"/>
      <c r="R33" s="592"/>
      <c r="S33" s="592"/>
    </row>
    <row r="34" spans="1:19">
      <c r="A34" s="475">
        <v>22</v>
      </c>
      <c r="B34" s="14" t="s">
        <v>126</v>
      </c>
      <c r="C34" s="665">
        <v>0.51134457463359051</v>
      </c>
      <c r="D34" s="666">
        <v>0.52105142447205355</v>
      </c>
      <c r="E34" s="666">
        <v>0.52833265254177519</v>
      </c>
      <c r="F34" s="666">
        <v>0.54079999999999995</v>
      </c>
      <c r="G34" s="667">
        <v>0.56269999999999998</v>
      </c>
      <c r="I34" s="592"/>
      <c r="J34" s="592"/>
      <c r="K34" s="592"/>
      <c r="L34" s="592"/>
      <c r="M34" s="592"/>
      <c r="N34" s="592"/>
      <c r="O34" s="592"/>
      <c r="P34" s="592"/>
      <c r="Q34" s="592"/>
      <c r="R34" s="592"/>
      <c r="S34" s="592"/>
    </row>
    <row r="35" spans="1:19" ht="15" customHeight="1">
      <c r="A35" s="475">
        <v>23</v>
      </c>
      <c r="B35" s="14" t="s">
        <v>125</v>
      </c>
      <c r="C35" s="665">
        <v>0.48697520984349563</v>
      </c>
      <c r="D35" s="666">
        <v>0.49212347231160997</v>
      </c>
      <c r="E35" s="666">
        <v>0.5064139321994876</v>
      </c>
      <c r="F35" s="666">
        <v>0.52569999999999995</v>
      </c>
      <c r="G35" s="667">
        <v>0.55620000000000003</v>
      </c>
      <c r="I35" s="592"/>
      <c r="J35" s="592"/>
      <c r="K35" s="592"/>
      <c r="L35" s="592"/>
      <c r="M35" s="592"/>
      <c r="N35" s="592"/>
      <c r="O35" s="592"/>
      <c r="P35" s="592"/>
      <c r="Q35" s="592"/>
      <c r="R35" s="592"/>
      <c r="S35" s="592"/>
    </row>
    <row r="36" spans="1:19">
      <c r="A36" s="475">
        <v>24</v>
      </c>
      <c r="B36" s="14" t="s">
        <v>124</v>
      </c>
      <c r="C36" s="665">
        <v>1.3372622469747766E-2</v>
      </c>
      <c r="D36" s="666">
        <v>0.15402563255274054</v>
      </c>
      <c r="E36" s="666">
        <v>0.10790217031320253</v>
      </c>
      <c r="F36" s="666">
        <v>4.6699999999999998E-2</v>
      </c>
      <c r="G36" s="667">
        <v>2.9100000000000001E-2</v>
      </c>
      <c r="I36" s="592"/>
      <c r="J36" s="592"/>
      <c r="K36" s="592"/>
      <c r="L36" s="592"/>
      <c r="M36" s="592"/>
      <c r="N36" s="592"/>
      <c r="O36" s="592"/>
      <c r="P36" s="592"/>
      <c r="Q36" s="592"/>
      <c r="R36" s="592"/>
      <c r="S36" s="592"/>
    </row>
    <row r="37" spans="1:19" ht="15" customHeight="1">
      <c r="A37" s="13"/>
      <c r="B37" s="254" t="s">
        <v>350</v>
      </c>
      <c r="C37" s="472"/>
      <c r="D37" s="472"/>
      <c r="E37" s="472"/>
      <c r="F37" s="472"/>
      <c r="G37" s="473"/>
      <c r="I37" s="592"/>
      <c r="J37" s="592"/>
      <c r="K37" s="592"/>
      <c r="L37" s="592"/>
      <c r="M37" s="592"/>
      <c r="N37" s="592"/>
      <c r="O37" s="592"/>
      <c r="P37" s="592"/>
      <c r="Q37" s="592"/>
      <c r="R37" s="592"/>
      <c r="S37" s="592"/>
    </row>
    <row r="38" spans="1:19" ht="15" customHeight="1">
      <c r="A38" s="475">
        <v>25</v>
      </c>
      <c r="B38" s="14" t="s">
        <v>123</v>
      </c>
      <c r="C38" s="668">
        <v>0.21479051101261998</v>
      </c>
      <c r="D38" s="669">
        <v>0.21101618809000994</v>
      </c>
      <c r="E38" s="669">
        <v>0.19477518636322275</v>
      </c>
      <c r="F38" s="669">
        <v>0.1956</v>
      </c>
      <c r="G38" s="670">
        <v>0.22370000000000001</v>
      </c>
      <c r="I38" s="592"/>
      <c r="J38" s="592"/>
      <c r="K38" s="592"/>
      <c r="L38" s="592"/>
      <c r="M38" s="592"/>
      <c r="N38" s="592"/>
      <c r="O38" s="592"/>
      <c r="P38" s="592"/>
      <c r="Q38" s="592"/>
      <c r="R38" s="592"/>
      <c r="S38" s="592"/>
    </row>
    <row r="39" spans="1:19" ht="15" customHeight="1">
      <c r="A39" s="475">
        <v>26</v>
      </c>
      <c r="B39" s="14" t="s">
        <v>122</v>
      </c>
      <c r="C39" s="668">
        <v>0.56396344166790036</v>
      </c>
      <c r="D39" s="669">
        <v>0.58166858638348606</v>
      </c>
      <c r="E39" s="669">
        <v>0.59955637010506724</v>
      </c>
      <c r="F39" s="669">
        <v>0.61009999999999998</v>
      </c>
      <c r="G39" s="670">
        <v>0.63519999999999999</v>
      </c>
      <c r="I39" s="592"/>
      <c r="J39" s="592"/>
      <c r="K39" s="592"/>
      <c r="L39" s="592"/>
      <c r="M39" s="592"/>
      <c r="N39" s="592"/>
      <c r="O39" s="592"/>
      <c r="P39" s="592"/>
      <c r="Q39" s="592"/>
      <c r="R39" s="592"/>
      <c r="S39" s="592"/>
    </row>
    <row r="40" spans="1:19" ht="15" customHeight="1">
      <c r="A40" s="475">
        <v>27</v>
      </c>
      <c r="B40" s="14" t="s">
        <v>121</v>
      </c>
      <c r="C40" s="668">
        <v>0.321706082801612</v>
      </c>
      <c r="D40" s="669">
        <v>0.31627930954637368</v>
      </c>
      <c r="E40" s="669">
        <v>0.31603701298083237</v>
      </c>
      <c r="F40" s="669">
        <v>0.29470000000000002</v>
      </c>
      <c r="G40" s="670">
        <v>0.29930000000000001</v>
      </c>
      <c r="I40" s="592"/>
      <c r="J40" s="592"/>
      <c r="K40" s="592"/>
      <c r="L40" s="592"/>
      <c r="M40" s="592"/>
      <c r="N40" s="592"/>
      <c r="O40" s="592"/>
      <c r="P40" s="592"/>
      <c r="Q40" s="592"/>
      <c r="R40" s="592"/>
      <c r="S40" s="592"/>
    </row>
    <row r="41" spans="1:19" ht="15" customHeight="1">
      <c r="A41" s="476"/>
      <c r="B41" s="254" t="s">
        <v>393</v>
      </c>
      <c r="C41" s="472"/>
      <c r="D41" s="472"/>
      <c r="E41" s="472"/>
      <c r="F41" s="472"/>
      <c r="G41" s="473"/>
      <c r="I41" s="592"/>
      <c r="J41" s="592"/>
      <c r="K41" s="592"/>
      <c r="L41" s="592"/>
      <c r="M41" s="592"/>
      <c r="N41" s="592"/>
      <c r="O41" s="592"/>
      <c r="P41" s="592"/>
      <c r="Q41" s="592"/>
      <c r="R41" s="592"/>
      <c r="S41" s="592"/>
    </row>
    <row r="42" spans="1:19">
      <c r="A42" s="475">
        <v>28</v>
      </c>
      <c r="B42" s="14" t="s">
        <v>376</v>
      </c>
      <c r="C42" s="19">
        <v>5173079898.7963657</v>
      </c>
      <c r="D42" s="20">
        <v>4549243866.4298429</v>
      </c>
      <c r="E42" s="20">
        <v>4276029146.0958605</v>
      </c>
      <c r="F42" s="20">
        <v>4999711553</v>
      </c>
      <c r="G42" s="21">
        <v>4974429847</v>
      </c>
      <c r="I42" s="592"/>
      <c r="J42" s="592"/>
      <c r="K42" s="592"/>
      <c r="L42" s="592"/>
      <c r="M42" s="592"/>
      <c r="N42" s="592"/>
      <c r="O42" s="592"/>
      <c r="P42" s="592"/>
      <c r="Q42" s="592"/>
      <c r="R42" s="592"/>
      <c r="S42" s="592"/>
    </row>
    <row r="43" spans="1:19" ht="15" customHeight="1">
      <c r="A43" s="475">
        <v>29</v>
      </c>
      <c r="B43" s="14" t="s">
        <v>388</v>
      </c>
      <c r="C43" s="19">
        <v>4229353783.7224617</v>
      </c>
      <c r="D43" s="20">
        <v>3838895216.976727</v>
      </c>
      <c r="E43" s="20">
        <v>3628602900.5699868</v>
      </c>
      <c r="F43" s="20">
        <v>3677882958</v>
      </c>
      <c r="G43" s="21">
        <v>3484462550</v>
      </c>
      <c r="I43" s="592"/>
      <c r="J43" s="592"/>
      <c r="K43" s="592"/>
      <c r="L43" s="592"/>
      <c r="M43" s="592"/>
      <c r="N43" s="592"/>
      <c r="O43" s="592"/>
      <c r="P43" s="592"/>
      <c r="Q43" s="592"/>
      <c r="R43" s="592"/>
      <c r="S43" s="592"/>
    </row>
    <row r="44" spans="1:19" ht="15" customHeight="1">
      <c r="A44" s="514">
        <v>30</v>
      </c>
      <c r="B44" s="515" t="s">
        <v>377</v>
      </c>
      <c r="C44" s="671">
        <v>1.22313718911528</v>
      </c>
      <c r="D44" s="672">
        <v>1.1850398641545996</v>
      </c>
      <c r="E44" s="672">
        <v>1.1784230083220666</v>
      </c>
      <c r="F44" s="672">
        <v>1.3593999999999999</v>
      </c>
      <c r="G44" s="673">
        <v>1.4276</v>
      </c>
      <c r="I44" s="592"/>
      <c r="J44" s="592"/>
      <c r="K44" s="592"/>
      <c r="L44" s="592"/>
      <c r="M44" s="592"/>
      <c r="N44" s="592"/>
      <c r="O44" s="592"/>
      <c r="P44" s="592"/>
      <c r="Q44" s="592"/>
      <c r="R44" s="592"/>
      <c r="S44" s="592"/>
    </row>
    <row r="45" spans="1:19" ht="15" customHeight="1">
      <c r="A45" s="514"/>
      <c r="B45" s="254" t="s">
        <v>495</v>
      </c>
      <c r="C45" s="516"/>
      <c r="D45" s="517"/>
      <c r="E45" s="517"/>
      <c r="F45" s="517"/>
      <c r="G45" s="518"/>
      <c r="I45" s="592"/>
      <c r="J45" s="592"/>
      <c r="K45" s="592"/>
      <c r="L45" s="592"/>
      <c r="M45" s="592"/>
      <c r="N45" s="592"/>
      <c r="O45" s="592"/>
      <c r="P45" s="592"/>
      <c r="Q45" s="592"/>
      <c r="R45" s="592"/>
      <c r="S45" s="592"/>
    </row>
    <row r="46" spans="1:19" ht="15" customHeight="1">
      <c r="A46" s="514">
        <v>31</v>
      </c>
      <c r="B46" s="515" t="s">
        <v>502</v>
      </c>
      <c r="C46" s="516">
        <v>15513112083.226355</v>
      </c>
      <c r="D46" s="517">
        <v>15366833489.102089</v>
      </c>
      <c r="E46" s="517">
        <v>14594785666.421753</v>
      </c>
      <c r="F46" s="517">
        <v>14621207732</v>
      </c>
      <c r="G46" s="518">
        <v>14757354182</v>
      </c>
      <c r="I46" s="592"/>
      <c r="J46" s="592"/>
      <c r="K46" s="592"/>
      <c r="L46" s="592"/>
      <c r="M46" s="592"/>
      <c r="N46" s="592"/>
      <c r="O46" s="592"/>
      <c r="P46" s="592"/>
      <c r="Q46" s="592"/>
      <c r="R46" s="592"/>
      <c r="S46" s="592"/>
    </row>
    <row r="47" spans="1:19" ht="15" customHeight="1">
      <c r="A47" s="514">
        <v>32</v>
      </c>
      <c r="B47" s="515" t="s">
        <v>517</v>
      </c>
      <c r="C47" s="516">
        <v>11866274429.414101</v>
      </c>
      <c r="D47" s="517">
        <v>11595023181.578682</v>
      </c>
      <c r="E47" s="517">
        <v>11249238257.285744</v>
      </c>
      <c r="F47" s="517">
        <v>10689152675</v>
      </c>
      <c r="G47" s="518">
        <v>10532377787</v>
      </c>
      <c r="I47" s="592"/>
      <c r="J47" s="592"/>
      <c r="K47" s="592"/>
      <c r="L47" s="592"/>
      <c r="M47" s="592"/>
      <c r="N47" s="592"/>
      <c r="O47" s="592"/>
      <c r="P47" s="592"/>
      <c r="Q47" s="592"/>
      <c r="R47" s="592"/>
      <c r="S47" s="592"/>
    </row>
    <row r="48" spans="1:19" ht="15" thickBot="1">
      <c r="A48" s="477">
        <v>33</v>
      </c>
      <c r="B48" s="256" t="s">
        <v>535</v>
      </c>
      <c r="C48" s="674">
        <v>1.3073279381414338</v>
      </c>
      <c r="D48" s="675">
        <v>1.3252956245500036</v>
      </c>
      <c r="E48" s="675">
        <v>1.2974021291592088</v>
      </c>
      <c r="F48" s="675">
        <v>1.3678999999999999</v>
      </c>
      <c r="G48" s="676">
        <v>1.4011</v>
      </c>
      <c r="I48" s="592"/>
      <c r="J48" s="592"/>
      <c r="K48" s="592"/>
      <c r="L48" s="592"/>
      <c r="M48" s="592"/>
      <c r="N48" s="592"/>
      <c r="O48" s="592"/>
      <c r="P48" s="592"/>
      <c r="Q48" s="592"/>
      <c r="R48" s="592"/>
      <c r="S48" s="592"/>
    </row>
    <row r="49" spans="1:2">
      <c r="A49" s="22"/>
    </row>
    <row r="50" spans="1:2" ht="38.25">
      <c r="B50" s="339" t="s">
        <v>477</v>
      </c>
    </row>
    <row r="51" spans="1:2" ht="51">
      <c r="B51" s="339" t="s">
        <v>392</v>
      </c>
    </row>
    <row r="53" spans="1:2">
      <c r="B53" s="338"/>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showGridLines="0" zoomScaleNormal="100" workbookViewId="0"/>
  </sheetViews>
  <sheetFormatPr defaultColWidth="9.140625" defaultRowHeight="12.75"/>
  <cols>
    <col min="1" max="1" width="11.85546875" style="528" bestFit="1" customWidth="1"/>
    <col min="2" max="2" width="105.140625" style="528" bestFit="1" customWidth="1"/>
    <col min="3" max="4" width="15.28515625" style="528" bestFit="1" customWidth="1"/>
    <col min="5" max="5" width="17.42578125" style="528" bestFit="1" customWidth="1"/>
    <col min="6" max="6" width="15.28515625" style="528" bestFit="1" customWidth="1"/>
    <col min="7" max="7" width="28.7109375" style="528" bestFit="1" customWidth="1"/>
    <col min="8" max="8" width="13.85546875" style="528" bestFit="1" customWidth="1"/>
    <col min="9" max="16384" width="9.140625" style="528"/>
  </cols>
  <sheetData>
    <row r="1" spans="1:21" ht="13.5">
      <c r="A1" s="519" t="s">
        <v>30</v>
      </c>
      <c r="B1" s="3" t="str">
        <f>'Info '!C2</f>
        <v>Bank of Georgia JSC</v>
      </c>
    </row>
    <row r="2" spans="1:21" ht="13.5">
      <c r="A2" s="520" t="s">
        <v>31</v>
      </c>
      <c r="B2" s="555">
        <f>'1. key ratios '!B2</f>
        <v>44651</v>
      </c>
    </row>
    <row r="3" spans="1:21">
      <c r="A3" s="521" t="s">
        <v>542</v>
      </c>
    </row>
    <row r="5" spans="1:21" ht="15" customHeight="1">
      <c r="A5" s="741" t="s">
        <v>543</v>
      </c>
      <c r="B5" s="742"/>
      <c r="C5" s="747" t="s">
        <v>544</v>
      </c>
      <c r="D5" s="748"/>
      <c r="E5" s="748"/>
      <c r="F5" s="748"/>
      <c r="G5" s="748"/>
      <c r="H5" s="749"/>
    </row>
    <row r="6" spans="1:21">
      <c r="A6" s="743"/>
      <c r="B6" s="744"/>
      <c r="C6" s="750"/>
      <c r="D6" s="751"/>
      <c r="E6" s="751"/>
      <c r="F6" s="751"/>
      <c r="G6" s="751"/>
      <c r="H6" s="752"/>
    </row>
    <row r="7" spans="1:21">
      <c r="A7" s="745"/>
      <c r="B7" s="746"/>
      <c r="C7" s="552" t="s">
        <v>545</v>
      </c>
      <c r="D7" s="552" t="s">
        <v>546</v>
      </c>
      <c r="E7" s="552" t="s">
        <v>547</v>
      </c>
      <c r="F7" s="552" t="s">
        <v>548</v>
      </c>
      <c r="G7" s="552" t="s">
        <v>549</v>
      </c>
      <c r="H7" s="552" t="s">
        <v>107</v>
      </c>
    </row>
    <row r="8" spans="1:21">
      <c r="A8" s="523">
        <v>1</v>
      </c>
      <c r="B8" s="522" t="s">
        <v>94</v>
      </c>
      <c r="C8" s="624">
        <v>1965781447.1499999</v>
      </c>
      <c r="D8" s="624">
        <v>712297606.77239919</v>
      </c>
      <c r="E8" s="624">
        <v>1101155186.4370306</v>
      </c>
      <c r="F8" s="624">
        <v>223080030.44437075</v>
      </c>
      <c r="G8" s="624">
        <v>0</v>
      </c>
      <c r="H8" s="624">
        <f>SUM(C8:G8)</f>
        <v>4002314270.8038001</v>
      </c>
      <c r="J8" s="625"/>
      <c r="K8" s="625"/>
      <c r="L8" s="625"/>
      <c r="M8" s="625"/>
      <c r="N8" s="625"/>
      <c r="O8" s="625"/>
      <c r="P8" s="625"/>
      <c r="Q8" s="625"/>
      <c r="R8" s="625"/>
    </row>
    <row r="9" spans="1:21">
      <c r="A9" s="523">
        <v>2</v>
      </c>
      <c r="B9" s="522" t="s">
        <v>95</v>
      </c>
      <c r="C9" s="624">
        <v>0</v>
      </c>
      <c r="D9" s="624"/>
      <c r="E9" s="624"/>
      <c r="F9" s="624"/>
      <c r="G9" s="624">
        <v>0</v>
      </c>
      <c r="H9" s="624">
        <f t="shared" ref="H9:H21" si="0">SUM(C9:G9)</f>
        <v>0</v>
      </c>
      <c r="J9" s="625"/>
      <c r="K9" s="625"/>
      <c r="L9" s="625"/>
      <c r="M9" s="625"/>
      <c r="N9" s="625"/>
      <c r="O9" s="625"/>
      <c r="P9" s="625"/>
      <c r="Q9" s="625"/>
      <c r="R9" s="625"/>
      <c r="S9" s="625"/>
      <c r="T9" s="625"/>
      <c r="U9" s="625"/>
    </row>
    <row r="10" spans="1:21">
      <c r="A10" s="523">
        <v>3</v>
      </c>
      <c r="B10" s="522" t="s">
        <v>267</v>
      </c>
      <c r="C10" s="624"/>
      <c r="D10" s="624"/>
      <c r="E10" s="624"/>
      <c r="F10" s="624"/>
      <c r="G10" s="624"/>
      <c r="H10" s="624">
        <f t="shared" si="0"/>
        <v>0</v>
      </c>
      <c r="J10" s="625"/>
      <c r="K10" s="625"/>
      <c r="L10" s="625"/>
      <c r="M10" s="625"/>
      <c r="N10" s="625"/>
      <c r="O10" s="625"/>
      <c r="P10" s="625"/>
      <c r="Q10" s="625"/>
      <c r="R10" s="625"/>
      <c r="S10" s="625"/>
      <c r="T10" s="625"/>
      <c r="U10" s="625"/>
    </row>
    <row r="11" spans="1:21">
      <c r="A11" s="523">
        <v>4</v>
      </c>
      <c r="B11" s="522" t="s">
        <v>96</v>
      </c>
      <c r="C11" s="624"/>
      <c r="D11" s="624">
        <v>221520286.40000001</v>
      </c>
      <c r="E11" s="624">
        <v>790881863.76999998</v>
      </c>
      <c r="F11" s="624">
        <v>0</v>
      </c>
      <c r="G11" s="624"/>
      <c r="H11" s="624">
        <f t="shared" si="0"/>
        <v>1012402150.17</v>
      </c>
      <c r="J11" s="625"/>
      <c r="K11" s="625"/>
      <c r="L11" s="625"/>
      <c r="M11" s="625"/>
      <c r="N11" s="625"/>
      <c r="O11" s="625"/>
      <c r="P11" s="625"/>
      <c r="Q11" s="625"/>
      <c r="R11" s="625"/>
      <c r="S11" s="625"/>
      <c r="T11" s="625"/>
      <c r="U11" s="625"/>
    </row>
    <row r="12" spans="1:21">
      <c r="A12" s="523">
        <v>5</v>
      </c>
      <c r="B12" s="522" t="s">
        <v>97</v>
      </c>
      <c r="C12" s="624"/>
      <c r="D12" s="624"/>
      <c r="E12" s="624"/>
      <c r="F12" s="624"/>
      <c r="G12" s="624"/>
      <c r="H12" s="624">
        <f t="shared" si="0"/>
        <v>0</v>
      </c>
      <c r="J12" s="625"/>
      <c r="K12" s="625"/>
      <c r="L12" s="625"/>
      <c r="M12" s="625"/>
      <c r="N12" s="625"/>
      <c r="O12" s="625"/>
      <c r="P12" s="625"/>
      <c r="Q12" s="625"/>
      <c r="R12" s="625"/>
      <c r="S12" s="625"/>
      <c r="T12" s="625"/>
      <c r="U12" s="625"/>
    </row>
    <row r="13" spans="1:21">
      <c r="A13" s="523">
        <v>6</v>
      </c>
      <c r="B13" s="522" t="s">
        <v>98</v>
      </c>
      <c r="C13" s="624">
        <v>451096578.06</v>
      </c>
      <c r="D13" s="624">
        <v>589627506.00039983</v>
      </c>
      <c r="E13" s="624"/>
      <c r="F13" s="624"/>
      <c r="G13" s="624">
        <v>0</v>
      </c>
      <c r="H13" s="624">
        <f t="shared" si="0"/>
        <v>1040724084.0603998</v>
      </c>
      <c r="J13" s="625"/>
      <c r="K13" s="625"/>
      <c r="L13" s="625"/>
      <c r="M13" s="625"/>
      <c r="N13" s="625"/>
      <c r="O13" s="625"/>
      <c r="P13" s="625"/>
      <c r="Q13" s="625"/>
      <c r="R13" s="625"/>
      <c r="S13" s="625"/>
      <c r="T13" s="625"/>
      <c r="U13" s="625"/>
    </row>
    <row r="14" spans="1:21">
      <c r="A14" s="523">
        <v>7</v>
      </c>
      <c r="B14" s="522" t="s">
        <v>99</v>
      </c>
      <c r="C14" s="624">
        <v>0</v>
      </c>
      <c r="D14" s="624">
        <v>1292771621.7679935</v>
      </c>
      <c r="E14" s="624">
        <v>2084673400.7377207</v>
      </c>
      <c r="F14" s="624">
        <v>2346118661.5994534</v>
      </c>
      <c r="G14" s="624">
        <v>66312575.102522299</v>
      </c>
      <c r="H14" s="624">
        <f t="shared" si="0"/>
        <v>5789876259.2076893</v>
      </c>
      <c r="J14" s="625"/>
      <c r="K14" s="625"/>
      <c r="L14" s="625"/>
      <c r="M14" s="625"/>
      <c r="N14" s="625"/>
      <c r="O14" s="625"/>
      <c r="P14" s="625"/>
      <c r="Q14" s="625"/>
      <c r="R14" s="625"/>
      <c r="S14" s="625"/>
      <c r="T14" s="625"/>
      <c r="U14" s="625"/>
    </row>
    <row r="15" spans="1:21">
      <c r="A15" s="523">
        <v>8</v>
      </c>
      <c r="B15" s="522" t="s">
        <v>100</v>
      </c>
      <c r="C15" s="624">
        <v>0</v>
      </c>
      <c r="D15" s="624">
        <v>534982426.64944214</v>
      </c>
      <c r="E15" s="624">
        <v>2357914715.7019806</v>
      </c>
      <c r="F15" s="624">
        <v>1377342496.5920141</v>
      </c>
      <c r="G15" s="624">
        <v>7277009.0566354999</v>
      </c>
      <c r="H15" s="624">
        <f t="shared" si="0"/>
        <v>4277516648.000072</v>
      </c>
      <c r="J15" s="625"/>
      <c r="K15" s="625"/>
      <c r="L15" s="625"/>
      <c r="M15" s="625"/>
      <c r="N15" s="625"/>
      <c r="O15" s="625"/>
      <c r="P15" s="625"/>
      <c r="Q15" s="625"/>
      <c r="R15" s="625"/>
      <c r="S15" s="625"/>
      <c r="T15" s="625"/>
      <c r="U15" s="625"/>
    </row>
    <row r="16" spans="1:21">
      <c r="A16" s="523">
        <v>9</v>
      </c>
      <c r="B16" s="522" t="s">
        <v>101</v>
      </c>
      <c r="C16" s="624"/>
      <c r="D16" s="624">
        <v>95164376.38629958</v>
      </c>
      <c r="E16" s="624">
        <v>791847197.69855964</v>
      </c>
      <c r="F16" s="624">
        <v>2602823586.4828606</v>
      </c>
      <c r="G16" s="624">
        <v>1809546.2990022511</v>
      </c>
      <c r="H16" s="624">
        <f t="shared" si="0"/>
        <v>3491644706.8667221</v>
      </c>
      <c r="J16" s="625"/>
      <c r="K16" s="625"/>
      <c r="L16" s="625"/>
      <c r="M16" s="625"/>
      <c r="N16" s="625"/>
      <c r="O16" s="625"/>
      <c r="P16" s="625"/>
      <c r="Q16" s="625"/>
      <c r="R16" s="625"/>
      <c r="S16" s="625"/>
      <c r="T16" s="625"/>
      <c r="U16" s="625"/>
    </row>
    <row r="17" spans="1:21">
      <c r="A17" s="523">
        <v>10</v>
      </c>
      <c r="B17" s="556" t="s">
        <v>561</v>
      </c>
      <c r="C17" s="624"/>
      <c r="D17" s="624">
        <v>4204338.6440719962</v>
      </c>
      <c r="E17" s="624">
        <v>30852553.158534441</v>
      </c>
      <c r="F17" s="624">
        <v>36326680.768017732</v>
      </c>
      <c r="G17" s="624">
        <v>51526262.052158996</v>
      </c>
      <c r="H17" s="624">
        <f t="shared" si="0"/>
        <v>122909834.62278317</v>
      </c>
      <c r="J17" s="625"/>
      <c r="K17" s="625"/>
      <c r="L17" s="625"/>
      <c r="M17" s="625"/>
      <c r="N17" s="625"/>
      <c r="O17" s="625"/>
      <c r="P17" s="625"/>
      <c r="Q17" s="625"/>
      <c r="R17" s="625"/>
      <c r="S17" s="625"/>
      <c r="T17" s="625"/>
      <c r="U17" s="625"/>
    </row>
    <row r="18" spans="1:21">
      <c r="A18" s="523">
        <v>11</v>
      </c>
      <c r="B18" s="522" t="s">
        <v>103</v>
      </c>
      <c r="C18" s="624"/>
      <c r="D18" s="624">
        <v>77308571.957848981</v>
      </c>
      <c r="E18" s="624">
        <v>649283591.22828424</v>
      </c>
      <c r="F18" s="624">
        <v>1172070875.3320441</v>
      </c>
      <c r="G18" s="624">
        <v>28535374.500200901</v>
      </c>
      <c r="H18" s="624">
        <f t="shared" si="0"/>
        <v>1927198413.0183785</v>
      </c>
      <c r="J18" s="625"/>
      <c r="K18" s="625"/>
      <c r="L18" s="625"/>
      <c r="M18" s="625"/>
      <c r="N18" s="625"/>
      <c r="O18" s="625"/>
      <c r="P18" s="625"/>
      <c r="Q18" s="625"/>
      <c r="R18" s="625"/>
      <c r="S18" s="625"/>
      <c r="T18" s="625"/>
      <c r="U18" s="625"/>
    </row>
    <row r="19" spans="1:21">
      <c r="A19" s="523">
        <v>12</v>
      </c>
      <c r="B19" s="522" t="s">
        <v>104</v>
      </c>
      <c r="C19" s="624"/>
      <c r="D19" s="624"/>
      <c r="E19" s="624"/>
      <c r="F19" s="624"/>
      <c r="G19" s="624"/>
      <c r="H19" s="624">
        <f t="shared" si="0"/>
        <v>0</v>
      </c>
      <c r="J19" s="625"/>
      <c r="K19" s="625"/>
      <c r="L19" s="625"/>
      <c r="M19" s="625"/>
      <c r="N19" s="625"/>
      <c r="O19" s="625"/>
      <c r="P19" s="625"/>
      <c r="Q19" s="625"/>
      <c r="R19" s="625"/>
      <c r="S19" s="625"/>
      <c r="T19" s="625"/>
      <c r="U19" s="625"/>
    </row>
    <row r="20" spans="1:21">
      <c r="A20" s="523">
        <v>13</v>
      </c>
      <c r="B20" s="522" t="s">
        <v>245</v>
      </c>
      <c r="C20" s="624"/>
      <c r="D20" s="624"/>
      <c r="E20" s="624"/>
      <c r="F20" s="624"/>
      <c r="G20" s="624"/>
      <c r="H20" s="624">
        <f t="shared" si="0"/>
        <v>0</v>
      </c>
      <c r="J20" s="625"/>
      <c r="K20" s="625"/>
      <c r="L20" s="625"/>
      <c r="M20" s="625"/>
      <c r="N20" s="625"/>
      <c r="O20" s="625"/>
      <c r="P20" s="625"/>
      <c r="Q20" s="625"/>
      <c r="R20" s="625"/>
      <c r="S20" s="625"/>
      <c r="T20" s="625"/>
      <c r="U20" s="625"/>
    </row>
    <row r="21" spans="1:21">
      <c r="A21" s="523">
        <v>14</v>
      </c>
      <c r="B21" s="522" t="s">
        <v>106</v>
      </c>
      <c r="C21" s="624">
        <v>693822844.66999996</v>
      </c>
      <c r="D21" s="624">
        <v>291894002.86064649</v>
      </c>
      <c r="E21" s="624"/>
      <c r="F21" s="624"/>
      <c r="G21" s="624">
        <v>468264604.46299994</v>
      </c>
      <c r="H21" s="624">
        <f t="shared" si="0"/>
        <v>1453981451.9936464</v>
      </c>
      <c r="J21" s="625"/>
      <c r="K21" s="625"/>
      <c r="L21" s="625"/>
      <c r="M21" s="625"/>
      <c r="N21" s="625"/>
      <c r="O21" s="625"/>
      <c r="P21" s="625"/>
      <c r="Q21" s="625"/>
      <c r="R21" s="625"/>
      <c r="S21" s="625"/>
      <c r="T21" s="625"/>
      <c r="U21" s="625"/>
    </row>
    <row r="22" spans="1:21">
      <c r="A22" s="524">
        <v>15</v>
      </c>
      <c r="B22" s="530" t="s">
        <v>107</v>
      </c>
      <c r="C22" s="624">
        <f>+SUM(C8:C16)+SUM(C18:C21)</f>
        <v>3110700869.8800001</v>
      </c>
      <c r="D22" s="624">
        <f t="shared" ref="D22:G22" si="1">+SUM(D8:D16)+SUM(D18:D21)</f>
        <v>3815566398.7950296</v>
      </c>
      <c r="E22" s="624">
        <f t="shared" si="1"/>
        <v>7775755955.573576</v>
      </c>
      <c r="F22" s="624">
        <f t="shared" si="1"/>
        <v>7721435650.4507427</v>
      </c>
      <c r="G22" s="624">
        <f t="shared" si="1"/>
        <v>572199109.42136097</v>
      </c>
      <c r="H22" s="624">
        <f>+SUM(H8:H16)+SUM(H18:H21)</f>
        <v>22995657984.120708</v>
      </c>
      <c r="J22" s="625"/>
      <c r="K22" s="625"/>
      <c r="L22" s="625"/>
      <c r="M22" s="625"/>
      <c r="N22" s="625"/>
      <c r="O22" s="625"/>
      <c r="P22" s="625"/>
      <c r="Q22" s="625"/>
      <c r="R22" s="625"/>
      <c r="S22" s="625"/>
      <c r="T22" s="625"/>
      <c r="U22" s="625"/>
    </row>
    <row r="23" spans="1:21">
      <c r="K23" s="625"/>
      <c r="L23" s="625"/>
      <c r="M23" s="625"/>
      <c r="N23" s="625"/>
      <c r="O23" s="625"/>
      <c r="P23" s="625"/>
      <c r="Q23" s="625"/>
      <c r="R23" s="625"/>
      <c r="S23" s="625"/>
      <c r="T23" s="625"/>
      <c r="U23" s="625"/>
    </row>
    <row r="26" spans="1:21" ht="25.5">
      <c r="B26" s="557" t="s">
        <v>690</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7"/>
  <sheetViews>
    <sheetView showGridLines="0" zoomScaleNormal="100" workbookViewId="0">
      <selection activeCell="C7" sqref="C7:H23"/>
    </sheetView>
  </sheetViews>
  <sheetFormatPr defaultColWidth="9.140625" defaultRowHeight="12.75"/>
  <cols>
    <col min="1" max="1" width="11.85546875" style="558" bestFit="1" customWidth="1"/>
    <col min="2" max="2" width="114.7109375" style="528" customWidth="1"/>
    <col min="3" max="3" width="22.42578125" style="628" customWidth="1"/>
    <col min="4" max="4" width="23.5703125" style="628" customWidth="1"/>
    <col min="5" max="8" width="22.140625" style="628" customWidth="1"/>
    <col min="9" max="9" width="41.42578125" style="628" customWidth="1"/>
    <col min="10" max="16384" width="9.140625" style="528"/>
  </cols>
  <sheetData>
    <row r="1" spans="1:28" ht="13.5">
      <c r="A1" s="519" t="s">
        <v>30</v>
      </c>
      <c r="B1" s="3" t="str">
        <f>'Info '!C2</f>
        <v>Bank of Georgia JSC</v>
      </c>
      <c r="C1" s="528"/>
      <c r="D1" s="528"/>
      <c r="E1" s="528"/>
      <c r="F1" s="528"/>
      <c r="G1" s="528"/>
      <c r="H1" s="528"/>
      <c r="I1" s="528"/>
    </row>
    <row r="2" spans="1:28" ht="13.5">
      <c r="A2" s="520" t="s">
        <v>31</v>
      </c>
      <c r="B2" s="555">
        <f>'1. key ratios '!B2</f>
        <v>44651</v>
      </c>
      <c r="C2" s="528"/>
      <c r="D2" s="528"/>
      <c r="E2" s="528"/>
      <c r="F2" s="528"/>
      <c r="G2" s="528"/>
      <c r="H2" s="528"/>
      <c r="I2" s="528"/>
    </row>
    <row r="3" spans="1:28">
      <c r="A3" s="521" t="s">
        <v>550</v>
      </c>
      <c r="C3" s="528"/>
      <c r="D3" s="528"/>
      <c r="E3" s="528"/>
      <c r="F3" s="528"/>
      <c r="G3" s="528"/>
      <c r="H3" s="528"/>
      <c r="I3" s="528"/>
    </row>
    <row r="4" spans="1:28">
      <c r="C4" s="559" t="s">
        <v>0</v>
      </c>
      <c r="D4" s="559" t="s">
        <v>1</v>
      </c>
      <c r="E4" s="559" t="s">
        <v>2</v>
      </c>
      <c r="F4" s="559" t="s">
        <v>3</v>
      </c>
      <c r="G4" s="559" t="s">
        <v>4</v>
      </c>
      <c r="H4" s="559" t="s">
        <v>5</v>
      </c>
      <c r="I4" s="559" t="s">
        <v>8</v>
      </c>
    </row>
    <row r="5" spans="1:28" ht="44.25" customHeight="1">
      <c r="A5" s="741" t="s">
        <v>551</v>
      </c>
      <c r="B5" s="742"/>
      <c r="C5" s="755" t="s">
        <v>552</v>
      </c>
      <c r="D5" s="755"/>
      <c r="E5" s="755" t="s">
        <v>553</v>
      </c>
      <c r="F5" s="755" t="s">
        <v>554</v>
      </c>
      <c r="G5" s="753" t="s">
        <v>555</v>
      </c>
      <c r="H5" s="753" t="s">
        <v>556</v>
      </c>
      <c r="I5" s="560" t="s">
        <v>557</v>
      </c>
    </row>
    <row r="6" spans="1:28" ht="60" customHeight="1">
      <c r="A6" s="745"/>
      <c r="B6" s="746"/>
      <c r="C6" s="548" t="s">
        <v>558</v>
      </c>
      <c r="D6" s="548" t="s">
        <v>559</v>
      </c>
      <c r="E6" s="755"/>
      <c r="F6" s="755"/>
      <c r="G6" s="754"/>
      <c r="H6" s="754"/>
      <c r="I6" s="560" t="s">
        <v>560</v>
      </c>
    </row>
    <row r="7" spans="1:28">
      <c r="A7" s="526">
        <v>1</v>
      </c>
      <c r="B7" s="522" t="s">
        <v>94</v>
      </c>
      <c r="C7" s="626"/>
      <c r="D7" s="626">
        <v>4002314270.8038001</v>
      </c>
      <c r="E7" s="626"/>
      <c r="F7" s="626"/>
      <c r="G7" s="626"/>
      <c r="H7" s="626"/>
      <c r="I7" s="627">
        <f t="shared" ref="I7:I23" si="0">C7+D7-E7-F7-G7</f>
        <v>4002314270.8038001</v>
      </c>
      <c r="K7" s="629"/>
      <c r="L7" s="629"/>
      <c r="M7" s="629"/>
      <c r="N7" s="629"/>
      <c r="O7" s="629"/>
      <c r="P7" s="629"/>
      <c r="Q7" s="629"/>
      <c r="R7" s="629"/>
      <c r="S7" s="629"/>
      <c r="T7" s="629"/>
      <c r="U7" s="629"/>
      <c r="V7" s="629"/>
      <c r="W7" s="629"/>
      <c r="X7" s="629"/>
      <c r="Y7" s="629"/>
      <c r="Z7" s="629"/>
    </row>
    <row r="8" spans="1:28">
      <c r="A8" s="526">
        <v>2</v>
      </c>
      <c r="B8" s="522" t="s">
        <v>95</v>
      </c>
      <c r="C8" s="626"/>
      <c r="D8" s="626"/>
      <c r="E8" s="626"/>
      <c r="F8" s="626"/>
      <c r="G8" s="626"/>
      <c r="H8" s="626"/>
      <c r="I8" s="627">
        <f t="shared" si="0"/>
        <v>0</v>
      </c>
      <c r="K8" s="629"/>
      <c r="L8" s="629"/>
      <c r="M8" s="629"/>
      <c r="N8" s="629"/>
      <c r="O8" s="629"/>
      <c r="P8" s="629"/>
      <c r="Q8" s="629"/>
      <c r="R8" s="629"/>
      <c r="S8" s="629"/>
      <c r="T8" s="629"/>
      <c r="U8" s="629"/>
      <c r="V8" s="629"/>
      <c r="W8" s="629"/>
      <c r="X8" s="629"/>
      <c r="Y8" s="629"/>
      <c r="Z8" s="629"/>
      <c r="AA8" s="629"/>
      <c r="AB8" s="629"/>
    </row>
    <row r="9" spans="1:28">
      <c r="A9" s="526">
        <v>3</v>
      </c>
      <c r="B9" s="522" t="s">
        <v>267</v>
      </c>
      <c r="C9" s="626"/>
      <c r="D9" s="626"/>
      <c r="E9" s="626"/>
      <c r="F9" s="626"/>
      <c r="G9" s="626"/>
      <c r="H9" s="626"/>
      <c r="I9" s="627">
        <f t="shared" si="0"/>
        <v>0</v>
      </c>
      <c r="K9" s="629"/>
      <c r="L9" s="629"/>
      <c r="M9" s="629"/>
      <c r="N9" s="629"/>
      <c r="O9" s="629"/>
      <c r="P9" s="629"/>
      <c r="Q9" s="629"/>
      <c r="R9" s="629"/>
      <c r="S9" s="629"/>
      <c r="T9" s="629"/>
      <c r="U9" s="629"/>
      <c r="V9" s="629"/>
      <c r="W9" s="629"/>
      <c r="X9" s="629"/>
      <c r="Y9" s="629"/>
      <c r="Z9" s="629"/>
      <c r="AA9" s="629"/>
      <c r="AB9" s="629"/>
    </row>
    <row r="10" spans="1:28">
      <c r="A10" s="526">
        <v>4</v>
      </c>
      <c r="B10" s="522" t="s">
        <v>96</v>
      </c>
      <c r="C10" s="626"/>
      <c r="D10" s="626">
        <v>1012402150.17</v>
      </c>
      <c r="E10" s="626"/>
      <c r="F10" s="626"/>
      <c r="G10" s="626"/>
      <c r="H10" s="626"/>
      <c r="I10" s="627">
        <f t="shared" si="0"/>
        <v>1012402150.17</v>
      </c>
      <c r="K10" s="629"/>
      <c r="L10" s="629"/>
      <c r="M10" s="629"/>
      <c r="N10" s="629"/>
      <c r="O10" s="629"/>
      <c r="P10" s="629"/>
      <c r="Q10" s="629"/>
      <c r="R10" s="629"/>
      <c r="S10" s="629"/>
      <c r="T10" s="629"/>
      <c r="U10" s="629"/>
      <c r="V10" s="629"/>
      <c r="W10" s="629"/>
      <c r="X10" s="629"/>
      <c r="Y10" s="629"/>
      <c r="Z10" s="629"/>
      <c r="AA10" s="629"/>
      <c r="AB10" s="629"/>
    </row>
    <row r="11" spans="1:28">
      <c r="A11" s="526">
        <v>5</v>
      </c>
      <c r="B11" s="522" t="s">
        <v>97</v>
      </c>
      <c r="C11" s="626"/>
      <c r="D11" s="626"/>
      <c r="E11" s="626"/>
      <c r="F11" s="626"/>
      <c r="G11" s="626"/>
      <c r="H11" s="626"/>
      <c r="I11" s="627">
        <f t="shared" si="0"/>
        <v>0</v>
      </c>
      <c r="K11" s="629"/>
      <c r="L11" s="629"/>
      <c r="M11" s="629"/>
      <c r="N11" s="629"/>
      <c r="O11" s="629"/>
      <c r="P11" s="629"/>
      <c r="Q11" s="629"/>
      <c r="R11" s="629"/>
      <c r="S11" s="629"/>
      <c r="T11" s="629"/>
      <c r="U11" s="629"/>
      <c r="V11" s="629"/>
      <c r="W11" s="629"/>
      <c r="X11" s="629"/>
      <c r="Y11" s="629"/>
      <c r="Z11" s="629"/>
      <c r="AA11" s="629"/>
      <c r="AB11" s="629"/>
    </row>
    <row r="12" spans="1:28">
      <c r="A12" s="526">
        <v>6</v>
      </c>
      <c r="B12" s="522" t="s">
        <v>98</v>
      </c>
      <c r="C12" s="626"/>
      <c r="D12" s="626">
        <v>1040724084.0603998</v>
      </c>
      <c r="E12" s="626"/>
      <c r="F12" s="626"/>
      <c r="G12" s="626"/>
      <c r="H12" s="626"/>
      <c r="I12" s="627">
        <f t="shared" si="0"/>
        <v>1040724084.0603998</v>
      </c>
      <c r="K12" s="629"/>
      <c r="L12" s="629"/>
      <c r="M12" s="629"/>
      <c r="N12" s="629"/>
      <c r="O12" s="629"/>
      <c r="P12" s="629"/>
      <c r="Q12" s="629"/>
      <c r="R12" s="629"/>
      <c r="S12" s="629"/>
      <c r="T12" s="629"/>
      <c r="U12" s="629"/>
      <c r="V12" s="629"/>
      <c r="W12" s="629"/>
      <c r="X12" s="629"/>
      <c r="Y12" s="629"/>
      <c r="Z12" s="629"/>
      <c r="AA12" s="629"/>
      <c r="AB12" s="629"/>
    </row>
    <row r="13" spans="1:28">
      <c r="A13" s="526">
        <v>7</v>
      </c>
      <c r="B13" s="522" t="s">
        <v>99</v>
      </c>
      <c r="C13" s="626">
        <v>323017264.42000002</v>
      </c>
      <c r="D13" s="626">
        <v>5641475130.108676</v>
      </c>
      <c r="E13" s="626">
        <v>174616135.32098681</v>
      </c>
      <c r="F13" s="626">
        <v>98124298.607210904</v>
      </c>
      <c r="G13" s="626"/>
      <c r="H13" s="626">
        <v>47836.71</v>
      </c>
      <c r="I13" s="627">
        <f t="shared" si="0"/>
        <v>5691751960.6004782</v>
      </c>
      <c r="K13" s="629"/>
      <c r="L13" s="629"/>
      <c r="M13" s="629"/>
      <c r="N13" s="629"/>
      <c r="O13" s="629"/>
      <c r="P13" s="629"/>
      <c r="Q13" s="629"/>
      <c r="R13" s="629"/>
      <c r="S13" s="629"/>
      <c r="T13" s="629"/>
      <c r="U13" s="629"/>
      <c r="V13" s="629"/>
      <c r="W13" s="629"/>
      <c r="X13" s="629"/>
      <c r="Y13" s="629"/>
      <c r="Z13" s="629"/>
      <c r="AA13" s="629"/>
      <c r="AB13" s="629"/>
    </row>
    <row r="14" spans="1:28">
      <c r="A14" s="526">
        <v>8</v>
      </c>
      <c r="B14" s="522" t="s">
        <v>100</v>
      </c>
      <c r="C14" s="626">
        <v>255538100.15999997</v>
      </c>
      <c r="D14" s="626">
        <v>4147962263.4294987</v>
      </c>
      <c r="E14" s="626">
        <v>125983715.58942659</v>
      </c>
      <c r="F14" s="626">
        <v>75799141.917341068</v>
      </c>
      <c r="G14" s="626"/>
      <c r="H14" s="626">
        <v>28286875.070000015</v>
      </c>
      <c r="I14" s="627">
        <f t="shared" si="0"/>
        <v>4201717506.0827308</v>
      </c>
      <c r="K14" s="629"/>
      <c r="L14" s="629"/>
      <c r="M14" s="629"/>
      <c r="N14" s="629"/>
      <c r="O14" s="629"/>
      <c r="P14" s="629"/>
      <c r="Q14" s="629"/>
      <c r="R14" s="629"/>
      <c r="S14" s="629"/>
      <c r="T14" s="629"/>
      <c r="U14" s="629"/>
      <c r="V14" s="629"/>
      <c r="W14" s="629"/>
      <c r="X14" s="629"/>
      <c r="Y14" s="629"/>
      <c r="Z14" s="629"/>
      <c r="AA14" s="629"/>
      <c r="AB14" s="629"/>
    </row>
    <row r="15" spans="1:28">
      <c r="A15" s="526">
        <v>9</v>
      </c>
      <c r="B15" s="522" t="s">
        <v>101</v>
      </c>
      <c r="C15" s="626">
        <v>90667870.939999998</v>
      </c>
      <c r="D15" s="626">
        <v>3442110456.8517537</v>
      </c>
      <c r="E15" s="626">
        <v>41133620.925031573</v>
      </c>
      <c r="F15" s="626">
        <v>66118566.82917124</v>
      </c>
      <c r="G15" s="626"/>
      <c r="H15" s="626">
        <v>531377.64</v>
      </c>
      <c r="I15" s="627">
        <f t="shared" si="0"/>
        <v>3425526140.0375509</v>
      </c>
      <c r="K15" s="629"/>
      <c r="L15" s="629"/>
      <c r="M15" s="629"/>
      <c r="N15" s="629"/>
      <c r="O15" s="629"/>
      <c r="P15" s="629"/>
      <c r="Q15" s="629"/>
      <c r="R15" s="629"/>
      <c r="S15" s="629"/>
      <c r="T15" s="629"/>
      <c r="U15" s="629"/>
      <c r="V15" s="629"/>
      <c r="W15" s="629"/>
      <c r="X15" s="629"/>
      <c r="Y15" s="629"/>
      <c r="Z15" s="629"/>
      <c r="AA15" s="629"/>
      <c r="AB15" s="629"/>
    </row>
    <row r="16" spans="1:28">
      <c r="A16" s="526">
        <v>10</v>
      </c>
      <c r="B16" s="556" t="s">
        <v>561</v>
      </c>
      <c r="C16" s="626">
        <v>220547585.39000002</v>
      </c>
      <c r="D16" s="626">
        <v>5974841.1809187783</v>
      </c>
      <c r="E16" s="626">
        <v>103612591.94813561</v>
      </c>
      <c r="F16" s="626">
        <v>88419.554167399503</v>
      </c>
      <c r="G16" s="626"/>
      <c r="H16" s="626">
        <v>33935037.480000019</v>
      </c>
      <c r="I16" s="627">
        <f t="shared" si="0"/>
        <v>122821415.06861578</v>
      </c>
      <c r="K16" s="629"/>
      <c r="L16" s="629"/>
      <c r="M16" s="629"/>
      <c r="N16" s="629"/>
      <c r="O16" s="629"/>
      <c r="P16" s="629"/>
      <c r="Q16" s="629"/>
      <c r="R16" s="629"/>
      <c r="S16" s="629"/>
      <c r="T16" s="629"/>
      <c r="U16" s="629"/>
      <c r="V16" s="629"/>
      <c r="W16" s="629"/>
      <c r="X16" s="629"/>
      <c r="Y16" s="629"/>
      <c r="Z16" s="629"/>
      <c r="AA16" s="629"/>
      <c r="AB16" s="629"/>
    </row>
    <row r="17" spans="1:28">
      <c r="A17" s="526">
        <v>11</v>
      </c>
      <c r="B17" s="522" t="s">
        <v>103</v>
      </c>
      <c r="C17" s="626">
        <v>38087726.579756901</v>
      </c>
      <c r="D17" s="626">
        <v>1894906150.8786216</v>
      </c>
      <c r="E17" s="626">
        <v>5795464.4400000004</v>
      </c>
      <c r="F17" s="626">
        <v>37322156.929919295</v>
      </c>
      <c r="G17" s="626"/>
      <c r="H17" s="626">
        <v>5068948.0599999996</v>
      </c>
      <c r="I17" s="627">
        <f t="shared" si="0"/>
        <v>1889876256.0884593</v>
      </c>
      <c r="K17" s="629"/>
      <c r="L17" s="629"/>
      <c r="M17" s="629"/>
      <c r="N17" s="629"/>
      <c r="O17" s="629"/>
      <c r="P17" s="629"/>
      <c r="Q17" s="629"/>
      <c r="R17" s="629"/>
      <c r="S17" s="629"/>
      <c r="T17" s="629"/>
      <c r="U17" s="629"/>
      <c r="V17" s="629"/>
      <c r="W17" s="629"/>
      <c r="X17" s="629"/>
      <c r="Y17" s="629"/>
      <c r="Z17" s="629"/>
      <c r="AA17" s="629"/>
      <c r="AB17" s="629"/>
    </row>
    <row r="18" spans="1:28">
      <c r="A18" s="526">
        <v>12</v>
      </c>
      <c r="B18" s="522" t="s">
        <v>104</v>
      </c>
      <c r="C18" s="626"/>
      <c r="D18" s="626"/>
      <c r="E18" s="626"/>
      <c r="F18" s="626"/>
      <c r="G18" s="626"/>
      <c r="H18" s="626"/>
      <c r="I18" s="627">
        <f t="shared" si="0"/>
        <v>0</v>
      </c>
      <c r="K18" s="629"/>
      <c r="L18" s="629"/>
      <c r="M18" s="629"/>
      <c r="N18" s="629"/>
      <c r="O18" s="629"/>
      <c r="P18" s="629"/>
      <c r="Q18" s="629"/>
      <c r="R18" s="629"/>
      <c r="S18" s="629"/>
      <c r="T18" s="629"/>
      <c r="U18" s="629"/>
      <c r="V18" s="629"/>
      <c r="W18" s="629"/>
      <c r="X18" s="629"/>
      <c r="Y18" s="629"/>
      <c r="Z18" s="629"/>
      <c r="AA18" s="629"/>
      <c r="AB18" s="629"/>
    </row>
    <row r="19" spans="1:28">
      <c r="A19" s="526">
        <v>13</v>
      </c>
      <c r="B19" s="522" t="s">
        <v>245</v>
      </c>
      <c r="C19" s="626"/>
      <c r="D19" s="626"/>
      <c r="E19" s="626"/>
      <c r="F19" s="626"/>
      <c r="G19" s="626"/>
      <c r="H19" s="626"/>
      <c r="I19" s="627">
        <f t="shared" si="0"/>
        <v>0</v>
      </c>
      <c r="K19" s="629"/>
      <c r="L19" s="629"/>
      <c r="M19" s="629"/>
      <c r="N19" s="629"/>
      <c r="O19" s="629"/>
      <c r="P19" s="629"/>
      <c r="Q19" s="629"/>
      <c r="R19" s="629"/>
      <c r="S19" s="629"/>
      <c r="T19" s="629"/>
      <c r="U19" s="629"/>
      <c r="V19" s="629"/>
      <c r="W19" s="629"/>
      <c r="X19" s="629"/>
      <c r="Y19" s="629"/>
      <c r="Z19" s="629"/>
      <c r="AA19" s="629"/>
      <c r="AB19" s="629"/>
    </row>
    <row r="20" spans="1:28">
      <c r="A20" s="526">
        <v>14</v>
      </c>
      <c r="B20" s="522" t="s">
        <v>106</v>
      </c>
      <c r="C20" s="626">
        <v>364832540.8938331</v>
      </c>
      <c r="D20" s="626">
        <v>1460790438.4872134</v>
      </c>
      <c r="E20" s="626">
        <v>213243026.06400001</v>
      </c>
      <c r="F20" s="626">
        <v>38453.513299942017</v>
      </c>
      <c r="G20" s="626">
        <v>6908066</v>
      </c>
      <c r="H20" s="626">
        <v>602582.90999999992</v>
      </c>
      <c r="I20" s="627">
        <f t="shared" si="0"/>
        <v>1605433433.8037467</v>
      </c>
      <c r="K20" s="629"/>
      <c r="L20" s="629"/>
      <c r="M20" s="629"/>
      <c r="N20" s="629"/>
      <c r="O20" s="629"/>
      <c r="P20" s="629"/>
      <c r="Q20" s="629"/>
      <c r="R20" s="629"/>
      <c r="S20" s="629"/>
      <c r="T20" s="629"/>
      <c r="U20" s="629"/>
      <c r="V20" s="629"/>
      <c r="W20" s="629"/>
      <c r="X20" s="629"/>
      <c r="Y20" s="629"/>
      <c r="Z20" s="629"/>
      <c r="AA20" s="629"/>
      <c r="AB20" s="629"/>
    </row>
    <row r="21" spans="1:28" s="561" customFormat="1">
      <c r="A21" s="527">
        <v>15</v>
      </c>
      <c r="B21" s="530" t="s">
        <v>107</v>
      </c>
      <c r="C21" s="624">
        <v>1072143502.99359</v>
      </c>
      <c r="D21" s="624">
        <v>22642684944.789963</v>
      </c>
      <c r="E21" s="624">
        <v>560771962.33944488</v>
      </c>
      <c r="F21" s="624">
        <v>277402617.79694247</v>
      </c>
      <c r="G21" s="624">
        <v>6908066</v>
      </c>
      <c r="H21" s="624">
        <v>34537620.390000015</v>
      </c>
      <c r="I21" s="627">
        <f t="shared" si="0"/>
        <v>22869745801.647167</v>
      </c>
      <c r="K21" s="629"/>
      <c r="L21" s="629"/>
      <c r="M21" s="629"/>
      <c r="N21" s="629"/>
      <c r="O21" s="629"/>
      <c r="P21" s="629"/>
      <c r="Q21" s="629"/>
      <c r="R21" s="629"/>
      <c r="S21" s="629"/>
      <c r="T21" s="629"/>
      <c r="U21" s="629"/>
      <c r="V21" s="629"/>
      <c r="W21" s="629"/>
      <c r="X21" s="629"/>
      <c r="Y21" s="629"/>
      <c r="Z21" s="629"/>
      <c r="AA21" s="629"/>
      <c r="AB21" s="629"/>
    </row>
    <row r="22" spans="1:28">
      <c r="A22" s="562">
        <v>16</v>
      </c>
      <c r="B22" s="563" t="s">
        <v>562</v>
      </c>
      <c r="C22" s="626">
        <v>679870229.37829995</v>
      </c>
      <c r="D22" s="626">
        <v>15066211586.520901</v>
      </c>
      <c r="E22" s="626">
        <v>346780752.91250002</v>
      </c>
      <c r="F22" s="626">
        <v>276367837.13139999</v>
      </c>
      <c r="G22" s="626">
        <v>0</v>
      </c>
      <c r="H22" s="626">
        <v>33935037.480000019</v>
      </c>
      <c r="I22" s="627">
        <f t="shared" si="0"/>
        <v>15122933225.855301</v>
      </c>
      <c r="K22" s="629"/>
      <c r="L22" s="629"/>
      <c r="M22" s="629"/>
      <c r="N22" s="629"/>
      <c r="O22" s="629"/>
      <c r="P22" s="629"/>
      <c r="Q22" s="629"/>
      <c r="R22" s="629"/>
      <c r="S22" s="629"/>
      <c r="T22" s="629"/>
      <c r="U22" s="629"/>
      <c r="V22" s="629"/>
      <c r="W22" s="629"/>
      <c r="X22" s="629"/>
      <c r="Y22" s="629"/>
      <c r="Z22" s="629"/>
      <c r="AA22" s="629"/>
      <c r="AB22" s="629"/>
    </row>
    <row r="23" spans="1:28">
      <c r="A23" s="562">
        <v>17</v>
      </c>
      <c r="B23" s="563" t="s">
        <v>563</v>
      </c>
      <c r="C23" s="626"/>
      <c r="D23" s="626">
        <v>3098018519.7599998</v>
      </c>
      <c r="E23" s="626">
        <v>106684.72</v>
      </c>
      <c r="F23" s="626">
        <v>686304.598</v>
      </c>
      <c r="G23" s="626"/>
      <c r="H23" s="626"/>
      <c r="I23" s="627">
        <f t="shared" si="0"/>
        <v>3097225530.4419999</v>
      </c>
      <c r="K23" s="629"/>
      <c r="L23" s="629"/>
      <c r="M23" s="629"/>
      <c r="N23" s="629"/>
      <c r="O23" s="629"/>
      <c r="P23" s="629"/>
      <c r="Q23" s="629"/>
      <c r="R23" s="629"/>
      <c r="S23" s="629"/>
      <c r="T23" s="629"/>
      <c r="U23" s="629"/>
      <c r="V23" s="629"/>
      <c r="W23" s="629"/>
      <c r="X23" s="629"/>
      <c r="Y23" s="629"/>
      <c r="Z23" s="629"/>
      <c r="AA23" s="629"/>
      <c r="AB23" s="629"/>
    </row>
    <row r="24" spans="1:28">
      <c r="K24" s="629"/>
      <c r="L24" s="629"/>
      <c r="M24" s="629"/>
      <c r="N24" s="629"/>
      <c r="O24" s="629"/>
      <c r="P24" s="629"/>
      <c r="Q24" s="629"/>
      <c r="R24" s="629"/>
      <c r="S24" s="629"/>
      <c r="T24" s="629"/>
      <c r="U24" s="629"/>
      <c r="V24" s="629"/>
      <c r="W24" s="629"/>
      <c r="X24" s="629"/>
      <c r="Y24" s="629"/>
      <c r="Z24" s="629"/>
      <c r="AA24" s="629"/>
      <c r="AB24" s="629"/>
    </row>
    <row r="25" spans="1:28">
      <c r="K25" s="629"/>
      <c r="L25" s="629"/>
      <c r="M25" s="629"/>
      <c r="N25" s="629"/>
      <c r="O25" s="629"/>
      <c r="P25" s="629"/>
      <c r="Q25" s="629"/>
      <c r="R25" s="629"/>
      <c r="S25" s="629"/>
      <c r="T25" s="629"/>
      <c r="U25" s="629"/>
      <c r="V25" s="629"/>
      <c r="W25" s="629"/>
      <c r="X25" s="629"/>
      <c r="Y25" s="629"/>
      <c r="Z25" s="629"/>
      <c r="AA25" s="629"/>
      <c r="AB25" s="629"/>
    </row>
    <row r="26" spans="1:28" ht="25.5">
      <c r="B26" s="557" t="s">
        <v>690</v>
      </c>
      <c r="K26" s="629"/>
      <c r="L26" s="629"/>
      <c r="M26" s="629"/>
      <c r="N26" s="629"/>
      <c r="O26" s="629"/>
      <c r="P26" s="629"/>
      <c r="Q26" s="629"/>
      <c r="R26" s="629"/>
      <c r="S26" s="629"/>
      <c r="T26" s="629"/>
      <c r="U26" s="629"/>
      <c r="V26" s="629"/>
      <c r="W26" s="629"/>
      <c r="X26" s="629"/>
      <c r="Y26" s="629"/>
      <c r="Z26" s="629"/>
      <c r="AA26" s="629"/>
      <c r="AB26" s="629"/>
    </row>
    <row r="27" spans="1:28">
      <c r="K27" s="629"/>
      <c r="L27" s="629"/>
      <c r="M27" s="629"/>
      <c r="N27" s="629"/>
      <c r="O27" s="629"/>
      <c r="P27" s="629"/>
      <c r="Q27" s="629"/>
      <c r="R27" s="629"/>
      <c r="S27" s="629"/>
      <c r="T27" s="629"/>
      <c r="U27" s="629"/>
      <c r="V27" s="629"/>
      <c r="W27" s="629"/>
      <c r="X27" s="629"/>
      <c r="Y27" s="629"/>
      <c r="Z27" s="629"/>
      <c r="AA27" s="629"/>
      <c r="AB27" s="629"/>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7"/>
  <sheetViews>
    <sheetView showGridLines="0" topLeftCell="A13" workbookViewId="0"/>
  </sheetViews>
  <sheetFormatPr defaultColWidth="9.140625" defaultRowHeight="12.75"/>
  <cols>
    <col min="1" max="1" width="11" style="528" bestFit="1" customWidth="1"/>
    <col min="2" max="2" width="93.42578125" style="528" customWidth="1"/>
    <col min="3" max="8" width="22" style="528" customWidth="1"/>
    <col min="9" max="9" width="42.28515625" style="528" bestFit="1" customWidth="1"/>
    <col min="10" max="10" width="9.140625" style="528"/>
    <col min="11" max="16" width="9.28515625" style="528" bestFit="1" customWidth="1"/>
    <col min="17" max="17" width="12.28515625" style="528" bestFit="1" customWidth="1"/>
    <col min="18" max="24" width="9.28515625" style="528" bestFit="1" customWidth="1"/>
    <col min="25" max="25" width="12.28515625" style="528" bestFit="1" customWidth="1"/>
    <col min="26" max="32" width="9.28515625" style="528" bestFit="1" customWidth="1"/>
    <col min="33" max="33" width="12.28515625" style="528" bestFit="1" customWidth="1"/>
    <col min="34" max="16384" width="9.140625" style="528"/>
  </cols>
  <sheetData>
    <row r="1" spans="1:33" ht="13.5">
      <c r="A1" s="519" t="s">
        <v>30</v>
      </c>
      <c r="B1" s="3" t="str">
        <f>'Info '!C2</f>
        <v>Bank of Georgia JSC</v>
      </c>
    </row>
    <row r="2" spans="1:33" ht="13.5">
      <c r="A2" s="520" t="s">
        <v>31</v>
      </c>
      <c r="B2" s="555">
        <f>'1. key ratios '!B2</f>
        <v>44651</v>
      </c>
    </row>
    <row r="3" spans="1:33">
      <c r="A3" s="521" t="s">
        <v>564</v>
      </c>
    </row>
    <row r="4" spans="1:33">
      <c r="C4" s="559" t="s">
        <v>0</v>
      </c>
      <c r="D4" s="559" t="s">
        <v>1</v>
      </c>
      <c r="E4" s="559" t="s">
        <v>2</v>
      </c>
      <c r="F4" s="559" t="s">
        <v>3</v>
      </c>
      <c r="G4" s="559" t="s">
        <v>4</v>
      </c>
      <c r="H4" s="559" t="s">
        <v>5</v>
      </c>
      <c r="I4" s="559" t="s">
        <v>8</v>
      </c>
    </row>
    <row r="5" spans="1:33" ht="46.5" customHeight="1">
      <c r="A5" s="741" t="s">
        <v>705</v>
      </c>
      <c r="B5" s="742"/>
      <c r="C5" s="755" t="s">
        <v>552</v>
      </c>
      <c r="D5" s="755"/>
      <c r="E5" s="755" t="s">
        <v>553</v>
      </c>
      <c r="F5" s="755" t="s">
        <v>554</v>
      </c>
      <c r="G5" s="753" t="s">
        <v>555</v>
      </c>
      <c r="H5" s="753" t="s">
        <v>556</v>
      </c>
      <c r="I5" s="560" t="s">
        <v>557</v>
      </c>
    </row>
    <row r="6" spans="1:33" ht="75" customHeight="1">
      <c r="A6" s="745"/>
      <c r="B6" s="746"/>
      <c r="C6" s="548" t="s">
        <v>558</v>
      </c>
      <c r="D6" s="548" t="s">
        <v>559</v>
      </c>
      <c r="E6" s="755"/>
      <c r="F6" s="755"/>
      <c r="G6" s="754"/>
      <c r="H6" s="754"/>
      <c r="I6" s="560" t="s">
        <v>560</v>
      </c>
    </row>
    <row r="7" spans="1:33">
      <c r="A7" s="525">
        <v>1</v>
      </c>
      <c r="B7" s="529" t="s">
        <v>695</v>
      </c>
      <c r="C7" s="626">
        <v>14176147.288975999</v>
      </c>
      <c r="D7" s="626">
        <v>4609968884.8904715</v>
      </c>
      <c r="E7" s="626">
        <v>7210008.0699999994</v>
      </c>
      <c r="F7" s="626">
        <v>11688121.99</v>
      </c>
      <c r="G7" s="626">
        <v>0</v>
      </c>
      <c r="H7" s="626">
        <v>0</v>
      </c>
      <c r="I7" s="627">
        <f t="shared" ref="I7:I34" si="0">C7+D7-E7-F7-G7</f>
        <v>4605246902.1194477</v>
      </c>
      <c r="K7" s="629"/>
      <c r="L7" s="629"/>
      <c r="M7" s="629"/>
      <c r="N7" s="629"/>
      <c r="O7" s="629"/>
      <c r="P7" s="629"/>
      <c r="Q7" s="629"/>
      <c r="R7" s="629"/>
      <c r="S7" s="629"/>
      <c r="T7" s="629"/>
      <c r="U7" s="629"/>
      <c r="V7" s="629"/>
      <c r="W7" s="629"/>
      <c r="X7" s="629"/>
      <c r="Y7" s="629"/>
      <c r="Z7" s="629"/>
      <c r="AA7" s="629"/>
      <c r="AB7" s="629"/>
      <c r="AC7" s="629"/>
      <c r="AD7" s="629"/>
    </row>
    <row r="8" spans="1:33">
      <c r="A8" s="525">
        <v>2</v>
      </c>
      <c r="B8" s="529" t="s">
        <v>565</v>
      </c>
      <c r="C8" s="626">
        <v>201603283.95101693</v>
      </c>
      <c r="D8" s="626">
        <v>3445526018.6463213</v>
      </c>
      <c r="E8" s="626">
        <v>94533061.334830508</v>
      </c>
      <c r="F8" s="626">
        <v>28349762.448000003</v>
      </c>
      <c r="G8" s="626">
        <v>0</v>
      </c>
      <c r="H8" s="626">
        <v>0</v>
      </c>
      <c r="I8" s="627">
        <f t="shared" si="0"/>
        <v>3524246478.814508</v>
      </c>
      <c r="K8" s="628"/>
      <c r="L8" s="628"/>
      <c r="M8" s="628"/>
      <c r="N8" s="628"/>
      <c r="O8" s="628"/>
      <c r="P8" s="628"/>
      <c r="Q8" s="628"/>
      <c r="R8" s="628"/>
      <c r="S8" s="628"/>
      <c r="T8" s="628"/>
      <c r="U8" s="628"/>
      <c r="V8" s="628"/>
      <c r="W8" s="628"/>
      <c r="X8" s="628"/>
      <c r="Y8" s="628"/>
      <c r="Z8" s="628"/>
      <c r="AA8" s="628"/>
      <c r="AB8" s="628"/>
      <c r="AC8" s="628"/>
      <c r="AD8" s="628"/>
      <c r="AE8" s="628"/>
      <c r="AF8" s="628"/>
      <c r="AG8" s="628"/>
    </row>
    <row r="9" spans="1:33">
      <c r="A9" s="525">
        <v>3</v>
      </c>
      <c r="B9" s="529" t="s">
        <v>566</v>
      </c>
      <c r="C9" s="626">
        <v>0</v>
      </c>
      <c r="D9" s="626">
        <v>0</v>
      </c>
      <c r="E9" s="626">
        <v>0</v>
      </c>
      <c r="F9" s="626">
        <v>0</v>
      </c>
      <c r="G9" s="626">
        <v>0</v>
      </c>
      <c r="H9" s="626">
        <v>0</v>
      </c>
      <c r="I9" s="627">
        <f t="shared" si="0"/>
        <v>0</v>
      </c>
      <c r="K9" s="628"/>
      <c r="L9" s="628"/>
      <c r="M9" s="628"/>
      <c r="N9" s="628"/>
      <c r="O9" s="628"/>
      <c r="P9" s="628"/>
      <c r="Q9" s="628"/>
      <c r="R9" s="628"/>
      <c r="S9" s="628"/>
      <c r="T9" s="628"/>
      <c r="U9" s="628"/>
      <c r="V9" s="628"/>
      <c r="W9" s="628"/>
      <c r="X9" s="628"/>
      <c r="Y9" s="628"/>
      <c r="Z9" s="628"/>
      <c r="AA9" s="628"/>
      <c r="AB9" s="628"/>
      <c r="AC9" s="628"/>
      <c r="AD9" s="628"/>
      <c r="AE9" s="628"/>
      <c r="AF9" s="628"/>
      <c r="AG9" s="628"/>
    </row>
    <row r="10" spans="1:33">
      <c r="A10" s="525">
        <v>4</v>
      </c>
      <c r="B10" s="529" t="s">
        <v>696</v>
      </c>
      <c r="C10" s="626">
        <v>26364257.289999999</v>
      </c>
      <c r="D10" s="626">
        <v>466093818.28829503</v>
      </c>
      <c r="E10" s="626">
        <v>10984358.189999998</v>
      </c>
      <c r="F10" s="626">
        <v>8718791.6699999999</v>
      </c>
      <c r="G10" s="626">
        <v>0</v>
      </c>
      <c r="H10" s="626">
        <v>0</v>
      </c>
      <c r="I10" s="627">
        <f t="shared" si="0"/>
        <v>472754925.71829504</v>
      </c>
      <c r="K10" s="628"/>
      <c r="L10" s="628"/>
      <c r="M10" s="628"/>
      <c r="N10" s="628"/>
      <c r="O10" s="628"/>
      <c r="P10" s="628"/>
      <c r="Q10" s="628"/>
      <c r="R10" s="628"/>
      <c r="S10" s="628"/>
      <c r="T10" s="628"/>
      <c r="U10" s="628"/>
      <c r="V10" s="628"/>
      <c r="W10" s="628"/>
      <c r="X10" s="628"/>
      <c r="Y10" s="628"/>
      <c r="Z10" s="628"/>
      <c r="AA10" s="628"/>
      <c r="AB10" s="628"/>
      <c r="AC10" s="628"/>
      <c r="AD10" s="628"/>
      <c r="AE10" s="628"/>
      <c r="AF10" s="628"/>
      <c r="AG10" s="628"/>
    </row>
    <row r="11" spans="1:33">
      <c r="A11" s="525">
        <v>5</v>
      </c>
      <c r="B11" s="529" t="s">
        <v>567</v>
      </c>
      <c r="C11" s="626">
        <v>58748895.027472004</v>
      </c>
      <c r="D11" s="626">
        <v>829161442.03538585</v>
      </c>
      <c r="E11" s="626">
        <v>26762806.310000006</v>
      </c>
      <c r="F11" s="626">
        <v>14606054.26706953</v>
      </c>
      <c r="G11" s="626">
        <v>0</v>
      </c>
      <c r="H11" s="626">
        <v>0</v>
      </c>
      <c r="I11" s="627">
        <f t="shared" si="0"/>
        <v>846541476.48578823</v>
      </c>
      <c r="K11" s="628"/>
      <c r="L11" s="628"/>
      <c r="M11" s="628"/>
      <c r="N11" s="628"/>
      <c r="O11" s="628"/>
      <c r="P11" s="628"/>
      <c r="Q11" s="628"/>
      <c r="R11" s="628"/>
      <c r="S11" s="628"/>
      <c r="T11" s="628"/>
      <c r="U11" s="628"/>
      <c r="V11" s="628"/>
      <c r="W11" s="628"/>
      <c r="X11" s="628"/>
      <c r="Y11" s="628"/>
      <c r="Z11" s="628"/>
      <c r="AA11" s="628"/>
      <c r="AB11" s="628"/>
      <c r="AC11" s="628"/>
      <c r="AD11" s="628"/>
      <c r="AE11" s="628"/>
      <c r="AF11" s="628"/>
      <c r="AG11" s="628"/>
    </row>
    <row r="12" spans="1:33">
      <c r="A12" s="525">
        <v>6</v>
      </c>
      <c r="B12" s="529" t="s">
        <v>568</v>
      </c>
      <c r="C12" s="626">
        <v>25698923.850000005</v>
      </c>
      <c r="D12" s="626">
        <v>570355630.00354123</v>
      </c>
      <c r="E12" s="626">
        <v>15259144.630000003</v>
      </c>
      <c r="F12" s="626">
        <v>10808159.750000004</v>
      </c>
      <c r="G12" s="626">
        <v>0</v>
      </c>
      <c r="H12" s="626">
        <v>0</v>
      </c>
      <c r="I12" s="627">
        <f t="shared" si="0"/>
        <v>569987249.47354126</v>
      </c>
      <c r="K12" s="628"/>
      <c r="L12" s="628"/>
      <c r="M12" s="628"/>
      <c r="N12" s="628"/>
      <c r="O12" s="628"/>
      <c r="P12" s="628"/>
      <c r="Q12" s="628"/>
      <c r="R12" s="628"/>
      <c r="S12" s="628"/>
      <c r="T12" s="628"/>
      <c r="U12" s="628"/>
      <c r="V12" s="628"/>
      <c r="W12" s="628"/>
      <c r="X12" s="628"/>
      <c r="Y12" s="628"/>
      <c r="Z12" s="628"/>
      <c r="AA12" s="628"/>
      <c r="AB12" s="628"/>
      <c r="AC12" s="628"/>
      <c r="AD12" s="628"/>
      <c r="AE12" s="628"/>
      <c r="AF12" s="628"/>
      <c r="AG12" s="628"/>
    </row>
    <row r="13" spans="1:33">
      <c r="A13" s="525">
        <v>7</v>
      </c>
      <c r="B13" s="529" t="s">
        <v>569</v>
      </c>
      <c r="C13" s="626">
        <v>13060066.539999994</v>
      </c>
      <c r="D13" s="626">
        <v>535267320.118101</v>
      </c>
      <c r="E13" s="626">
        <v>6753359.6199999973</v>
      </c>
      <c r="F13" s="626">
        <v>9851244.6999999974</v>
      </c>
      <c r="G13" s="626">
        <v>0</v>
      </c>
      <c r="H13" s="626">
        <v>41691.32</v>
      </c>
      <c r="I13" s="627">
        <f t="shared" si="0"/>
        <v>531722782.33810097</v>
      </c>
      <c r="K13" s="628"/>
      <c r="L13" s="628"/>
      <c r="M13" s="628"/>
      <c r="N13" s="628"/>
      <c r="O13" s="628"/>
      <c r="P13" s="628"/>
      <c r="Q13" s="628"/>
      <c r="R13" s="628"/>
      <c r="S13" s="628"/>
      <c r="T13" s="628"/>
      <c r="U13" s="628"/>
      <c r="V13" s="628"/>
      <c r="W13" s="628"/>
      <c r="X13" s="628"/>
      <c r="Y13" s="628"/>
      <c r="Z13" s="628"/>
      <c r="AA13" s="628"/>
      <c r="AB13" s="628"/>
      <c r="AC13" s="628"/>
      <c r="AD13" s="628"/>
      <c r="AE13" s="628"/>
      <c r="AF13" s="628"/>
      <c r="AG13" s="628"/>
    </row>
    <row r="14" spans="1:33">
      <c r="A14" s="525">
        <v>8</v>
      </c>
      <c r="B14" s="529" t="s">
        <v>570</v>
      </c>
      <c r="C14" s="626">
        <v>49495726.299999997</v>
      </c>
      <c r="D14" s="626">
        <v>548820924.570225</v>
      </c>
      <c r="E14" s="626">
        <v>21540870.089999989</v>
      </c>
      <c r="F14" s="626">
        <v>10589998.5</v>
      </c>
      <c r="G14" s="626">
        <v>0</v>
      </c>
      <c r="H14" s="626">
        <v>119046.91</v>
      </c>
      <c r="I14" s="627">
        <f t="shared" si="0"/>
        <v>566185782.28022492</v>
      </c>
      <c r="K14" s="628"/>
      <c r="L14" s="628"/>
      <c r="M14" s="628"/>
      <c r="N14" s="628"/>
      <c r="O14" s="628"/>
      <c r="P14" s="628"/>
      <c r="Q14" s="628"/>
      <c r="R14" s="628"/>
      <c r="S14" s="628"/>
      <c r="T14" s="628"/>
      <c r="U14" s="628"/>
      <c r="V14" s="628"/>
      <c r="W14" s="628"/>
      <c r="X14" s="628"/>
      <c r="Y14" s="628"/>
      <c r="Z14" s="628"/>
      <c r="AA14" s="628"/>
      <c r="AB14" s="628"/>
      <c r="AC14" s="628"/>
      <c r="AD14" s="628"/>
      <c r="AE14" s="628"/>
      <c r="AF14" s="628"/>
      <c r="AG14" s="628"/>
    </row>
    <row r="15" spans="1:33">
      <c r="A15" s="525">
        <v>9</v>
      </c>
      <c r="B15" s="529" t="s">
        <v>571</v>
      </c>
      <c r="C15" s="626">
        <v>32854772.25898305</v>
      </c>
      <c r="D15" s="626">
        <v>842336387.23883581</v>
      </c>
      <c r="E15" s="626">
        <v>37138626.10540919</v>
      </c>
      <c r="F15" s="626">
        <v>11584445.388977189</v>
      </c>
      <c r="G15" s="626">
        <v>0</v>
      </c>
      <c r="H15" s="626">
        <v>87004.33</v>
      </c>
      <c r="I15" s="627">
        <f t="shared" si="0"/>
        <v>826468088.00343251</v>
      </c>
      <c r="K15" s="628"/>
      <c r="L15" s="628"/>
      <c r="M15" s="628"/>
      <c r="N15" s="628"/>
      <c r="O15" s="628"/>
      <c r="P15" s="628"/>
      <c r="Q15" s="628"/>
      <c r="R15" s="628"/>
      <c r="S15" s="628"/>
      <c r="T15" s="628"/>
      <c r="U15" s="628"/>
      <c r="V15" s="628"/>
      <c r="W15" s="628"/>
      <c r="X15" s="628"/>
      <c r="Y15" s="628"/>
      <c r="Z15" s="628"/>
      <c r="AA15" s="628"/>
      <c r="AB15" s="628"/>
      <c r="AC15" s="628"/>
      <c r="AD15" s="628"/>
      <c r="AE15" s="628"/>
      <c r="AF15" s="628"/>
      <c r="AG15" s="628"/>
    </row>
    <row r="16" spans="1:33">
      <c r="A16" s="525">
        <v>10</v>
      </c>
      <c r="B16" s="529" t="s">
        <v>572</v>
      </c>
      <c r="C16" s="626">
        <v>7991400.0872320002</v>
      </c>
      <c r="D16" s="626">
        <v>174708193.232611</v>
      </c>
      <c r="E16" s="626">
        <v>2923003.1</v>
      </c>
      <c r="F16" s="626">
        <v>3373869.5999999996</v>
      </c>
      <c r="G16" s="626">
        <v>0</v>
      </c>
      <c r="H16" s="626">
        <v>15507.79</v>
      </c>
      <c r="I16" s="627">
        <f t="shared" si="0"/>
        <v>176402720.61984301</v>
      </c>
      <c r="K16" s="628"/>
      <c r="L16" s="628"/>
      <c r="M16" s="628"/>
      <c r="N16" s="628"/>
      <c r="O16" s="628"/>
      <c r="P16" s="628"/>
      <c r="Q16" s="628"/>
      <c r="R16" s="628"/>
      <c r="S16" s="628"/>
      <c r="T16" s="628"/>
      <c r="U16" s="628"/>
      <c r="V16" s="628"/>
      <c r="W16" s="628"/>
      <c r="X16" s="628"/>
      <c r="Y16" s="628"/>
      <c r="Z16" s="628"/>
      <c r="AA16" s="628"/>
      <c r="AB16" s="628"/>
      <c r="AC16" s="628"/>
      <c r="AD16" s="628"/>
      <c r="AE16" s="628"/>
      <c r="AF16" s="628"/>
      <c r="AG16" s="628"/>
    </row>
    <row r="17" spans="1:33">
      <c r="A17" s="525">
        <v>11</v>
      </c>
      <c r="B17" s="529" t="s">
        <v>573</v>
      </c>
      <c r="C17" s="626">
        <v>1779034.5299999996</v>
      </c>
      <c r="D17" s="626">
        <v>127339712.83751501</v>
      </c>
      <c r="E17" s="626">
        <v>1581866.67</v>
      </c>
      <c r="F17" s="626">
        <v>2377994.5499999998</v>
      </c>
      <c r="G17" s="626">
        <v>0</v>
      </c>
      <c r="H17" s="626">
        <v>89345.56</v>
      </c>
      <c r="I17" s="627">
        <v>12278346.110400001</v>
      </c>
      <c r="K17" s="628"/>
      <c r="L17" s="628"/>
      <c r="M17" s="628"/>
      <c r="N17" s="628"/>
      <c r="O17" s="628"/>
      <c r="P17" s="628"/>
      <c r="Q17" s="628"/>
      <c r="R17" s="628"/>
      <c r="S17" s="628"/>
      <c r="T17" s="628"/>
      <c r="U17" s="628"/>
      <c r="V17" s="628"/>
      <c r="W17" s="628"/>
      <c r="X17" s="628"/>
      <c r="Y17" s="628"/>
      <c r="Z17" s="628"/>
      <c r="AA17" s="628"/>
      <c r="AB17" s="628"/>
      <c r="AC17" s="628"/>
      <c r="AD17" s="628"/>
      <c r="AE17" s="628"/>
      <c r="AF17" s="628"/>
      <c r="AG17" s="628"/>
    </row>
    <row r="18" spans="1:33">
      <c r="A18" s="525">
        <v>12</v>
      </c>
      <c r="B18" s="529" t="s">
        <v>574</v>
      </c>
      <c r="C18" s="626">
        <v>32254599.422223013</v>
      </c>
      <c r="D18" s="626">
        <v>789941160.02830303</v>
      </c>
      <c r="E18" s="626">
        <v>15313093.009999998</v>
      </c>
      <c r="F18" s="626">
        <v>14995237.550000001</v>
      </c>
      <c r="G18" s="626">
        <v>0</v>
      </c>
      <c r="H18" s="626">
        <v>681737.28</v>
      </c>
      <c r="I18" s="627">
        <f t="shared" si="0"/>
        <v>791887428.89052606</v>
      </c>
      <c r="K18" s="628"/>
      <c r="L18" s="628"/>
      <c r="M18" s="628"/>
      <c r="N18" s="628"/>
      <c r="O18" s="628"/>
      <c r="P18" s="628"/>
      <c r="Q18" s="628"/>
      <c r="R18" s="628"/>
      <c r="S18" s="628"/>
      <c r="T18" s="628"/>
      <c r="U18" s="628"/>
      <c r="V18" s="628"/>
      <c r="W18" s="628"/>
      <c r="X18" s="628"/>
      <c r="Y18" s="628"/>
      <c r="Z18" s="628"/>
      <c r="AA18" s="628"/>
      <c r="AB18" s="628"/>
      <c r="AC18" s="628"/>
      <c r="AD18" s="628"/>
      <c r="AE18" s="628"/>
      <c r="AF18" s="628"/>
      <c r="AG18" s="628"/>
    </row>
    <row r="19" spans="1:33">
      <c r="A19" s="525">
        <v>13</v>
      </c>
      <c r="B19" s="529" t="s">
        <v>575</v>
      </c>
      <c r="C19" s="626">
        <v>3757427.919999999</v>
      </c>
      <c r="D19" s="626">
        <v>209671757.82449898</v>
      </c>
      <c r="E19" s="626">
        <v>1836478.5999999992</v>
      </c>
      <c r="F19" s="626">
        <v>3861438.5899999994</v>
      </c>
      <c r="G19" s="626">
        <v>0</v>
      </c>
      <c r="H19" s="626">
        <v>190905.24</v>
      </c>
      <c r="I19" s="627">
        <f t="shared" si="0"/>
        <v>207731268.55449897</v>
      </c>
      <c r="K19" s="628"/>
      <c r="L19" s="628"/>
      <c r="M19" s="628"/>
      <c r="N19" s="628"/>
      <c r="O19" s="628"/>
      <c r="P19" s="628"/>
      <c r="Q19" s="628"/>
      <c r="R19" s="628"/>
      <c r="S19" s="628"/>
      <c r="T19" s="628"/>
      <c r="U19" s="628"/>
      <c r="V19" s="628"/>
      <c r="W19" s="628"/>
      <c r="X19" s="628"/>
      <c r="Y19" s="628"/>
      <c r="Z19" s="628"/>
      <c r="AA19" s="628"/>
      <c r="AB19" s="628"/>
      <c r="AC19" s="628"/>
      <c r="AD19" s="628"/>
      <c r="AE19" s="628"/>
      <c r="AF19" s="628"/>
      <c r="AG19" s="628"/>
    </row>
    <row r="20" spans="1:33">
      <c r="A20" s="525">
        <v>14</v>
      </c>
      <c r="B20" s="529" t="s">
        <v>576</v>
      </c>
      <c r="C20" s="626">
        <v>87782472.407548979</v>
      </c>
      <c r="D20" s="626">
        <v>1008170932.5540149</v>
      </c>
      <c r="E20" s="626">
        <v>44242456.027422197</v>
      </c>
      <c r="F20" s="626">
        <v>16429888.755974699</v>
      </c>
      <c r="G20" s="626">
        <v>0</v>
      </c>
      <c r="H20" s="626">
        <v>21964.92</v>
      </c>
      <c r="I20" s="627">
        <f t="shared" si="0"/>
        <v>1035281060.178167</v>
      </c>
      <c r="K20" s="628"/>
      <c r="L20" s="628"/>
      <c r="M20" s="628"/>
      <c r="N20" s="628"/>
      <c r="O20" s="628"/>
      <c r="P20" s="628"/>
      <c r="Q20" s="628"/>
      <c r="R20" s="628"/>
      <c r="S20" s="628"/>
      <c r="T20" s="628"/>
      <c r="U20" s="628"/>
      <c r="V20" s="628"/>
      <c r="W20" s="628"/>
      <c r="X20" s="628"/>
      <c r="Y20" s="628"/>
      <c r="Z20" s="628"/>
      <c r="AA20" s="628"/>
      <c r="AB20" s="628"/>
      <c r="AC20" s="628"/>
      <c r="AD20" s="628"/>
      <c r="AE20" s="628"/>
      <c r="AF20" s="628"/>
      <c r="AG20" s="628"/>
    </row>
    <row r="21" spans="1:33">
      <c r="A21" s="525">
        <v>15</v>
      </c>
      <c r="B21" s="529" t="s">
        <v>577</v>
      </c>
      <c r="C21" s="626">
        <v>21528441.250000007</v>
      </c>
      <c r="D21" s="626">
        <v>172178889.767726</v>
      </c>
      <c r="E21" s="626">
        <v>8677026.9300000016</v>
      </c>
      <c r="F21" s="626">
        <v>2924432.7400000007</v>
      </c>
      <c r="G21" s="626">
        <v>0</v>
      </c>
      <c r="H21" s="626">
        <v>880.19</v>
      </c>
      <c r="I21" s="627">
        <f t="shared" si="0"/>
        <v>182105871.34772599</v>
      </c>
      <c r="K21" s="628"/>
      <c r="L21" s="628"/>
      <c r="M21" s="628"/>
      <c r="N21" s="628"/>
      <c r="O21" s="628"/>
      <c r="P21" s="628"/>
      <c r="Q21" s="628"/>
      <c r="R21" s="628"/>
      <c r="S21" s="628"/>
      <c r="T21" s="628"/>
      <c r="U21" s="628"/>
      <c r="V21" s="628"/>
      <c r="W21" s="628"/>
      <c r="X21" s="628"/>
      <c r="Y21" s="628"/>
      <c r="Z21" s="628"/>
      <c r="AA21" s="628"/>
      <c r="AB21" s="628"/>
      <c r="AC21" s="628"/>
      <c r="AD21" s="628"/>
      <c r="AE21" s="628"/>
      <c r="AF21" s="628"/>
      <c r="AG21" s="628"/>
    </row>
    <row r="22" spans="1:33">
      <c r="A22" s="525">
        <v>16</v>
      </c>
      <c r="B22" s="529" t="s">
        <v>578</v>
      </c>
      <c r="C22" s="626">
        <v>58443132.420000009</v>
      </c>
      <c r="D22" s="626">
        <v>455520492.16385794</v>
      </c>
      <c r="E22" s="626">
        <v>28130422.0108</v>
      </c>
      <c r="F22" s="626">
        <v>8411310.7800000012</v>
      </c>
      <c r="G22" s="626">
        <v>0</v>
      </c>
      <c r="H22" s="626">
        <v>0</v>
      </c>
      <c r="I22" s="627">
        <f t="shared" si="0"/>
        <v>477421891.79305792</v>
      </c>
      <c r="K22" s="628"/>
      <c r="L22" s="628"/>
      <c r="M22" s="628"/>
      <c r="N22" s="628"/>
      <c r="O22" s="628"/>
      <c r="P22" s="628"/>
      <c r="Q22" s="628"/>
      <c r="R22" s="628"/>
      <c r="S22" s="628"/>
      <c r="T22" s="628"/>
      <c r="U22" s="628"/>
      <c r="V22" s="628"/>
      <c r="W22" s="628"/>
      <c r="X22" s="628"/>
      <c r="Y22" s="628"/>
      <c r="Z22" s="628"/>
      <c r="AA22" s="628"/>
      <c r="AB22" s="628"/>
      <c r="AC22" s="628"/>
      <c r="AD22" s="628"/>
      <c r="AE22" s="628"/>
      <c r="AF22" s="628"/>
      <c r="AG22" s="628"/>
    </row>
    <row r="23" spans="1:33">
      <c r="A23" s="525">
        <v>17</v>
      </c>
      <c r="B23" s="529" t="s">
        <v>699</v>
      </c>
      <c r="C23" s="626">
        <v>6219260.9100000001</v>
      </c>
      <c r="D23" s="626">
        <v>80692762.837244034</v>
      </c>
      <c r="E23" s="626">
        <v>3720831.5500000012</v>
      </c>
      <c r="F23" s="626">
        <v>1510525.1</v>
      </c>
      <c r="G23" s="626">
        <v>0</v>
      </c>
      <c r="H23" s="626">
        <v>0</v>
      </c>
      <c r="I23" s="627">
        <f t="shared" si="0"/>
        <v>81680667.097244039</v>
      </c>
      <c r="K23" s="628"/>
      <c r="L23" s="628"/>
      <c r="M23" s="628"/>
      <c r="N23" s="628"/>
      <c r="O23" s="628"/>
      <c r="P23" s="628"/>
      <c r="Q23" s="628"/>
      <c r="R23" s="628"/>
      <c r="S23" s="628"/>
      <c r="T23" s="628"/>
      <c r="U23" s="628"/>
      <c r="V23" s="628"/>
      <c r="W23" s="628"/>
      <c r="X23" s="628"/>
      <c r="Y23" s="628"/>
      <c r="Z23" s="628"/>
      <c r="AA23" s="628"/>
      <c r="AB23" s="628"/>
      <c r="AC23" s="628"/>
      <c r="AD23" s="628"/>
      <c r="AE23" s="628"/>
      <c r="AF23" s="628"/>
      <c r="AG23" s="628"/>
    </row>
    <row r="24" spans="1:33">
      <c r="A24" s="525">
        <v>18</v>
      </c>
      <c r="B24" s="529" t="s">
        <v>579</v>
      </c>
      <c r="C24" s="626">
        <v>3744470.74</v>
      </c>
      <c r="D24" s="626">
        <v>463806637.43686587</v>
      </c>
      <c r="E24" s="626">
        <v>1731877.9099999997</v>
      </c>
      <c r="F24" s="626">
        <v>9118904.7367539983</v>
      </c>
      <c r="G24" s="626">
        <v>0</v>
      </c>
      <c r="H24" s="626">
        <v>113901.51</v>
      </c>
      <c r="I24" s="627">
        <f t="shared" si="0"/>
        <v>456700325.53011185</v>
      </c>
      <c r="K24" s="628"/>
      <c r="L24" s="628"/>
      <c r="M24" s="628"/>
      <c r="N24" s="628"/>
      <c r="O24" s="628"/>
      <c r="P24" s="628"/>
      <c r="Q24" s="628"/>
      <c r="R24" s="628"/>
      <c r="S24" s="628"/>
      <c r="T24" s="628"/>
      <c r="U24" s="628"/>
      <c r="V24" s="628"/>
      <c r="W24" s="628"/>
      <c r="X24" s="628"/>
      <c r="Y24" s="628"/>
      <c r="Z24" s="628"/>
      <c r="AA24" s="628"/>
      <c r="AB24" s="628"/>
      <c r="AC24" s="628"/>
      <c r="AD24" s="628"/>
      <c r="AE24" s="628"/>
      <c r="AF24" s="628"/>
      <c r="AG24" s="628"/>
    </row>
    <row r="25" spans="1:33">
      <c r="A25" s="525">
        <v>19</v>
      </c>
      <c r="B25" s="529" t="s">
        <v>580</v>
      </c>
      <c r="C25" s="626">
        <v>8537970.9900000021</v>
      </c>
      <c r="D25" s="626">
        <v>70783194.471885994</v>
      </c>
      <c r="E25" s="626">
        <v>4123331.439999999</v>
      </c>
      <c r="F25" s="626">
        <v>1356824.4000000001</v>
      </c>
      <c r="G25" s="626">
        <v>0</v>
      </c>
      <c r="H25" s="626">
        <v>887.14</v>
      </c>
      <c r="I25" s="627">
        <f t="shared" si="0"/>
        <v>73841009.621885985</v>
      </c>
      <c r="K25" s="628"/>
      <c r="L25" s="628"/>
      <c r="M25" s="628"/>
      <c r="N25" s="628"/>
      <c r="O25" s="628"/>
      <c r="P25" s="628"/>
      <c r="Q25" s="628"/>
      <c r="R25" s="628"/>
      <c r="S25" s="628"/>
      <c r="T25" s="628"/>
      <c r="U25" s="628"/>
      <c r="V25" s="628"/>
      <c r="W25" s="628"/>
      <c r="X25" s="628"/>
      <c r="Y25" s="628"/>
      <c r="Z25" s="628"/>
      <c r="AA25" s="628"/>
      <c r="AB25" s="628"/>
      <c r="AC25" s="628"/>
      <c r="AD25" s="628"/>
      <c r="AE25" s="628"/>
      <c r="AF25" s="628"/>
      <c r="AG25" s="628"/>
    </row>
    <row r="26" spans="1:33">
      <c r="A26" s="525">
        <v>20</v>
      </c>
      <c r="B26" s="529" t="s">
        <v>698</v>
      </c>
      <c r="C26" s="626">
        <v>7863195.3967350014</v>
      </c>
      <c r="D26" s="626">
        <v>442985575.16098642</v>
      </c>
      <c r="E26" s="626">
        <v>3439365.9699999988</v>
      </c>
      <c r="F26" s="626">
        <v>8580149.2399999984</v>
      </c>
      <c r="G26" s="626">
        <v>0</v>
      </c>
      <c r="H26" s="626">
        <v>0</v>
      </c>
      <c r="I26" s="627">
        <f t="shared" si="0"/>
        <v>438829255.34772146</v>
      </c>
      <c r="J26" s="531"/>
      <c r="K26" s="628"/>
      <c r="L26" s="628"/>
      <c r="M26" s="628"/>
      <c r="N26" s="628"/>
      <c r="O26" s="628"/>
      <c r="P26" s="628"/>
      <c r="Q26" s="628"/>
      <c r="R26" s="628"/>
      <c r="S26" s="628"/>
      <c r="T26" s="628"/>
      <c r="U26" s="628"/>
      <c r="V26" s="628"/>
      <c r="W26" s="628"/>
      <c r="X26" s="628"/>
      <c r="Y26" s="628"/>
      <c r="Z26" s="628"/>
      <c r="AA26" s="628"/>
      <c r="AB26" s="628"/>
      <c r="AC26" s="628"/>
      <c r="AD26" s="628"/>
      <c r="AE26" s="628"/>
      <c r="AF26" s="628"/>
      <c r="AG26" s="628"/>
    </row>
    <row r="27" spans="1:33">
      <c r="A27" s="525">
        <v>21</v>
      </c>
      <c r="B27" s="529" t="s">
        <v>581</v>
      </c>
      <c r="C27" s="626">
        <v>1825031.1262399999</v>
      </c>
      <c r="D27" s="626">
        <v>84600874.931577995</v>
      </c>
      <c r="E27" s="626">
        <v>912040.46000000008</v>
      </c>
      <c r="F27" s="626">
        <v>1563941.4400000002</v>
      </c>
      <c r="G27" s="626">
        <v>0</v>
      </c>
      <c r="H27" s="626">
        <v>0</v>
      </c>
      <c r="I27" s="627">
        <f t="shared" si="0"/>
        <v>83949924.157818004</v>
      </c>
      <c r="J27" s="531"/>
      <c r="K27" s="628"/>
      <c r="L27" s="628"/>
      <c r="M27" s="628"/>
      <c r="N27" s="628"/>
      <c r="O27" s="628"/>
      <c r="P27" s="628"/>
      <c r="Q27" s="628"/>
      <c r="R27" s="628"/>
      <c r="S27" s="628"/>
      <c r="T27" s="628"/>
      <c r="U27" s="628"/>
      <c r="V27" s="628"/>
      <c r="W27" s="628"/>
      <c r="X27" s="628"/>
      <c r="Y27" s="628"/>
      <c r="Z27" s="628"/>
      <c r="AA27" s="628"/>
      <c r="AB27" s="628"/>
      <c r="AC27" s="628"/>
      <c r="AD27" s="628"/>
      <c r="AE27" s="628"/>
      <c r="AF27" s="628"/>
      <c r="AG27" s="628"/>
    </row>
    <row r="28" spans="1:33">
      <c r="A28" s="525">
        <v>22</v>
      </c>
      <c r="B28" s="529" t="s">
        <v>582</v>
      </c>
      <c r="C28" s="626">
        <v>5450864.0600000015</v>
      </c>
      <c r="D28" s="626">
        <v>262473555.61823598</v>
      </c>
      <c r="E28" s="626">
        <v>2455332.4700000002</v>
      </c>
      <c r="F28" s="626">
        <v>5067456.3299999991</v>
      </c>
      <c r="G28" s="626">
        <v>0</v>
      </c>
      <c r="H28" s="626">
        <v>0</v>
      </c>
      <c r="I28" s="627">
        <f t="shared" si="0"/>
        <v>260401630.87823597</v>
      </c>
      <c r="J28" s="531"/>
      <c r="K28" s="628"/>
      <c r="L28" s="628"/>
      <c r="M28" s="628"/>
      <c r="N28" s="628"/>
      <c r="O28" s="628"/>
      <c r="P28" s="628"/>
      <c r="Q28" s="628"/>
      <c r="R28" s="628"/>
      <c r="S28" s="628"/>
      <c r="T28" s="628"/>
      <c r="U28" s="628"/>
      <c r="V28" s="628"/>
      <c r="W28" s="628"/>
      <c r="X28" s="628"/>
      <c r="Y28" s="628"/>
      <c r="Z28" s="628"/>
      <c r="AA28" s="628"/>
      <c r="AB28" s="628"/>
      <c r="AC28" s="628"/>
      <c r="AD28" s="628"/>
      <c r="AE28" s="628"/>
      <c r="AF28" s="628"/>
      <c r="AG28" s="628"/>
    </row>
    <row r="29" spans="1:33">
      <c r="A29" s="525">
        <v>23</v>
      </c>
      <c r="B29" s="529" t="s">
        <v>583</v>
      </c>
      <c r="C29" s="626">
        <v>59636582.551525421</v>
      </c>
      <c r="D29" s="626">
        <v>2373166292.1849389</v>
      </c>
      <c r="E29" s="626">
        <v>29669041.17949152</v>
      </c>
      <c r="F29" s="626">
        <v>44778511.118484095</v>
      </c>
      <c r="G29" s="626">
        <v>0</v>
      </c>
      <c r="H29" s="626">
        <v>403797.9</v>
      </c>
      <c r="I29" s="627">
        <f t="shared" si="0"/>
        <v>2358355322.438489</v>
      </c>
      <c r="J29" s="531"/>
      <c r="K29" s="628"/>
      <c r="L29" s="628"/>
      <c r="M29" s="628"/>
      <c r="N29" s="628"/>
      <c r="O29" s="628"/>
      <c r="P29" s="628"/>
      <c r="Q29" s="628"/>
      <c r="R29" s="628"/>
      <c r="S29" s="628"/>
      <c r="T29" s="628"/>
      <c r="U29" s="628"/>
      <c r="V29" s="628"/>
      <c r="W29" s="628"/>
      <c r="X29" s="628"/>
      <c r="Y29" s="628"/>
      <c r="Z29" s="628"/>
      <c r="AA29" s="628"/>
      <c r="AB29" s="628"/>
      <c r="AC29" s="628"/>
      <c r="AD29" s="628"/>
      <c r="AE29" s="628"/>
      <c r="AF29" s="628"/>
      <c r="AG29" s="628"/>
    </row>
    <row r="30" spans="1:33">
      <c r="A30" s="525">
        <v>24</v>
      </c>
      <c r="B30" s="529" t="s">
        <v>697</v>
      </c>
      <c r="C30" s="626">
        <v>29165405.673728816</v>
      </c>
      <c r="D30" s="626">
        <v>904968718.94784498</v>
      </c>
      <c r="E30" s="626">
        <v>14771707.729999997</v>
      </c>
      <c r="F30" s="626">
        <v>16761575.047404001</v>
      </c>
      <c r="G30" s="626">
        <v>0</v>
      </c>
      <c r="H30" s="626">
        <v>1018726.25</v>
      </c>
      <c r="I30" s="627">
        <f t="shared" si="0"/>
        <v>902600841.84416974</v>
      </c>
      <c r="J30" s="531"/>
      <c r="K30" s="628"/>
      <c r="L30" s="628"/>
      <c r="M30" s="628"/>
      <c r="N30" s="628"/>
      <c r="O30" s="628"/>
      <c r="P30" s="628"/>
      <c r="Q30" s="628"/>
      <c r="R30" s="628"/>
      <c r="S30" s="628"/>
      <c r="T30" s="628"/>
      <c r="U30" s="628"/>
      <c r="V30" s="628"/>
      <c r="W30" s="628"/>
      <c r="X30" s="628"/>
      <c r="Y30" s="628"/>
      <c r="Z30" s="628"/>
      <c r="AA30" s="628"/>
      <c r="AB30" s="628"/>
      <c r="AC30" s="628"/>
      <c r="AD30" s="628"/>
      <c r="AE30" s="628"/>
      <c r="AF30" s="628"/>
      <c r="AG30" s="628"/>
    </row>
    <row r="31" spans="1:33">
      <c r="A31" s="525">
        <v>25</v>
      </c>
      <c r="B31" s="529" t="s">
        <v>584</v>
      </c>
      <c r="C31" s="626">
        <v>71966255.165254772</v>
      </c>
      <c r="D31" s="626">
        <v>1513776845.7117653</v>
      </c>
      <c r="E31" s="626">
        <v>32171481.849491533</v>
      </c>
      <c r="F31" s="626">
        <v>28143750.606778931</v>
      </c>
      <c r="G31" s="626">
        <v>0</v>
      </c>
      <c r="H31" s="626">
        <v>31149641.140000023</v>
      </c>
      <c r="I31" s="627">
        <f t="shared" si="0"/>
        <v>1525427868.4207497</v>
      </c>
      <c r="J31" s="531"/>
      <c r="K31" s="628"/>
      <c r="L31" s="628"/>
      <c r="M31" s="628"/>
      <c r="N31" s="628"/>
      <c r="O31" s="628"/>
      <c r="P31" s="628"/>
      <c r="Q31" s="628"/>
      <c r="R31" s="628"/>
      <c r="S31" s="628"/>
      <c r="T31" s="628"/>
      <c r="U31" s="628"/>
      <c r="V31" s="628"/>
      <c r="W31" s="628"/>
      <c r="X31" s="628"/>
      <c r="Y31" s="628"/>
      <c r="Z31" s="628"/>
      <c r="AA31" s="628"/>
      <c r="AB31" s="628"/>
      <c r="AC31" s="628"/>
      <c r="AD31" s="628"/>
      <c r="AE31" s="628"/>
      <c r="AF31" s="628"/>
      <c r="AG31" s="628"/>
    </row>
    <row r="32" spans="1:33">
      <c r="A32" s="525">
        <v>26</v>
      </c>
      <c r="B32" s="529" t="s">
        <v>694</v>
      </c>
      <c r="C32" s="626">
        <v>6263491.1366540017</v>
      </c>
      <c r="D32" s="626">
        <v>82920909.709049985</v>
      </c>
      <c r="E32" s="626">
        <v>5227194.9199999962</v>
      </c>
      <c r="F32" s="626">
        <v>1601752.4300000002</v>
      </c>
      <c r="G32" s="626">
        <v>0</v>
      </c>
      <c r="H32" s="626">
        <v>0</v>
      </c>
      <c r="I32" s="627">
        <f t="shared" si="0"/>
        <v>82355453.49570398</v>
      </c>
      <c r="J32" s="531"/>
      <c r="K32" s="628"/>
      <c r="L32" s="628"/>
      <c r="M32" s="628"/>
      <c r="N32" s="628"/>
      <c r="O32" s="628"/>
      <c r="P32" s="628"/>
      <c r="Q32" s="628"/>
      <c r="R32" s="628"/>
      <c r="S32" s="628"/>
      <c r="T32" s="628"/>
      <c r="U32" s="628"/>
      <c r="V32" s="628"/>
      <c r="W32" s="628"/>
      <c r="X32" s="628"/>
      <c r="Y32" s="628"/>
      <c r="Z32" s="628"/>
      <c r="AA32" s="628"/>
      <c r="AB32" s="628"/>
      <c r="AC32" s="628"/>
      <c r="AD32" s="628"/>
      <c r="AE32" s="628"/>
      <c r="AF32" s="628"/>
      <c r="AG32" s="628"/>
    </row>
    <row r="33" spans="1:33">
      <c r="A33" s="525">
        <v>27</v>
      </c>
      <c r="B33" s="525" t="s">
        <v>585</v>
      </c>
      <c r="C33" s="626">
        <v>235932394.70000002</v>
      </c>
      <c r="D33" s="626">
        <v>1577448014</v>
      </c>
      <c r="E33" s="626">
        <v>139663176.162</v>
      </c>
      <c r="F33" s="626">
        <v>348476.06750001432</v>
      </c>
      <c r="G33" s="626">
        <v>6908066</v>
      </c>
      <c r="H33" s="626">
        <v>602582.90999999992</v>
      </c>
      <c r="I33" s="627">
        <f t="shared" si="0"/>
        <v>1666460690.4705</v>
      </c>
      <c r="J33" s="531"/>
      <c r="K33" s="628"/>
      <c r="L33" s="628"/>
      <c r="M33" s="628"/>
      <c r="N33" s="628"/>
      <c r="O33" s="628"/>
      <c r="P33" s="628"/>
      <c r="Q33" s="628"/>
      <c r="R33" s="628"/>
      <c r="S33" s="628"/>
      <c r="T33" s="628"/>
      <c r="U33" s="628"/>
      <c r="V33" s="628"/>
      <c r="W33" s="628"/>
      <c r="X33" s="628"/>
      <c r="Y33" s="628"/>
      <c r="Z33" s="628"/>
      <c r="AA33" s="628"/>
      <c r="AB33" s="628"/>
      <c r="AC33" s="628"/>
      <c r="AD33" s="628"/>
      <c r="AE33" s="628"/>
      <c r="AF33" s="628"/>
      <c r="AG33" s="628"/>
    </row>
    <row r="34" spans="1:33">
      <c r="A34" s="525">
        <v>28</v>
      </c>
      <c r="B34" s="530" t="s">
        <v>107</v>
      </c>
      <c r="C34" s="624">
        <f>SUM(C7:C33)</f>
        <v>1072143502.99359</v>
      </c>
      <c r="D34" s="624">
        <f t="shared" ref="D34:H34" si="1">SUM(D7:D33)</f>
        <v>22642684945.210102</v>
      </c>
      <c r="E34" s="624">
        <f t="shared" si="1"/>
        <v>560771962.33944499</v>
      </c>
      <c r="F34" s="624">
        <f t="shared" si="1"/>
        <v>277402617.79694247</v>
      </c>
      <c r="G34" s="624">
        <f t="shared" si="1"/>
        <v>6908066</v>
      </c>
      <c r="H34" s="624">
        <f t="shared" si="1"/>
        <v>34537620.390000015</v>
      </c>
      <c r="I34" s="627">
        <f t="shared" si="0"/>
        <v>22869745802.067307</v>
      </c>
      <c r="J34" s="531"/>
      <c r="K34" s="628"/>
      <c r="L34" s="628"/>
      <c r="M34" s="628"/>
      <c r="N34" s="628"/>
      <c r="O34" s="628"/>
      <c r="P34" s="628"/>
      <c r="Q34" s="628"/>
      <c r="R34" s="628"/>
      <c r="S34" s="628"/>
      <c r="T34" s="628"/>
      <c r="U34" s="628"/>
      <c r="V34" s="628"/>
      <c r="W34" s="628"/>
      <c r="X34" s="628"/>
      <c r="Y34" s="628"/>
      <c r="Z34" s="628"/>
      <c r="AA34" s="628"/>
      <c r="AB34" s="628"/>
      <c r="AC34" s="628"/>
      <c r="AD34" s="628"/>
      <c r="AE34" s="628"/>
      <c r="AF34" s="628"/>
      <c r="AG34" s="628"/>
    </row>
    <row r="35" spans="1:33">
      <c r="A35" s="531"/>
      <c r="B35" s="531"/>
      <c r="C35" s="531"/>
      <c r="D35" s="531"/>
      <c r="E35" s="531"/>
      <c r="F35" s="531"/>
      <c r="G35" s="531"/>
      <c r="H35" s="531"/>
      <c r="I35" s="531"/>
      <c r="J35" s="531"/>
    </row>
    <row r="36" spans="1:33">
      <c r="A36" s="531"/>
      <c r="B36" s="564"/>
      <c r="C36" s="531"/>
      <c r="D36" s="531"/>
      <c r="E36" s="531"/>
      <c r="F36" s="531"/>
      <c r="G36" s="531"/>
      <c r="H36" s="531"/>
      <c r="I36" s="531"/>
      <c r="J36" s="531"/>
    </row>
    <row r="37" spans="1:33">
      <c r="A37" s="531"/>
      <c r="B37" s="531"/>
      <c r="C37" s="531"/>
      <c r="D37" s="531"/>
      <c r="E37" s="531"/>
      <c r="F37" s="531"/>
      <c r="G37" s="531"/>
      <c r="H37" s="531"/>
      <c r="I37" s="531"/>
      <c r="J37" s="531"/>
    </row>
    <row r="38" spans="1:33">
      <c r="A38" s="531"/>
      <c r="B38" s="531"/>
      <c r="C38" s="531"/>
      <c r="D38" s="531"/>
      <c r="E38" s="531"/>
      <c r="F38" s="531"/>
      <c r="G38" s="531"/>
      <c r="H38" s="531"/>
      <c r="I38" s="531"/>
      <c r="J38" s="531"/>
    </row>
    <row r="39" spans="1:33">
      <c r="A39" s="531"/>
      <c r="B39" s="531"/>
      <c r="C39" s="531"/>
      <c r="D39" s="531"/>
      <c r="E39" s="531"/>
      <c r="F39" s="531"/>
      <c r="G39" s="531"/>
      <c r="H39" s="531"/>
      <c r="I39" s="531"/>
      <c r="J39" s="531"/>
    </row>
    <row r="40" spans="1:33">
      <c r="A40" s="531"/>
      <c r="B40" s="531"/>
      <c r="C40" s="531"/>
      <c r="D40" s="531"/>
      <c r="E40" s="531"/>
      <c r="F40" s="531"/>
      <c r="G40" s="531"/>
      <c r="H40" s="531"/>
      <c r="I40" s="531"/>
      <c r="J40" s="531"/>
    </row>
    <row r="41" spans="1:33">
      <c r="A41" s="531"/>
      <c r="B41" s="531"/>
      <c r="C41" s="531"/>
      <c r="D41" s="531"/>
      <c r="E41" s="531"/>
      <c r="F41" s="531"/>
      <c r="G41" s="531"/>
      <c r="H41" s="531"/>
      <c r="I41" s="531"/>
      <c r="J41" s="531"/>
    </row>
    <row r="42" spans="1:33">
      <c r="A42" s="565"/>
      <c r="B42" s="565"/>
      <c r="C42" s="531"/>
      <c r="D42" s="531"/>
      <c r="E42" s="531"/>
      <c r="F42" s="531"/>
      <c r="G42" s="531"/>
      <c r="H42" s="531"/>
      <c r="I42" s="531"/>
      <c r="J42" s="531"/>
    </row>
    <row r="43" spans="1:33">
      <c r="A43" s="565"/>
      <c r="B43" s="565"/>
      <c r="C43" s="531"/>
      <c r="D43" s="531"/>
      <c r="E43" s="531"/>
      <c r="F43" s="531"/>
      <c r="G43" s="531"/>
      <c r="H43" s="531"/>
      <c r="I43" s="531"/>
      <c r="J43" s="531"/>
    </row>
    <row r="44" spans="1:33">
      <c r="A44" s="531"/>
      <c r="B44" s="531"/>
      <c r="C44" s="531"/>
      <c r="D44" s="531"/>
      <c r="E44" s="531"/>
      <c r="F44" s="531"/>
      <c r="G44" s="531"/>
      <c r="H44" s="531"/>
      <c r="I44" s="531"/>
      <c r="J44" s="531"/>
    </row>
    <row r="45" spans="1:33">
      <c r="A45" s="531"/>
      <c r="B45" s="531"/>
      <c r="C45" s="531"/>
      <c r="D45" s="531"/>
      <c r="E45" s="531"/>
      <c r="F45" s="531"/>
      <c r="G45" s="531"/>
      <c r="H45" s="531"/>
      <c r="I45" s="531"/>
      <c r="J45" s="531"/>
    </row>
    <row r="46" spans="1:33">
      <c r="A46" s="531"/>
      <c r="B46" s="531"/>
      <c r="C46" s="531"/>
      <c r="D46" s="531"/>
      <c r="E46" s="531"/>
      <c r="F46" s="531"/>
      <c r="G46" s="531"/>
      <c r="H46" s="531"/>
      <c r="I46" s="531"/>
      <c r="J46" s="531"/>
    </row>
    <row r="47" spans="1:33">
      <c r="A47" s="531"/>
      <c r="B47" s="531"/>
      <c r="C47" s="531"/>
      <c r="D47" s="531"/>
      <c r="E47" s="531"/>
      <c r="F47" s="531"/>
      <c r="G47" s="531"/>
      <c r="H47" s="531"/>
      <c r="I47" s="531"/>
      <c r="J47" s="531"/>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zoomScaleNormal="100" workbookViewId="0">
      <selection activeCell="C6" sqref="C6:D19"/>
    </sheetView>
  </sheetViews>
  <sheetFormatPr defaultColWidth="9.140625" defaultRowHeight="12.75"/>
  <cols>
    <col min="1" max="1" width="11.85546875" style="528" bestFit="1" customWidth="1"/>
    <col min="2" max="2" width="108" style="528" bestFit="1" customWidth="1"/>
    <col min="3" max="4" width="35.5703125" style="528" customWidth="1"/>
    <col min="5" max="16384" width="9.140625" style="528"/>
  </cols>
  <sheetData>
    <row r="1" spans="1:7" ht="13.5">
      <c r="A1" s="519" t="s">
        <v>30</v>
      </c>
      <c r="B1" s="3" t="str">
        <f>'Info '!C2</f>
        <v>Bank of Georgia JSC</v>
      </c>
    </row>
    <row r="2" spans="1:7" ht="13.5">
      <c r="A2" s="520" t="s">
        <v>31</v>
      </c>
      <c r="B2" s="555">
        <f>'1. key ratios '!B2</f>
        <v>44651</v>
      </c>
    </row>
    <row r="3" spans="1:7">
      <c r="A3" s="521" t="s">
        <v>586</v>
      </c>
    </row>
    <row r="5" spans="1:7" ht="25.5">
      <c r="A5" s="756" t="s">
        <v>587</v>
      </c>
      <c r="B5" s="756"/>
      <c r="C5" s="552" t="s">
        <v>588</v>
      </c>
      <c r="D5" s="552" t="s">
        <v>589</v>
      </c>
    </row>
    <row r="6" spans="1:7">
      <c r="A6" s="532">
        <v>1</v>
      </c>
      <c r="B6" s="533" t="s">
        <v>590</v>
      </c>
      <c r="C6" s="626">
        <v>614291231.34257722</v>
      </c>
      <c r="D6" s="626">
        <v>464535.87199999997</v>
      </c>
      <c r="F6" s="629"/>
      <c r="G6" s="629"/>
    </row>
    <row r="7" spans="1:7">
      <c r="A7" s="534">
        <v>2</v>
      </c>
      <c r="B7" s="533" t="s">
        <v>591</v>
      </c>
      <c r="C7" s="626">
        <v>168571090.89160854</v>
      </c>
      <c r="D7" s="626">
        <v>328453.446</v>
      </c>
      <c r="F7" s="629"/>
      <c r="G7" s="629"/>
    </row>
    <row r="8" spans="1:7">
      <c r="A8" s="535">
        <v>2.1</v>
      </c>
      <c r="B8" s="536" t="s">
        <v>702</v>
      </c>
      <c r="C8" s="626">
        <v>88906757.120000005</v>
      </c>
      <c r="D8" s="626">
        <v>187504.598</v>
      </c>
      <c r="F8" s="629"/>
      <c r="G8" s="629"/>
    </row>
    <row r="9" spans="1:7">
      <c r="A9" s="535">
        <v>2.2000000000000002</v>
      </c>
      <c r="B9" s="536" t="s">
        <v>700</v>
      </c>
      <c r="C9" s="626">
        <v>79421397.538980931</v>
      </c>
      <c r="D9" s="626">
        <v>47148.847999999998</v>
      </c>
      <c r="F9" s="629"/>
      <c r="G9" s="629"/>
    </row>
    <row r="10" spans="1:7">
      <c r="A10" s="535">
        <v>2.2999999999999998</v>
      </c>
      <c r="B10" s="536" t="s">
        <v>592</v>
      </c>
      <c r="C10" s="626">
        <v>242936.23262759921</v>
      </c>
      <c r="D10" s="626">
        <v>93800</v>
      </c>
      <c r="F10" s="629"/>
      <c r="G10" s="629"/>
    </row>
    <row r="11" spans="1:7">
      <c r="A11" s="535">
        <v>2.4</v>
      </c>
      <c r="B11" s="536" t="s">
        <v>593</v>
      </c>
      <c r="C11" s="626">
        <v>0</v>
      </c>
      <c r="D11" s="626"/>
      <c r="F11" s="629"/>
      <c r="G11" s="629"/>
    </row>
    <row r="12" spans="1:7">
      <c r="A12" s="532">
        <v>3</v>
      </c>
      <c r="B12" s="533" t="s">
        <v>594</v>
      </c>
      <c r="C12" s="626">
        <v>159713732.53024453</v>
      </c>
      <c r="D12" s="626">
        <v>0</v>
      </c>
      <c r="F12" s="629"/>
      <c r="G12" s="629"/>
    </row>
    <row r="13" spans="1:7">
      <c r="A13" s="535">
        <v>3.1</v>
      </c>
      <c r="B13" s="536" t="s">
        <v>595</v>
      </c>
      <c r="C13" s="626">
        <v>33849997.9036</v>
      </c>
      <c r="D13" s="626"/>
      <c r="F13" s="629"/>
      <c r="G13" s="629"/>
    </row>
    <row r="14" spans="1:7">
      <c r="A14" s="535">
        <v>3.2</v>
      </c>
      <c r="B14" s="536" t="s">
        <v>596</v>
      </c>
      <c r="C14" s="626">
        <v>55306426.159999996</v>
      </c>
      <c r="D14" s="626"/>
      <c r="F14" s="629"/>
      <c r="G14" s="629"/>
    </row>
    <row r="15" spans="1:7">
      <c r="A15" s="535">
        <v>3.3</v>
      </c>
      <c r="B15" s="536" t="s">
        <v>691</v>
      </c>
      <c r="C15" s="626">
        <v>45550107.560000002</v>
      </c>
      <c r="D15" s="626"/>
      <c r="F15" s="629"/>
      <c r="G15" s="629"/>
    </row>
    <row r="16" spans="1:7">
      <c r="A16" s="535">
        <v>3.4</v>
      </c>
      <c r="B16" s="536" t="s">
        <v>701</v>
      </c>
      <c r="C16" s="626">
        <v>22556021.911658779</v>
      </c>
      <c r="D16" s="626"/>
      <c r="F16" s="629"/>
      <c r="G16" s="629"/>
    </row>
    <row r="17" spans="1:7">
      <c r="A17" s="534">
        <v>3.5</v>
      </c>
      <c r="B17" s="536" t="s">
        <v>597</v>
      </c>
      <c r="C17" s="626">
        <v>2451178.9949857462</v>
      </c>
      <c r="D17" s="626"/>
      <c r="F17" s="629"/>
      <c r="G17" s="629"/>
    </row>
    <row r="18" spans="1:7">
      <c r="A18" s="535">
        <v>3.6</v>
      </c>
      <c r="B18" s="536" t="s">
        <v>598</v>
      </c>
      <c r="C18" s="626">
        <v>0</v>
      </c>
      <c r="D18" s="626">
        <v>0</v>
      </c>
      <c r="F18" s="629"/>
      <c r="G18" s="629"/>
    </row>
    <row r="19" spans="1:7">
      <c r="A19" s="537">
        <v>4</v>
      </c>
      <c r="B19" s="533" t="s">
        <v>599</v>
      </c>
      <c r="C19" s="624">
        <v>623148589.70394111</v>
      </c>
      <c r="D19" s="624">
        <v>792989.31799999997</v>
      </c>
      <c r="F19" s="629"/>
      <c r="G19" s="629"/>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tabSelected="1" zoomScaleNormal="100" workbookViewId="0">
      <selection activeCell="C20" sqref="C20"/>
    </sheetView>
  </sheetViews>
  <sheetFormatPr defaultColWidth="9.140625" defaultRowHeight="12.75"/>
  <cols>
    <col min="1" max="1" width="11.85546875" style="528" bestFit="1" customWidth="1"/>
    <col min="2" max="2" width="124.7109375" style="528" customWidth="1"/>
    <col min="3" max="3" width="31.5703125" style="528" customWidth="1"/>
    <col min="4" max="4" width="39.140625" style="528" customWidth="1"/>
    <col min="5" max="16384" width="9.140625" style="528"/>
  </cols>
  <sheetData>
    <row r="1" spans="1:7" ht="13.5">
      <c r="A1" s="519" t="s">
        <v>30</v>
      </c>
      <c r="B1" s="3" t="str">
        <f>'Info '!C2</f>
        <v>Bank of Georgia JSC</v>
      </c>
    </row>
    <row r="2" spans="1:7" ht="13.5">
      <c r="A2" s="520" t="s">
        <v>31</v>
      </c>
      <c r="B2" s="555">
        <f>'1. key ratios '!B2</f>
        <v>44651</v>
      </c>
    </row>
    <row r="3" spans="1:7">
      <c r="A3" s="521" t="s">
        <v>600</v>
      </c>
    </row>
    <row r="4" spans="1:7">
      <c r="A4" s="521"/>
    </row>
    <row r="5" spans="1:7" ht="15" customHeight="1">
      <c r="A5" s="757" t="s">
        <v>703</v>
      </c>
      <c r="B5" s="758"/>
      <c r="C5" s="747" t="s">
        <v>601</v>
      </c>
      <c r="D5" s="761" t="s">
        <v>602</v>
      </c>
    </row>
    <row r="6" spans="1:7">
      <c r="A6" s="759"/>
      <c r="B6" s="760"/>
      <c r="C6" s="750"/>
      <c r="D6" s="761"/>
    </row>
    <row r="7" spans="1:7">
      <c r="A7" s="530">
        <v>1</v>
      </c>
      <c r="B7" s="530" t="s">
        <v>590</v>
      </c>
      <c r="C7" s="626">
        <v>673339783.23152494</v>
      </c>
      <c r="D7" s="630"/>
      <c r="F7" s="629"/>
      <c r="G7" s="629"/>
    </row>
    <row r="8" spans="1:7">
      <c r="A8" s="525">
        <v>2</v>
      </c>
      <c r="B8" s="525" t="s">
        <v>603</v>
      </c>
      <c r="C8" s="626">
        <v>142290080.03</v>
      </c>
      <c r="D8" s="630"/>
      <c r="F8" s="629"/>
      <c r="G8" s="629"/>
    </row>
    <row r="9" spans="1:7">
      <c r="A9" s="525">
        <v>3</v>
      </c>
      <c r="B9" s="538" t="s">
        <v>604</v>
      </c>
      <c r="C9" s="626">
        <v>306672.88</v>
      </c>
      <c r="D9" s="630"/>
      <c r="F9" s="629"/>
      <c r="G9" s="629"/>
    </row>
    <row r="10" spans="1:7">
      <c r="A10" s="525">
        <v>4</v>
      </c>
      <c r="B10" s="525" t="s">
        <v>605</v>
      </c>
      <c r="C10" s="626">
        <f>SUM(C11:C18)</f>
        <v>137441031.31322497</v>
      </c>
      <c r="D10" s="630"/>
      <c r="F10" s="629"/>
      <c r="G10" s="629"/>
    </row>
    <row r="11" spans="1:7">
      <c r="A11" s="525">
        <v>5</v>
      </c>
      <c r="B11" s="539" t="s">
        <v>606</v>
      </c>
      <c r="C11" s="626">
        <v>24655978.027379699</v>
      </c>
      <c r="D11" s="630"/>
      <c r="F11" s="629"/>
      <c r="G11" s="629"/>
    </row>
    <row r="12" spans="1:7">
      <c r="A12" s="525">
        <v>6</v>
      </c>
      <c r="B12" s="539" t="s">
        <v>607</v>
      </c>
      <c r="C12" s="626">
        <v>23975937.451099999</v>
      </c>
      <c r="D12" s="630"/>
      <c r="F12" s="629"/>
      <c r="G12" s="629"/>
    </row>
    <row r="13" spans="1:7">
      <c r="A13" s="525">
        <v>7</v>
      </c>
      <c r="B13" s="539" t="s">
        <v>608</v>
      </c>
      <c r="C13" s="626">
        <v>40919380.49954024</v>
      </c>
      <c r="D13" s="630"/>
      <c r="F13" s="629"/>
      <c r="G13" s="629"/>
    </row>
    <row r="14" spans="1:7">
      <c r="A14" s="525">
        <v>8</v>
      </c>
      <c r="B14" s="539" t="s">
        <v>609</v>
      </c>
      <c r="C14" s="626">
        <v>11469138.960305002</v>
      </c>
      <c r="D14" s="626">
        <v>13729833.278769</v>
      </c>
      <c r="F14" s="629"/>
      <c r="G14" s="629"/>
    </row>
    <row r="15" spans="1:7">
      <c r="A15" s="525">
        <v>9</v>
      </c>
      <c r="B15" s="539" t="s">
        <v>610</v>
      </c>
      <c r="C15" s="626">
        <v>0</v>
      </c>
      <c r="D15" s="626"/>
      <c r="F15" s="629"/>
      <c r="G15" s="629"/>
    </row>
    <row r="16" spans="1:7">
      <c r="A16" s="525">
        <v>10</v>
      </c>
      <c r="B16" s="539" t="s">
        <v>611</v>
      </c>
      <c r="C16" s="626">
        <v>33509819.324900001</v>
      </c>
      <c r="D16" s="630"/>
      <c r="F16" s="629"/>
      <c r="G16" s="629"/>
    </row>
    <row r="17" spans="1:7">
      <c r="A17" s="525">
        <v>11</v>
      </c>
      <c r="B17" s="539" t="s">
        <v>612</v>
      </c>
      <c r="C17" s="626"/>
      <c r="D17" s="626"/>
      <c r="F17" s="629"/>
      <c r="G17" s="629"/>
    </row>
    <row r="18" spans="1:7">
      <c r="A18" s="525">
        <v>12</v>
      </c>
      <c r="B18" s="536" t="s">
        <v>708</v>
      </c>
      <c r="C18" s="626">
        <v>2910777.05</v>
      </c>
      <c r="D18" s="630"/>
      <c r="F18" s="629"/>
      <c r="G18" s="629"/>
    </row>
    <row r="19" spans="1:7">
      <c r="A19" s="530">
        <v>13</v>
      </c>
      <c r="B19" s="566" t="s">
        <v>599</v>
      </c>
      <c r="C19" s="624">
        <f>C7+C8+C9-C10</f>
        <v>678495504.8283</v>
      </c>
      <c r="D19" s="631"/>
      <c r="F19" s="629"/>
      <c r="G19" s="629"/>
    </row>
    <row r="22" spans="1:7">
      <c r="B22" s="519"/>
    </row>
    <row r="23" spans="1:7">
      <c r="B23" s="520"/>
    </row>
    <row r="24" spans="1:7">
      <c r="B24" s="521"/>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0"/>
  <sheetViews>
    <sheetView showGridLines="0" workbookViewId="0">
      <selection activeCell="C29" sqref="C29"/>
    </sheetView>
  </sheetViews>
  <sheetFormatPr defaultColWidth="9.140625" defaultRowHeight="12.75"/>
  <cols>
    <col min="1" max="1" width="11.85546875" style="528" bestFit="1" customWidth="1"/>
    <col min="2" max="2" width="80.7109375" style="528" customWidth="1"/>
    <col min="3" max="3" width="15.5703125" style="528" customWidth="1"/>
    <col min="4" max="5" width="22.28515625" style="528" customWidth="1"/>
    <col min="6" max="6" width="23.42578125" style="528" customWidth="1"/>
    <col min="7" max="14" width="22.28515625" style="528" customWidth="1"/>
    <col min="15" max="15" width="23.28515625" style="528" bestFit="1" customWidth="1"/>
    <col min="16" max="16" width="21.7109375" style="528" bestFit="1" customWidth="1"/>
    <col min="17" max="19" width="19" style="528" bestFit="1" customWidth="1"/>
    <col min="20" max="20" width="16.140625" style="528" customWidth="1"/>
    <col min="21" max="21" width="21" style="528" customWidth="1"/>
    <col min="22" max="22" width="20" style="528" customWidth="1"/>
    <col min="23" max="16384" width="9.140625" style="528"/>
  </cols>
  <sheetData>
    <row r="1" spans="1:49" ht="13.5">
      <c r="A1" s="519" t="s">
        <v>30</v>
      </c>
      <c r="B1" s="3" t="str">
        <f>'Info '!C2</f>
        <v>Bank of Georgia JSC</v>
      </c>
    </row>
    <row r="2" spans="1:49" ht="13.5">
      <c r="A2" s="520" t="s">
        <v>31</v>
      </c>
      <c r="B2" s="555">
        <f>'1. key ratios '!B2</f>
        <v>44651</v>
      </c>
      <c r="C2" s="558"/>
    </row>
    <row r="3" spans="1:49">
      <c r="A3" s="521" t="s">
        <v>613</v>
      </c>
    </row>
    <row r="5" spans="1:49" ht="15" customHeight="1">
      <c r="A5" s="747" t="s">
        <v>538</v>
      </c>
      <c r="B5" s="749"/>
      <c r="C5" s="764" t="s">
        <v>614</v>
      </c>
      <c r="D5" s="765"/>
      <c r="E5" s="765"/>
      <c r="F5" s="765"/>
      <c r="G5" s="765"/>
      <c r="H5" s="765"/>
      <c r="I5" s="765"/>
      <c r="J5" s="765"/>
      <c r="K5" s="765"/>
      <c r="L5" s="765"/>
      <c r="M5" s="765"/>
      <c r="N5" s="765"/>
      <c r="O5" s="765"/>
      <c r="P5" s="765"/>
      <c r="Q5" s="765"/>
      <c r="R5" s="765"/>
      <c r="S5" s="765"/>
      <c r="T5" s="765"/>
      <c r="U5" s="766"/>
      <c r="V5" s="567"/>
    </row>
    <row r="6" spans="1:49">
      <c r="A6" s="762"/>
      <c r="B6" s="763"/>
      <c r="C6" s="767" t="s">
        <v>107</v>
      </c>
      <c r="D6" s="769" t="s">
        <v>615</v>
      </c>
      <c r="E6" s="769"/>
      <c r="F6" s="754"/>
      <c r="G6" s="770" t="s">
        <v>616</v>
      </c>
      <c r="H6" s="771"/>
      <c r="I6" s="771"/>
      <c r="J6" s="771"/>
      <c r="K6" s="772"/>
      <c r="L6" s="554"/>
      <c r="M6" s="773" t="s">
        <v>617</v>
      </c>
      <c r="N6" s="773"/>
      <c r="O6" s="754"/>
      <c r="P6" s="754"/>
      <c r="Q6" s="754"/>
      <c r="R6" s="754"/>
      <c r="S6" s="754"/>
      <c r="T6" s="754"/>
      <c r="U6" s="754"/>
      <c r="V6" s="554"/>
    </row>
    <row r="7" spans="1:49" ht="25.5">
      <c r="A7" s="750"/>
      <c r="B7" s="752"/>
      <c r="C7" s="768"/>
      <c r="D7" s="568"/>
      <c r="E7" s="560" t="s">
        <v>618</v>
      </c>
      <c r="F7" s="560" t="s">
        <v>619</v>
      </c>
      <c r="G7" s="558"/>
      <c r="H7" s="560" t="s">
        <v>618</v>
      </c>
      <c r="I7" s="560" t="s">
        <v>620</v>
      </c>
      <c r="J7" s="560" t="s">
        <v>621</v>
      </c>
      <c r="K7" s="560" t="s">
        <v>622</v>
      </c>
      <c r="L7" s="553"/>
      <c r="M7" s="548" t="s">
        <v>623</v>
      </c>
      <c r="N7" s="560" t="s">
        <v>621</v>
      </c>
      <c r="O7" s="560" t="s">
        <v>624</v>
      </c>
      <c r="P7" s="560" t="s">
        <v>625</v>
      </c>
      <c r="Q7" s="560" t="s">
        <v>626</v>
      </c>
      <c r="R7" s="560" t="s">
        <v>627</v>
      </c>
      <c r="S7" s="560" t="s">
        <v>628</v>
      </c>
      <c r="T7" s="569" t="s">
        <v>629</v>
      </c>
      <c r="U7" s="560" t="s">
        <v>630</v>
      </c>
      <c r="V7" s="567"/>
    </row>
    <row r="8" spans="1:49">
      <c r="A8" s="570">
        <v>1</v>
      </c>
      <c r="B8" s="530" t="s">
        <v>631</v>
      </c>
      <c r="C8" s="624">
        <v>15590894614.307432</v>
      </c>
      <c r="D8" s="626">
        <v>14031450497.219128</v>
      </c>
      <c r="E8" s="626">
        <v>138554387.52915245</v>
      </c>
      <c r="F8" s="626">
        <v>2393169.8199999998</v>
      </c>
      <c r="G8" s="626">
        <v>880948612.25999975</v>
      </c>
      <c r="H8" s="626">
        <v>48845873.089999996</v>
      </c>
      <c r="I8" s="626">
        <v>43036314.309999987</v>
      </c>
      <c r="J8" s="626">
        <v>268143.21000000002</v>
      </c>
      <c r="K8" s="626">
        <v>43170.16</v>
      </c>
      <c r="L8" s="626">
        <v>678495504.82830489</v>
      </c>
      <c r="M8" s="626">
        <v>84947813.406949162</v>
      </c>
      <c r="N8" s="626">
        <v>45417555.170000002</v>
      </c>
      <c r="O8" s="626">
        <v>50029411.148135588</v>
      </c>
      <c r="P8" s="626">
        <v>39152072.091186449</v>
      </c>
      <c r="Q8" s="626">
        <v>33305263.530000001</v>
      </c>
      <c r="R8" s="626">
        <v>34927180.120000005</v>
      </c>
      <c r="S8" s="626">
        <v>58649641.660000011</v>
      </c>
      <c r="T8" s="626">
        <v>1287463.2000000002</v>
      </c>
      <c r="U8" s="626">
        <v>277910651.49508482</v>
      </c>
      <c r="V8" s="531"/>
      <c r="W8" s="629"/>
      <c r="X8" s="629"/>
      <c r="Y8" s="629"/>
      <c r="Z8" s="629"/>
      <c r="AA8" s="629"/>
      <c r="AB8" s="629"/>
      <c r="AC8" s="629"/>
      <c r="AD8" s="629"/>
      <c r="AE8" s="629"/>
      <c r="AF8" s="629"/>
      <c r="AG8" s="629"/>
      <c r="AH8" s="629"/>
      <c r="AI8" s="629"/>
      <c r="AJ8" s="629"/>
      <c r="AK8" s="629"/>
      <c r="AL8" s="629"/>
      <c r="AM8" s="629"/>
      <c r="AN8" s="629"/>
      <c r="AO8" s="629"/>
      <c r="AP8" s="629"/>
      <c r="AQ8" s="629"/>
      <c r="AR8" s="629"/>
      <c r="AS8" s="629"/>
      <c r="AT8" s="629"/>
      <c r="AU8" s="629"/>
      <c r="AV8" s="629"/>
      <c r="AW8" s="629"/>
    </row>
    <row r="9" spans="1:49">
      <c r="A9" s="525">
        <v>1.1000000000000001</v>
      </c>
      <c r="B9" s="550" t="s">
        <v>632</v>
      </c>
      <c r="C9" s="632">
        <v>0</v>
      </c>
      <c r="D9" s="626">
        <v>0</v>
      </c>
      <c r="E9" s="626">
        <v>0</v>
      </c>
      <c r="F9" s="626">
        <v>0</v>
      </c>
      <c r="G9" s="626">
        <v>0</v>
      </c>
      <c r="H9" s="626">
        <v>0</v>
      </c>
      <c r="I9" s="626">
        <v>0</v>
      </c>
      <c r="J9" s="626">
        <v>0</v>
      </c>
      <c r="K9" s="626">
        <v>0</v>
      </c>
      <c r="L9" s="626">
        <v>0</v>
      </c>
      <c r="M9" s="626">
        <v>0</v>
      </c>
      <c r="N9" s="626">
        <v>0</v>
      </c>
      <c r="O9" s="626">
        <v>0</v>
      </c>
      <c r="P9" s="626">
        <v>0</v>
      </c>
      <c r="Q9" s="626">
        <v>0</v>
      </c>
      <c r="R9" s="626">
        <v>0</v>
      </c>
      <c r="S9" s="626">
        <v>0</v>
      </c>
      <c r="T9" s="626">
        <v>0</v>
      </c>
      <c r="U9" s="626">
        <v>0</v>
      </c>
      <c r="V9" s="531"/>
      <c r="W9" s="629"/>
      <c r="X9" s="629"/>
      <c r="Y9" s="629"/>
      <c r="Z9" s="629"/>
      <c r="AA9" s="629"/>
      <c r="AB9" s="629"/>
      <c r="AC9" s="629"/>
      <c r="AD9" s="629"/>
      <c r="AE9" s="629"/>
      <c r="AF9" s="629"/>
      <c r="AG9" s="629"/>
      <c r="AH9" s="629"/>
      <c r="AI9" s="629"/>
      <c r="AJ9" s="629"/>
      <c r="AK9" s="629"/>
      <c r="AL9" s="629"/>
      <c r="AM9" s="629"/>
      <c r="AN9" s="629"/>
      <c r="AO9" s="629"/>
      <c r="AP9" s="629"/>
      <c r="AQ9" s="629"/>
      <c r="AR9" s="629"/>
      <c r="AS9" s="629"/>
      <c r="AT9" s="629"/>
      <c r="AU9" s="629"/>
      <c r="AV9" s="629"/>
      <c r="AW9" s="629"/>
    </row>
    <row r="10" spans="1:49">
      <c r="A10" s="525">
        <v>1.2</v>
      </c>
      <c r="B10" s="550" t="s">
        <v>633</v>
      </c>
      <c r="C10" s="632">
        <v>0</v>
      </c>
      <c r="D10" s="626">
        <v>0</v>
      </c>
      <c r="E10" s="626">
        <v>0</v>
      </c>
      <c r="F10" s="626">
        <v>0</v>
      </c>
      <c r="G10" s="626">
        <v>0</v>
      </c>
      <c r="H10" s="626">
        <v>0</v>
      </c>
      <c r="I10" s="626">
        <v>0</v>
      </c>
      <c r="J10" s="626">
        <v>0</v>
      </c>
      <c r="K10" s="626">
        <v>0</v>
      </c>
      <c r="L10" s="626">
        <v>0</v>
      </c>
      <c r="M10" s="626">
        <v>0</v>
      </c>
      <c r="N10" s="626">
        <v>0</v>
      </c>
      <c r="O10" s="626">
        <v>0</v>
      </c>
      <c r="P10" s="626">
        <v>0</v>
      </c>
      <c r="Q10" s="626">
        <v>0</v>
      </c>
      <c r="R10" s="626">
        <v>0</v>
      </c>
      <c r="S10" s="626">
        <v>0</v>
      </c>
      <c r="T10" s="626">
        <v>0</v>
      </c>
      <c r="U10" s="626">
        <v>0</v>
      </c>
      <c r="V10" s="531"/>
      <c r="W10" s="629"/>
      <c r="X10" s="629"/>
      <c r="Y10" s="629"/>
      <c r="Z10" s="629"/>
      <c r="AA10" s="629"/>
      <c r="AB10" s="629"/>
      <c r="AC10" s="629"/>
      <c r="AD10" s="629"/>
      <c r="AE10" s="629"/>
      <c r="AF10" s="629"/>
      <c r="AG10" s="629"/>
      <c r="AH10" s="629"/>
      <c r="AI10" s="629"/>
      <c r="AJ10" s="629"/>
      <c r="AK10" s="629"/>
      <c r="AL10" s="629"/>
      <c r="AM10" s="629"/>
      <c r="AN10" s="629"/>
      <c r="AO10" s="629"/>
      <c r="AP10" s="629"/>
      <c r="AQ10" s="629"/>
      <c r="AR10" s="629"/>
      <c r="AS10" s="629"/>
      <c r="AT10" s="629"/>
      <c r="AU10" s="629"/>
      <c r="AV10" s="629"/>
      <c r="AW10" s="629"/>
    </row>
    <row r="11" spans="1:49">
      <c r="A11" s="525">
        <v>1.3</v>
      </c>
      <c r="B11" s="550" t="s">
        <v>634</v>
      </c>
      <c r="C11" s="632">
        <v>0</v>
      </c>
      <c r="D11" s="626">
        <v>0</v>
      </c>
      <c r="E11" s="626">
        <v>0</v>
      </c>
      <c r="F11" s="626">
        <v>0</v>
      </c>
      <c r="G11" s="626">
        <v>0</v>
      </c>
      <c r="H11" s="626">
        <v>0</v>
      </c>
      <c r="I11" s="626">
        <v>0</v>
      </c>
      <c r="J11" s="626">
        <v>0</v>
      </c>
      <c r="K11" s="626">
        <v>0</v>
      </c>
      <c r="L11" s="626">
        <v>0</v>
      </c>
      <c r="M11" s="626">
        <v>0</v>
      </c>
      <c r="N11" s="626">
        <v>0</v>
      </c>
      <c r="O11" s="626">
        <v>0</v>
      </c>
      <c r="P11" s="626">
        <v>0</v>
      </c>
      <c r="Q11" s="626">
        <v>0</v>
      </c>
      <c r="R11" s="626">
        <v>0</v>
      </c>
      <c r="S11" s="626">
        <v>0</v>
      </c>
      <c r="T11" s="626">
        <v>0</v>
      </c>
      <c r="U11" s="626">
        <v>0</v>
      </c>
      <c r="V11" s="531"/>
      <c r="W11" s="629"/>
      <c r="X11" s="629"/>
      <c r="Y11" s="629"/>
      <c r="Z11" s="629"/>
      <c r="AA11" s="629"/>
      <c r="AB11" s="629"/>
      <c r="AC11" s="629"/>
      <c r="AD11" s="629"/>
      <c r="AE11" s="629"/>
      <c r="AF11" s="629"/>
      <c r="AG11" s="629"/>
      <c r="AH11" s="629"/>
      <c r="AI11" s="629"/>
      <c r="AJ11" s="629"/>
      <c r="AK11" s="629"/>
      <c r="AL11" s="629"/>
      <c r="AM11" s="629"/>
      <c r="AN11" s="629"/>
      <c r="AO11" s="629"/>
      <c r="AP11" s="629"/>
      <c r="AQ11" s="629"/>
      <c r="AR11" s="629"/>
      <c r="AS11" s="629"/>
      <c r="AT11" s="629"/>
      <c r="AU11" s="629"/>
      <c r="AV11" s="629"/>
      <c r="AW11" s="629"/>
    </row>
    <row r="12" spans="1:49">
      <c r="A12" s="525">
        <v>1.4</v>
      </c>
      <c r="B12" s="550" t="s">
        <v>635</v>
      </c>
      <c r="C12" s="632">
        <v>118148561.98</v>
      </c>
      <c r="D12" s="626">
        <v>111802497.21000001</v>
      </c>
      <c r="E12" s="626">
        <v>0</v>
      </c>
      <c r="F12" s="626">
        <v>0</v>
      </c>
      <c r="G12" s="626">
        <v>350000</v>
      </c>
      <c r="H12" s="626">
        <v>0</v>
      </c>
      <c r="I12" s="626">
        <v>0</v>
      </c>
      <c r="J12" s="626">
        <v>0</v>
      </c>
      <c r="K12" s="626">
        <v>0</v>
      </c>
      <c r="L12" s="626">
        <v>5996064.7699999996</v>
      </c>
      <c r="M12" s="626">
        <v>4034204.3</v>
      </c>
      <c r="N12" s="626">
        <v>0</v>
      </c>
      <c r="O12" s="626">
        <v>0</v>
      </c>
      <c r="P12" s="626">
        <v>1961860.47</v>
      </c>
      <c r="Q12" s="626">
        <v>0</v>
      </c>
      <c r="R12" s="626">
        <v>0</v>
      </c>
      <c r="S12" s="626">
        <v>0</v>
      </c>
      <c r="T12" s="626">
        <v>0</v>
      </c>
      <c r="U12" s="626">
        <v>1961860.47</v>
      </c>
      <c r="V12" s="531"/>
      <c r="W12" s="629"/>
      <c r="X12" s="629"/>
      <c r="Y12" s="629"/>
      <c r="Z12" s="629"/>
      <c r="AA12" s="629"/>
      <c r="AB12" s="629"/>
      <c r="AC12" s="629"/>
      <c r="AD12" s="629"/>
      <c r="AE12" s="629"/>
      <c r="AF12" s="629"/>
      <c r="AG12" s="629"/>
      <c r="AH12" s="629"/>
      <c r="AI12" s="629"/>
      <c r="AJ12" s="629"/>
      <c r="AK12" s="629"/>
      <c r="AL12" s="629"/>
      <c r="AM12" s="629"/>
      <c r="AN12" s="629"/>
      <c r="AO12" s="629"/>
      <c r="AP12" s="629"/>
      <c r="AQ12" s="629"/>
      <c r="AR12" s="629"/>
      <c r="AS12" s="629"/>
      <c r="AT12" s="629"/>
      <c r="AU12" s="629"/>
      <c r="AV12" s="629"/>
      <c r="AW12" s="629"/>
    </row>
    <row r="13" spans="1:49">
      <c r="A13" s="525">
        <v>1.5</v>
      </c>
      <c r="B13" s="550" t="s">
        <v>636</v>
      </c>
      <c r="C13" s="632">
        <v>6621150900.4582882</v>
      </c>
      <c r="D13" s="626">
        <v>5715091009.6410007</v>
      </c>
      <c r="E13" s="626">
        <v>30890961.170000006</v>
      </c>
      <c r="F13" s="626">
        <v>1279763.8799999999</v>
      </c>
      <c r="G13" s="626">
        <v>561111242.11000001</v>
      </c>
      <c r="H13" s="626">
        <v>15688466.689999999</v>
      </c>
      <c r="I13" s="626">
        <v>4523466.8</v>
      </c>
      <c r="J13" s="626">
        <v>0</v>
      </c>
      <c r="K13" s="626">
        <v>0</v>
      </c>
      <c r="L13" s="626">
        <v>344948648.70728821</v>
      </c>
      <c r="M13" s="626">
        <v>42944194.087288134</v>
      </c>
      <c r="N13" s="626">
        <v>7344098.9699999997</v>
      </c>
      <c r="O13" s="626">
        <v>11193490.58</v>
      </c>
      <c r="P13" s="626">
        <v>11060429.48</v>
      </c>
      <c r="Q13" s="626">
        <v>19919593.370000001</v>
      </c>
      <c r="R13" s="626">
        <v>15816795.210000001</v>
      </c>
      <c r="S13" s="626">
        <v>58329616.820000008</v>
      </c>
      <c r="T13" s="626">
        <v>550431.86</v>
      </c>
      <c r="U13" s="626">
        <v>181557716.53999999</v>
      </c>
      <c r="V13" s="531"/>
      <c r="W13" s="629"/>
      <c r="X13" s="629"/>
      <c r="Y13" s="629"/>
      <c r="Z13" s="629"/>
      <c r="AA13" s="629"/>
      <c r="AB13" s="629"/>
      <c r="AC13" s="629"/>
      <c r="AD13" s="629"/>
      <c r="AE13" s="629"/>
      <c r="AF13" s="629"/>
      <c r="AG13" s="629"/>
      <c r="AH13" s="629"/>
      <c r="AI13" s="629"/>
      <c r="AJ13" s="629"/>
      <c r="AK13" s="629"/>
      <c r="AL13" s="629"/>
      <c r="AM13" s="629"/>
      <c r="AN13" s="629"/>
      <c r="AO13" s="629"/>
      <c r="AP13" s="629"/>
      <c r="AQ13" s="629"/>
      <c r="AR13" s="629"/>
      <c r="AS13" s="629"/>
      <c r="AT13" s="629"/>
      <c r="AU13" s="629"/>
      <c r="AV13" s="629"/>
      <c r="AW13" s="629"/>
    </row>
    <row r="14" spans="1:49">
      <c r="A14" s="525">
        <v>1.6</v>
      </c>
      <c r="B14" s="550" t="s">
        <v>637</v>
      </c>
      <c r="C14" s="632">
        <v>8851595151.8691406</v>
      </c>
      <c r="D14" s="626">
        <v>8204556990.3681259</v>
      </c>
      <c r="E14" s="626">
        <v>107663426.35915244</v>
      </c>
      <c r="F14" s="626">
        <v>1113405.94</v>
      </c>
      <c r="G14" s="626">
        <v>319487370.14999974</v>
      </c>
      <c r="H14" s="626">
        <v>33157406.399999995</v>
      </c>
      <c r="I14" s="626">
        <v>38512847.50999999</v>
      </c>
      <c r="J14" s="626">
        <v>268143.21000000002</v>
      </c>
      <c r="K14" s="626">
        <v>43170.16</v>
      </c>
      <c r="L14" s="626">
        <v>327550791.3510167</v>
      </c>
      <c r="M14" s="626">
        <v>37969415.019661024</v>
      </c>
      <c r="N14" s="626">
        <v>38073456.200000003</v>
      </c>
      <c r="O14" s="626">
        <v>38835920.568135589</v>
      </c>
      <c r="P14" s="626">
        <v>26129782.141186446</v>
      </c>
      <c r="Q14" s="626">
        <v>13385670.160000002</v>
      </c>
      <c r="R14" s="626">
        <v>19110384.91</v>
      </c>
      <c r="S14" s="626">
        <v>320024.84000000003</v>
      </c>
      <c r="T14" s="626">
        <v>737031.3400000002</v>
      </c>
      <c r="U14" s="626">
        <v>94391074.485084832</v>
      </c>
      <c r="V14" s="531"/>
      <c r="W14" s="629"/>
      <c r="X14" s="629"/>
      <c r="Y14" s="629"/>
      <c r="Z14" s="629"/>
      <c r="AA14" s="629"/>
      <c r="AB14" s="629"/>
      <c r="AC14" s="629"/>
      <c r="AD14" s="629"/>
      <c r="AE14" s="629"/>
      <c r="AF14" s="629"/>
      <c r="AG14" s="629"/>
      <c r="AH14" s="629"/>
      <c r="AI14" s="629"/>
      <c r="AJ14" s="629"/>
      <c r="AK14" s="629"/>
      <c r="AL14" s="629"/>
      <c r="AM14" s="629"/>
      <c r="AN14" s="629"/>
      <c r="AO14" s="629"/>
      <c r="AP14" s="629"/>
      <c r="AQ14" s="629"/>
      <c r="AR14" s="629"/>
      <c r="AS14" s="629"/>
      <c r="AT14" s="629"/>
      <c r="AU14" s="629"/>
      <c r="AV14" s="629"/>
      <c r="AW14" s="629"/>
    </row>
    <row r="15" spans="1:49">
      <c r="A15" s="570">
        <v>2</v>
      </c>
      <c r="B15" s="530" t="s">
        <v>638</v>
      </c>
      <c r="C15" s="624">
        <v>3033834016.1400003</v>
      </c>
      <c r="D15" s="626">
        <v>3032767168.9400005</v>
      </c>
      <c r="E15" s="626">
        <v>0</v>
      </c>
      <c r="F15" s="626">
        <v>0</v>
      </c>
      <c r="G15" s="626">
        <v>1066847.2</v>
      </c>
      <c r="H15" s="626">
        <v>0</v>
      </c>
      <c r="I15" s="626">
        <v>0</v>
      </c>
      <c r="J15" s="626">
        <v>0</v>
      </c>
      <c r="K15" s="626">
        <v>0</v>
      </c>
      <c r="L15" s="626">
        <v>0</v>
      </c>
      <c r="M15" s="626">
        <v>0</v>
      </c>
      <c r="N15" s="626">
        <v>0</v>
      </c>
      <c r="O15" s="626">
        <v>0</v>
      </c>
      <c r="P15" s="626">
        <v>0</v>
      </c>
      <c r="Q15" s="626">
        <v>0</v>
      </c>
      <c r="R15" s="626">
        <v>0</v>
      </c>
      <c r="S15" s="626">
        <v>0</v>
      </c>
      <c r="T15" s="626">
        <v>0</v>
      </c>
      <c r="U15" s="626">
        <v>0</v>
      </c>
      <c r="V15" s="531"/>
      <c r="W15" s="629"/>
      <c r="X15" s="629"/>
      <c r="Y15" s="629"/>
      <c r="Z15" s="629"/>
      <c r="AA15" s="629"/>
      <c r="AB15" s="629"/>
      <c r="AC15" s="629"/>
      <c r="AD15" s="629"/>
      <c r="AE15" s="629"/>
      <c r="AF15" s="629"/>
      <c r="AG15" s="629"/>
      <c r="AH15" s="629"/>
      <c r="AI15" s="629"/>
      <c r="AJ15" s="629"/>
      <c r="AK15" s="629"/>
      <c r="AL15" s="629"/>
      <c r="AM15" s="629"/>
      <c r="AN15" s="629"/>
      <c r="AO15" s="629"/>
      <c r="AP15" s="629"/>
      <c r="AQ15" s="629"/>
      <c r="AR15" s="629"/>
      <c r="AS15" s="629"/>
      <c r="AT15" s="629"/>
      <c r="AU15" s="629"/>
      <c r="AV15" s="629"/>
      <c r="AW15" s="629"/>
    </row>
    <row r="16" spans="1:49">
      <c r="A16" s="525">
        <v>2.1</v>
      </c>
      <c r="B16" s="550" t="s">
        <v>632</v>
      </c>
      <c r="C16" s="632">
        <v>43204560.219999999</v>
      </c>
      <c r="D16" s="626">
        <v>43204560.219999999</v>
      </c>
      <c r="E16" s="626">
        <v>0</v>
      </c>
      <c r="F16" s="626">
        <v>0</v>
      </c>
      <c r="G16" s="626">
        <v>0</v>
      </c>
      <c r="H16" s="626">
        <v>0</v>
      </c>
      <c r="I16" s="626">
        <v>0</v>
      </c>
      <c r="J16" s="626">
        <v>0</v>
      </c>
      <c r="K16" s="626">
        <v>0</v>
      </c>
      <c r="L16" s="626">
        <v>0</v>
      </c>
      <c r="M16" s="626">
        <v>0</v>
      </c>
      <c r="N16" s="626">
        <v>0</v>
      </c>
      <c r="O16" s="626">
        <v>0</v>
      </c>
      <c r="P16" s="626">
        <v>0</v>
      </c>
      <c r="Q16" s="626">
        <v>0</v>
      </c>
      <c r="R16" s="626">
        <v>0</v>
      </c>
      <c r="S16" s="626">
        <v>0</v>
      </c>
      <c r="T16" s="626">
        <v>0</v>
      </c>
      <c r="U16" s="626">
        <v>0</v>
      </c>
      <c r="V16" s="531"/>
      <c r="W16" s="629"/>
      <c r="X16" s="629"/>
      <c r="Y16" s="629"/>
      <c r="Z16" s="629"/>
      <c r="AA16" s="629"/>
      <c r="AB16" s="629"/>
      <c r="AC16" s="629"/>
      <c r="AD16" s="629"/>
      <c r="AE16" s="629"/>
      <c r="AF16" s="629"/>
      <c r="AG16" s="629"/>
      <c r="AH16" s="629"/>
      <c r="AI16" s="629"/>
      <c r="AJ16" s="629"/>
      <c r="AK16" s="629"/>
      <c r="AL16" s="629"/>
      <c r="AM16" s="629"/>
      <c r="AN16" s="629"/>
      <c r="AO16" s="629"/>
      <c r="AP16" s="629"/>
      <c r="AQ16" s="629"/>
      <c r="AR16" s="629"/>
      <c r="AS16" s="629"/>
      <c r="AT16" s="629"/>
      <c r="AU16" s="629"/>
      <c r="AV16" s="629"/>
      <c r="AW16" s="629"/>
    </row>
    <row r="17" spans="1:49">
      <c r="A17" s="525">
        <v>2.2000000000000002</v>
      </c>
      <c r="B17" s="550" t="s">
        <v>633</v>
      </c>
      <c r="C17" s="632">
        <v>1947310064.2174001</v>
      </c>
      <c r="D17" s="626">
        <v>1947310064.2174001</v>
      </c>
      <c r="E17" s="626">
        <v>0</v>
      </c>
      <c r="F17" s="626">
        <v>0</v>
      </c>
      <c r="G17" s="626">
        <v>0</v>
      </c>
      <c r="H17" s="626">
        <v>0</v>
      </c>
      <c r="I17" s="626">
        <v>0</v>
      </c>
      <c r="J17" s="626">
        <v>0</v>
      </c>
      <c r="K17" s="626">
        <v>0</v>
      </c>
      <c r="L17" s="626">
        <v>0</v>
      </c>
      <c r="M17" s="626">
        <v>0</v>
      </c>
      <c r="N17" s="626">
        <v>0</v>
      </c>
      <c r="O17" s="626">
        <v>0</v>
      </c>
      <c r="P17" s="626">
        <v>0</v>
      </c>
      <c r="Q17" s="626">
        <v>0</v>
      </c>
      <c r="R17" s="626">
        <v>0</v>
      </c>
      <c r="S17" s="626">
        <v>0</v>
      </c>
      <c r="T17" s="626">
        <v>0</v>
      </c>
      <c r="U17" s="626">
        <v>0</v>
      </c>
      <c r="V17" s="531"/>
      <c r="W17" s="629"/>
      <c r="X17" s="629"/>
      <c r="Y17" s="629"/>
      <c r="Z17" s="629"/>
      <c r="AA17" s="629"/>
      <c r="AB17" s="629"/>
      <c r="AC17" s="629"/>
      <c r="AD17" s="629"/>
      <c r="AE17" s="629"/>
      <c r="AF17" s="629"/>
      <c r="AG17" s="629"/>
      <c r="AH17" s="629"/>
      <c r="AI17" s="629"/>
      <c r="AJ17" s="629"/>
      <c r="AK17" s="629"/>
      <c r="AL17" s="629"/>
      <c r="AM17" s="629"/>
      <c r="AN17" s="629"/>
      <c r="AO17" s="629"/>
      <c r="AP17" s="629"/>
      <c r="AQ17" s="629"/>
      <c r="AR17" s="629"/>
      <c r="AS17" s="629"/>
      <c r="AT17" s="629"/>
      <c r="AU17" s="629"/>
      <c r="AV17" s="629"/>
      <c r="AW17" s="629"/>
    </row>
    <row r="18" spans="1:49">
      <c r="A18" s="525">
        <v>2.2999999999999998</v>
      </c>
      <c r="B18" s="550" t="s">
        <v>634</v>
      </c>
      <c r="C18" s="632">
        <v>1007981507.2318003</v>
      </c>
      <c r="D18" s="626">
        <v>1007981507.2318003</v>
      </c>
      <c r="E18" s="626">
        <v>0</v>
      </c>
      <c r="F18" s="626">
        <v>0</v>
      </c>
      <c r="G18" s="626">
        <v>0</v>
      </c>
      <c r="H18" s="626">
        <v>0</v>
      </c>
      <c r="I18" s="626">
        <v>0</v>
      </c>
      <c r="J18" s="626">
        <v>0</v>
      </c>
      <c r="K18" s="626">
        <v>0</v>
      </c>
      <c r="L18" s="626">
        <v>0</v>
      </c>
      <c r="M18" s="626">
        <v>0</v>
      </c>
      <c r="N18" s="626">
        <v>0</v>
      </c>
      <c r="O18" s="626">
        <v>0</v>
      </c>
      <c r="P18" s="626">
        <v>0</v>
      </c>
      <c r="Q18" s="626">
        <v>0</v>
      </c>
      <c r="R18" s="626">
        <v>0</v>
      </c>
      <c r="S18" s="626">
        <v>0</v>
      </c>
      <c r="T18" s="626">
        <v>0</v>
      </c>
      <c r="U18" s="626">
        <v>0</v>
      </c>
      <c r="V18" s="531"/>
      <c r="W18" s="629"/>
      <c r="X18" s="629"/>
      <c r="Y18" s="629"/>
      <c r="Z18" s="629"/>
      <c r="AA18" s="629"/>
      <c r="AB18" s="629"/>
      <c r="AC18" s="629"/>
      <c r="AD18" s="629"/>
      <c r="AE18" s="629"/>
      <c r="AF18" s="629"/>
      <c r="AG18" s="629"/>
      <c r="AH18" s="629"/>
      <c r="AI18" s="629"/>
      <c r="AJ18" s="629"/>
      <c r="AK18" s="629"/>
      <c r="AL18" s="629"/>
      <c r="AM18" s="629"/>
      <c r="AN18" s="629"/>
      <c r="AO18" s="629"/>
      <c r="AP18" s="629"/>
      <c r="AQ18" s="629"/>
      <c r="AR18" s="629"/>
      <c r="AS18" s="629"/>
      <c r="AT18" s="629"/>
      <c r="AU18" s="629"/>
      <c r="AV18" s="629"/>
      <c r="AW18" s="629"/>
    </row>
    <row r="19" spans="1:49">
      <c r="A19" s="525">
        <v>2.4</v>
      </c>
      <c r="B19" s="550" t="s">
        <v>635</v>
      </c>
      <c r="C19" s="632">
        <v>0</v>
      </c>
      <c r="D19" s="626">
        <v>0</v>
      </c>
      <c r="E19" s="626">
        <v>0</v>
      </c>
      <c r="F19" s="626">
        <v>0</v>
      </c>
      <c r="G19" s="626">
        <v>0</v>
      </c>
      <c r="H19" s="626">
        <v>0</v>
      </c>
      <c r="I19" s="626">
        <v>0</v>
      </c>
      <c r="J19" s="626">
        <v>0</v>
      </c>
      <c r="K19" s="626">
        <v>0</v>
      </c>
      <c r="L19" s="626">
        <v>0</v>
      </c>
      <c r="M19" s="626">
        <v>0</v>
      </c>
      <c r="N19" s="626">
        <v>0</v>
      </c>
      <c r="O19" s="626">
        <v>0</v>
      </c>
      <c r="P19" s="626">
        <v>0</v>
      </c>
      <c r="Q19" s="626">
        <v>0</v>
      </c>
      <c r="R19" s="626">
        <v>0</v>
      </c>
      <c r="S19" s="626">
        <v>0</v>
      </c>
      <c r="T19" s="626">
        <v>0</v>
      </c>
      <c r="U19" s="626">
        <v>0</v>
      </c>
      <c r="V19" s="531"/>
      <c r="W19" s="629"/>
      <c r="X19" s="629"/>
      <c r="Y19" s="629"/>
      <c r="Z19" s="629"/>
      <c r="AA19" s="629"/>
      <c r="AB19" s="629"/>
      <c r="AC19" s="629"/>
      <c r="AD19" s="629"/>
      <c r="AE19" s="629"/>
      <c r="AF19" s="629"/>
      <c r="AG19" s="629"/>
      <c r="AH19" s="629"/>
      <c r="AI19" s="629"/>
      <c r="AJ19" s="629"/>
      <c r="AK19" s="629"/>
      <c r="AL19" s="629"/>
      <c r="AM19" s="629"/>
      <c r="AN19" s="629"/>
      <c r="AO19" s="629"/>
      <c r="AP19" s="629"/>
      <c r="AQ19" s="629"/>
      <c r="AR19" s="629"/>
      <c r="AS19" s="629"/>
      <c r="AT19" s="629"/>
      <c r="AU19" s="629"/>
      <c r="AV19" s="629"/>
      <c r="AW19" s="629"/>
    </row>
    <row r="20" spans="1:49">
      <c r="A20" s="525">
        <v>2.5</v>
      </c>
      <c r="B20" s="550" t="s">
        <v>636</v>
      </c>
      <c r="C20" s="632">
        <v>35337884.47079999</v>
      </c>
      <c r="D20" s="626">
        <v>34271037.270799987</v>
      </c>
      <c r="E20" s="626">
        <v>0</v>
      </c>
      <c r="F20" s="626">
        <v>0</v>
      </c>
      <c r="G20" s="626">
        <v>1066847.2</v>
      </c>
      <c r="H20" s="626">
        <v>0</v>
      </c>
      <c r="I20" s="626">
        <v>0</v>
      </c>
      <c r="J20" s="626">
        <v>0</v>
      </c>
      <c r="K20" s="626">
        <v>0</v>
      </c>
      <c r="L20" s="626">
        <v>0</v>
      </c>
      <c r="M20" s="626">
        <v>0</v>
      </c>
      <c r="N20" s="626">
        <v>0</v>
      </c>
      <c r="O20" s="626">
        <v>0</v>
      </c>
      <c r="P20" s="626">
        <v>0</v>
      </c>
      <c r="Q20" s="626">
        <v>0</v>
      </c>
      <c r="R20" s="626">
        <v>0</v>
      </c>
      <c r="S20" s="626">
        <v>0</v>
      </c>
      <c r="T20" s="626">
        <v>0</v>
      </c>
      <c r="U20" s="626">
        <v>0</v>
      </c>
      <c r="V20" s="531"/>
      <c r="W20" s="629"/>
      <c r="X20" s="629"/>
      <c r="Y20" s="629"/>
      <c r="Z20" s="629"/>
      <c r="AA20" s="629"/>
      <c r="AB20" s="629"/>
      <c r="AC20" s="629"/>
      <c r="AD20" s="629"/>
      <c r="AE20" s="629"/>
      <c r="AF20" s="629"/>
      <c r="AG20" s="629"/>
      <c r="AH20" s="629"/>
      <c r="AI20" s="629"/>
      <c r="AJ20" s="629"/>
      <c r="AK20" s="629"/>
      <c r="AL20" s="629"/>
      <c r="AM20" s="629"/>
      <c r="AN20" s="629"/>
      <c r="AO20" s="629"/>
      <c r="AP20" s="629"/>
      <c r="AQ20" s="629"/>
      <c r="AR20" s="629"/>
      <c r="AS20" s="629"/>
      <c r="AT20" s="629"/>
      <c r="AU20" s="629"/>
      <c r="AV20" s="629"/>
      <c r="AW20" s="629"/>
    </row>
    <row r="21" spans="1:49">
      <c r="A21" s="525">
        <v>2.6</v>
      </c>
      <c r="B21" s="550" t="s">
        <v>637</v>
      </c>
      <c r="C21" s="632">
        <v>0</v>
      </c>
      <c r="D21" s="626">
        <v>0</v>
      </c>
      <c r="E21" s="626">
        <v>0</v>
      </c>
      <c r="F21" s="626">
        <v>0</v>
      </c>
      <c r="G21" s="626">
        <v>0</v>
      </c>
      <c r="H21" s="626">
        <v>0</v>
      </c>
      <c r="I21" s="626">
        <v>0</v>
      </c>
      <c r="J21" s="626">
        <v>0</v>
      </c>
      <c r="K21" s="626">
        <v>0</v>
      </c>
      <c r="L21" s="626">
        <v>0</v>
      </c>
      <c r="M21" s="626">
        <v>0</v>
      </c>
      <c r="N21" s="626">
        <v>0</v>
      </c>
      <c r="O21" s="626">
        <v>0</v>
      </c>
      <c r="P21" s="626">
        <v>0</v>
      </c>
      <c r="Q21" s="626">
        <v>0</v>
      </c>
      <c r="R21" s="626">
        <v>0</v>
      </c>
      <c r="S21" s="626">
        <v>0</v>
      </c>
      <c r="T21" s="626">
        <v>0</v>
      </c>
      <c r="U21" s="626">
        <v>0</v>
      </c>
      <c r="V21" s="531"/>
      <c r="W21" s="629"/>
      <c r="X21" s="629"/>
      <c r="Y21" s="629"/>
      <c r="Z21" s="629"/>
      <c r="AA21" s="629"/>
      <c r="AB21" s="629"/>
      <c r="AC21" s="629"/>
      <c r="AD21" s="629"/>
      <c r="AE21" s="629"/>
      <c r="AF21" s="629"/>
      <c r="AG21" s="629"/>
      <c r="AH21" s="629"/>
      <c r="AI21" s="629"/>
      <c r="AJ21" s="629"/>
      <c r="AK21" s="629"/>
      <c r="AL21" s="629"/>
      <c r="AM21" s="629"/>
      <c r="AN21" s="629"/>
      <c r="AO21" s="629"/>
      <c r="AP21" s="629"/>
      <c r="AQ21" s="629"/>
      <c r="AR21" s="629"/>
      <c r="AS21" s="629"/>
      <c r="AT21" s="629"/>
      <c r="AU21" s="629"/>
      <c r="AV21" s="629"/>
      <c r="AW21" s="629"/>
    </row>
    <row r="22" spans="1:49">
      <c r="A22" s="570">
        <v>3</v>
      </c>
      <c r="B22" s="530" t="s">
        <v>693</v>
      </c>
      <c r="C22" s="633">
        <v>2564743666.4216909</v>
      </c>
      <c r="D22" s="634">
        <v>1699501911.9139893</v>
      </c>
      <c r="E22" s="635">
        <v>0</v>
      </c>
      <c r="F22" s="635">
        <v>0</v>
      </c>
      <c r="G22" s="634">
        <v>6963876.0484520001</v>
      </c>
      <c r="H22" s="635">
        <v>0</v>
      </c>
      <c r="I22" s="635">
        <v>0</v>
      </c>
      <c r="J22" s="635">
        <v>0</v>
      </c>
      <c r="K22" s="635">
        <v>0</v>
      </c>
      <c r="L22" s="634">
        <v>325902</v>
      </c>
      <c r="M22" s="635">
        <v>0</v>
      </c>
      <c r="N22" s="635">
        <v>0</v>
      </c>
      <c r="O22" s="635">
        <v>0</v>
      </c>
      <c r="P22" s="635">
        <v>0</v>
      </c>
      <c r="Q22" s="635">
        <v>0</v>
      </c>
      <c r="R22" s="635">
        <v>0</v>
      </c>
      <c r="S22" s="635">
        <v>0</v>
      </c>
      <c r="T22" s="635">
        <v>0</v>
      </c>
      <c r="U22" s="634">
        <v>200000</v>
      </c>
      <c r="V22" s="531"/>
      <c r="W22" s="629"/>
      <c r="X22" s="629"/>
      <c r="Y22" s="629"/>
      <c r="Z22" s="629"/>
      <c r="AA22" s="629"/>
      <c r="AB22" s="629"/>
      <c r="AC22" s="629"/>
      <c r="AD22" s="629"/>
      <c r="AE22" s="629"/>
      <c r="AF22" s="629"/>
      <c r="AG22" s="629"/>
      <c r="AH22" s="629"/>
      <c r="AI22" s="629"/>
      <c r="AJ22" s="629"/>
      <c r="AK22" s="629"/>
      <c r="AL22" s="629"/>
      <c r="AM22" s="629"/>
      <c r="AN22" s="629"/>
      <c r="AO22" s="629"/>
      <c r="AP22" s="629"/>
      <c r="AQ22" s="629"/>
      <c r="AR22" s="629"/>
      <c r="AS22" s="629"/>
      <c r="AT22" s="629"/>
      <c r="AU22" s="629"/>
      <c r="AV22" s="629"/>
      <c r="AW22" s="629"/>
    </row>
    <row r="23" spans="1:49">
      <c r="A23" s="525">
        <v>3.1</v>
      </c>
      <c r="B23" s="550" t="s">
        <v>632</v>
      </c>
      <c r="C23" s="636">
        <v>0</v>
      </c>
      <c r="D23" s="634">
        <v>0</v>
      </c>
      <c r="E23" s="635">
        <v>0</v>
      </c>
      <c r="F23" s="635">
        <v>0</v>
      </c>
      <c r="G23" s="634">
        <v>0</v>
      </c>
      <c r="H23" s="635">
        <v>0</v>
      </c>
      <c r="I23" s="635">
        <v>0</v>
      </c>
      <c r="J23" s="635">
        <v>0</v>
      </c>
      <c r="K23" s="635">
        <v>0</v>
      </c>
      <c r="L23" s="634">
        <v>0</v>
      </c>
      <c r="M23" s="635">
        <v>0</v>
      </c>
      <c r="N23" s="635">
        <v>0</v>
      </c>
      <c r="O23" s="635">
        <v>0</v>
      </c>
      <c r="P23" s="635">
        <v>0</v>
      </c>
      <c r="Q23" s="635">
        <v>0</v>
      </c>
      <c r="R23" s="635">
        <v>0</v>
      </c>
      <c r="S23" s="635">
        <v>0</v>
      </c>
      <c r="T23" s="635">
        <v>0</v>
      </c>
      <c r="U23" s="634">
        <v>0</v>
      </c>
      <c r="V23" s="531"/>
      <c r="W23" s="629"/>
      <c r="X23" s="629"/>
      <c r="Y23" s="629"/>
      <c r="Z23" s="629"/>
      <c r="AA23" s="629"/>
      <c r="AB23" s="629"/>
      <c r="AC23" s="629"/>
      <c r="AD23" s="629"/>
      <c r="AE23" s="629"/>
      <c r="AF23" s="629"/>
      <c r="AG23" s="629"/>
      <c r="AH23" s="629"/>
      <c r="AI23" s="629"/>
      <c r="AJ23" s="629"/>
      <c r="AK23" s="629"/>
      <c r="AL23" s="629"/>
      <c r="AM23" s="629"/>
      <c r="AN23" s="629"/>
      <c r="AO23" s="629"/>
      <c r="AP23" s="629"/>
      <c r="AQ23" s="629"/>
      <c r="AR23" s="629"/>
      <c r="AS23" s="629"/>
      <c r="AT23" s="629"/>
      <c r="AU23" s="629"/>
      <c r="AV23" s="629"/>
      <c r="AW23" s="629"/>
    </row>
    <row r="24" spans="1:49">
      <c r="A24" s="525">
        <v>3.2</v>
      </c>
      <c r="B24" s="550" t="s">
        <v>633</v>
      </c>
      <c r="C24" s="636">
        <v>1289514</v>
      </c>
      <c r="D24" s="634">
        <v>1289514</v>
      </c>
      <c r="E24" s="635">
        <v>0</v>
      </c>
      <c r="F24" s="635">
        <v>0</v>
      </c>
      <c r="G24" s="634">
        <v>0</v>
      </c>
      <c r="H24" s="635">
        <v>0</v>
      </c>
      <c r="I24" s="635">
        <v>0</v>
      </c>
      <c r="J24" s="635">
        <v>0</v>
      </c>
      <c r="K24" s="635">
        <v>0</v>
      </c>
      <c r="L24" s="634">
        <v>0</v>
      </c>
      <c r="M24" s="635">
        <v>0</v>
      </c>
      <c r="N24" s="635">
        <v>0</v>
      </c>
      <c r="O24" s="635">
        <v>0</v>
      </c>
      <c r="P24" s="635">
        <v>0</v>
      </c>
      <c r="Q24" s="635">
        <v>0</v>
      </c>
      <c r="R24" s="635">
        <v>0</v>
      </c>
      <c r="S24" s="635">
        <v>0</v>
      </c>
      <c r="T24" s="635">
        <v>0</v>
      </c>
      <c r="U24" s="634">
        <v>0</v>
      </c>
      <c r="V24" s="531"/>
      <c r="W24" s="629"/>
      <c r="X24" s="629"/>
      <c r="Y24" s="629"/>
      <c r="Z24" s="629"/>
      <c r="AA24" s="629"/>
      <c r="AB24" s="629"/>
      <c r="AC24" s="629"/>
      <c r="AD24" s="629"/>
      <c r="AE24" s="629"/>
      <c r="AF24" s="629"/>
      <c r="AG24" s="629"/>
      <c r="AH24" s="629"/>
      <c r="AI24" s="629"/>
      <c r="AJ24" s="629"/>
      <c r="AK24" s="629"/>
      <c r="AL24" s="629"/>
      <c r="AM24" s="629"/>
      <c r="AN24" s="629"/>
      <c r="AO24" s="629"/>
      <c r="AP24" s="629"/>
      <c r="AQ24" s="629"/>
      <c r="AR24" s="629"/>
      <c r="AS24" s="629"/>
      <c r="AT24" s="629"/>
      <c r="AU24" s="629"/>
      <c r="AV24" s="629"/>
      <c r="AW24" s="629"/>
    </row>
    <row r="25" spans="1:49">
      <c r="A25" s="525">
        <v>3.3</v>
      </c>
      <c r="B25" s="550" t="s">
        <v>634</v>
      </c>
      <c r="C25" s="636">
        <v>0</v>
      </c>
      <c r="D25" s="634">
        <v>0</v>
      </c>
      <c r="E25" s="635">
        <v>0</v>
      </c>
      <c r="F25" s="635">
        <v>0</v>
      </c>
      <c r="G25" s="634">
        <v>0</v>
      </c>
      <c r="H25" s="635">
        <v>0</v>
      </c>
      <c r="I25" s="635">
        <v>0</v>
      </c>
      <c r="J25" s="635">
        <v>0</v>
      </c>
      <c r="K25" s="635">
        <v>0</v>
      </c>
      <c r="L25" s="634">
        <v>0</v>
      </c>
      <c r="M25" s="635">
        <v>0</v>
      </c>
      <c r="N25" s="635">
        <v>0</v>
      </c>
      <c r="O25" s="635">
        <v>0</v>
      </c>
      <c r="P25" s="635">
        <v>0</v>
      </c>
      <c r="Q25" s="635">
        <v>0</v>
      </c>
      <c r="R25" s="635">
        <v>0</v>
      </c>
      <c r="S25" s="635">
        <v>0</v>
      </c>
      <c r="T25" s="635">
        <v>0</v>
      </c>
      <c r="U25" s="634">
        <v>0</v>
      </c>
      <c r="V25" s="531"/>
      <c r="W25" s="629"/>
      <c r="X25" s="629"/>
      <c r="Y25" s="629"/>
      <c r="Z25" s="629"/>
      <c r="AA25" s="629"/>
      <c r="AB25" s="629"/>
      <c r="AC25" s="629"/>
      <c r="AD25" s="629"/>
      <c r="AE25" s="629"/>
      <c r="AF25" s="629"/>
      <c r="AG25" s="629"/>
      <c r="AH25" s="629"/>
      <c r="AI25" s="629"/>
      <c r="AJ25" s="629"/>
      <c r="AK25" s="629"/>
      <c r="AL25" s="629"/>
      <c r="AM25" s="629"/>
      <c r="AN25" s="629"/>
      <c r="AO25" s="629"/>
      <c r="AP25" s="629"/>
      <c r="AQ25" s="629"/>
      <c r="AR25" s="629"/>
      <c r="AS25" s="629"/>
      <c r="AT25" s="629"/>
      <c r="AU25" s="629"/>
      <c r="AV25" s="629"/>
      <c r="AW25" s="629"/>
    </row>
    <row r="26" spans="1:49">
      <c r="A26" s="525">
        <v>3.4</v>
      </c>
      <c r="B26" s="550" t="s">
        <v>635</v>
      </c>
      <c r="C26" s="636">
        <v>14165378.359900001</v>
      </c>
      <c r="D26" s="634">
        <v>528145.73</v>
      </c>
      <c r="E26" s="635">
        <v>0</v>
      </c>
      <c r="F26" s="635">
        <v>0</v>
      </c>
      <c r="G26" s="634">
        <v>0</v>
      </c>
      <c r="H26" s="635">
        <v>0</v>
      </c>
      <c r="I26" s="635">
        <v>0</v>
      </c>
      <c r="J26" s="635">
        <v>0</v>
      </c>
      <c r="K26" s="635">
        <v>0</v>
      </c>
      <c r="L26" s="634">
        <v>0</v>
      </c>
      <c r="M26" s="635">
        <v>0</v>
      </c>
      <c r="N26" s="635">
        <v>0</v>
      </c>
      <c r="O26" s="635">
        <v>0</v>
      </c>
      <c r="P26" s="635">
        <v>0</v>
      </c>
      <c r="Q26" s="635">
        <v>0</v>
      </c>
      <c r="R26" s="635">
        <v>0</v>
      </c>
      <c r="S26" s="635">
        <v>0</v>
      </c>
      <c r="T26" s="635">
        <v>0</v>
      </c>
      <c r="U26" s="634">
        <v>0</v>
      </c>
      <c r="V26" s="531"/>
      <c r="W26" s="629"/>
      <c r="X26" s="629"/>
      <c r="Y26" s="629"/>
      <c r="Z26" s="629"/>
      <c r="AA26" s="629"/>
      <c r="AB26" s="629"/>
      <c r="AC26" s="629"/>
      <c r="AD26" s="629"/>
      <c r="AE26" s="629"/>
      <c r="AF26" s="629"/>
      <c r="AG26" s="629"/>
      <c r="AH26" s="629"/>
      <c r="AI26" s="629"/>
      <c r="AJ26" s="629"/>
      <c r="AK26" s="629"/>
      <c r="AL26" s="629"/>
      <c r="AM26" s="629"/>
      <c r="AN26" s="629"/>
      <c r="AO26" s="629"/>
      <c r="AP26" s="629"/>
      <c r="AQ26" s="629"/>
      <c r="AR26" s="629"/>
      <c r="AS26" s="629"/>
      <c r="AT26" s="629"/>
      <c r="AU26" s="629"/>
      <c r="AV26" s="629"/>
      <c r="AW26" s="629"/>
    </row>
    <row r="27" spans="1:49">
      <c r="A27" s="525">
        <v>3.5</v>
      </c>
      <c r="B27" s="550" t="s">
        <v>636</v>
      </c>
      <c r="C27" s="636">
        <v>2284199997.892189</v>
      </c>
      <c r="D27" s="634">
        <v>1668392570.4839892</v>
      </c>
      <c r="E27" s="635">
        <v>0</v>
      </c>
      <c r="F27" s="635">
        <v>0</v>
      </c>
      <c r="G27" s="634">
        <v>6963876.0484520001</v>
      </c>
      <c r="H27" s="635">
        <v>0</v>
      </c>
      <c r="I27" s="635">
        <v>0</v>
      </c>
      <c r="J27" s="635">
        <v>0</v>
      </c>
      <c r="K27" s="635">
        <v>0</v>
      </c>
      <c r="L27" s="634">
        <v>325902</v>
      </c>
      <c r="M27" s="635">
        <v>0</v>
      </c>
      <c r="N27" s="635">
        <v>0</v>
      </c>
      <c r="O27" s="635">
        <v>0</v>
      </c>
      <c r="P27" s="635">
        <v>0</v>
      </c>
      <c r="Q27" s="635">
        <v>0</v>
      </c>
      <c r="R27" s="635">
        <v>0</v>
      </c>
      <c r="S27" s="635">
        <v>0</v>
      </c>
      <c r="T27" s="635">
        <v>0</v>
      </c>
      <c r="U27" s="634">
        <v>200000</v>
      </c>
      <c r="V27" s="531"/>
      <c r="W27" s="629"/>
      <c r="X27" s="629"/>
      <c r="Y27" s="629"/>
      <c r="Z27" s="629"/>
      <c r="AA27" s="629"/>
      <c r="AB27" s="629"/>
      <c r="AC27" s="629"/>
      <c r="AD27" s="629"/>
      <c r="AE27" s="629"/>
      <c r="AF27" s="629"/>
      <c r="AG27" s="629"/>
      <c r="AH27" s="629"/>
      <c r="AI27" s="629"/>
      <c r="AJ27" s="629"/>
      <c r="AK27" s="629"/>
      <c r="AL27" s="629"/>
      <c r="AM27" s="629"/>
      <c r="AN27" s="629"/>
      <c r="AO27" s="629"/>
      <c r="AP27" s="629"/>
      <c r="AQ27" s="629"/>
      <c r="AR27" s="629"/>
      <c r="AS27" s="629"/>
      <c r="AT27" s="629"/>
      <c r="AU27" s="629"/>
      <c r="AV27" s="629"/>
      <c r="AW27" s="629"/>
    </row>
    <row r="28" spans="1:49">
      <c r="A28" s="525">
        <v>3.6</v>
      </c>
      <c r="B28" s="550" t="s">
        <v>637</v>
      </c>
      <c r="C28" s="636">
        <v>265088776.16960201</v>
      </c>
      <c r="D28" s="634">
        <v>29291681.699999999</v>
      </c>
      <c r="E28" s="635">
        <v>0</v>
      </c>
      <c r="F28" s="635">
        <v>0</v>
      </c>
      <c r="G28" s="634">
        <v>0</v>
      </c>
      <c r="H28" s="635">
        <v>0</v>
      </c>
      <c r="I28" s="635">
        <v>0</v>
      </c>
      <c r="J28" s="635">
        <v>0</v>
      </c>
      <c r="K28" s="635">
        <v>0</v>
      </c>
      <c r="L28" s="634">
        <v>0</v>
      </c>
      <c r="M28" s="635">
        <v>0</v>
      </c>
      <c r="N28" s="635">
        <v>0</v>
      </c>
      <c r="O28" s="635">
        <v>0</v>
      </c>
      <c r="P28" s="635">
        <v>0</v>
      </c>
      <c r="Q28" s="635">
        <v>0</v>
      </c>
      <c r="R28" s="635">
        <v>0</v>
      </c>
      <c r="S28" s="635">
        <v>0</v>
      </c>
      <c r="T28" s="635">
        <v>0</v>
      </c>
      <c r="U28" s="634">
        <v>0</v>
      </c>
      <c r="V28" s="531"/>
      <c r="W28" s="629"/>
      <c r="X28" s="629"/>
      <c r="Y28" s="629"/>
      <c r="Z28" s="629"/>
      <c r="AA28" s="629"/>
      <c r="AB28" s="629"/>
      <c r="AC28" s="629"/>
      <c r="AD28" s="629"/>
      <c r="AE28" s="629"/>
      <c r="AF28" s="629"/>
      <c r="AG28" s="629"/>
      <c r="AH28" s="629"/>
      <c r="AI28" s="629"/>
      <c r="AJ28" s="629"/>
      <c r="AK28" s="629"/>
      <c r="AL28" s="629"/>
      <c r="AM28" s="629"/>
      <c r="AN28" s="629"/>
      <c r="AO28" s="629"/>
      <c r="AP28" s="629"/>
      <c r="AQ28" s="629"/>
      <c r="AR28" s="629"/>
      <c r="AS28" s="629"/>
      <c r="AT28" s="629"/>
      <c r="AU28" s="629"/>
      <c r="AV28" s="629"/>
      <c r="AW28" s="629"/>
    </row>
    <row r="29" spans="1:49">
      <c r="W29" s="629"/>
      <c r="X29" s="629"/>
      <c r="Y29" s="629"/>
      <c r="Z29" s="629"/>
      <c r="AA29" s="629"/>
      <c r="AB29" s="629"/>
      <c r="AC29" s="629"/>
      <c r="AD29" s="629"/>
      <c r="AE29" s="629"/>
      <c r="AF29" s="629"/>
      <c r="AG29" s="629"/>
      <c r="AH29" s="629"/>
      <c r="AI29" s="629"/>
      <c r="AJ29" s="629"/>
      <c r="AK29" s="629"/>
      <c r="AL29" s="629"/>
      <c r="AM29" s="629"/>
      <c r="AN29" s="629"/>
      <c r="AO29" s="629"/>
      <c r="AP29" s="629"/>
      <c r="AQ29" s="629"/>
      <c r="AR29" s="629"/>
      <c r="AS29" s="629"/>
      <c r="AT29" s="629"/>
      <c r="AU29" s="629"/>
      <c r="AV29" s="629"/>
      <c r="AW29" s="629"/>
    </row>
    <row r="30" spans="1:49">
      <c r="W30" s="629"/>
      <c r="X30" s="629"/>
      <c r="Y30" s="629"/>
      <c r="Z30" s="629"/>
      <c r="AA30" s="629"/>
      <c r="AB30" s="629"/>
      <c r="AC30" s="629"/>
      <c r="AD30" s="629"/>
      <c r="AE30" s="629"/>
      <c r="AF30" s="629"/>
      <c r="AG30" s="629"/>
      <c r="AH30" s="629"/>
      <c r="AI30" s="629"/>
      <c r="AJ30" s="629"/>
      <c r="AK30" s="629"/>
      <c r="AL30" s="629"/>
      <c r="AM30" s="629"/>
      <c r="AN30" s="629"/>
      <c r="AO30" s="629"/>
      <c r="AP30" s="629"/>
      <c r="AQ30" s="629"/>
      <c r="AR30" s="629"/>
      <c r="AS30" s="629"/>
      <c r="AT30" s="629"/>
      <c r="AU30" s="629"/>
      <c r="AV30" s="629"/>
      <c r="AW30" s="629"/>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2"/>
  <sheetViews>
    <sheetView showGridLines="0" workbookViewId="0"/>
  </sheetViews>
  <sheetFormatPr defaultColWidth="9.140625" defaultRowHeight="12.75"/>
  <cols>
    <col min="1" max="1" width="11.85546875" style="528" bestFit="1" customWidth="1"/>
    <col min="2" max="2" width="90.28515625" style="528" bestFit="1" customWidth="1"/>
    <col min="3" max="3" width="19.5703125" style="528" customWidth="1"/>
    <col min="4" max="4" width="21.140625" style="528" customWidth="1"/>
    <col min="5" max="5" width="17.140625" style="528" customWidth="1"/>
    <col min="6" max="6" width="22.28515625" style="528" customWidth="1"/>
    <col min="7" max="7" width="19.28515625" style="528" customWidth="1"/>
    <col min="8" max="8" width="17.140625" style="528" customWidth="1"/>
    <col min="9" max="14" width="22.28515625" style="528" customWidth="1"/>
    <col min="15" max="15" width="23" style="528" customWidth="1"/>
    <col min="16" max="16" width="21.7109375" style="528" bestFit="1" customWidth="1"/>
    <col min="17" max="19" width="19" style="528" bestFit="1" customWidth="1"/>
    <col min="20" max="20" width="14.7109375" style="528" customWidth="1"/>
    <col min="21" max="21" width="20" style="528" customWidth="1"/>
    <col min="22" max="16384" width="9.140625" style="528"/>
  </cols>
  <sheetData>
    <row r="1" spans="1:48" ht="13.5">
      <c r="A1" s="519" t="s">
        <v>30</v>
      </c>
      <c r="B1" s="3" t="str">
        <f>'Info '!C2</f>
        <v>Bank of Georgia JSC</v>
      </c>
    </row>
    <row r="2" spans="1:48" ht="13.5">
      <c r="A2" s="520" t="s">
        <v>31</v>
      </c>
      <c r="B2" s="555">
        <f>'1. key ratios '!B2</f>
        <v>44651</v>
      </c>
      <c r="C2" s="555"/>
    </row>
    <row r="3" spans="1:48">
      <c r="A3" s="521" t="s">
        <v>640</v>
      </c>
    </row>
    <row r="5" spans="1:48" ht="13.5" customHeight="1">
      <c r="A5" s="774" t="s">
        <v>641</v>
      </c>
      <c r="B5" s="775"/>
      <c r="C5" s="783" t="s">
        <v>642</v>
      </c>
      <c r="D5" s="784"/>
      <c r="E5" s="784"/>
      <c r="F5" s="784"/>
      <c r="G5" s="784"/>
      <c r="H5" s="784"/>
      <c r="I5" s="784"/>
      <c r="J5" s="784"/>
      <c r="K5" s="784"/>
      <c r="L5" s="784"/>
      <c r="M5" s="784"/>
      <c r="N5" s="784"/>
      <c r="O5" s="784"/>
      <c r="P5" s="784"/>
      <c r="Q5" s="784"/>
      <c r="R5" s="784"/>
      <c r="S5" s="784"/>
      <c r="T5" s="785"/>
      <c r="U5" s="567"/>
    </row>
    <row r="6" spans="1:48">
      <c r="A6" s="776"/>
      <c r="B6" s="777"/>
      <c r="C6" s="767" t="s">
        <v>107</v>
      </c>
      <c r="D6" s="780" t="s">
        <v>643</v>
      </c>
      <c r="E6" s="780"/>
      <c r="F6" s="781"/>
      <c r="G6" s="782" t="s">
        <v>644</v>
      </c>
      <c r="H6" s="780"/>
      <c r="I6" s="780"/>
      <c r="J6" s="780"/>
      <c r="K6" s="781"/>
      <c r="L6" s="770" t="s">
        <v>645</v>
      </c>
      <c r="M6" s="771"/>
      <c r="N6" s="771"/>
      <c r="O6" s="771"/>
      <c r="P6" s="771"/>
      <c r="Q6" s="771"/>
      <c r="R6" s="771"/>
      <c r="S6" s="771"/>
      <c r="T6" s="772"/>
      <c r="U6" s="554"/>
    </row>
    <row r="7" spans="1:48">
      <c r="A7" s="778"/>
      <c r="B7" s="779"/>
      <c r="C7" s="768"/>
      <c r="E7" s="548" t="s">
        <v>618</v>
      </c>
      <c r="F7" s="560" t="s">
        <v>619</v>
      </c>
      <c r="H7" s="548" t="s">
        <v>618</v>
      </c>
      <c r="I7" s="560" t="s">
        <v>620</v>
      </c>
      <c r="J7" s="560" t="s">
        <v>621</v>
      </c>
      <c r="K7" s="560" t="s">
        <v>622</v>
      </c>
      <c r="L7" s="571"/>
      <c r="M7" s="548" t="s">
        <v>623</v>
      </c>
      <c r="N7" s="560" t="s">
        <v>621</v>
      </c>
      <c r="O7" s="560" t="s">
        <v>624</v>
      </c>
      <c r="P7" s="560" t="s">
        <v>625</v>
      </c>
      <c r="Q7" s="560" t="s">
        <v>626</v>
      </c>
      <c r="R7" s="560" t="s">
        <v>627</v>
      </c>
      <c r="S7" s="560" t="s">
        <v>628</v>
      </c>
      <c r="T7" s="569" t="s">
        <v>629</v>
      </c>
      <c r="U7" s="567"/>
    </row>
    <row r="8" spans="1:48">
      <c r="A8" s="571">
        <v>1</v>
      </c>
      <c r="B8" s="566" t="s">
        <v>631</v>
      </c>
      <c r="C8" s="637">
        <v>15590894615.307436</v>
      </c>
      <c r="D8" s="626">
        <v>14031450498.219131</v>
      </c>
      <c r="E8" s="626">
        <v>138554387.52915251</v>
      </c>
      <c r="F8" s="626">
        <v>2393169.8199990988</v>
      </c>
      <c r="G8" s="626">
        <v>880948612.26000011</v>
      </c>
      <c r="H8" s="626">
        <v>48845873.090000004</v>
      </c>
      <c r="I8" s="626">
        <v>43036314.310000002</v>
      </c>
      <c r="J8" s="626">
        <v>268143.21000000002</v>
      </c>
      <c r="K8" s="626">
        <v>43170.16</v>
      </c>
      <c r="L8" s="626">
        <v>678495504.82830465</v>
      </c>
      <c r="M8" s="626">
        <v>84947813.406949162</v>
      </c>
      <c r="N8" s="626">
        <v>45417555.170000002</v>
      </c>
      <c r="O8" s="626">
        <v>50029411.148135588</v>
      </c>
      <c r="P8" s="626">
        <v>39152072.091186449</v>
      </c>
      <c r="Q8" s="626">
        <v>33305263.530000001</v>
      </c>
      <c r="R8" s="626">
        <v>34927180.120000005</v>
      </c>
      <c r="S8" s="626">
        <v>58649641.660000011</v>
      </c>
      <c r="T8" s="626">
        <v>1287463.2000000002</v>
      </c>
      <c r="U8" s="531"/>
      <c r="V8" s="629"/>
      <c r="W8" s="629"/>
      <c r="X8" s="629"/>
      <c r="Y8" s="629"/>
      <c r="Z8" s="629"/>
      <c r="AA8" s="629"/>
      <c r="AB8" s="629"/>
      <c r="AC8" s="629"/>
      <c r="AD8" s="629"/>
      <c r="AE8" s="629"/>
      <c r="AF8" s="629"/>
      <c r="AG8" s="629"/>
      <c r="AH8" s="629"/>
      <c r="AI8" s="629"/>
      <c r="AJ8" s="629"/>
      <c r="AK8" s="629"/>
      <c r="AL8" s="629"/>
      <c r="AM8" s="629"/>
      <c r="AN8" s="629"/>
      <c r="AO8" s="629"/>
      <c r="AP8" s="629"/>
      <c r="AQ8" s="629"/>
      <c r="AR8" s="629"/>
      <c r="AS8" s="629"/>
      <c r="AT8" s="629"/>
    </row>
    <row r="9" spans="1:48">
      <c r="A9" s="550">
        <v>1.1000000000000001</v>
      </c>
      <c r="B9" s="550" t="s">
        <v>646</v>
      </c>
      <c r="C9" s="632">
        <v>12752314544.495935</v>
      </c>
      <c r="D9" s="626">
        <v>11372291700.687632</v>
      </c>
      <c r="E9" s="626">
        <v>81163941.399152502</v>
      </c>
      <c r="F9" s="626">
        <v>418893.92</v>
      </c>
      <c r="G9" s="626">
        <v>797315028.75</v>
      </c>
      <c r="H9" s="626">
        <v>35547730.210000001</v>
      </c>
      <c r="I9" s="626">
        <v>20553815.620000001</v>
      </c>
      <c r="J9" s="626">
        <v>256961.63</v>
      </c>
      <c r="K9" s="626">
        <v>42000</v>
      </c>
      <c r="L9" s="626">
        <v>582707815.05830467</v>
      </c>
      <c r="M9" s="626">
        <v>66636684.14694915</v>
      </c>
      <c r="N9" s="626">
        <v>26193711.329999998</v>
      </c>
      <c r="O9" s="626">
        <v>22013878.288135581</v>
      </c>
      <c r="P9" s="626">
        <v>40321336.601186402</v>
      </c>
      <c r="Q9" s="626">
        <v>30277989.579999998</v>
      </c>
      <c r="R9" s="626">
        <v>32996492.09</v>
      </c>
      <c r="S9" s="626">
        <v>58138331.140000001</v>
      </c>
      <c r="T9" s="626">
        <v>0</v>
      </c>
      <c r="U9" s="531"/>
      <c r="V9" s="629"/>
      <c r="W9" s="629"/>
      <c r="X9" s="629"/>
      <c r="Y9" s="629"/>
      <c r="Z9" s="629"/>
      <c r="AA9" s="629"/>
      <c r="AB9" s="629"/>
      <c r="AC9" s="629"/>
      <c r="AD9" s="629"/>
      <c r="AE9" s="629"/>
      <c r="AF9" s="629"/>
      <c r="AG9" s="629"/>
      <c r="AH9" s="629"/>
      <c r="AI9" s="629"/>
      <c r="AJ9" s="629"/>
      <c r="AK9" s="629"/>
      <c r="AL9" s="629"/>
      <c r="AM9" s="629"/>
      <c r="AN9" s="629"/>
      <c r="AO9" s="629"/>
      <c r="AP9" s="629"/>
      <c r="AQ9" s="629"/>
      <c r="AR9" s="629"/>
      <c r="AS9" s="629"/>
      <c r="AT9" s="629"/>
      <c r="AU9" s="629">
        <f>AB9-'[4]23. LTV'!AB9</f>
        <v>0</v>
      </c>
      <c r="AV9" s="629">
        <f>AC9-'[4]23. LTV'!AC9</f>
        <v>0</v>
      </c>
    </row>
    <row r="10" spans="1:48">
      <c r="A10" s="572" t="s">
        <v>14</v>
      </c>
      <c r="B10" s="572" t="s">
        <v>647</v>
      </c>
      <c r="C10" s="638">
        <v>12471944906.745935</v>
      </c>
      <c r="D10" s="626">
        <v>11102826677.937632</v>
      </c>
      <c r="E10" s="626">
        <v>79903950.749152511</v>
      </c>
      <c r="F10" s="626">
        <v>418893.92</v>
      </c>
      <c r="G10" s="626">
        <v>793919641.80000007</v>
      </c>
      <c r="H10" s="626">
        <v>35206062.910000004</v>
      </c>
      <c r="I10" s="626">
        <v>19921727.380000003</v>
      </c>
      <c r="J10" s="626">
        <v>256814.43</v>
      </c>
      <c r="K10" s="626">
        <v>42000</v>
      </c>
      <c r="L10" s="626">
        <v>575198587.0083046</v>
      </c>
      <c r="M10" s="626">
        <v>66213908.486949153</v>
      </c>
      <c r="N10" s="626">
        <v>26075957.709999997</v>
      </c>
      <c r="O10" s="626">
        <v>18496306.098135579</v>
      </c>
      <c r="P10" s="626">
        <v>40321336.601186402</v>
      </c>
      <c r="Q10" s="626">
        <v>30277989.579999998</v>
      </c>
      <c r="R10" s="626">
        <v>31445842.09</v>
      </c>
      <c r="S10" s="626">
        <v>58138331.140000001</v>
      </c>
      <c r="T10" s="626">
        <v>0</v>
      </c>
      <c r="U10" s="531"/>
      <c r="V10" s="629"/>
      <c r="W10" s="629"/>
      <c r="X10" s="629"/>
      <c r="Y10" s="629"/>
      <c r="Z10" s="629"/>
      <c r="AA10" s="629"/>
      <c r="AB10" s="629"/>
      <c r="AC10" s="629"/>
      <c r="AD10" s="629"/>
      <c r="AE10" s="629"/>
      <c r="AF10" s="629"/>
      <c r="AG10" s="629"/>
      <c r="AH10" s="629"/>
      <c r="AI10" s="629"/>
      <c r="AJ10" s="629"/>
      <c r="AK10" s="629"/>
      <c r="AL10" s="629"/>
      <c r="AM10" s="629"/>
      <c r="AN10" s="629"/>
      <c r="AO10" s="629"/>
      <c r="AP10" s="629"/>
      <c r="AQ10" s="629"/>
      <c r="AR10" s="629"/>
      <c r="AS10" s="629"/>
      <c r="AT10" s="629"/>
      <c r="AU10" s="629">
        <f>AB10-'[4]23. LTV'!AB10</f>
        <v>0</v>
      </c>
      <c r="AV10" s="629">
        <f>AC10-'[4]23. LTV'!AC10</f>
        <v>0</v>
      </c>
    </row>
    <row r="11" spans="1:48">
      <c r="A11" s="540" t="s">
        <v>648</v>
      </c>
      <c r="B11" s="540" t="s">
        <v>649</v>
      </c>
      <c r="C11" s="639">
        <v>6489711084.7554235</v>
      </c>
      <c r="D11" s="626">
        <v>5835664660.4735594</v>
      </c>
      <c r="E11" s="626">
        <v>47125829.200000003</v>
      </c>
      <c r="F11" s="626">
        <v>0</v>
      </c>
      <c r="G11" s="626">
        <v>364002812.04000008</v>
      </c>
      <c r="H11" s="626">
        <v>15278323.470000001</v>
      </c>
      <c r="I11" s="626">
        <v>9793423.3699999992</v>
      </c>
      <c r="J11" s="626">
        <v>256814.43</v>
      </c>
      <c r="K11" s="626">
        <v>0</v>
      </c>
      <c r="L11" s="626">
        <v>290043612.24186403</v>
      </c>
      <c r="M11" s="626">
        <v>50961495.25</v>
      </c>
      <c r="N11" s="626">
        <v>12526009.890000001</v>
      </c>
      <c r="O11" s="626">
        <v>11756379.737796601</v>
      </c>
      <c r="P11" s="626">
        <v>21815139.2011864</v>
      </c>
      <c r="Q11" s="626">
        <v>11517222.300000001</v>
      </c>
      <c r="R11" s="626">
        <v>22071197.600000001</v>
      </c>
      <c r="S11" s="626">
        <v>0</v>
      </c>
      <c r="T11" s="626">
        <v>0</v>
      </c>
      <c r="U11" s="531"/>
      <c r="V11" s="629"/>
      <c r="W11" s="629"/>
      <c r="X11" s="629"/>
      <c r="Y11" s="629"/>
      <c r="Z11" s="629"/>
      <c r="AA11" s="629"/>
      <c r="AB11" s="629"/>
      <c r="AC11" s="629"/>
      <c r="AD11" s="629"/>
      <c r="AE11" s="629"/>
      <c r="AF11" s="629"/>
      <c r="AG11" s="629"/>
      <c r="AH11" s="629"/>
      <c r="AI11" s="629"/>
      <c r="AJ11" s="629"/>
      <c r="AK11" s="629"/>
      <c r="AL11" s="629"/>
      <c r="AM11" s="629"/>
      <c r="AN11" s="629"/>
      <c r="AO11" s="629"/>
      <c r="AP11" s="629"/>
      <c r="AQ11" s="629"/>
      <c r="AR11" s="629"/>
      <c r="AS11" s="629"/>
      <c r="AT11" s="629"/>
      <c r="AU11" s="629">
        <f>AB11-'[4]23. LTV'!AB11</f>
        <v>0</v>
      </c>
      <c r="AV11" s="629">
        <f>AC11-'[4]23. LTV'!AC11</f>
        <v>0</v>
      </c>
    </row>
    <row r="12" spans="1:48">
      <c r="A12" s="540" t="s">
        <v>650</v>
      </c>
      <c r="B12" s="540" t="s">
        <v>651</v>
      </c>
      <c r="C12" s="639">
        <v>2175181693.5284791</v>
      </c>
      <c r="D12" s="626">
        <v>2016881223.6040726</v>
      </c>
      <c r="E12" s="626">
        <v>13876460.229152499</v>
      </c>
      <c r="F12" s="626">
        <v>0</v>
      </c>
      <c r="G12" s="626">
        <v>72679103.319999993</v>
      </c>
      <c r="H12" s="626">
        <v>3516155.11</v>
      </c>
      <c r="I12" s="626">
        <v>5264157.38</v>
      </c>
      <c r="J12" s="626">
        <v>0</v>
      </c>
      <c r="K12" s="626">
        <v>0</v>
      </c>
      <c r="L12" s="626">
        <v>85621366.604406729</v>
      </c>
      <c r="M12" s="626">
        <v>8097264.7869491503</v>
      </c>
      <c r="N12" s="626">
        <v>11306276.369999999</v>
      </c>
      <c r="O12" s="626">
        <v>3093347.29033898</v>
      </c>
      <c r="P12" s="626">
        <v>7106059.8300000001</v>
      </c>
      <c r="Q12" s="626">
        <v>12787762</v>
      </c>
      <c r="R12" s="626">
        <v>3241309.22</v>
      </c>
      <c r="S12" s="626">
        <v>0</v>
      </c>
      <c r="T12" s="626">
        <v>0</v>
      </c>
      <c r="U12" s="531"/>
      <c r="V12" s="629"/>
      <c r="W12" s="629"/>
      <c r="X12" s="629"/>
      <c r="Y12" s="629"/>
      <c r="Z12" s="629"/>
      <c r="AA12" s="629"/>
      <c r="AB12" s="629"/>
      <c r="AC12" s="629"/>
      <c r="AD12" s="629"/>
      <c r="AE12" s="629"/>
      <c r="AF12" s="629"/>
      <c r="AG12" s="629"/>
      <c r="AH12" s="629"/>
      <c r="AI12" s="629"/>
      <c r="AJ12" s="629"/>
      <c r="AK12" s="629"/>
      <c r="AL12" s="629"/>
      <c r="AM12" s="629"/>
      <c r="AN12" s="629"/>
      <c r="AO12" s="629"/>
      <c r="AP12" s="629"/>
      <c r="AQ12" s="629"/>
      <c r="AR12" s="629"/>
      <c r="AS12" s="629"/>
      <c r="AT12" s="629"/>
      <c r="AU12" s="629">
        <f>AB12-'[4]23. LTV'!AB12</f>
        <v>0</v>
      </c>
      <c r="AV12" s="629">
        <f>AC12-'[4]23. LTV'!AC12</f>
        <v>0</v>
      </c>
    </row>
    <row r="13" spans="1:48">
      <c r="A13" s="540" t="s">
        <v>652</v>
      </c>
      <c r="B13" s="540" t="s">
        <v>653</v>
      </c>
      <c r="C13" s="639">
        <v>1024960745.8320339</v>
      </c>
      <c r="D13" s="626">
        <v>920527591.78999996</v>
      </c>
      <c r="E13" s="626">
        <v>5428696.7400000002</v>
      </c>
      <c r="F13" s="626">
        <v>418893.92</v>
      </c>
      <c r="G13" s="626">
        <v>49556980.769999996</v>
      </c>
      <c r="H13" s="626">
        <v>2711983.83</v>
      </c>
      <c r="I13" s="626">
        <v>2094587.28</v>
      </c>
      <c r="J13" s="626">
        <v>0</v>
      </c>
      <c r="K13" s="626">
        <v>0</v>
      </c>
      <c r="L13" s="626">
        <v>54876173.2720339</v>
      </c>
      <c r="M13" s="626">
        <v>3876420.4899999998</v>
      </c>
      <c r="N13" s="626">
        <v>891308.15</v>
      </c>
      <c r="O13" s="626">
        <v>2043854.3199999998</v>
      </c>
      <c r="P13" s="626">
        <v>2394332.37</v>
      </c>
      <c r="Q13" s="626">
        <v>1695791.68</v>
      </c>
      <c r="R13" s="626">
        <v>3191905.81</v>
      </c>
      <c r="S13" s="626">
        <v>0</v>
      </c>
      <c r="T13" s="626">
        <v>0</v>
      </c>
      <c r="U13" s="531"/>
      <c r="V13" s="629"/>
      <c r="W13" s="629"/>
      <c r="X13" s="629"/>
      <c r="Y13" s="629"/>
      <c r="Z13" s="629"/>
      <c r="AA13" s="629"/>
      <c r="AB13" s="629"/>
      <c r="AC13" s="629"/>
      <c r="AD13" s="629"/>
      <c r="AE13" s="629"/>
      <c r="AF13" s="629"/>
      <c r="AG13" s="629"/>
      <c r="AH13" s="629"/>
      <c r="AI13" s="629"/>
      <c r="AJ13" s="629"/>
      <c r="AK13" s="629"/>
      <c r="AL13" s="629"/>
      <c r="AM13" s="629"/>
      <c r="AN13" s="629"/>
      <c r="AO13" s="629"/>
      <c r="AP13" s="629"/>
      <c r="AQ13" s="629"/>
      <c r="AR13" s="629"/>
      <c r="AS13" s="629"/>
      <c r="AT13" s="629"/>
      <c r="AU13" s="629">
        <f>AB13-'[4]23. LTV'!AB13</f>
        <v>0</v>
      </c>
      <c r="AV13" s="629">
        <f>AC13-'[4]23. LTV'!AC13</f>
        <v>0</v>
      </c>
    </row>
    <row r="14" spans="1:48">
      <c r="A14" s="540" t="s">
        <v>654</v>
      </c>
      <c r="B14" s="540" t="s">
        <v>655</v>
      </c>
      <c r="C14" s="639">
        <v>2782091382.6300001</v>
      </c>
      <c r="D14" s="626">
        <v>2329753202.0700002</v>
      </c>
      <c r="E14" s="626">
        <v>13472964.58</v>
      </c>
      <c r="F14" s="626">
        <v>0</v>
      </c>
      <c r="G14" s="626">
        <v>307680745.67000002</v>
      </c>
      <c r="H14" s="626">
        <v>13699600.5</v>
      </c>
      <c r="I14" s="626">
        <v>2769559.35</v>
      </c>
      <c r="J14" s="626">
        <v>0</v>
      </c>
      <c r="K14" s="626">
        <v>42000</v>
      </c>
      <c r="L14" s="626">
        <v>144657434.88999999</v>
      </c>
      <c r="M14" s="626">
        <v>3278727.96</v>
      </c>
      <c r="N14" s="626">
        <v>1352363.3</v>
      </c>
      <c r="O14" s="626">
        <v>1602724.75</v>
      </c>
      <c r="P14" s="626">
        <v>9005805.1999999993</v>
      </c>
      <c r="Q14" s="626">
        <v>4277213.5999999996</v>
      </c>
      <c r="R14" s="626">
        <v>2941429.46</v>
      </c>
      <c r="S14" s="626">
        <v>58138331.140000001</v>
      </c>
      <c r="T14" s="626">
        <v>0</v>
      </c>
      <c r="U14" s="531"/>
      <c r="V14" s="629"/>
      <c r="W14" s="629"/>
      <c r="X14" s="629"/>
      <c r="Y14" s="629"/>
      <c r="Z14" s="629"/>
      <c r="AA14" s="629"/>
      <c r="AB14" s="629"/>
      <c r="AC14" s="629"/>
      <c r="AD14" s="629"/>
      <c r="AE14" s="629"/>
      <c r="AF14" s="629"/>
      <c r="AG14" s="629"/>
      <c r="AH14" s="629"/>
      <c r="AI14" s="629"/>
      <c r="AJ14" s="629"/>
      <c r="AK14" s="629"/>
      <c r="AL14" s="629"/>
      <c r="AM14" s="629"/>
      <c r="AN14" s="629"/>
      <c r="AO14" s="629"/>
      <c r="AP14" s="629"/>
      <c r="AQ14" s="629"/>
      <c r="AR14" s="629"/>
      <c r="AS14" s="629"/>
      <c r="AT14" s="629"/>
      <c r="AU14" s="629">
        <f>AB14-'[4]23. LTV'!AB14</f>
        <v>0</v>
      </c>
      <c r="AV14" s="629">
        <f>AC14-'[4]23. LTV'!AC14</f>
        <v>0</v>
      </c>
    </row>
    <row r="15" spans="1:48">
      <c r="A15" s="541">
        <v>1.2</v>
      </c>
      <c r="B15" s="541" t="s">
        <v>656</v>
      </c>
      <c r="C15" s="632">
        <v>517691515.4126575</v>
      </c>
      <c r="D15" s="626">
        <v>223286455.20241243</v>
      </c>
      <c r="E15" s="626">
        <v>1546546.907288136</v>
      </c>
      <c r="F15" s="626">
        <v>8377.86</v>
      </c>
      <c r="G15" s="626">
        <v>79731504.352009207</v>
      </c>
      <c r="H15" s="626">
        <v>3554773.13</v>
      </c>
      <c r="I15" s="626">
        <v>2055381.7899999998</v>
      </c>
      <c r="J15" s="626">
        <v>25696.16</v>
      </c>
      <c r="K15" s="626">
        <v>4200</v>
      </c>
      <c r="L15" s="626">
        <v>214673555.85823584</v>
      </c>
      <c r="M15" s="626">
        <v>20713686.769152541</v>
      </c>
      <c r="N15" s="626">
        <v>8351784.21</v>
      </c>
      <c r="O15" s="626">
        <v>9567014.9381355904</v>
      </c>
      <c r="P15" s="626">
        <v>13170247.23118644</v>
      </c>
      <c r="Q15" s="626">
        <v>10386064.789999999</v>
      </c>
      <c r="R15" s="626">
        <v>24123429.760000002</v>
      </c>
      <c r="S15" s="626">
        <v>24689082.530000001</v>
      </c>
      <c r="T15" s="626">
        <v>0</v>
      </c>
      <c r="U15" s="531"/>
      <c r="V15" s="629"/>
      <c r="W15" s="629"/>
      <c r="X15" s="629"/>
      <c r="Y15" s="629"/>
      <c r="Z15" s="629"/>
      <c r="AA15" s="629"/>
      <c r="AB15" s="629"/>
      <c r="AC15" s="629"/>
      <c r="AD15" s="629"/>
      <c r="AE15" s="629"/>
      <c r="AF15" s="629"/>
      <c r="AG15" s="629"/>
      <c r="AH15" s="629"/>
      <c r="AI15" s="629"/>
      <c r="AJ15" s="629"/>
      <c r="AK15" s="629"/>
      <c r="AL15" s="629"/>
      <c r="AM15" s="629"/>
      <c r="AN15" s="629"/>
      <c r="AO15" s="629"/>
      <c r="AP15" s="629"/>
      <c r="AQ15" s="629"/>
      <c r="AR15" s="629"/>
      <c r="AS15" s="629"/>
      <c r="AT15" s="629"/>
      <c r="AU15" s="629">
        <f>AB15-'[4]23. LTV'!AB15</f>
        <v>0</v>
      </c>
      <c r="AV15" s="629">
        <f>AC15-'[4]23. LTV'!AC15</f>
        <v>0</v>
      </c>
    </row>
    <row r="16" spans="1:48">
      <c r="A16" s="573">
        <v>1.3</v>
      </c>
      <c r="B16" s="541" t="s">
        <v>704</v>
      </c>
      <c r="C16" s="626"/>
      <c r="D16" s="626"/>
      <c r="E16" s="626"/>
      <c r="F16" s="626"/>
      <c r="G16" s="626"/>
      <c r="H16" s="626"/>
      <c r="I16" s="626"/>
      <c r="J16" s="626"/>
      <c r="K16" s="626"/>
      <c r="L16" s="626"/>
      <c r="M16" s="626"/>
      <c r="N16" s="626"/>
      <c r="O16" s="626"/>
      <c r="P16" s="626"/>
      <c r="Q16" s="626"/>
      <c r="R16" s="626"/>
      <c r="S16" s="626"/>
      <c r="T16" s="626"/>
      <c r="U16" s="531"/>
      <c r="V16" s="629"/>
      <c r="W16" s="629"/>
      <c r="X16" s="629"/>
      <c r="Y16" s="629"/>
      <c r="Z16" s="629"/>
      <c r="AA16" s="629"/>
      <c r="AB16" s="629"/>
      <c r="AC16" s="629"/>
      <c r="AD16" s="629"/>
      <c r="AE16" s="629"/>
      <c r="AF16" s="629"/>
      <c r="AG16" s="629"/>
      <c r="AH16" s="629"/>
      <c r="AI16" s="629"/>
      <c r="AJ16" s="629"/>
      <c r="AK16" s="629"/>
      <c r="AL16" s="629"/>
      <c r="AM16" s="629"/>
      <c r="AN16" s="629"/>
      <c r="AO16" s="629"/>
      <c r="AP16" s="629"/>
      <c r="AQ16" s="629"/>
      <c r="AR16" s="629"/>
      <c r="AS16" s="629"/>
      <c r="AT16" s="629"/>
      <c r="AU16" s="629">
        <f>AB16-'[4]23. LTV'!AB16</f>
        <v>0</v>
      </c>
      <c r="AV16" s="629">
        <f>AC16-'[4]23. LTV'!AC16</f>
        <v>0</v>
      </c>
    </row>
    <row r="17" spans="1:48">
      <c r="A17" s="544" t="s">
        <v>657</v>
      </c>
      <c r="B17" s="542" t="s">
        <v>658</v>
      </c>
      <c r="C17" s="640">
        <v>11991048867.153637</v>
      </c>
      <c r="D17" s="626">
        <v>10682328621.845232</v>
      </c>
      <c r="E17" s="626">
        <v>78160547.005652502</v>
      </c>
      <c r="F17" s="626">
        <v>418893.92</v>
      </c>
      <c r="G17" s="626">
        <v>741305805.55360019</v>
      </c>
      <c r="H17" s="626">
        <v>29206917.128800001</v>
      </c>
      <c r="I17" s="626">
        <v>12278346.110400001</v>
      </c>
      <c r="J17" s="626">
        <v>256961.63</v>
      </c>
      <c r="K17" s="626">
        <v>18000</v>
      </c>
      <c r="L17" s="626">
        <v>567414439.75480473</v>
      </c>
      <c r="M17" s="626">
        <v>65762865.606949143</v>
      </c>
      <c r="N17" s="626">
        <v>25904207.586299997</v>
      </c>
      <c r="O17" s="626">
        <v>18755987.742135581</v>
      </c>
      <c r="P17" s="626">
        <v>39049072.989986397</v>
      </c>
      <c r="Q17" s="626">
        <v>29119318.228100002</v>
      </c>
      <c r="R17" s="626">
        <v>32018940.824499998</v>
      </c>
      <c r="S17" s="626">
        <v>57028105.500600003</v>
      </c>
      <c r="T17" s="626">
        <v>0</v>
      </c>
      <c r="U17" s="531"/>
      <c r="V17" s="629"/>
      <c r="W17" s="629"/>
      <c r="X17" s="629"/>
      <c r="Y17" s="629"/>
      <c r="Z17" s="629"/>
      <c r="AA17" s="629"/>
      <c r="AB17" s="629"/>
      <c r="AC17" s="629"/>
      <c r="AD17" s="629"/>
      <c r="AE17" s="629"/>
      <c r="AF17" s="629"/>
      <c r="AG17" s="629"/>
      <c r="AH17" s="629"/>
      <c r="AI17" s="629"/>
      <c r="AJ17" s="629"/>
      <c r="AK17" s="629"/>
      <c r="AL17" s="629"/>
      <c r="AM17" s="629"/>
      <c r="AN17" s="629"/>
      <c r="AO17" s="629"/>
      <c r="AP17" s="629"/>
      <c r="AQ17" s="629"/>
      <c r="AR17" s="629"/>
      <c r="AS17" s="629"/>
      <c r="AT17" s="629"/>
      <c r="AU17" s="629">
        <f>AB17-'[4]23. LTV'!AB17</f>
        <v>0</v>
      </c>
      <c r="AV17" s="629">
        <f>AC17-'[4]23. LTV'!AC17</f>
        <v>0</v>
      </c>
    </row>
    <row r="18" spans="1:48">
      <c r="A18" s="543" t="s">
        <v>659</v>
      </c>
      <c r="B18" s="543" t="s">
        <v>660</v>
      </c>
      <c r="C18" s="641">
        <v>11348303841.757116</v>
      </c>
      <c r="D18" s="626">
        <v>10090615500.287441</v>
      </c>
      <c r="E18" s="626">
        <v>74570725.319152504</v>
      </c>
      <c r="F18" s="626">
        <v>418893.92</v>
      </c>
      <c r="G18" s="626">
        <v>717798778.24137104</v>
      </c>
      <c r="H18" s="626">
        <v>27970016.109999999</v>
      </c>
      <c r="I18" s="626">
        <v>18205765.369999997</v>
      </c>
      <c r="J18" s="626">
        <v>256814.43</v>
      </c>
      <c r="K18" s="626">
        <v>18000</v>
      </c>
      <c r="L18" s="626">
        <v>539889563.22830462</v>
      </c>
      <c r="M18" s="626">
        <v>64719078.626949146</v>
      </c>
      <c r="N18" s="626">
        <v>25692838.369999997</v>
      </c>
      <c r="O18" s="626">
        <v>17985473.728135578</v>
      </c>
      <c r="P18" s="626">
        <v>38930626.841186397</v>
      </c>
      <c r="Q18" s="626">
        <v>28417035.640000001</v>
      </c>
      <c r="R18" s="626">
        <v>30465412.93</v>
      </c>
      <c r="S18" s="626">
        <v>47784640.890000001</v>
      </c>
      <c r="T18" s="626">
        <v>0</v>
      </c>
      <c r="U18" s="531"/>
      <c r="V18" s="629"/>
      <c r="W18" s="629"/>
      <c r="X18" s="629"/>
      <c r="Y18" s="629"/>
      <c r="Z18" s="629"/>
      <c r="AA18" s="629"/>
      <c r="AB18" s="629"/>
      <c r="AC18" s="629"/>
      <c r="AD18" s="629"/>
      <c r="AE18" s="629"/>
      <c r="AF18" s="629"/>
      <c r="AG18" s="629"/>
      <c r="AH18" s="629"/>
      <c r="AI18" s="629"/>
      <c r="AJ18" s="629"/>
      <c r="AK18" s="629"/>
      <c r="AL18" s="629"/>
      <c r="AM18" s="629"/>
      <c r="AN18" s="629"/>
      <c r="AO18" s="629"/>
      <c r="AP18" s="629"/>
      <c r="AQ18" s="629"/>
      <c r="AR18" s="629"/>
      <c r="AS18" s="629"/>
      <c r="AT18" s="629"/>
      <c r="AU18" s="629">
        <f>AB18-'[4]23. LTV'!AB18</f>
        <v>0</v>
      </c>
      <c r="AV18" s="629">
        <f>AC18-'[4]23. LTV'!AC18</f>
        <v>0</v>
      </c>
    </row>
    <row r="19" spans="1:48">
      <c r="A19" s="544" t="s">
        <v>661</v>
      </c>
      <c r="B19" s="544" t="s">
        <v>662</v>
      </c>
      <c r="C19" s="642">
        <v>13591995616.777727</v>
      </c>
      <c r="D19" s="626">
        <v>12422037678.092133</v>
      </c>
      <c r="E19" s="626">
        <v>83159117.418947458</v>
      </c>
      <c r="F19" s="626">
        <v>258572.47200000001</v>
      </c>
      <c r="G19" s="626">
        <v>670590771.55410004</v>
      </c>
      <c r="H19" s="626">
        <v>30614829.995900001</v>
      </c>
      <c r="I19" s="626">
        <v>18785930.183200002</v>
      </c>
      <c r="J19" s="626">
        <v>168207.06459999998</v>
      </c>
      <c r="K19" s="626">
        <v>0</v>
      </c>
      <c r="L19" s="626">
        <v>499367167.13149542</v>
      </c>
      <c r="M19" s="626">
        <v>75235079.728550851</v>
      </c>
      <c r="N19" s="626">
        <v>19381940.4298</v>
      </c>
      <c r="O19" s="626">
        <v>27318362.937264416</v>
      </c>
      <c r="P19" s="626">
        <v>25885946.804713599</v>
      </c>
      <c r="Q19" s="626">
        <v>23246872.877999999</v>
      </c>
      <c r="R19" s="626">
        <v>72874733.033100009</v>
      </c>
      <c r="S19" s="626">
        <v>0</v>
      </c>
      <c r="T19" s="626">
        <v>0</v>
      </c>
      <c r="U19" s="531"/>
      <c r="V19" s="629"/>
      <c r="W19" s="629"/>
      <c r="X19" s="629"/>
      <c r="Y19" s="629"/>
      <c r="Z19" s="629"/>
      <c r="AA19" s="629"/>
      <c r="AB19" s="629"/>
      <c r="AC19" s="629"/>
      <c r="AD19" s="629"/>
      <c r="AE19" s="629"/>
      <c r="AF19" s="629"/>
      <c r="AG19" s="629"/>
      <c r="AH19" s="629"/>
      <c r="AI19" s="629"/>
      <c r="AJ19" s="629"/>
      <c r="AK19" s="629"/>
      <c r="AL19" s="629"/>
      <c r="AM19" s="629"/>
      <c r="AN19" s="629"/>
      <c r="AO19" s="629"/>
      <c r="AP19" s="629"/>
      <c r="AQ19" s="629"/>
      <c r="AR19" s="629"/>
      <c r="AS19" s="629"/>
      <c r="AT19" s="629"/>
      <c r="AU19" s="629">
        <f>AB19-'[4]23. LTV'!AB19</f>
        <v>0</v>
      </c>
      <c r="AV19" s="629">
        <f>AC19-'[4]23. LTV'!AC19</f>
        <v>0</v>
      </c>
    </row>
    <row r="20" spans="1:48">
      <c r="A20" s="543" t="s">
        <v>663</v>
      </c>
      <c r="B20" s="543" t="s">
        <v>660</v>
      </c>
      <c r="C20" s="641">
        <v>12364884817.571686</v>
      </c>
      <c r="D20" s="626">
        <v>11266812321.782541</v>
      </c>
      <c r="E20" s="626">
        <v>81521669.970847458</v>
      </c>
      <c r="F20" s="626">
        <v>69619.25</v>
      </c>
      <c r="G20" s="626">
        <v>651389160.82000017</v>
      </c>
      <c r="H20" s="626">
        <v>27999453.140000001</v>
      </c>
      <c r="I20" s="626">
        <v>18138950.839999996</v>
      </c>
      <c r="J20" s="626">
        <v>168063.58</v>
      </c>
      <c r="K20" s="626">
        <v>0</v>
      </c>
      <c r="L20" s="626">
        <v>446683334.96914434</v>
      </c>
      <c r="M20" s="626">
        <v>68942878.403050855</v>
      </c>
      <c r="N20" s="626">
        <v>18894255.629999999</v>
      </c>
      <c r="O20" s="626">
        <v>26329399.331864417</v>
      </c>
      <c r="P20" s="626">
        <v>25430600.828813601</v>
      </c>
      <c r="Q20" s="626">
        <v>23024214.82</v>
      </c>
      <c r="R20" s="626">
        <v>67022420.399999999</v>
      </c>
      <c r="S20" s="626">
        <v>0</v>
      </c>
      <c r="T20" s="626">
        <v>0</v>
      </c>
      <c r="U20" s="531"/>
      <c r="V20" s="629"/>
      <c r="W20" s="629"/>
      <c r="X20" s="629"/>
      <c r="Y20" s="629"/>
      <c r="Z20" s="629"/>
      <c r="AA20" s="629"/>
      <c r="AB20" s="629"/>
      <c r="AC20" s="629"/>
      <c r="AD20" s="629"/>
      <c r="AE20" s="629"/>
      <c r="AF20" s="629"/>
      <c r="AG20" s="629"/>
      <c r="AH20" s="629"/>
      <c r="AI20" s="629"/>
      <c r="AJ20" s="629"/>
      <c r="AK20" s="629"/>
      <c r="AL20" s="629"/>
      <c r="AM20" s="629"/>
      <c r="AN20" s="629"/>
      <c r="AO20" s="629"/>
      <c r="AP20" s="629"/>
      <c r="AQ20" s="629"/>
      <c r="AR20" s="629"/>
      <c r="AS20" s="629"/>
      <c r="AT20" s="629"/>
      <c r="AU20" s="629">
        <f>AB20-'[4]23. LTV'!AB20</f>
        <v>0</v>
      </c>
      <c r="AV20" s="629">
        <f>AC20-'[4]23. LTV'!AC20</f>
        <v>0</v>
      </c>
    </row>
    <row r="21" spans="1:48">
      <c r="A21" s="545">
        <v>1.4</v>
      </c>
      <c r="B21" s="546" t="s">
        <v>664</v>
      </c>
      <c r="C21" s="643">
        <v>61990457.199899994</v>
      </c>
      <c r="D21" s="626">
        <v>56668994.389899991</v>
      </c>
      <c r="E21" s="626">
        <v>338507.62</v>
      </c>
      <c r="F21" s="626">
        <v>0</v>
      </c>
      <c r="G21" s="626">
        <v>4145805.06</v>
      </c>
      <c r="H21" s="626">
        <v>1360315.6300000001</v>
      </c>
      <c r="I21" s="626">
        <v>17222.689999999999</v>
      </c>
      <c r="J21" s="626">
        <v>0</v>
      </c>
      <c r="K21" s="626">
        <v>0</v>
      </c>
      <c r="L21" s="626">
        <v>1175657.7499999998</v>
      </c>
      <c r="M21" s="626">
        <v>1006181.58</v>
      </c>
      <c r="N21" s="626">
        <v>30730.77</v>
      </c>
      <c r="O21" s="626">
        <v>119953.91</v>
      </c>
      <c r="P21" s="626">
        <v>0</v>
      </c>
      <c r="Q21" s="626">
        <v>0</v>
      </c>
      <c r="R21" s="626">
        <v>0</v>
      </c>
      <c r="S21" s="626">
        <v>0</v>
      </c>
      <c r="T21" s="626">
        <v>0</v>
      </c>
      <c r="U21" s="531"/>
      <c r="V21" s="629"/>
      <c r="W21" s="629"/>
      <c r="X21" s="629"/>
      <c r="Y21" s="629"/>
      <c r="Z21" s="629"/>
      <c r="AA21" s="629"/>
      <c r="AB21" s="629"/>
      <c r="AC21" s="629"/>
      <c r="AD21" s="629"/>
      <c r="AE21" s="629"/>
      <c r="AF21" s="629"/>
      <c r="AG21" s="629"/>
      <c r="AH21" s="629"/>
      <c r="AI21" s="629"/>
      <c r="AJ21" s="629"/>
      <c r="AK21" s="629"/>
      <c r="AL21" s="629"/>
      <c r="AM21" s="629"/>
      <c r="AN21" s="629"/>
      <c r="AO21" s="629"/>
      <c r="AP21" s="629"/>
      <c r="AQ21" s="629"/>
      <c r="AR21" s="629"/>
      <c r="AS21" s="629"/>
      <c r="AT21" s="629"/>
      <c r="AU21" s="629">
        <f>AB21-'[4]23. LTV'!AB21</f>
        <v>0</v>
      </c>
      <c r="AV21" s="629">
        <f>AC21-'[4]23. LTV'!AC21</f>
        <v>0</v>
      </c>
    </row>
    <row r="22" spans="1:48">
      <c r="A22" s="545">
        <v>1.5</v>
      </c>
      <c r="B22" s="546" t="s">
        <v>665</v>
      </c>
      <c r="C22" s="643">
        <v>81069555.964699998</v>
      </c>
      <c r="D22" s="626">
        <v>79422592.149399996</v>
      </c>
      <c r="E22" s="626">
        <v>2680000</v>
      </c>
      <c r="F22" s="626">
        <v>0</v>
      </c>
      <c r="G22" s="626">
        <v>1646963.8152999999</v>
      </c>
      <c r="H22" s="626">
        <v>0</v>
      </c>
      <c r="I22" s="626">
        <v>0</v>
      </c>
      <c r="J22" s="626">
        <v>0</v>
      </c>
      <c r="K22" s="626">
        <v>0</v>
      </c>
      <c r="L22" s="626">
        <v>0</v>
      </c>
      <c r="M22" s="626">
        <v>0</v>
      </c>
      <c r="N22" s="626">
        <v>0</v>
      </c>
      <c r="O22" s="626">
        <v>0</v>
      </c>
      <c r="P22" s="626">
        <v>0</v>
      </c>
      <c r="Q22" s="626">
        <v>0</v>
      </c>
      <c r="R22" s="626">
        <v>0</v>
      </c>
      <c r="S22" s="626">
        <v>0</v>
      </c>
      <c r="T22" s="626">
        <v>0</v>
      </c>
      <c r="U22" s="531"/>
      <c r="V22" s="629"/>
      <c r="W22" s="629"/>
      <c r="X22" s="629"/>
      <c r="Y22" s="629"/>
      <c r="Z22" s="629"/>
      <c r="AA22" s="629"/>
      <c r="AB22" s="629"/>
      <c r="AC22" s="629"/>
      <c r="AD22" s="629"/>
      <c r="AE22" s="629"/>
      <c r="AF22" s="629"/>
      <c r="AG22" s="629"/>
      <c r="AH22" s="629"/>
      <c r="AI22" s="629"/>
      <c r="AJ22" s="629"/>
      <c r="AK22" s="629"/>
      <c r="AL22" s="629"/>
      <c r="AM22" s="629"/>
      <c r="AN22" s="629"/>
      <c r="AO22" s="629"/>
      <c r="AP22" s="629"/>
      <c r="AQ22" s="629"/>
      <c r="AR22" s="629"/>
      <c r="AS22" s="629"/>
      <c r="AT22" s="629"/>
      <c r="AU22" s="629">
        <f>AB22-'[4]23. LTV'!AB22</f>
        <v>0</v>
      </c>
      <c r="AV22" s="629">
        <f>AC22-'[4]23. LTV'!AC22</f>
        <v>0</v>
      </c>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6"/>
  <sheetViews>
    <sheetView showGridLines="0" workbookViewId="0"/>
  </sheetViews>
  <sheetFormatPr defaultColWidth="9.140625" defaultRowHeight="12.75"/>
  <cols>
    <col min="1" max="1" width="11.85546875" style="528" bestFit="1" customWidth="1"/>
    <col min="2" max="2" width="93.42578125" style="528" customWidth="1"/>
    <col min="3" max="3" width="14.5703125" style="528" customWidth="1"/>
    <col min="4" max="4" width="12.28515625" style="528" bestFit="1" customWidth="1"/>
    <col min="5" max="5" width="11.42578125" style="528" customWidth="1"/>
    <col min="6" max="7" width="11.42578125" style="574" customWidth="1"/>
    <col min="8" max="9" width="11.42578125" style="528" customWidth="1"/>
    <col min="10" max="14" width="11.42578125" style="574" customWidth="1"/>
    <col min="15" max="15" width="18.85546875" style="528" bestFit="1" customWidth="1"/>
    <col min="16" max="16384" width="9.140625" style="528"/>
  </cols>
  <sheetData>
    <row r="1" spans="1:35" ht="13.5">
      <c r="A1" s="519" t="s">
        <v>30</v>
      </c>
      <c r="B1" s="3" t="str">
        <f>'Info '!C2</f>
        <v>Bank of Georgia JSC</v>
      </c>
      <c r="F1" s="528"/>
      <c r="G1" s="528"/>
      <c r="J1" s="528"/>
      <c r="K1" s="528"/>
      <c r="L1" s="528"/>
      <c r="M1" s="528"/>
      <c r="N1" s="528"/>
    </row>
    <row r="2" spans="1:35" ht="13.5">
      <c r="A2" s="520" t="s">
        <v>31</v>
      </c>
      <c r="B2" s="555">
        <f>'1. key ratios '!B2</f>
        <v>44651</v>
      </c>
      <c r="F2" s="528"/>
      <c r="G2" s="528"/>
      <c r="J2" s="528"/>
      <c r="K2" s="528"/>
      <c r="L2" s="528"/>
      <c r="M2" s="528"/>
      <c r="N2" s="528"/>
    </row>
    <row r="3" spans="1:35">
      <c r="A3" s="521" t="s">
        <v>666</v>
      </c>
      <c r="F3" s="528"/>
      <c r="G3" s="528"/>
      <c r="J3" s="528"/>
      <c r="K3" s="528"/>
      <c r="L3" s="528"/>
      <c r="M3" s="528"/>
      <c r="N3" s="528"/>
    </row>
    <row r="4" spans="1:35">
      <c r="F4" s="528"/>
      <c r="G4" s="528"/>
      <c r="J4" s="528"/>
      <c r="K4" s="528"/>
      <c r="L4" s="528"/>
      <c r="M4" s="528"/>
      <c r="N4" s="528"/>
    </row>
    <row r="5" spans="1:35" ht="46.5" customHeight="1">
      <c r="A5" s="741" t="s">
        <v>692</v>
      </c>
      <c r="B5" s="742"/>
      <c r="C5" s="786" t="s">
        <v>667</v>
      </c>
      <c r="D5" s="787"/>
      <c r="E5" s="787"/>
      <c r="F5" s="787"/>
      <c r="G5" s="787"/>
      <c r="H5" s="788"/>
      <c r="I5" s="786" t="s">
        <v>668</v>
      </c>
      <c r="J5" s="789"/>
      <c r="K5" s="789"/>
      <c r="L5" s="789"/>
      <c r="M5" s="789"/>
      <c r="N5" s="790"/>
      <c r="O5" s="791" t="s">
        <v>669</v>
      </c>
    </row>
    <row r="6" spans="1:35" ht="75" customHeight="1">
      <c r="A6" s="745"/>
      <c r="B6" s="746"/>
      <c r="C6" s="547"/>
      <c r="D6" s="548" t="s">
        <v>670</v>
      </c>
      <c r="E6" s="548" t="s">
        <v>671</v>
      </c>
      <c r="F6" s="548" t="s">
        <v>672</v>
      </c>
      <c r="G6" s="548" t="s">
        <v>673</v>
      </c>
      <c r="H6" s="548" t="s">
        <v>674</v>
      </c>
      <c r="I6" s="553"/>
      <c r="J6" s="548" t="s">
        <v>670</v>
      </c>
      <c r="K6" s="548" t="s">
        <v>671</v>
      </c>
      <c r="L6" s="548" t="s">
        <v>672</v>
      </c>
      <c r="M6" s="548" t="s">
        <v>673</v>
      </c>
      <c r="N6" s="548" t="s">
        <v>674</v>
      </c>
      <c r="O6" s="792"/>
    </row>
    <row r="7" spans="1:35">
      <c r="A7" s="525">
        <v>1</v>
      </c>
      <c r="B7" s="529" t="s">
        <v>695</v>
      </c>
      <c r="C7" s="644">
        <v>614407180.66999996</v>
      </c>
      <c r="D7" s="644">
        <v>585892066.18999994</v>
      </c>
      <c r="E7" s="644">
        <v>14345933.23</v>
      </c>
      <c r="F7" s="644">
        <v>6457199.8199999994</v>
      </c>
      <c r="G7" s="644">
        <v>4457655.42</v>
      </c>
      <c r="H7" s="644">
        <v>3254326.0100000007</v>
      </c>
      <c r="I7" s="644">
        <v>18898130.059999999</v>
      </c>
      <c r="J7" s="644">
        <v>11688121.99</v>
      </c>
      <c r="K7" s="644">
        <v>1434594.13</v>
      </c>
      <c r="L7" s="644">
        <v>1935970.0100000002</v>
      </c>
      <c r="M7" s="644">
        <v>1873496.5300000003</v>
      </c>
      <c r="N7" s="644">
        <v>1965947.4000000001</v>
      </c>
      <c r="O7" s="644">
        <v>0</v>
      </c>
      <c r="Q7" s="629"/>
      <c r="R7" s="629"/>
      <c r="S7" s="629"/>
      <c r="T7" s="629"/>
      <c r="U7" s="629"/>
      <c r="V7" s="629"/>
      <c r="W7" s="629"/>
      <c r="X7" s="629"/>
      <c r="Y7" s="629"/>
      <c r="Z7" s="629"/>
      <c r="AA7" s="629"/>
      <c r="AB7" s="629"/>
      <c r="AC7" s="629"/>
      <c r="AD7" s="629"/>
      <c r="AE7" s="629"/>
      <c r="AF7" s="629"/>
      <c r="AG7" s="629"/>
      <c r="AH7" s="629"/>
    </row>
    <row r="8" spans="1:35">
      <c r="A8" s="525">
        <v>2</v>
      </c>
      <c r="B8" s="529" t="s">
        <v>565</v>
      </c>
      <c r="C8" s="644">
        <v>1478712467.30983</v>
      </c>
      <c r="D8" s="626">
        <v>1392881689.6099997</v>
      </c>
      <c r="E8" s="626">
        <v>41176887.240000002</v>
      </c>
      <c r="F8" s="645">
        <v>24185144.560000002</v>
      </c>
      <c r="G8" s="645">
        <v>9930732.370000001</v>
      </c>
      <c r="H8" s="626">
        <v>10538013.529830508</v>
      </c>
      <c r="I8" s="626">
        <v>47868485.919830509</v>
      </c>
      <c r="J8" s="645">
        <v>27663457.850000001</v>
      </c>
      <c r="K8" s="645">
        <v>4117690.1900000004</v>
      </c>
      <c r="L8" s="645">
        <v>7255376.8199999984</v>
      </c>
      <c r="M8" s="645">
        <v>4112212.57</v>
      </c>
      <c r="N8" s="645">
        <v>4719748.4898305079</v>
      </c>
      <c r="O8" s="626">
        <v>0</v>
      </c>
      <c r="Q8" s="629"/>
      <c r="R8" s="629"/>
      <c r="S8" s="629"/>
      <c r="T8" s="629"/>
      <c r="U8" s="629"/>
      <c r="V8" s="629"/>
      <c r="W8" s="629"/>
      <c r="X8" s="629"/>
      <c r="Y8" s="629"/>
      <c r="Z8" s="629"/>
      <c r="AA8" s="629"/>
      <c r="AB8" s="629"/>
      <c r="AC8" s="629"/>
      <c r="AD8" s="629"/>
      <c r="AE8" s="629"/>
      <c r="AF8" s="629"/>
      <c r="AG8" s="629"/>
      <c r="AH8" s="629"/>
      <c r="AI8" s="629"/>
    </row>
    <row r="9" spans="1:35">
      <c r="A9" s="525">
        <v>3</v>
      </c>
      <c r="B9" s="529" t="s">
        <v>566</v>
      </c>
      <c r="C9" s="644">
        <v>0</v>
      </c>
      <c r="D9" s="626">
        <v>0</v>
      </c>
      <c r="E9" s="626">
        <v>0</v>
      </c>
      <c r="F9" s="646">
        <v>0</v>
      </c>
      <c r="G9" s="646">
        <v>0</v>
      </c>
      <c r="H9" s="626">
        <v>0</v>
      </c>
      <c r="I9" s="626">
        <v>0</v>
      </c>
      <c r="J9" s="646">
        <v>0</v>
      </c>
      <c r="K9" s="646">
        <v>0</v>
      </c>
      <c r="L9" s="646">
        <v>0</v>
      </c>
      <c r="M9" s="646">
        <v>0</v>
      </c>
      <c r="N9" s="646">
        <v>0</v>
      </c>
      <c r="O9" s="626">
        <v>0</v>
      </c>
      <c r="Q9" s="629"/>
      <c r="R9" s="629"/>
      <c r="S9" s="629"/>
      <c r="T9" s="629"/>
      <c r="U9" s="629"/>
      <c r="V9" s="629"/>
      <c r="W9" s="629"/>
      <c r="X9" s="629"/>
      <c r="Y9" s="629"/>
      <c r="Z9" s="629"/>
      <c r="AA9" s="629"/>
      <c r="AB9" s="629"/>
      <c r="AC9" s="629"/>
      <c r="AD9" s="629"/>
      <c r="AE9" s="629"/>
      <c r="AF9" s="629"/>
      <c r="AG9" s="629"/>
      <c r="AH9" s="629"/>
      <c r="AI9" s="629"/>
    </row>
    <row r="10" spans="1:35">
      <c r="A10" s="525">
        <v>4</v>
      </c>
      <c r="B10" s="529" t="s">
        <v>696</v>
      </c>
      <c r="C10" s="644">
        <v>489988106.92000008</v>
      </c>
      <c r="D10" s="626">
        <v>437429032.52000004</v>
      </c>
      <c r="E10" s="626">
        <v>26194840.300000001</v>
      </c>
      <c r="F10" s="646">
        <v>111853.56999999999</v>
      </c>
      <c r="G10" s="646">
        <v>1653499.04</v>
      </c>
      <c r="H10" s="626">
        <v>24598881.490000002</v>
      </c>
      <c r="I10" s="626">
        <v>19703149.859999999</v>
      </c>
      <c r="J10" s="646">
        <v>8718791.6699999999</v>
      </c>
      <c r="K10" s="646">
        <v>2619484.02</v>
      </c>
      <c r="L10" s="646">
        <v>33556.080000000002</v>
      </c>
      <c r="M10" s="646">
        <v>823301.2</v>
      </c>
      <c r="N10" s="646">
        <v>7508016.8899999997</v>
      </c>
      <c r="O10" s="626">
        <v>0</v>
      </c>
      <c r="Q10" s="629"/>
      <c r="R10" s="629"/>
      <c r="S10" s="629"/>
      <c r="T10" s="629"/>
      <c r="U10" s="629"/>
      <c r="V10" s="629"/>
      <c r="W10" s="629"/>
      <c r="X10" s="629"/>
      <c r="Y10" s="629"/>
      <c r="Z10" s="629"/>
      <c r="AA10" s="629"/>
      <c r="AB10" s="629"/>
      <c r="AC10" s="629"/>
      <c r="AD10" s="629"/>
      <c r="AE10" s="629"/>
      <c r="AF10" s="629"/>
      <c r="AG10" s="629"/>
      <c r="AH10" s="629"/>
      <c r="AI10" s="629"/>
    </row>
    <row r="11" spans="1:35">
      <c r="A11" s="525">
        <v>5</v>
      </c>
      <c r="B11" s="529" t="s">
        <v>567</v>
      </c>
      <c r="C11" s="644">
        <v>881137456.75999987</v>
      </c>
      <c r="D11" s="626">
        <v>733291070.9799999</v>
      </c>
      <c r="E11" s="626">
        <v>89102497.12000002</v>
      </c>
      <c r="F11" s="646">
        <v>31753219.880000003</v>
      </c>
      <c r="G11" s="646">
        <v>1910566.05</v>
      </c>
      <c r="H11" s="626">
        <v>25080102.730000004</v>
      </c>
      <c r="I11" s="626">
        <v>41368860.577069536</v>
      </c>
      <c r="J11" s="646">
        <v>14606054.26706953</v>
      </c>
      <c r="K11" s="646">
        <v>8910249.7299999986</v>
      </c>
      <c r="L11" s="646">
        <v>9525966.0200000014</v>
      </c>
      <c r="M11" s="646">
        <v>614757.27</v>
      </c>
      <c r="N11" s="646">
        <v>7711833.29</v>
      </c>
      <c r="O11" s="626">
        <v>0</v>
      </c>
      <c r="Q11" s="629"/>
      <c r="R11" s="629"/>
      <c r="S11" s="629"/>
      <c r="T11" s="629"/>
      <c r="U11" s="629"/>
      <c r="V11" s="629"/>
      <c r="W11" s="629"/>
      <c r="X11" s="629"/>
      <c r="Y11" s="629"/>
      <c r="Z11" s="629"/>
      <c r="AA11" s="629"/>
      <c r="AB11" s="629"/>
      <c r="AC11" s="629"/>
      <c r="AD11" s="629"/>
      <c r="AE11" s="629"/>
      <c r="AF11" s="629"/>
      <c r="AG11" s="629"/>
      <c r="AH11" s="629"/>
      <c r="AI11" s="629"/>
    </row>
    <row r="12" spans="1:35">
      <c r="A12" s="525">
        <v>6</v>
      </c>
      <c r="B12" s="529" t="s">
        <v>568</v>
      </c>
      <c r="C12" s="644">
        <v>590238798.7700001</v>
      </c>
      <c r="D12" s="626">
        <v>547693352.1500001</v>
      </c>
      <c r="E12" s="626">
        <v>16847595.41</v>
      </c>
      <c r="F12" s="646">
        <v>8888997.2799999993</v>
      </c>
      <c r="G12" s="646">
        <v>5802829.4899999993</v>
      </c>
      <c r="H12" s="626">
        <v>11006024.440000001</v>
      </c>
      <c r="I12" s="626">
        <v>26067304.380000003</v>
      </c>
      <c r="J12" s="646">
        <v>10808159.750000004</v>
      </c>
      <c r="K12" s="646">
        <v>1684760.2399999998</v>
      </c>
      <c r="L12" s="646">
        <v>2665733.9399999995</v>
      </c>
      <c r="M12" s="646">
        <v>2550904.1800000002</v>
      </c>
      <c r="N12" s="646">
        <v>8357746.2699999996</v>
      </c>
      <c r="O12" s="626">
        <v>0</v>
      </c>
      <c r="Q12" s="629"/>
      <c r="R12" s="629"/>
      <c r="S12" s="629"/>
      <c r="T12" s="629"/>
      <c r="U12" s="629"/>
      <c r="V12" s="629"/>
      <c r="W12" s="629"/>
      <c r="X12" s="629"/>
      <c r="Y12" s="629"/>
      <c r="Z12" s="629"/>
      <c r="AA12" s="629"/>
      <c r="AB12" s="629"/>
      <c r="AC12" s="629"/>
      <c r="AD12" s="629"/>
      <c r="AE12" s="629"/>
      <c r="AF12" s="629"/>
      <c r="AG12" s="629"/>
      <c r="AH12" s="629"/>
      <c r="AI12" s="629"/>
    </row>
    <row r="13" spans="1:35">
      <c r="A13" s="525">
        <v>7</v>
      </c>
      <c r="B13" s="529" t="s">
        <v>569</v>
      </c>
      <c r="C13" s="644">
        <v>545382156.62</v>
      </c>
      <c r="D13" s="626">
        <v>508624663.39999998</v>
      </c>
      <c r="E13" s="626">
        <v>23697498.609999999</v>
      </c>
      <c r="F13" s="646">
        <v>9533959.6199999973</v>
      </c>
      <c r="G13" s="646">
        <v>1637645.76</v>
      </c>
      <c r="H13" s="626">
        <v>1888389.23</v>
      </c>
      <c r="I13" s="626">
        <v>16604604.319999998</v>
      </c>
      <c r="J13" s="646">
        <v>9851244.6999999974</v>
      </c>
      <c r="K13" s="646">
        <v>2369750.0500000003</v>
      </c>
      <c r="L13" s="646">
        <v>2860187.8900000006</v>
      </c>
      <c r="M13" s="646">
        <v>647137.99000000011</v>
      </c>
      <c r="N13" s="646">
        <v>876283.69000000018</v>
      </c>
      <c r="O13" s="626">
        <v>0</v>
      </c>
      <c r="Q13" s="629"/>
      <c r="R13" s="629"/>
      <c r="S13" s="629"/>
      <c r="T13" s="629"/>
      <c r="U13" s="629"/>
      <c r="V13" s="629"/>
      <c r="W13" s="629"/>
      <c r="X13" s="629"/>
      <c r="Y13" s="629"/>
      <c r="Z13" s="629"/>
      <c r="AA13" s="629"/>
      <c r="AB13" s="629"/>
      <c r="AC13" s="629"/>
      <c r="AD13" s="629"/>
      <c r="AE13" s="629"/>
      <c r="AF13" s="629"/>
      <c r="AG13" s="629"/>
      <c r="AH13" s="629"/>
      <c r="AI13" s="629"/>
    </row>
    <row r="14" spans="1:35">
      <c r="A14" s="525">
        <v>8</v>
      </c>
      <c r="B14" s="529" t="s">
        <v>570</v>
      </c>
      <c r="C14" s="644">
        <v>593571917.64999998</v>
      </c>
      <c r="D14" s="626">
        <v>537326825.69000006</v>
      </c>
      <c r="E14" s="626">
        <v>6749478.209999999</v>
      </c>
      <c r="F14" s="646">
        <v>4808796.41</v>
      </c>
      <c r="G14" s="646">
        <v>2228947.6799999997</v>
      </c>
      <c r="H14" s="626">
        <v>42457869.660000004</v>
      </c>
      <c r="I14" s="626">
        <v>32130868.589999996</v>
      </c>
      <c r="J14" s="646">
        <v>10589998.5</v>
      </c>
      <c r="K14" s="646">
        <v>674948.15999999992</v>
      </c>
      <c r="L14" s="646">
        <v>1442639.1900000002</v>
      </c>
      <c r="M14" s="646">
        <v>919728.7</v>
      </c>
      <c r="N14" s="646">
        <v>18503554.039999999</v>
      </c>
      <c r="O14" s="626">
        <v>0</v>
      </c>
      <c r="Q14" s="629"/>
      <c r="R14" s="629"/>
      <c r="S14" s="629"/>
      <c r="T14" s="629"/>
      <c r="U14" s="629"/>
      <c r="V14" s="629"/>
      <c r="W14" s="629"/>
      <c r="X14" s="629"/>
      <c r="Y14" s="629"/>
      <c r="Z14" s="629"/>
      <c r="AA14" s="629"/>
      <c r="AB14" s="629"/>
      <c r="AC14" s="629"/>
      <c r="AD14" s="629"/>
      <c r="AE14" s="629"/>
      <c r="AF14" s="629"/>
      <c r="AG14" s="629"/>
      <c r="AH14" s="629"/>
      <c r="AI14" s="629"/>
    </row>
    <row r="15" spans="1:35">
      <c r="A15" s="525">
        <v>9</v>
      </c>
      <c r="B15" s="529" t="s">
        <v>571</v>
      </c>
      <c r="C15" s="644">
        <v>869494100.1099999</v>
      </c>
      <c r="D15" s="626">
        <v>593581612.96000004</v>
      </c>
      <c r="E15" s="626">
        <v>243058849.66999999</v>
      </c>
      <c r="F15" s="646">
        <v>5055674.38</v>
      </c>
      <c r="G15" s="646">
        <v>6033100.04</v>
      </c>
      <c r="H15" s="626">
        <v>21764863.060000002</v>
      </c>
      <c r="I15" s="626">
        <v>48723071.494386382</v>
      </c>
      <c r="J15" s="646">
        <v>11584445.388977189</v>
      </c>
      <c r="K15" s="646">
        <v>24305885.0954092</v>
      </c>
      <c r="L15" s="646">
        <v>1516702.46</v>
      </c>
      <c r="M15" s="646">
        <v>1972534.0499999998</v>
      </c>
      <c r="N15" s="646">
        <v>9343504.5</v>
      </c>
      <c r="O15" s="626">
        <v>0</v>
      </c>
      <c r="Q15" s="629"/>
      <c r="R15" s="629"/>
      <c r="S15" s="629"/>
      <c r="T15" s="629"/>
      <c r="U15" s="629"/>
      <c r="V15" s="629"/>
      <c r="W15" s="629"/>
      <c r="X15" s="629"/>
      <c r="Y15" s="629"/>
      <c r="Z15" s="629"/>
      <c r="AA15" s="629"/>
      <c r="AB15" s="629"/>
      <c r="AC15" s="629"/>
      <c r="AD15" s="629"/>
      <c r="AE15" s="629"/>
      <c r="AF15" s="629"/>
      <c r="AG15" s="629"/>
      <c r="AH15" s="629"/>
      <c r="AI15" s="629"/>
    </row>
    <row r="16" spans="1:35">
      <c r="A16" s="525">
        <v>10</v>
      </c>
      <c r="B16" s="529" t="s">
        <v>572</v>
      </c>
      <c r="C16" s="644">
        <v>181210212.10000002</v>
      </c>
      <c r="D16" s="626">
        <v>170832984.33000001</v>
      </c>
      <c r="E16" s="626">
        <v>2386511.2999999998</v>
      </c>
      <c r="F16" s="646">
        <v>1987578.9700000002</v>
      </c>
      <c r="G16" s="646">
        <v>1810332.7499999998</v>
      </c>
      <c r="H16" s="626">
        <v>4192804.75</v>
      </c>
      <c r="I16" s="626">
        <v>6296872.6999999993</v>
      </c>
      <c r="J16" s="646">
        <v>3373869.5999999996</v>
      </c>
      <c r="K16" s="646">
        <v>238651.11</v>
      </c>
      <c r="L16" s="646">
        <v>596273.73</v>
      </c>
      <c r="M16" s="646">
        <v>661662.15999999992</v>
      </c>
      <c r="N16" s="646">
        <v>1426416.1</v>
      </c>
      <c r="O16" s="626">
        <v>0</v>
      </c>
      <c r="Q16" s="629"/>
      <c r="R16" s="629"/>
      <c r="S16" s="629"/>
      <c r="T16" s="629"/>
      <c r="U16" s="629"/>
      <c r="V16" s="629"/>
      <c r="W16" s="629"/>
      <c r="X16" s="629"/>
      <c r="Y16" s="629"/>
      <c r="Z16" s="629"/>
      <c r="AA16" s="629"/>
      <c r="AB16" s="629"/>
      <c r="AC16" s="629"/>
      <c r="AD16" s="629"/>
      <c r="AE16" s="629"/>
      <c r="AF16" s="629"/>
      <c r="AG16" s="629"/>
      <c r="AH16" s="629"/>
      <c r="AI16" s="629"/>
    </row>
    <row r="17" spans="1:35">
      <c r="A17" s="525">
        <v>11</v>
      </c>
      <c r="B17" s="529" t="s">
        <v>573</v>
      </c>
      <c r="C17" s="644">
        <v>127854641.06999999</v>
      </c>
      <c r="D17" s="626">
        <v>119256039.23</v>
      </c>
      <c r="E17" s="626">
        <v>6819585.6799999997</v>
      </c>
      <c r="F17" s="646">
        <v>270372.44</v>
      </c>
      <c r="G17" s="646">
        <v>626025.41999999993</v>
      </c>
      <c r="H17" s="626">
        <v>882618.29999999993</v>
      </c>
      <c r="I17" s="626">
        <v>13045669.195599999</v>
      </c>
      <c r="J17" s="646">
        <v>2377994.5499999998</v>
      </c>
      <c r="K17" s="646">
        <v>681958.61</v>
      </c>
      <c r="L17" s="646">
        <v>80806.27</v>
      </c>
      <c r="M17" s="646">
        <v>273309.12</v>
      </c>
      <c r="N17" s="646">
        <v>545792.66999999993</v>
      </c>
      <c r="O17" s="626">
        <v>0</v>
      </c>
      <c r="Q17" s="629"/>
      <c r="R17" s="629"/>
      <c r="S17" s="629"/>
      <c r="T17" s="629"/>
      <c r="U17" s="629"/>
      <c r="V17" s="629"/>
      <c r="W17" s="629"/>
      <c r="X17" s="629"/>
      <c r="Y17" s="629"/>
      <c r="Z17" s="629"/>
      <c r="AA17" s="629"/>
      <c r="AB17" s="629"/>
      <c r="AC17" s="629"/>
      <c r="AD17" s="629"/>
      <c r="AE17" s="629"/>
      <c r="AF17" s="629"/>
      <c r="AG17" s="629"/>
      <c r="AH17" s="629"/>
      <c r="AI17" s="629"/>
    </row>
    <row r="18" spans="1:35">
      <c r="A18" s="525">
        <v>12</v>
      </c>
      <c r="B18" s="529" t="s">
        <v>574</v>
      </c>
      <c r="C18" s="644">
        <v>814279620.42000008</v>
      </c>
      <c r="D18" s="626">
        <v>765192595.28000009</v>
      </c>
      <c r="E18" s="626">
        <v>16842768.009999998</v>
      </c>
      <c r="F18" s="646">
        <v>9457503.2499999981</v>
      </c>
      <c r="G18" s="646">
        <v>6613908.3699999992</v>
      </c>
      <c r="H18" s="626">
        <v>16172845.510000002</v>
      </c>
      <c r="I18" s="626">
        <v>30308330.559999995</v>
      </c>
      <c r="J18" s="646">
        <v>14995237.550000001</v>
      </c>
      <c r="K18" s="646">
        <v>1684277.22</v>
      </c>
      <c r="L18" s="646">
        <v>2837129.1300000004</v>
      </c>
      <c r="M18" s="646">
        <v>2291356.7899999996</v>
      </c>
      <c r="N18" s="646">
        <v>8500329.8699999992</v>
      </c>
      <c r="O18" s="626">
        <v>0</v>
      </c>
      <c r="Q18" s="629"/>
      <c r="R18" s="629"/>
      <c r="S18" s="629"/>
      <c r="T18" s="629"/>
      <c r="U18" s="629"/>
      <c r="V18" s="629"/>
      <c r="W18" s="629"/>
      <c r="X18" s="629"/>
      <c r="Y18" s="629"/>
      <c r="Z18" s="629"/>
      <c r="AA18" s="629"/>
      <c r="AB18" s="629"/>
      <c r="AC18" s="629"/>
      <c r="AD18" s="629"/>
      <c r="AE18" s="629"/>
      <c r="AF18" s="629"/>
      <c r="AG18" s="629"/>
      <c r="AH18" s="629"/>
      <c r="AI18" s="629"/>
    </row>
    <row r="19" spans="1:35">
      <c r="A19" s="525">
        <v>13</v>
      </c>
      <c r="B19" s="529" t="s">
        <v>575</v>
      </c>
      <c r="C19" s="644">
        <v>211643981.09999999</v>
      </c>
      <c r="D19" s="626">
        <v>203341108.81999996</v>
      </c>
      <c r="E19" s="626">
        <v>4545532.7399999993</v>
      </c>
      <c r="F19" s="646">
        <v>1449469.4299999997</v>
      </c>
      <c r="G19" s="646">
        <v>1634466.9900000002</v>
      </c>
      <c r="H19" s="626">
        <v>673403.12</v>
      </c>
      <c r="I19" s="626">
        <v>5697917.1899999995</v>
      </c>
      <c r="J19" s="646">
        <v>3861438.5899999994</v>
      </c>
      <c r="K19" s="646">
        <v>454553.41</v>
      </c>
      <c r="L19" s="646">
        <v>434840.91000000003</v>
      </c>
      <c r="M19" s="646">
        <v>575340.63</v>
      </c>
      <c r="N19" s="646">
        <v>371743.65</v>
      </c>
      <c r="O19" s="626">
        <v>0</v>
      </c>
      <c r="Q19" s="629"/>
      <c r="R19" s="629"/>
      <c r="S19" s="629"/>
      <c r="T19" s="629"/>
      <c r="U19" s="629"/>
      <c r="V19" s="629"/>
      <c r="W19" s="629"/>
      <c r="X19" s="629"/>
      <c r="Y19" s="629"/>
      <c r="Z19" s="629"/>
      <c r="AA19" s="629"/>
      <c r="AB19" s="629"/>
      <c r="AC19" s="629"/>
      <c r="AD19" s="629"/>
      <c r="AE19" s="629"/>
      <c r="AF19" s="629"/>
      <c r="AG19" s="629"/>
      <c r="AH19" s="629"/>
      <c r="AI19" s="629"/>
    </row>
    <row r="20" spans="1:35">
      <c r="A20" s="525">
        <v>14</v>
      </c>
      <c r="B20" s="529" t="s">
        <v>576</v>
      </c>
      <c r="C20" s="644">
        <v>1086944215.1204998</v>
      </c>
      <c r="D20" s="626">
        <v>824538905.45050001</v>
      </c>
      <c r="E20" s="626">
        <v>174650501.13999999</v>
      </c>
      <c r="F20" s="646">
        <v>60206113.620000005</v>
      </c>
      <c r="G20" s="646">
        <v>5420065.0300000003</v>
      </c>
      <c r="H20" s="626">
        <v>22128629.879999992</v>
      </c>
      <c r="I20" s="626">
        <v>60672344.783396907</v>
      </c>
      <c r="J20" s="646">
        <v>16429888.755974699</v>
      </c>
      <c r="K20" s="646">
        <v>17465050.380000003</v>
      </c>
      <c r="L20" s="646">
        <v>18061834.197422203</v>
      </c>
      <c r="M20" s="646">
        <v>1952836.8399999996</v>
      </c>
      <c r="N20" s="646">
        <v>6762734.6100000013</v>
      </c>
      <c r="O20" s="626">
        <v>0</v>
      </c>
      <c r="Q20" s="629"/>
      <c r="R20" s="629"/>
      <c r="S20" s="629"/>
      <c r="T20" s="629"/>
      <c r="U20" s="629"/>
      <c r="V20" s="629"/>
      <c r="W20" s="629"/>
      <c r="X20" s="629"/>
      <c r="Y20" s="629"/>
      <c r="Z20" s="629"/>
      <c r="AA20" s="629"/>
      <c r="AB20" s="629"/>
      <c r="AC20" s="629"/>
      <c r="AD20" s="629"/>
      <c r="AE20" s="629"/>
      <c r="AF20" s="629"/>
      <c r="AG20" s="629"/>
      <c r="AH20" s="629"/>
      <c r="AI20" s="629"/>
    </row>
    <row r="21" spans="1:35">
      <c r="A21" s="525">
        <v>15</v>
      </c>
      <c r="B21" s="529" t="s">
        <v>577</v>
      </c>
      <c r="C21" s="644">
        <v>191855724.89000002</v>
      </c>
      <c r="D21" s="626">
        <v>149845914.78</v>
      </c>
      <c r="E21" s="626">
        <v>20481459.509999998</v>
      </c>
      <c r="F21" s="646">
        <v>15674190.339999998</v>
      </c>
      <c r="G21" s="646">
        <v>2223045.83</v>
      </c>
      <c r="H21" s="626">
        <v>3631114.43</v>
      </c>
      <c r="I21" s="626">
        <v>11601459.670000002</v>
      </c>
      <c r="J21" s="646">
        <v>2924432.7400000007</v>
      </c>
      <c r="K21" s="646">
        <v>2048146.0399999998</v>
      </c>
      <c r="L21" s="646">
        <v>4702257.18</v>
      </c>
      <c r="M21" s="646">
        <v>715189.29999999993</v>
      </c>
      <c r="N21" s="646">
        <v>1211434.4099999999</v>
      </c>
      <c r="O21" s="626">
        <v>0</v>
      </c>
      <c r="Q21" s="629"/>
      <c r="R21" s="629"/>
      <c r="S21" s="629"/>
      <c r="T21" s="629"/>
      <c r="U21" s="629"/>
      <c r="V21" s="629"/>
      <c r="W21" s="629"/>
      <c r="X21" s="629"/>
      <c r="Y21" s="629"/>
      <c r="Z21" s="629"/>
      <c r="AA21" s="629"/>
      <c r="AB21" s="629"/>
      <c r="AC21" s="629"/>
      <c r="AD21" s="629"/>
      <c r="AE21" s="629"/>
      <c r="AF21" s="629"/>
      <c r="AG21" s="629"/>
      <c r="AH21" s="629"/>
      <c r="AI21" s="629"/>
    </row>
    <row r="22" spans="1:35">
      <c r="A22" s="525">
        <v>16</v>
      </c>
      <c r="B22" s="529" t="s">
        <v>578</v>
      </c>
      <c r="C22" s="644">
        <v>511452324.76999992</v>
      </c>
      <c r="D22" s="626">
        <v>421435247.28999996</v>
      </c>
      <c r="E22" s="626">
        <v>31574123.520000003</v>
      </c>
      <c r="F22" s="646">
        <v>1194450.32</v>
      </c>
      <c r="G22" s="646">
        <v>36870596.130000003</v>
      </c>
      <c r="H22" s="626">
        <v>20377907.510000002</v>
      </c>
      <c r="I22" s="626">
        <v>36541732.790799998</v>
      </c>
      <c r="J22" s="646">
        <v>8411310.7800000012</v>
      </c>
      <c r="K22" s="646">
        <v>3157412.4788000002</v>
      </c>
      <c r="L22" s="646">
        <v>358335.17</v>
      </c>
      <c r="M22" s="646">
        <v>18386485.919999994</v>
      </c>
      <c r="N22" s="646">
        <v>6228188.4419999989</v>
      </c>
      <c r="O22" s="626">
        <v>0</v>
      </c>
      <c r="Q22" s="629"/>
      <c r="R22" s="629"/>
      <c r="S22" s="629"/>
      <c r="T22" s="629"/>
      <c r="U22" s="629"/>
      <c r="V22" s="629"/>
      <c r="W22" s="629"/>
      <c r="X22" s="629"/>
      <c r="Y22" s="629"/>
      <c r="Z22" s="629"/>
      <c r="AA22" s="629"/>
      <c r="AB22" s="629"/>
      <c r="AC22" s="629"/>
      <c r="AD22" s="629"/>
      <c r="AE22" s="629"/>
      <c r="AF22" s="629"/>
      <c r="AG22" s="629"/>
      <c r="AH22" s="629"/>
      <c r="AI22" s="629"/>
    </row>
    <row r="23" spans="1:35">
      <c r="A23" s="525">
        <v>17</v>
      </c>
      <c r="B23" s="529" t="s">
        <v>699</v>
      </c>
      <c r="C23" s="644">
        <v>86238635.660000026</v>
      </c>
      <c r="D23" s="626">
        <v>79286236.270000026</v>
      </c>
      <c r="E23" s="626">
        <v>733226.33</v>
      </c>
      <c r="F23" s="646">
        <v>377333.19999999995</v>
      </c>
      <c r="G23" s="646">
        <v>252268.21000000002</v>
      </c>
      <c r="H23" s="626">
        <v>5589571.6500000004</v>
      </c>
      <c r="I23" s="626">
        <v>5231356.6500000004</v>
      </c>
      <c r="J23" s="646">
        <v>1510525.1</v>
      </c>
      <c r="K23" s="646">
        <v>73322.67</v>
      </c>
      <c r="L23" s="646">
        <v>113199.95000000001</v>
      </c>
      <c r="M23" s="646">
        <v>109540.4</v>
      </c>
      <c r="N23" s="646">
        <v>3424768.5300000003</v>
      </c>
      <c r="O23" s="626">
        <v>0</v>
      </c>
      <c r="Q23" s="629"/>
      <c r="R23" s="629"/>
      <c r="S23" s="629"/>
      <c r="T23" s="629"/>
      <c r="U23" s="629"/>
      <c r="V23" s="629"/>
      <c r="W23" s="629"/>
      <c r="X23" s="629"/>
      <c r="Y23" s="629"/>
      <c r="Z23" s="629"/>
      <c r="AA23" s="629"/>
      <c r="AB23" s="629"/>
      <c r="AC23" s="629"/>
      <c r="AD23" s="629"/>
      <c r="AE23" s="629"/>
      <c r="AF23" s="629"/>
      <c r="AG23" s="629"/>
      <c r="AH23" s="629"/>
      <c r="AI23" s="629"/>
    </row>
    <row r="24" spans="1:35">
      <c r="A24" s="525">
        <v>18</v>
      </c>
      <c r="B24" s="529" t="s">
        <v>579</v>
      </c>
      <c r="C24" s="644">
        <v>465416929.88769984</v>
      </c>
      <c r="D24" s="626">
        <v>456470331.84769988</v>
      </c>
      <c r="E24" s="626">
        <v>5202273.71</v>
      </c>
      <c r="F24" s="646">
        <v>974737.78</v>
      </c>
      <c r="G24" s="646">
        <v>429359.82000000007</v>
      </c>
      <c r="H24" s="626">
        <v>2340226.73</v>
      </c>
      <c r="I24" s="626">
        <v>10850782.646753997</v>
      </c>
      <c r="J24" s="646">
        <v>9118904.7367539983</v>
      </c>
      <c r="K24" s="646">
        <v>520227.44999999995</v>
      </c>
      <c r="L24" s="646">
        <v>292421.39</v>
      </c>
      <c r="M24" s="646">
        <v>186007.45</v>
      </c>
      <c r="N24" s="646">
        <v>733221.62</v>
      </c>
      <c r="O24" s="626">
        <v>0</v>
      </c>
      <c r="Q24" s="629"/>
      <c r="R24" s="629"/>
      <c r="S24" s="629"/>
      <c r="T24" s="629"/>
      <c r="U24" s="629"/>
      <c r="V24" s="629"/>
      <c r="W24" s="629"/>
      <c r="X24" s="629"/>
      <c r="Y24" s="629"/>
      <c r="Z24" s="629"/>
      <c r="AA24" s="629"/>
      <c r="AB24" s="629"/>
      <c r="AC24" s="629"/>
      <c r="AD24" s="629"/>
      <c r="AE24" s="629"/>
      <c r="AF24" s="629"/>
      <c r="AG24" s="629"/>
      <c r="AH24" s="629"/>
      <c r="AI24" s="629"/>
    </row>
    <row r="25" spans="1:35">
      <c r="A25" s="525">
        <v>19</v>
      </c>
      <c r="B25" s="529" t="s">
        <v>580</v>
      </c>
      <c r="C25" s="644">
        <v>78848795.179999992</v>
      </c>
      <c r="D25" s="626">
        <v>69846475.079999998</v>
      </c>
      <c r="E25" s="626">
        <v>465484.44999999995</v>
      </c>
      <c r="F25" s="646">
        <v>62562.84</v>
      </c>
      <c r="G25" s="646">
        <v>92759.709999999992</v>
      </c>
      <c r="H25" s="626">
        <v>8381513.1000000006</v>
      </c>
      <c r="I25" s="626">
        <v>5480155.8399999999</v>
      </c>
      <c r="J25" s="646">
        <v>1356824.4000000001</v>
      </c>
      <c r="K25" s="646">
        <v>46548.459999999992</v>
      </c>
      <c r="L25" s="646">
        <v>18768.86</v>
      </c>
      <c r="M25" s="646">
        <v>38377.85</v>
      </c>
      <c r="N25" s="646">
        <v>4019636.2699999996</v>
      </c>
      <c r="O25" s="626">
        <v>0</v>
      </c>
      <c r="Q25" s="629"/>
      <c r="R25" s="629"/>
      <c r="S25" s="629"/>
      <c r="T25" s="629"/>
      <c r="U25" s="629"/>
      <c r="V25" s="629"/>
      <c r="W25" s="629"/>
      <c r="X25" s="629"/>
      <c r="Y25" s="629"/>
      <c r="Z25" s="629"/>
      <c r="AA25" s="629"/>
      <c r="AB25" s="629"/>
      <c r="AC25" s="629"/>
      <c r="AD25" s="629"/>
      <c r="AE25" s="629"/>
      <c r="AF25" s="629"/>
      <c r="AG25" s="629"/>
      <c r="AH25" s="629"/>
      <c r="AI25" s="629"/>
    </row>
    <row r="26" spans="1:35">
      <c r="A26" s="525">
        <v>20</v>
      </c>
      <c r="B26" s="529" t="s">
        <v>698</v>
      </c>
      <c r="C26" s="644">
        <v>446788564.17000002</v>
      </c>
      <c r="D26" s="626">
        <v>431021377.35000002</v>
      </c>
      <c r="E26" s="626">
        <v>7905652.3599999994</v>
      </c>
      <c r="F26" s="646">
        <v>2492938.65</v>
      </c>
      <c r="G26" s="646">
        <v>1263608.3700000001</v>
      </c>
      <c r="H26" s="626">
        <v>4104987.44</v>
      </c>
      <c r="I26" s="626">
        <v>12019515.209999997</v>
      </c>
      <c r="J26" s="646">
        <v>8580149.2399999984</v>
      </c>
      <c r="K26" s="646">
        <v>790565.36999999988</v>
      </c>
      <c r="L26" s="646">
        <v>747881.56999999983</v>
      </c>
      <c r="M26" s="646">
        <v>443650.78</v>
      </c>
      <c r="N26" s="646">
        <v>1457268.2500000002</v>
      </c>
      <c r="O26" s="626">
        <v>0</v>
      </c>
      <c r="Q26" s="629"/>
      <c r="R26" s="629"/>
      <c r="S26" s="629"/>
      <c r="T26" s="629"/>
      <c r="U26" s="629"/>
      <c r="V26" s="629"/>
      <c r="W26" s="629"/>
      <c r="X26" s="629"/>
      <c r="Y26" s="629"/>
      <c r="Z26" s="629"/>
      <c r="AA26" s="629"/>
      <c r="AB26" s="629"/>
      <c r="AC26" s="629"/>
      <c r="AD26" s="629"/>
      <c r="AE26" s="629"/>
      <c r="AF26" s="629"/>
      <c r="AG26" s="629"/>
      <c r="AH26" s="629"/>
      <c r="AI26" s="629"/>
    </row>
    <row r="27" spans="1:35">
      <c r="A27" s="525">
        <v>21</v>
      </c>
      <c r="B27" s="529" t="s">
        <v>581</v>
      </c>
      <c r="C27" s="644">
        <v>85518149.5</v>
      </c>
      <c r="D27" s="626">
        <v>81871094.340000004</v>
      </c>
      <c r="E27" s="626">
        <v>1828413.3700000003</v>
      </c>
      <c r="F27" s="646">
        <v>810110.32000000007</v>
      </c>
      <c r="G27" s="646">
        <v>99437.959999999977</v>
      </c>
      <c r="H27" s="626">
        <v>909093.51</v>
      </c>
      <c r="I27" s="626">
        <v>2475981.9000000004</v>
      </c>
      <c r="J27" s="646">
        <v>1563941.4400000002</v>
      </c>
      <c r="K27" s="646">
        <v>182841.36000000004</v>
      </c>
      <c r="L27" s="646">
        <v>243033.11</v>
      </c>
      <c r="M27" s="646">
        <v>49719.05</v>
      </c>
      <c r="N27" s="646">
        <v>436446.93999999994</v>
      </c>
      <c r="O27" s="626">
        <v>0</v>
      </c>
      <c r="Q27" s="629"/>
      <c r="R27" s="629"/>
      <c r="S27" s="629"/>
      <c r="T27" s="629"/>
      <c r="U27" s="629"/>
      <c r="V27" s="629"/>
      <c r="W27" s="629"/>
      <c r="X27" s="629"/>
      <c r="Y27" s="629"/>
      <c r="Z27" s="629"/>
      <c r="AA27" s="629"/>
      <c r="AB27" s="629"/>
      <c r="AC27" s="629"/>
      <c r="AD27" s="629"/>
      <c r="AE27" s="629"/>
      <c r="AF27" s="629"/>
      <c r="AG27" s="629"/>
      <c r="AH27" s="629"/>
      <c r="AI27" s="629"/>
    </row>
    <row r="28" spans="1:35">
      <c r="A28" s="525">
        <v>22</v>
      </c>
      <c r="B28" s="529" t="s">
        <v>582</v>
      </c>
      <c r="C28" s="644">
        <v>265449794.77000001</v>
      </c>
      <c r="D28" s="626">
        <v>254176654.51000002</v>
      </c>
      <c r="E28" s="626">
        <v>5822347.4699999988</v>
      </c>
      <c r="F28" s="646">
        <v>4414775.2300000004</v>
      </c>
      <c r="G28" s="646">
        <v>646066.06000000006</v>
      </c>
      <c r="H28" s="626">
        <v>389951.5</v>
      </c>
      <c r="I28" s="626">
        <v>7522788.7999999998</v>
      </c>
      <c r="J28" s="646">
        <v>5067456.3299999991</v>
      </c>
      <c r="K28" s="646">
        <v>582234.8600000001</v>
      </c>
      <c r="L28" s="646">
        <v>1323371.8900000004</v>
      </c>
      <c r="M28" s="646">
        <v>248105.85000000003</v>
      </c>
      <c r="N28" s="646">
        <v>301619.87</v>
      </c>
      <c r="O28" s="626">
        <v>0</v>
      </c>
      <c r="Q28" s="629"/>
      <c r="R28" s="629"/>
      <c r="S28" s="629"/>
      <c r="T28" s="629"/>
      <c r="U28" s="629"/>
      <c r="V28" s="629"/>
      <c r="W28" s="629"/>
      <c r="X28" s="629"/>
      <c r="Y28" s="629"/>
      <c r="Z28" s="629"/>
      <c r="AA28" s="629"/>
      <c r="AB28" s="629"/>
      <c r="AC28" s="629"/>
      <c r="AD28" s="629"/>
      <c r="AE28" s="629"/>
      <c r="AF28" s="629"/>
      <c r="AG28" s="629"/>
      <c r="AH28" s="629"/>
      <c r="AI28" s="629"/>
    </row>
    <row r="29" spans="1:35">
      <c r="A29" s="525">
        <v>23</v>
      </c>
      <c r="B29" s="529" t="s">
        <v>583</v>
      </c>
      <c r="C29" s="644">
        <v>2407976045.5023737</v>
      </c>
      <c r="D29" s="626">
        <v>2274956502.6103396</v>
      </c>
      <c r="E29" s="626">
        <v>73398010.070000008</v>
      </c>
      <c r="F29" s="646">
        <v>31222786.280000001</v>
      </c>
      <c r="G29" s="646">
        <v>12376390.862033898</v>
      </c>
      <c r="H29" s="626">
        <v>16022355.680000002</v>
      </c>
      <c r="I29" s="626">
        <v>74447552.297975615</v>
      </c>
      <c r="J29" s="646">
        <v>44778511.118484095</v>
      </c>
      <c r="K29" s="646">
        <v>7339802.540000001</v>
      </c>
      <c r="L29" s="646">
        <v>9366319.370000001</v>
      </c>
      <c r="M29" s="646">
        <v>4617886.3694915241</v>
      </c>
      <c r="N29" s="646">
        <v>8345032.9000000004</v>
      </c>
      <c r="O29" s="626">
        <v>0</v>
      </c>
      <c r="Q29" s="629"/>
      <c r="R29" s="629"/>
      <c r="S29" s="629"/>
      <c r="T29" s="629"/>
      <c r="U29" s="629"/>
      <c r="V29" s="629"/>
      <c r="W29" s="629"/>
      <c r="X29" s="629"/>
      <c r="Y29" s="629"/>
      <c r="Z29" s="629"/>
      <c r="AA29" s="629"/>
      <c r="AB29" s="629"/>
      <c r="AC29" s="629"/>
      <c r="AD29" s="629"/>
      <c r="AE29" s="629"/>
      <c r="AF29" s="629"/>
      <c r="AG29" s="629"/>
      <c r="AH29" s="629"/>
      <c r="AI29" s="629"/>
    </row>
    <row r="30" spans="1:35">
      <c r="A30" s="525">
        <v>24</v>
      </c>
      <c r="B30" s="529" t="s">
        <v>697</v>
      </c>
      <c r="C30" s="644">
        <v>911755516.28519988</v>
      </c>
      <c r="D30" s="626">
        <v>860512974.82519984</v>
      </c>
      <c r="E30" s="626">
        <v>22078170.449999999</v>
      </c>
      <c r="F30" s="646">
        <v>9842872.4199999999</v>
      </c>
      <c r="G30" s="646">
        <v>7266236.1000000015</v>
      </c>
      <c r="H30" s="626">
        <v>12055262.489999998</v>
      </c>
      <c r="I30" s="626">
        <v>31533282.777404003</v>
      </c>
      <c r="J30" s="646">
        <v>16761575.047404001</v>
      </c>
      <c r="K30" s="646">
        <v>2207817.1199999996</v>
      </c>
      <c r="L30" s="646">
        <v>2952861.8900000006</v>
      </c>
      <c r="M30" s="646">
        <v>2480591.4200000004</v>
      </c>
      <c r="N30" s="646">
        <v>7130437.2999999998</v>
      </c>
      <c r="O30" s="626">
        <v>0</v>
      </c>
      <c r="Q30" s="629"/>
      <c r="R30" s="629"/>
      <c r="S30" s="629"/>
      <c r="T30" s="629"/>
      <c r="U30" s="629"/>
      <c r="V30" s="629"/>
      <c r="W30" s="629"/>
      <c r="X30" s="629"/>
      <c r="Y30" s="629"/>
      <c r="Z30" s="629"/>
      <c r="AA30" s="629"/>
      <c r="AB30" s="629"/>
      <c r="AC30" s="629"/>
      <c r="AD30" s="629"/>
      <c r="AE30" s="629"/>
      <c r="AF30" s="629"/>
      <c r="AG30" s="629"/>
      <c r="AH30" s="629"/>
      <c r="AI30" s="629"/>
    </row>
    <row r="31" spans="1:35">
      <c r="A31" s="525">
        <v>25</v>
      </c>
      <c r="B31" s="529" t="s">
        <v>584</v>
      </c>
      <c r="C31" s="644">
        <v>1567776112.4218335</v>
      </c>
      <c r="D31" s="626">
        <v>1452043516.5353928</v>
      </c>
      <c r="E31" s="626">
        <v>44386797.209999993</v>
      </c>
      <c r="F31" s="646">
        <v>36890848.675423719</v>
      </c>
      <c r="G31" s="646">
        <v>19908632.295762714</v>
      </c>
      <c r="H31" s="626">
        <v>14546317.705254238</v>
      </c>
      <c r="I31" s="626">
        <v>60315232.456270464</v>
      </c>
      <c r="J31" s="646">
        <v>28143750.606778931</v>
      </c>
      <c r="K31" s="646">
        <v>4438682.0199999996</v>
      </c>
      <c r="L31" s="646">
        <v>11066164.310169496</v>
      </c>
      <c r="M31" s="646">
        <v>8913693.2540678028</v>
      </c>
      <c r="N31" s="646">
        <v>7752942.2652542358</v>
      </c>
      <c r="O31" s="626">
        <v>0</v>
      </c>
      <c r="Q31" s="629"/>
      <c r="R31" s="629"/>
      <c r="S31" s="629"/>
      <c r="T31" s="629"/>
      <c r="U31" s="629"/>
      <c r="V31" s="629"/>
      <c r="W31" s="629"/>
      <c r="X31" s="629"/>
      <c r="Y31" s="629"/>
      <c r="Z31" s="629"/>
      <c r="AA31" s="629"/>
      <c r="AB31" s="629"/>
      <c r="AC31" s="629"/>
      <c r="AD31" s="629"/>
      <c r="AE31" s="629"/>
      <c r="AF31" s="629"/>
      <c r="AG31" s="629"/>
      <c r="AH31" s="629"/>
      <c r="AI31" s="629"/>
    </row>
    <row r="32" spans="1:35">
      <c r="A32" s="525">
        <v>26</v>
      </c>
      <c r="B32" s="529" t="s">
        <v>694</v>
      </c>
      <c r="C32" s="644">
        <v>86953167.650000006</v>
      </c>
      <c r="D32" s="626">
        <v>80102226.169999987</v>
      </c>
      <c r="E32" s="626">
        <v>654175.15000000014</v>
      </c>
      <c r="F32" s="646">
        <v>625861.84</v>
      </c>
      <c r="G32" s="646">
        <v>647326.44999999995</v>
      </c>
      <c r="H32" s="626">
        <v>4923578.04</v>
      </c>
      <c r="I32" s="626">
        <v>6828947.3500000006</v>
      </c>
      <c r="J32" s="646">
        <v>1601752.4300000002</v>
      </c>
      <c r="K32" s="646">
        <v>65417.83</v>
      </c>
      <c r="L32" s="646">
        <v>187209.66</v>
      </c>
      <c r="M32" s="646">
        <v>299275.7</v>
      </c>
      <c r="N32" s="646">
        <v>4675291.7300000004</v>
      </c>
      <c r="O32" s="626">
        <v>0</v>
      </c>
      <c r="Q32" s="629"/>
      <c r="R32" s="629"/>
      <c r="S32" s="629"/>
      <c r="T32" s="629"/>
      <c r="U32" s="629"/>
      <c r="V32" s="629"/>
      <c r="W32" s="629"/>
      <c r="X32" s="629"/>
      <c r="Y32" s="629"/>
      <c r="Z32" s="629"/>
      <c r="AA32" s="629"/>
      <c r="AB32" s="629"/>
      <c r="AC32" s="629"/>
      <c r="AD32" s="629"/>
      <c r="AE32" s="629"/>
      <c r="AF32" s="629"/>
      <c r="AG32" s="629"/>
      <c r="AH32" s="629"/>
      <c r="AI32" s="629"/>
    </row>
    <row r="33" spans="1:35">
      <c r="A33" s="525">
        <v>27</v>
      </c>
      <c r="B33" s="549" t="s">
        <v>107</v>
      </c>
      <c r="C33" s="647">
        <v>15590894615.307436</v>
      </c>
      <c r="D33" s="626">
        <v>14031450498.219131</v>
      </c>
      <c r="E33" s="626">
        <v>880948612.26000035</v>
      </c>
      <c r="F33" s="646">
        <v>268749351.12542367</v>
      </c>
      <c r="G33" s="646">
        <v>131835502.20779662</v>
      </c>
      <c r="H33" s="626">
        <v>277910651.49508476</v>
      </c>
      <c r="I33" s="626">
        <v>623148590.04388726</v>
      </c>
      <c r="J33" s="646">
        <v>276367837.13144249</v>
      </c>
      <c r="K33" s="646">
        <v>88094870.544209197</v>
      </c>
      <c r="L33" s="646">
        <v>80618840.997591704</v>
      </c>
      <c r="M33" s="646">
        <v>55757101.373559326</v>
      </c>
      <c r="N33" s="646">
        <v>122309939.99708475</v>
      </c>
      <c r="O33" s="626">
        <v>0</v>
      </c>
      <c r="Q33" s="629"/>
      <c r="R33" s="629"/>
      <c r="S33" s="629"/>
      <c r="T33" s="629"/>
      <c r="U33" s="629"/>
      <c r="V33" s="629"/>
      <c r="W33" s="629"/>
      <c r="X33" s="629"/>
      <c r="Y33" s="629"/>
      <c r="Z33" s="629"/>
      <c r="AA33" s="629"/>
      <c r="AB33" s="629"/>
      <c r="AC33" s="629"/>
      <c r="AD33" s="629"/>
      <c r="AE33" s="629"/>
      <c r="AF33" s="629"/>
      <c r="AG33" s="629"/>
      <c r="AH33" s="629"/>
      <c r="AI33" s="629"/>
    </row>
    <row r="34" spans="1:35">
      <c r="A34" s="531"/>
      <c r="B34" s="531"/>
      <c r="C34" s="531"/>
      <c r="D34" s="531"/>
      <c r="E34" s="531"/>
      <c r="H34" s="531"/>
      <c r="I34" s="531"/>
      <c r="O34" s="531"/>
      <c r="Q34" s="629"/>
      <c r="R34" s="629"/>
      <c r="S34" s="629"/>
      <c r="T34" s="629"/>
      <c r="U34" s="629"/>
      <c r="V34" s="629"/>
      <c r="W34" s="629"/>
      <c r="X34" s="629"/>
      <c r="Y34" s="629"/>
      <c r="Z34" s="629"/>
      <c r="AA34" s="629"/>
      <c r="AB34" s="629"/>
      <c r="AC34" s="629"/>
      <c r="AD34" s="629"/>
      <c r="AE34" s="629"/>
      <c r="AF34" s="629"/>
      <c r="AG34" s="629"/>
      <c r="AH34" s="629"/>
      <c r="AI34" s="629"/>
    </row>
    <row r="35" spans="1:35">
      <c r="A35" s="531"/>
      <c r="B35" s="564"/>
      <c r="C35" s="564"/>
      <c r="D35" s="531"/>
      <c r="E35" s="531"/>
      <c r="H35" s="531"/>
      <c r="I35" s="531"/>
      <c r="O35" s="531"/>
      <c r="Q35" s="629"/>
      <c r="R35" s="629"/>
      <c r="S35" s="629"/>
      <c r="T35" s="629"/>
      <c r="U35" s="629"/>
      <c r="V35" s="629"/>
      <c r="W35" s="629"/>
      <c r="X35" s="629"/>
      <c r="Y35" s="629"/>
      <c r="Z35" s="629"/>
      <c r="AA35" s="629"/>
      <c r="AB35" s="629"/>
      <c r="AC35" s="629"/>
      <c r="AD35" s="629"/>
      <c r="AE35" s="629"/>
      <c r="AF35" s="629"/>
      <c r="AG35" s="629"/>
      <c r="AH35" s="629"/>
      <c r="AI35" s="629"/>
    </row>
    <row r="36" spans="1:35">
      <c r="A36" s="531"/>
      <c r="B36" s="531"/>
      <c r="C36" s="531"/>
      <c r="D36" s="531"/>
      <c r="E36" s="531"/>
      <c r="H36" s="531"/>
      <c r="I36" s="531"/>
      <c r="O36" s="531"/>
      <c r="Q36" s="629"/>
      <c r="R36" s="629"/>
      <c r="S36" s="629"/>
      <c r="T36" s="629"/>
      <c r="U36" s="629"/>
      <c r="V36" s="629"/>
      <c r="W36" s="629"/>
      <c r="X36" s="629"/>
      <c r="Y36" s="629"/>
      <c r="Z36" s="629"/>
      <c r="AA36" s="629"/>
      <c r="AB36" s="629"/>
      <c r="AC36" s="629"/>
      <c r="AD36" s="629"/>
      <c r="AE36" s="629"/>
      <c r="AF36" s="629"/>
      <c r="AG36" s="629"/>
      <c r="AH36" s="629"/>
      <c r="AI36" s="629"/>
    </row>
    <row r="37" spans="1:35">
      <c r="A37" s="531"/>
      <c r="B37" s="531"/>
      <c r="C37" s="531"/>
      <c r="D37" s="531"/>
      <c r="E37" s="531"/>
      <c r="H37" s="531"/>
      <c r="I37" s="531"/>
      <c r="O37" s="531"/>
      <c r="Q37" s="629"/>
      <c r="R37" s="629"/>
      <c r="S37" s="629"/>
      <c r="T37" s="629"/>
      <c r="U37" s="629"/>
      <c r="V37" s="629"/>
      <c r="W37" s="629"/>
      <c r="X37" s="629"/>
      <c r="Y37" s="629"/>
      <c r="Z37" s="629"/>
      <c r="AA37" s="629"/>
      <c r="AB37" s="629"/>
      <c r="AC37" s="629"/>
      <c r="AD37" s="629"/>
      <c r="AE37" s="629"/>
      <c r="AF37" s="629"/>
      <c r="AG37" s="629"/>
      <c r="AH37" s="629"/>
      <c r="AI37" s="629"/>
    </row>
    <row r="38" spans="1:35">
      <c r="A38" s="531"/>
      <c r="B38" s="531"/>
      <c r="C38" s="531"/>
      <c r="D38" s="531"/>
      <c r="E38" s="531"/>
      <c r="H38" s="531"/>
      <c r="I38" s="531"/>
      <c r="O38" s="531"/>
    </row>
    <row r="39" spans="1:35">
      <c r="A39" s="531"/>
      <c r="B39" s="531"/>
      <c r="C39" s="531"/>
      <c r="D39" s="531"/>
      <c r="E39" s="531"/>
      <c r="H39" s="531"/>
      <c r="I39" s="531"/>
      <c r="O39" s="531"/>
    </row>
    <row r="40" spans="1:35">
      <c r="A40" s="531"/>
      <c r="B40" s="531"/>
      <c r="C40" s="531"/>
      <c r="D40" s="531"/>
      <c r="E40" s="531"/>
      <c r="H40" s="531"/>
      <c r="I40" s="531"/>
      <c r="O40" s="531"/>
    </row>
    <row r="41" spans="1:35">
      <c r="A41" s="565"/>
      <c r="B41" s="565"/>
      <c r="C41" s="565"/>
      <c r="D41" s="531"/>
      <c r="E41" s="531"/>
      <c r="H41" s="531"/>
      <c r="I41" s="531"/>
      <c r="O41" s="531"/>
    </row>
    <row r="42" spans="1:35">
      <c r="A42" s="565"/>
      <c r="B42" s="565"/>
      <c r="C42" s="565"/>
      <c r="D42" s="531"/>
      <c r="E42" s="531"/>
      <c r="H42" s="531"/>
      <c r="I42" s="531"/>
      <c r="O42" s="531"/>
    </row>
    <row r="43" spans="1:35">
      <c r="A43" s="531"/>
      <c r="B43" s="531"/>
      <c r="C43" s="531"/>
      <c r="D43" s="531"/>
      <c r="E43" s="531"/>
      <c r="H43" s="531"/>
      <c r="I43" s="531"/>
      <c r="O43" s="531"/>
    </row>
    <row r="44" spans="1:35">
      <c r="A44" s="531"/>
      <c r="B44" s="531"/>
      <c r="C44" s="531"/>
      <c r="D44" s="531"/>
      <c r="E44" s="531"/>
      <c r="H44" s="531"/>
      <c r="I44" s="531"/>
      <c r="O44" s="531"/>
    </row>
    <row r="45" spans="1:35">
      <c r="A45" s="531"/>
      <c r="B45" s="531"/>
      <c r="C45" s="531"/>
      <c r="D45" s="531"/>
      <c r="E45" s="531"/>
      <c r="H45" s="531"/>
      <c r="I45" s="531"/>
      <c r="O45" s="531"/>
    </row>
    <row r="46" spans="1:35">
      <c r="A46" s="531"/>
      <c r="B46" s="531"/>
      <c r="C46" s="531"/>
      <c r="D46" s="531"/>
      <c r="E46" s="531"/>
      <c r="H46" s="531"/>
      <c r="I46" s="531"/>
      <c r="O46" s="531"/>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1"/>
  <sheetViews>
    <sheetView showGridLines="0" zoomScaleNormal="100" workbookViewId="0"/>
  </sheetViews>
  <sheetFormatPr defaultColWidth="8.7109375" defaultRowHeight="12"/>
  <cols>
    <col min="1" max="1" width="11.85546875" style="575" bestFit="1" customWidth="1"/>
    <col min="2" max="2" width="80.140625" style="575" customWidth="1"/>
    <col min="3" max="3" width="17.140625" style="575" bestFit="1" customWidth="1"/>
    <col min="4" max="4" width="22.42578125" style="575" bestFit="1" customWidth="1"/>
    <col min="5" max="5" width="22.28515625" style="575" bestFit="1" customWidth="1"/>
    <col min="6" max="6" width="20.140625" style="575" bestFit="1" customWidth="1"/>
    <col min="7" max="7" width="20.85546875" style="575" bestFit="1" customWidth="1"/>
    <col min="8" max="8" width="23.42578125" style="575" bestFit="1" customWidth="1"/>
    <col min="9" max="9" width="22.140625" style="575" customWidth="1"/>
    <col min="10" max="10" width="19.140625" style="575" bestFit="1" customWidth="1"/>
    <col min="11" max="11" width="17.85546875" style="575" bestFit="1" customWidth="1"/>
    <col min="12" max="16384" width="8.7109375" style="575"/>
  </cols>
  <sheetData>
    <row r="1" spans="1:52" s="528" customFormat="1" ht="13.5">
      <c r="A1" s="519" t="s">
        <v>30</v>
      </c>
      <c r="B1" s="3" t="str">
        <f>'Info '!C2</f>
        <v>Bank of Georgia JSC</v>
      </c>
    </row>
    <row r="2" spans="1:52" s="528" customFormat="1" ht="13.5">
      <c r="A2" s="520" t="s">
        <v>31</v>
      </c>
      <c r="B2" s="555">
        <f>'1. key ratios '!B2</f>
        <v>44651</v>
      </c>
    </row>
    <row r="3" spans="1:52" s="528" customFormat="1" ht="12.75">
      <c r="A3" s="521" t="s">
        <v>675</v>
      </c>
    </row>
    <row r="4" spans="1:52">
      <c r="C4" s="576" t="s">
        <v>0</v>
      </c>
      <c r="D4" s="576" t="s">
        <v>1</v>
      </c>
      <c r="E4" s="576" t="s">
        <v>2</v>
      </c>
      <c r="F4" s="576" t="s">
        <v>3</v>
      </c>
      <c r="G4" s="576" t="s">
        <v>4</v>
      </c>
      <c r="H4" s="576" t="s">
        <v>5</v>
      </c>
      <c r="I4" s="576" t="s">
        <v>8</v>
      </c>
      <c r="J4" s="576" t="s">
        <v>9</v>
      </c>
      <c r="K4" s="576" t="s">
        <v>10</v>
      </c>
    </row>
    <row r="5" spans="1:52" ht="105" customHeight="1">
      <c r="A5" s="793" t="s">
        <v>676</v>
      </c>
      <c r="B5" s="794"/>
      <c r="C5" s="552" t="s">
        <v>677</v>
      </c>
      <c r="D5" s="552" t="s">
        <v>678</v>
      </c>
      <c r="E5" s="552" t="s">
        <v>679</v>
      </c>
      <c r="F5" s="577" t="s">
        <v>680</v>
      </c>
      <c r="G5" s="552" t="s">
        <v>681</v>
      </c>
      <c r="H5" s="552" t="s">
        <v>682</v>
      </c>
      <c r="I5" s="552" t="s">
        <v>683</v>
      </c>
      <c r="J5" s="552" t="s">
        <v>684</v>
      </c>
      <c r="K5" s="552" t="s">
        <v>685</v>
      </c>
    </row>
    <row r="6" spans="1:52" ht="12.75">
      <c r="A6" s="525">
        <v>1</v>
      </c>
      <c r="B6" s="525" t="s">
        <v>631</v>
      </c>
      <c r="C6" s="626">
        <v>218528084.58999997</v>
      </c>
      <c r="D6" s="626">
        <v>60836580.760000005</v>
      </c>
      <c r="E6" s="626">
        <v>79776720.159999996</v>
      </c>
      <c r="F6" s="626">
        <v>168012023.13999999</v>
      </c>
      <c r="G6" s="626">
        <v>11256125993.860001</v>
      </c>
      <c r="H6" s="626">
        <v>265840189.88000003</v>
      </c>
      <c r="I6" s="626">
        <v>518030229.78149796</v>
      </c>
      <c r="J6" s="626">
        <v>604402258.32999992</v>
      </c>
      <c r="K6" s="626">
        <v>2419342534.8059015</v>
      </c>
      <c r="M6" s="648"/>
      <c r="N6" s="648"/>
      <c r="O6" s="648"/>
      <c r="P6" s="648"/>
      <c r="Q6" s="648"/>
      <c r="R6" s="648"/>
      <c r="S6" s="648"/>
      <c r="T6" s="648"/>
      <c r="U6" s="648"/>
      <c r="V6" s="648"/>
      <c r="W6" s="648"/>
      <c r="X6" s="648"/>
      <c r="Y6" s="648"/>
      <c r="Z6" s="648"/>
      <c r="AA6" s="648"/>
      <c r="AB6" s="648"/>
      <c r="AC6" s="648"/>
      <c r="AD6" s="648"/>
      <c r="AE6" s="648"/>
      <c r="AF6" s="648"/>
      <c r="AG6" s="648"/>
      <c r="AH6" s="648"/>
      <c r="AI6" s="648"/>
      <c r="AJ6" s="648"/>
      <c r="AK6" s="648"/>
      <c r="AL6" s="648"/>
      <c r="AM6" s="648"/>
      <c r="AN6" s="648"/>
      <c r="AO6" s="648"/>
      <c r="AP6" s="648"/>
      <c r="AQ6" s="648"/>
      <c r="AR6" s="648"/>
      <c r="AS6" s="648"/>
      <c r="AT6" s="648"/>
      <c r="AU6" s="648"/>
      <c r="AV6" s="648"/>
      <c r="AW6" s="648"/>
      <c r="AX6" s="648"/>
      <c r="AY6" s="648"/>
      <c r="AZ6" s="648"/>
    </row>
    <row r="7" spans="1:52" ht="12.75">
      <c r="A7" s="525">
        <v>2</v>
      </c>
      <c r="B7" s="525" t="s">
        <v>686</v>
      </c>
      <c r="C7" s="626">
        <v>0</v>
      </c>
      <c r="D7" s="626">
        <v>0</v>
      </c>
      <c r="E7" s="626">
        <v>0</v>
      </c>
      <c r="F7" s="626">
        <v>0</v>
      </c>
      <c r="G7" s="626">
        <v>0</v>
      </c>
      <c r="H7" s="626">
        <v>0</v>
      </c>
      <c r="I7" s="626">
        <v>0</v>
      </c>
      <c r="J7" s="626">
        <v>0</v>
      </c>
      <c r="K7" s="626">
        <v>35382077.100000001</v>
      </c>
      <c r="M7" s="648"/>
      <c r="N7" s="648"/>
      <c r="O7" s="648"/>
      <c r="P7" s="648"/>
      <c r="Q7" s="648"/>
      <c r="R7" s="648"/>
      <c r="S7" s="648"/>
      <c r="T7" s="648"/>
      <c r="U7" s="648"/>
      <c r="V7" s="648"/>
      <c r="W7" s="648"/>
      <c r="X7" s="648"/>
      <c r="Y7" s="648"/>
      <c r="Z7" s="648"/>
      <c r="AA7" s="648"/>
      <c r="AB7" s="648"/>
      <c r="AC7" s="648"/>
      <c r="AD7" s="648"/>
      <c r="AE7" s="648"/>
      <c r="AF7" s="648"/>
      <c r="AG7" s="648"/>
      <c r="AH7" s="648"/>
      <c r="AI7" s="648"/>
      <c r="AJ7" s="648"/>
      <c r="AK7" s="648"/>
      <c r="AL7" s="648"/>
      <c r="AM7" s="648"/>
      <c r="AN7" s="648"/>
      <c r="AO7" s="648"/>
      <c r="AP7" s="648"/>
      <c r="AQ7" s="648"/>
      <c r="AR7" s="648"/>
      <c r="AS7" s="648"/>
      <c r="AT7" s="648"/>
      <c r="AU7" s="648"/>
      <c r="AV7" s="648"/>
      <c r="AW7" s="648"/>
      <c r="AX7" s="648"/>
      <c r="AY7" s="648"/>
      <c r="AZ7" s="648"/>
    </row>
    <row r="8" spans="1:52" ht="12.75">
      <c r="A8" s="525">
        <v>3</v>
      </c>
      <c r="B8" s="525" t="s">
        <v>639</v>
      </c>
      <c r="C8" s="626">
        <v>109374771.931585</v>
      </c>
      <c r="D8" s="626">
        <v>0</v>
      </c>
      <c r="E8" s="626">
        <v>981180560.90129995</v>
      </c>
      <c r="F8" s="626">
        <v>0</v>
      </c>
      <c r="G8" s="626">
        <v>302465303.786246</v>
      </c>
      <c r="H8" s="626">
        <v>59419300.625193</v>
      </c>
      <c r="I8" s="626">
        <v>41767888.231256999</v>
      </c>
      <c r="J8" s="626">
        <v>104139546.798492</v>
      </c>
      <c r="K8" s="626">
        <v>966396294.47002697</v>
      </c>
      <c r="M8" s="648"/>
      <c r="N8" s="648"/>
      <c r="O8" s="648"/>
      <c r="P8" s="648"/>
      <c r="Q8" s="648"/>
      <c r="R8" s="648"/>
      <c r="S8" s="648"/>
      <c r="T8" s="648"/>
      <c r="U8" s="648"/>
      <c r="V8" s="648"/>
      <c r="W8" s="648"/>
      <c r="X8" s="648"/>
      <c r="Y8" s="648"/>
      <c r="Z8" s="648"/>
      <c r="AA8" s="648"/>
      <c r="AB8" s="648"/>
      <c r="AC8" s="648"/>
      <c r="AD8" s="648"/>
      <c r="AE8" s="648"/>
      <c r="AF8" s="648"/>
      <c r="AG8" s="648"/>
      <c r="AH8" s="648"/>
      <c r="AI8" s="648"/>
      <c r="AJ8" s="648"/>
      <c r="AK8" s="648"/>
      <c r="AL8" s="648"/>
      <c r="AM8" s="648"/>
      <c r="AN8" s="648"/>
      <c r="AO8" s="648"/>
      <c r="AP8" s="648"/>
      <c r="AQ8" s="648"/>
      <c r="AR8" s="648"/>
      <c r="AS8" s="648"/>
      <c r="AT8" s="648"/>
      <c r="AU8" s="648"/>
      <c r="AV8" s="648"/>
      <c r="AW8" s="648"/>
      <c r="AX8" s="648"/>
      <c r="AY8" s="648"/>
      <c r="AZ8" s="648"/>
    </row>
    <row r="9" spans="1:52" ht="12.75">
      <c r="A9" s="525">
        <v>4</v>
      </c>
      <c r="B9" s="550" t="s">
        <v>687</v>
      </c>
      <c r="C9" s="626">
        <v>4013829.47</v>
      </c>
      <c r="D9" s="626">
        <v>1152183.8800000001</v>
      </c>
      <c r="E9" s="626">
        <v>0</v>
      </c>
      <c r="F9" s="626">
        <v>4034204.3</v>
      </c>
      <c r="G9" s="626">
        <v>535777935.80000001</v>
      </c>
      <c r="H9" s="626">
        <v>547772.91</v>
      </c>
      <c r="I9" s="626">
        <v>14273604.49</v>
      </c>
      <c r="J9" s="626">
        <v>8910132.5700000003</v>
      </c>
      <c r="K9" s="626">
        <v>109785841.40829992</v>
      </c>
      <c r="M9" s="648"/>
      <c r="N9" s="648"/>
      <c r="O9" s="648"/>
      <c r="P9" s="648"/>
      <c r="Q9" s="648"/>
      <c r="R9" s="648"/>
      <c r="S9" s="648"/>
      <c r="T9" s="648"/>
      <c r="U9" s="648"/>
      <c r="V9" s="648"/>
      <c r="W9" s="648"/>
      <c r="X9" s="648"/>
      <c r="Y9" s="648"/>
      <c r="Z9" s="648"/>
      <c r="AA9" s="648"/>
      <c r="AB9" s="648"/>
      <c r="AC9" s="648"/>
      <c r="AD9" s="648"/>
      <c r="AE9" s="648"/>
      <c r="AF9" s="648"/>
      <c r="AG9" s="648"/>
      <c r="AH9" s="648"/>
      <c r="AI9" s="648"/>
      <c r="AJ9" s="648"/>
      <c r="AK9" s="648"/>
      <c r="AL9" s="648"/>
      <c r="AM9" s="648"/>
      <c r="AN9" s="648"/>
      <c r="AO9" s="648"/>
      <c r="AP9" s="648"/>
      <c r="AQ9" s="648"/>
      <c r="AR9" s="648"/>
      <c r="AS9" s="648"/>
      <c r="AT9" s="648"/>
      <c r="AU9" s="648"/>
      <c r="AV9" s="648"/>
      <c r="AW9" s="648"/>
      <c r="AX9" s="648"/>
      <c r="AY9" s="648"/>
      <c r="AZ9" s="648"/>
    </row>
    <row r="10" spans="1:52" ht="12.75">
      <c r="A10" s="525">
        <v>5</v>
      </c>
      <c r="B10" s="550" t="s">
        <v>688</v>
      </c>
      <c r="C10" s="626">
        <v>0</v>
      </c>
      <c r="D10" s="626">
        <v>0</v>
      </c>
      <c r="E10" s="626">
        <v>0</v>
      </c>
      <c r="F10" s="626">
        <v>0</v>
      </c>
      <c r="G10" s="626">
        <v>0</v>
      </c>
      <c r="H10" s="626">
        <v>0</v>
      </c>
      <c r="I10" s="626">
        <v>0</v>
      </c>
      <c r="J10" s="626">
        <v>0</v>
      </c>
      <c r="K10" s="626">
        <v>0</v>
      </c>
      <c r="M10" s="648"/>
      <c r="N10" s="648"/>
      <c r="O10" s="648"/>
      <c r="P10" s="648"/>
      <c r="Q10" s="648"/>
      <c r="R10" s="648"/>
      <c r="S10" s="648"/>
      <c r="T10" s="648"/>
      <c r="U10" s="648"/>
      <c r="V10" s="648"/>
      <c r="W10" s="648"/>
      <c r="X10" s="648"/>
      <c r="Y10" s="648"/>
      <c r="Z10" s="648"/>
      <c r="AA10" s="648"/>
      <c r="AB10" s="648"/>
      <c r="AC10" s="648"/>
      <c r="AD10" s="648"/>
      <c r="AE10" s="648"/>
      <c r="AF10" s="648"/>
      <c r="AG10" s="648"/>
      <c r="AH10" s="648"/>
      <c r="AI10" s="648"/>
      <c r="AJ10" s="648"/>
      <c r="AK10" s="648"/>
      <c r="AL10" s="648"/>
      <c r="AM10" s="648"/>
      <c r="AN10" s="648"/>
      <c r="AO10" s="648"/>
      <c r="AP10" s="648"/>
      <c r="AQ10" s="648"/>
      <c r="AR10" s="648"/>
      <c r="AS10" s="648"/>
      <c r="AT10" s="648"/>
      <c r="AU10" s="648"/>
      <c r="AV10" s="648"/>
      <c r="AW10" s="648"/>
      <c r="AX10" s="648"/>
      <c r="AY10" s="648"/>
      <c r="AZ10" s="648"/>
    </row>
    <row r="11" spans="1:52" ht="12.75">
      <c r="A11" s="525">
        <v>6</v>
      </c>
      <c r="B11" s="550" t="s">
        <v>689</v>
      </c>
      <c r="C11" s="626">
        <v>0</v>
      </c>
      <c r="D11" s="626">
        <v>0</v>
      </c>
      <c r="E11" s="626">
        <v>0</v>
      </c>
      <c r="F11" s="626">
        <v>0</v>
      </c>
      <c r="G11" s="626">
        <v>325902</v>
      </c>
      <c r="H11" s="626">
        <v>0</v>
      </c>
      <c r="I11" s="626">
        <v>0</v>
      </c>
      <c r="J11" s="626">
        <v>0</v>
      </c>
      <c r="K11" s="626">
        <v>0</v>
      </c>
      <c r="M11" s="648"/>
      <c r="N11" s="648"/>
      <c r="O11" s="648"/>
      <c r="P11" s="648"/>
      <c r="Q11" s="648"/>
      <c r="R11" s="648"/>
      <c r="S11" s="648"/>
      <c r="T11" s="648"/>
      <c r="U11" s="648"/>
      <c r="V11" s="648"/>
      <c r="W11" s="648"/>
      <c r="X11" s="648"/>
      <c r="Y11" s="648"/>
      <c r="Z11" s="648"/>
      <c r="AA11" s="648"/>
      <c r="AB11" s="648"/>
      <c r="AC11" s="648"/>
      <c r="AD11" s="648"/>
      <c r="AE11" s="648"/>
      <c r="AF11" s="648"/>
      <c r="AG11" s="648"/>
      <c r="AH11" s="648"/>
      <c r="AI11" s="648"/>
      <c r="AJ11" s="648"/>
      <c r="AK11" s="648"/>
      <c r="AL11" s="648"/>
      <c r="AM11" s="648"/>
      <c r="AN11" s="648"/>
      <c r="AO11" s="648"/>
      <c r="AP11" s="648"/>
      <c r="AQ11" s="648"/>
      <c r="AR11" s="648"/>
      <c r="AS11" s="648"/>
      <c r="AT11" s="648"/>
      <c r="AU11" s="648"/>
      <c r="AV11" s="648"/>
      <c r="AW11" s="648"/>
      <c r="AX11" s="648"/>
      <c r="AY11" s="648"/>
      <c r="AZ11" s="648"/>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20"/>
  <sheetViews>
    <sheetView showGridLines="0" zoomScale="90" zoomScaleNormal="90" workbookViewId="0"/>
  </sheetViews>
  <sheetFormatPr defaultRowHeight="15"/>
  <cols>
    <col min="1" max="1" width="10" bestFit="1" customWidth="1"/>
    <col min="2" max="2" width="71.7109375" customWidth="1"/>
    <col min="3" max="3" width="13.140625" bestFit="1" customWidth="1"/>
    <col min="4" max="4" width="11" bestFit="1" customWidth="1"/>
    <col min="5" max="8" width="9.85546875" customWidth="1"/>
    <col min="9" max="9" width="11.85546875" bestFit="1" customWidth="1"/>
    <col min="10" max="14" width="11.85546875" customWidth="1"/>
    <col min="15" max="15" width="12.5703125" bestFit="1" customWidth="1"/>
    <col min="16" max="16" width="34.140625" bestFit="1" customWidth="1"/>
    <col min="17" max="17" width="34.140625" customWidth="1"/>
    <col min="18" max="18" width="33.5703125" bestFit="1" customWidth="1"/>
    <col min="19" max="19" width="36.7109375" bestFit="1" customWidth="1"/>
  </cols>
  <sheetData>
    <row r="1" spans="1:94">
      <c r="A1" s="519" t="s">
        <v>30</v>
      </c>
      <c r="B1" s="3" t="str">
        <f>'Info '!C2</f>
        <v>Bank of Georgia JSC</v>
      </c>
    </row>
    <row r="2" spans="1:94">
      <c r="A2" s="520" t="s">
        <v>31</v>
      </c>
      <c r="B2" s="555">
        <f>'1. key ratios '!B2</f>
        <v>44651</v>
      </c>
    </row>
    <row r="3" spans="1:94">
      <c r="A3" s="521" t="s">
        <v>715</v>
      </c>
      <c r="B3" s="528"/>
    </row>
    <row r="4" spans="1:94">
      <c r="A4" s="521"/>
      <c r="B4" s="528"/>
    </row>
    <row r="5" spans="1:94">
      <c r="A5" s="797" t="s">
        <v>716</v>
      </c>
      <c r="B5" s="797"/>
      <c r="C5" s="795" t="s">
        <v>735</v>
      </c>
      <c r="D5" s="795"/>
      <c r="E5" s="795"/>
      <c r="F5" s="795"/>
      <c r="G5" s="795"/>
      <c r="H5" s="795"/>
      <c r="I5" s="795" t="s">
        <v>737</v>
      </c>
      <c r="J5" s="795"/>
      <c r="K5" s="795"/>
      <c r="L5" s="795"/>
      <c r="M5" s="795"/>
      <c r="N5" s="796"/>
      <c r="O5" s="798" t="s">
        <v>717</v>
      </c>
      <c r="P5" s="798" t="s">
        <v>731</v>
      </c>
      <c r="Q5" s="798" t="s">
        <v>732</v>
      </c>
      <c r="R5" s="798" t="s">
        <v>736</v>
      </c>
      <c r="S5" s="798" t="s">
        <v>733</v>
      </c>
    </row>
    <row r="6" spans="1:94" ht="24" customHeight="1">
      <c r="A6" s="797"/>
      <c r="B6" s="797"/>
      <c r="C6" s="588"/>
      <c r="D6" s="587" t="s">
        <v>670</v>
      </c>
      <c r="E6" s="587" t="s">
        <v>671</v>
      </c>
      <c r="F6" s="587" t="s">
        <v>672</v>
      </c>
      <c r="G6" s="587" t="s">
        <v>673</v>
      </c>
      <c r="H6" s="587" t="s">
        <v>674</v>
      </c>
      <c r="I6" s="588"/>
      <c r="J6" s="587" t="s">
        <v>670</v>
      </c>
      <c r="K6" s="587" t="s">
        <v>671</v>
      </c>
      <c r="L6" s="587" t="s">
        <v>672</v>
      </c>
      <c r="M6" s="587" t="s">
        <v>673</v>
      </c>
      <c r="N6" s="590" t="s">
        <v>674</v>
      </c>
      <c r="O6" s="798"/>
      <c r="P6" s="798"/>
      <c r="Q6" s="798"/>
      <c r="R6" s="798"/>
      <c r="S6" s="798"/>
    </row>
    <row r="7" spans="1:94">
      <c r="A7" s="578">
        <v>1</v>
      </c>
      <c r="B7" s="582" t="s">
        <v>725</v>
      </c>
      <c r="C7" s="649">
        <v>51329673.689999998</v>
      </c>
      <c r="D7" s="649">
        <v>47779647.649999999</v>
      </c>
      <c r="E7" s="649">
        <v>2259875.09</v>
      </c>
      <c r="F7" s="649">
        <v>494879.18</v>
      </c>
      <c r="G7" s="649">
        <v>414813.54</v>
      </c>
      <c r="H7" s="649">
        <v>380458.23</v>
      </c>
      <c r="I7" s="649">
        <v>1917909.32</v>
      </c>
      <c r="J7" s="649">
        <v>955593.01</v>
      </c>
      <c r="K7" s="649">
        <v>225987.54</v>
      </c>
      <c r="L7" s="649">
        <v>148463.76</v>
      </c>
      <c r="M7" s="649">
        <v>207406.78</v>
      </c>
      <c r="N7" s="649">
        <v>380458.23</v>
      </c>
      <c r="O7" s="649">
        <v>740</v>
      </c>
      <c r="P7" s="677">
        <v>9.7636936955037251E-2</v>
      </c>
      <c r="Q7" s="677">
        <v>0.12897957530740758</v>
      </c>
      <c r="R7" s="677">
        <v>0.11432128763425614</v>
      </c>
      <c r="S7" s="649">
        <v>41.48</v>
      </c>
      <c r="U7" s="623"/>
      <c r="V7" s="623"/>
      <c r="W7" s="623"/>
      <c r="X7" s="623"/>
      <c r="Y7" s="623"/>
      <c r="Z7" s="623"/>
      <c r="AA7" s="623"/>
      <c r="AB7" s="623"/>
      <c r="AC7" s="623"/>
      <c r="AD7" s="623"/>
      <c r="AE7" s="623"/>
      <c r="AF7" s="623"/>
      <c r="AG7" s="623"/>
      <c r="AH7" s="623"/>
      <c r="AI7" s="623"/>
      <c r="AJ7" s="623"/>
      <c r="AK7" s="623"/>
      <c r="AL7" s="623"/>
      <c r="AM7" s="623"/>
      <c r="AN7" s="623"/>
      <c r="AO7" s="623"/>
      <c r="AP7" s="623"/>
      <c r="AQ7" s="623"/>
      <c r="AR7" s="623"/>
      <c r="AS7" s="623"/>
      <c r="AT7" s="623"/>
      <c r="AU7" s="623"/>
      <c r="AV7" s="623"/>
      <c r="AW7" s="623"/>
      <c r="AX7" s="623"/>
      <c r="AY7" s="623"/>
      <c r="AZ7" s="623"/>
      <c r="BA7" s="623"/>
      <c r="BB7" s="623"/>
      <c r="BC7" s="623"/>
      <c r="BD7" s="623"/>
      <c r="BE7" s="623"/>
      <c r="BF7" s="623"/>
      <c r="BG7" s="623"/>
      <c r="BH7" s="623"/>
      <c r="BI7" s="623"/>
      <c r="BJ7" s="623"/>
      <c r="BK7" s="623"/>
      <c r="BL7" s="623"/>
      <c r="BM7" s="623"/>
      <c r="BN7" s="623"/>
      <c r="BO7" s="623"/>
      <c r="BP7" s="623"/>
      <c r="BQ7" s="623"/>
      <c r="BR7" s="623"/>
      <c r="BS7" s="623"/>
      <c r="BT7" s="623"/>
      <c r="BU7" s="623"/>
      <c r="BV7" s="623"/>
      <c r="BW7" s="623"/>
      <c r="BX7" s="623"/>
      <c r="BY7" s="623"/>
      <c r="BZ7" s="623"/>
      <c r="CA7" s="623"/>
      <c r="CB7" s="623"/>
      <c r="CC7" s="623"/>
      <c r="CD7" s="623"/>
      <c r="CE7" s="623"/>
      <c r="CF7" s="623"/>
      <c r="CG7" s="623"/>
      <c r="CH7" s="623"/>
      <c r="CI7" s="623"/>
      <c r="CJ7" s="623"/>
      <c r="CK7" s="623"/>
      <c r="CL7" s="623"/>
      <c r="CM7" s="623"/>
      <c r="CN7" s="623"/>
      <c r="CO7" s="623"/>
      <c r="CP7" s="623"/>
    </row>
    <row r="8" spans="1:94">
      <c r="A8" s="578">
        <v>2</v>
      </c>
      <c r="B8" s="583" t="s">
        <v>724</v>
      </c>
      <c r="C8" s="649">
        <v>2637773820.6399999</v>
      </c>
      <c r="D8" s="649">
        <v>2415196772.73</v>
      </c>
      <c r="E8" s="649">
        <v>106425325.55</v>
      </c>
      <c r="F8" s="649">
        <v>67788387.239999995</v>
      </c>
      <c r="G8" s="649">
        <v>33680377.640000001</v>
      </c>
      <c r="H8" s="649">
        <v>14682957.48</v>
      </c>
      <c r="I8" s="649">
        <v>102263731.61</v>
      </c>
      <c r="J8" s="649">
        <v>46963558.310000002</v>
      </c>
      <c r="K8" s="649">
        <v>10642538.560000001</v>
      </c>
      <c r="L8" s="649">
        <v>20336519.32</v>
      </c>
      <c r="M8" s="649">
        <v>15705819.07</v>
      </c>
      <c r="N8" s="649">
        <v>8615296.3499999996</v>
      </c>
      <c r="O8" s="649">
        <v>412997</v>
      </c>
      <c r="P8" s="677">
        <v>0.15286779694337435</v>
      </c>
      <c r="Q8" s="677">
        <v>0.19194779759466452</v>
      </c>
      <c r="R8" s="677">
        <v>0.14558777126967004</v>
      </c>
      <c r="S8" s="649">
        <v>59.88</v>
      </c>
      <c r="U8" s="623"/>
      <c r="V8" s="623"/>
      <c r="W8" s="623"/>
      <c r="X8" s="623"/>
      <c r="Y8" s="623"/>
      <c r="Z8" s="623"/>
      <c r="AA8" s="623"/>
      <c r="AB8" s="623"/>
      <c r="AC8" s="623"/>
      <c r="AD8" s="623"/>
      <c r="AE8" s="623"/>
      <c r="AF8" s="623"/>
      <c r="AG8" s="623"/>
      <c r="AH8" s="623"/>
      <c r="AI8" s="623"/>
      <c r="AJ8" s="623"/>
      <c r="AK8" s="623"/>
      <c r="AL8" s="623"/>
      <c r="AM8" s="623"/>
      <c r="AN8" s="623"/>
      <c r="AO8" s="623"/>
      <c r="AP8" s="623"/>
      <c r="AQ8" s="623"/>
      <c r="AR8" s="623"/>
      <c r="AS8" s="623"/>
      <c r="AT8" s="623"/>
      <c r="AU8" s="623"/>
      <c r="AV8" s="623"/>
      <c r="AW8" s="623"/>
      <c r="AX8" s="623"/>
      <c r="AY8" s="623"/>
      <c r="AZ8" s="623"/>
      <c r="BA8" s="623"/>
      <c r="BB8" s="623"/>
      <c r="BC8" s="623"/>
      <c r="BD8" s="623"/>
      <c r="BE8" s="623"/>
      <c r="BF8" s="623"/>
      <c r="BG8" s="623"/>
      <c r="BH8" s="623"/>
      <c r="BI8" s="623"/>
      <c r="BJ8" s="623"/>
      <c r="BK8" s="623"/>
      <c r="BL8" s="623"/>
      <c r="BM8" s="623"/>
      <c r="BN8" s="623"/>
      <c r="BO8" s="623"/>
      <c r="BP8" s="623"/>
      <c r="BQ8" s="623"/>
      <c r="BR8" s="623"/>
      <c r="BS8" s="623"/>
      <c r="BT8" s="623"/>
      <c r="BU8" s="623"/>
      <c r="BV8" s="623"/>
      <c r="BW8" s="623"/>
      <c r="BX8" s="623"/>
      <c r="BY8" s="623"/>
      <c r="BZ8" s="623"/>
      <c r="CA8" s="623"/>
      <c r="CB8" s="623"/>
      <c r="CC8" s="623"/>
      <c r="CD8" s="623"/>
      <c r="CE8" s="623"/>
      <c r="CF8" s="623"/>
      <c r="CG8" s="623"/>
      <c r="CH8" s="623"/>
      <c r="CI8" s="623"/>
      <c r="CJ8" s="623"/>
      <c r="CK8" s="623"/>
      <c r="CL8" s="623"/>
      <c r="CM8" s="623"/>
      <c r="CN8" s="623"/>
      <c r="CO8" s="623"/>
      <c r="CP8" s="623"/>
    </row>
    <row r="9" spans="1:94">
      <c r="A9" s="578">
        <v>3</v>
      </c>
      <c r="B9" s="583" t="s">
        <v>723</v>
      </c>
      <c r="C9" s="649">
        <v>9379239.1899999995</v>
      </c>
      <c r="D9" s="649">
        <v>7175963.5800000001</v>
      </c>
      <c r="E9" s="649">
        <v>823060.42</v>
      </c>
      <c r="F9" s="649">
        <v>704050.53</v>
      </c>
      <c r="G9" s="649">
        <v>596162.81999999995</v>
      </c>
      <c r="H9" s="649">
        <v>80001.84</v>
      </c>
      <c r="I9" s="649">
        <v>815128.79999999993</v>
      </c>
      <c r="J9" s="649">
        <v>143521.85999999999</v>
      </c>
      <c r="K9" s="649">
        <v>82306.64</v>
      </c>
      <c r="L9" s="649">
        <v>211215.47</v>
      </c>
      <c r="M9" s="649">
        <v>298082.99</v>
      </c>
      <c r="N9" s="649">
        <v>80001.84</v>
      </c>
      <c r="O9" s="649">
        <v>18537</v>
      </c>
      <c r="P9" s="677">
        <v>0.32163231483174132</v>
      </c>
      <c r="Q9" s="677">
        <v>0.40083171756447411</v>
      </c>
      <c r="R9" s="677">
        <v>0.34444547428265343</v>
      </c>
      <c r="S9" s="649">
        <v>19.850000000000001</v>
      </c>
      <c r="U9" s="623"/>
      <c r="V9" s="623"/>
      <c r="W9" s="623"/>
      <c r="X9" s="623"/>
      <c r="Y9" s="623"/>
      <c r="Z9" s="623"/>
      <c r="AA9" s="623"/>
      <c r="AB9" s="623"/>
      <c r="AC9" s="623"/>
      <c r="AD9" s="623"/>
      <c r="AE9" s="623"/>
      <c r="AF9" s="623"/>
      <c r="AG9" s="623"/>
      <c r="AH9" s="623"/>
      <c r="AI9" s="623"/>
      <c r="AJ9" s="623"/>
      <c r="AK9" s="623"/>
      <c r="AL9" s="623"/>
      <c r="AM9" s="623"/>
      <c r="AN9" s="623"/>
      <c r="AO9" s="623"/>
      <c r="AP9" s="623"/>
      <c r="AQ9" s="623"/>
      <c r="AR9" s="623"/>
      <c r="AS9" s="623"/>
      <c r="AT9" s="623"/>
      <c r="AU9" s="623"/>
      <c r="AV9" s="623"/>
      <c r="AW9" s="623"/>
      <c r="AX9" s="623"/>
      <c r="AY9" s="623"/>
      <c r="AZ9" s="623"/>
      <c r="BA9" s="623"/>
      <c r="BB9" s="623"/>
      <c r="BC9" s="623"/>
      <c r="BD9" s="623"/>
      <c r="BE9" s="623"/>
      <c r="BF9" s="623"/>
      <c r="BG9" s="623"/>
      <c r="BH9" s="623"/>
      <c r="BI9" s="623"/>
      <c r="BJ9" s="623"/>
      <c r="BK9" s="623"/>
      <c r="BL9" s="623"/>
      <c r="BM9" s="623"/>
      <c r="BN9" s="623"/>
      <c r="BO9" s="623"/>
      <c r="BP9" s="623"/>
      <c r="BQ9" s="623"/>
      <c r="BR9" s="623"/>
      <c r="BS9" s="623"/>
      <c r="BT9" s="623"/>
      <c r="BU9" s="623"/>
      <c r="BV9" s="623"/>
      <c r="BW9" s="623"/>
      <c r="BX9" s="623"/>
      <c r="BY9" s="623"/>
      <c r="BZ9" s="623"/>
      <c r="CA9" s="623"/>
      <c r="CB9" s="623"/>
      <c r="CC9" s="623"/>
      <c r="CD9" s="623"/>
      <c r="CE9" s="623"/>
      <c r="CF9" s="623"/>
      <c r="CG9" s="623"/>
      <c r="CH9" s="623"/>
      <c r="CI9" s="623"/>
      <c r="CJ9" s="623"/>
      <c r="CK9" s="623"/>
      <c r="CL9" s="623"/>
      <c r="CM9" s="623"/>
      <c r="CN9" s="623"/>
      <c r="CO9" s="623"/>
      <c r="CP9" s="623"/>
    </row>
    <row r="10" spans="1:94">
      <c r="A10" s="578">
        <v>4</v>
      </c>
      <c r="B10" s="583" t="s">
        <v>722</v>
      </c>
      <c r="C10" s="649">
        <v>76177884.399999991</v>
      </c>
      <c r="D10" s="649">
        <v>73255049.769999996</v>
      </c>
      <c r="E10" s="649">
        <v>1129593.27</v>
      </c>
      <c r="F10" s="649">
        <v>617248.43999999994</v>
      </c>
      <c r="G10" s="649">
        <v>1031536.92</v>
      </c>
      <c r="H10" s="649">
        <v>144456</v>
      </c>
      <c r="I10" s="649">
        <v>2423471.3199999998</v>
      </c>
      <c r="J10" s="649">
        <v>1465110.19</v>
      </c>
      <c r="K10" s="649">
        <v>112959.86</v>
      </c>
      <c r="L10" s="649">
        <v>185174.9</v>
      </c>
      <c r="M10" s="649">
        <v>515770.37</v>
      </c>
      <c r="N10" s="649">
        <v>144456</v>
      </c>
      <c r="O10" s="649">
        <v>83049</v>
      </c>
      <c r="P10" s="677">
        <v>0.14185275119621704</v>
      </c>
      <c r="Q10" s="677">
        <v>0.28770643173474553</v>
      </c>
      <c r="R10" s="677">
        <v>0.14129028476603372</v>
      </c>
      <c r="S10" s="649">
        <v>13.88</v>
      </c>
      <c r="U10" s="623"/>
      <c r="V10" s="623"/>
      <c r="W10" s="623"/>
      <c r="X10" s="623"/>
      <c r="Y10" s="623"/>
      <c r="Z10" s="623"/>
      <c r="AA10" s="623"/>
      <c r="AB10" s="623"/>
      <c r="AC10" s="623"/>
      <c r="AD10" s="623"/>
      <c r="AE10" s="623"/>
      <c r="AF10" s="623"/>
      <c r="AG10" s="623"/>
      <c r="AH10" s="623"/>
      <c r="AI10" s="623"/>
      <c r="AJ10" s="623"/>
      <c r="AK10" s="623"/>
      <c r="AL10" s="623"/>
      <c r="AM10" s="623"/>
      <c r="AN10" s="623"/>
      <c r="AO10" s="623"/>
      <c r="AP10" s="623"/>
      <c r="AQ10" s="623"/>
      <c r="AR10" s="623"/>
      <c r="AS10" s="623"/>
      <c r="AT10" s="623"/>
      <c r="AU10" s="623"/>
      <c r="AV10" s="623"/>
      <c r="AW10" s="623"/>
      <c r="AX10" s="623"/>
      <c r="AY10" s="623"/>
      <c r="AZ10" s="623"/>
      <c r="BA10" s="623"/>
      <c r="BB10" s="623"/>
      <c r="BC10" s="623"/>
      <c r="BD10" s="623"/>
      <c r="BE10" s="623"/>
      <c r="BF10" s="623"/>
      <c r="BG10" s="623"/>
      <c r="BH10" s="623"/>
      <c r="BI10" s="623"/>
      <c r="BJ10" s="623"/>
      <c r="BK10" s="623"/>
      <c r="BL10" s="623"/>
      <c r="BM10" s="623"/>
      <c r="BN10" s="623"/>
      <c r="BO10" s="623"/>
      <c r="BP10" s="623"/>
      <c r="BQ10" s="623"/>
      <c r="BR10" s="623"/>
      <c r="BS10" s="623"/>
      <c r="BT10" s="623"/>
      <c r="BU10" s="623"/>
      <c r="BV10" s="623"/>
      <c r="BW10" s="623"/>
      <c r="BX10" s="623"/>
      <c r="BY10" s="623"/>
      <c r="BZ10" s="623"/>
      <c r="CA10" s="623"/>
      <c r="CB10" s="623"/>
      <c r="CC10" s="623"/>
      <c r="CD10" s="623"/>
      <c r="CE10" s="623"/>
      <c r="CF10" s="623"/>
      <c r="CG10" s="623"/>
      <c r="CH10" s="623"/>
      <c r="CI10" s="623"/>
      <c r="CJ10" s="623"/>
      <c r="CK10" s="623"/>
      <c r="CL10" s="623"/>
      <c r="CM10" s="623"/>
      <c r="CN10" s="623"/>
      <c r="CO10" s="623"/>
      <c r="CP10" s="623"/>
    </row>
    <row r="11" spans="1:94">
      <c r="A11" s="578">
        <v>5</v>
      </c>
      <c r="B11" s="583" t="s">
        <v>721</v>
      </c>
      <c r="C11" s="649">
        <v>11244128.369999999</v>
      </c>
      <c r="D11" s="649">
        <v>9132808.0399999991</v>
      </c>
      <c r="E11" s="649">
        <v>57556.36</v>
      </c>
      <c r="F11" s="649">
        <v>200084.44</v>
      </c>
      <c r="G11" s="649">
        <v>60403.13</v>
      </c>
      <c r="H11" s="649">
        <v>1793276.4</v>
      </c>
      <c r="I11" s="649">
        <v>2071926.2209999997</v>
      </c>
      <c r="J11" s="649">
        <v>182657.47099999999</v>
      </c>
      <c r="K11" s="649">
        <v>5756.19</v>
      </c>
      <c r="L11" s="649">
        <v>60027.96</v>
      </c>
      <c r="M11" s="649">
        <v>30208.2</v>
      </c>
      <c r="N11" s="649">
        <v>1793276.4</v>
      </c>
      <c r="O11" s="649">
        <v>136350</v>
      </c>
      <c r="P11" s="677">
        <v>0.17560131537596327</v>
      </c>
      <c r="Q11" s="677">
        <v>0.18432530605604464</v>
      </c>
      <c r="R11" s="677">
        <v>0.17831595659797686</v>
      </c>
      <c r="S11" s="649">
        <v>25.87</v>
      </c>
      <c r="U11" s="623"/>
      <c r="V11" s="623"/>
      <c r="W11" s="623"/>
      <c r="X11" s="623"/>
      <c r="Y11" s="623"/>
      <c r="Z11" s="623"/>
      <c r="AA11" s="623"/>
      <c r="AB11" s="623"/>
      <c r="AC11" s="623"/>
      <c r="AD11" s="623"/>
      <c r="AE11" s="623"/>
      <c r="AF11" s="623"/>
      <c r="AG11" s="623"/>
      <c r="AH11" s="623"/>
      <c r="AI11" s="623"/>
      <c r="AJ11" s="623"/>
      <c r="AK11" s="623"/>
      <c r="AL11" s="623"/>
      <c r="AM11" s="623"/>
      <c r="AN11" s="623"/>
      <c r="AO11" s="623"/>
      <c r="AP11" s="623"/>
      <c r="AQ11" s="623"/>
      <c r="AR11" s="623"/>
      <c r="AS11" s="623"/>
      <c r="AT11" s="623"/>
      <c r="AU11" s="623"/>
      <c r="AV11" s="623"/>
      <c r="AW11" s="623"/>
      <c r="AX11" s="623"/>
      <c r="AY11" s="623"/>
      <c r="AZ11" s="623"/>
      <c r="BA11" s="623"/>
      <c r="BB11" s="623"/>
      <c r="BC11" s="623"/>
      <c r="BD11" s="623"/>
      <c r="BE11" s="623"/>
      <c r="BF11" s="623"/>
      <c r="BG11" s="623"/>
      <c r="BH11" s="623"/>
      <c r="BI11" s="623"/>
      <c r="BJ11" s="623"/>
      <c r="BK11" s="623"/>
      <c r="BL11" s="623"/>
      <c r="BM11" s="623"/>
      <c r="BN11" s="623"/>
      <c r="BO11" s="623"/>
      <c r="BP11" s="623"/>
      <c r="BQ11" s="623"/>
      <c r="BR11" s="623"/>
      <c r="BS11" s="623"/>
      <c r="BT11" s="623"/>
      <c r="BU11" s="623"/>
      <c r="BV11" s="623"/>
      <c r="BW11" s="623"/>
      <c r="BX11" s="623"/>
      <c r="BY11" s="623"/>
      <c r="BZ11" s="623"/>
      <c r="CA11" s="623"/>
      <c r="CB11" s="623"/>
      <c r="CC11" s="623"/>
      <c r="CD11" s="623"/>
      <c r="CE11" s="623"/>
      <c r="CF11" s="623"/>
      <c r="CG11" s="623"/>
      <c r="CH11" s="623"/>
      <c r="CI11" s="623"/>
      <c r="CJ11" s="623"/>
      <c r="CK11" s="623"/>
      <c r="CL11" s="623"/>
      <c r="CM11" s="623"/>
      <c r="CN11" s="623"/>
      <c r="CO11" s="623"/>
      <c r="CP11" s="623"/>
    </row>
    <row r="12" spans="1:94">
      <c r="A12" s="578">
        <v>6</v>
      </c>
      <c r="B12" s="583" t="s">
        <v>720</v>
      </c>
      <c r="C12" s="649">
        <v>187891013.19999999</v>
      </c>
      <c r="D12" s="649">
        <v>180629872.75</v>
      </c>
      <c r="E12" s="649">
        <v>794372.22</v>
      </c>
      <c r="F12" s="649">
        <v>1532549.31</v>
      </c>
      <c r="G12" s="649">
        <v>1228158.6000000001</v>
      </c>
      <c r="H12" s="649">
        <v>3706060.32</v>
      </c>
      <c r="I12" s="649">
        <v>8465986.9500000011</v>
      </c>
      <c r="J12" s="649">
        <v>3612614.56</v>
      </c>
      <c r="K12" s="649">
        <v>79437.56</v>
      </c>
      <c r="L12" s="649">
        <v>453793.23</v>
      </c>
      <c r="M12" s="649">
        <v>614081.28000000003</v>
      </c>
      <c r="N12" s="649">
        <v>3706060.32</v>
      </c>
      <c r="O12" s="649">
        <v>159463</v>
      </c>
      <c r="P12" s="677">
        <v>0.35999981690311367</v>
      </c>
      <c r="Q12" s="677">
        <v>0.35999981690311367</v>
      </c>
      <c r="R12" s="677">
        <v>0.3589169541132689</v>
      </c>
      <c r="S12" s="649">
        <v>44.95</v>
      </c>
      <c r="U12" s="623"/>
      <c r="V12" s="623"/>
      <c r="W12" s="623"/>
      <c r="X12" s="623"/>
      <c r="Y12" s="623"/>
      <c r="Z12" s="623"/>
      <c r="AA12" s="623"/>
      <c r="AB12" s="623"/>
      <c r="AC12" s="623"/>
      <c r="AD12" s="623"/>
      <c r="AE12" s="623"/>
      <c r="AF12" s="623"/>
      <c r="AG12" s="623"/>
      <c r="AH12" s="623"/>
      <c r="AI12" s="623"/>
      <c r="AJ12" s="623"/>
      <c r="AK12" s="623"/>
      <c r="AL12" s="623"/>
      <c r="AM12" s="623"/>
      <c r="AN12" s="623"/>
      <c r="AO12" s="623"/>
      <c r="AP12" s="623"/>
      <c r="AQ12" s="623"/>
      <c r="AR12" s="623"/>
      <c r="AS12" s="623"/>
      <c r="AT12" s="623"/>
      <c r="AU12" s="623"/>
      <c r="AV12" s="623"/>
      <c r="AW12" s="623"/>
      <c r="AX12" s="623"/>
      <c r="AY12" s="623"/>
      <c r="AZ12" s="623"/>
      <c r="BA12" s="623"/>
      <c r="BB12" s="623"/>
      <c r="BC12" s="623"/>
      <c r="BD12" s="623"/>
      <c r="BE12" s="623"/>
      <c r="BF12" s="623"/>
      <c r="BG12" s="623"/>
      <c r="BH12" s="623"/>
      <c r="BI12" s="623"/>
      <c r="BJ12" s="623"/>
      <c r="BK12" s="623"/>
      <c r="BL12" s="623"/>
      <c r="BM12" s="623"/>
      <c r="BN12" s="623"/>
      <c r="BO12" s="623"/>
      <c r="BP12" s="623"/>
      <c r="BQ12" s="623"/>
      <c r="BR12" s="623"/>
      <c r="BS12" s="623"/>
      <c r="BT12" s="623"/>
      <c r="BU12" s="623"/>
      <c r="BV12" s="623"/>
      <c r="BW12" s="623"/>
      <c r="BX12" s="623"/>
      <c r="BY12" s="623"/>
      <c r="BZ12" s="623"/>
      <c r="CA12" s="623"/>
      <c r="CB12" s="623"/>
      <c r="CC12" s="623"/>
      <c r="CD12" s="623"/>
      <c r="CE12" s="623"/>
      <c r="CF12" s="623"/>
      <c r="CG12" s="623"/>
      <c r="CH12" s="623"/>
      <c r="CI12" s="623"/>
      <c r="CJ12" s="623"/>
      <c r="CK12" s="623"/>
      <c r="CL12" s="623"/>
      <c r="CM12" s="623"/>
      <c r="CN12" s="623"/>
      <c r="CO12" s="623"/>
      <c r="CP12" s="623"/>
    </row>
    <row r="13" spans="1:94">
      <c r="A13" s="578">
        <v>7</v>
      </c>
      <c r="B13" s="583" t="s">
        <v>719</v>
      </c>
      <c r="C13" s="649">
        <v>3941801530.5059347</v>
      </c>
      <c r="D13" s="649">
        <v>3745817964.5076299</v>
      </c>
      <c r="E13" s="649">
        <v>104208549.15000001</v>
      </c>
      <c r="F13" s="649">
        <v>39578413.9454237</v>
      </c>
      <c r="G13" s="649">
        <v>22295876.037796602</v>
      </c>
      <c r="H13" s="649">
        <v>29900726.8650847</v>
      </c>
      <c r="I13" s="649">
        <v>121268915.99525422</v>
      </c>
      <c r="J13" s="649">
        <v>74849990.466440693</v>
      </c>
      <c r="K13" s="649">
        <v>10420855.479999999</v>
      </c>
      <c r="L13" s="649">
        <v>11873524.3601695</v>
      </c>
      <c r="M13" s="649">
        <v>7934637.01355932</v>
      </c>
      <c r="N13" s="649">
        <v>16189908.675084699</v>
      </c>
      <c r="O13" s="649">
        <v>60639</v>
      </c>
      <c r="P13" s="677">
        <v>9.361030197751706E-2</v>
      </c>
      <c r="Q13" s="677">
        <v>0.12308230982671792</v>
      </c>
      <c r="R13" s="677">
        <v>8.9546136046407612E-2</v>
      </c>
      <c r="S13" s="649">
        <v>128.33000000000001</v>
      </c>
      <c r="U13" s="623"/>
      <c r="V13" s="623"/>
      <c r="W13" s="623"/>
      <c r="X13" s="623"/>
      <c r="Y13" s="623"/>
      <c r="Z13" s="623"/>
      <c r="AA13" s="623"/>
      <c r="AB13" s="623"/>
      <c r="AC13" s="623"/>
      <c r="AD13" s="623"/>
      <c r="AE13" s="623"/>
      <c r="AF13" s="623"/>
      <c r="AG13" s="623"/>
      <c r="AH13" s="623"/>
      <c r="AI13" s="623"/>
      <c r="AJ13" s="623"/>
      <c r="AK13" s="623"/>
      <c r="AL13" s="623"/>
      <c r="AM13" s="623"/>
      <c r="AN13" s="623"/>
      <c r="AO13" s="623"/>
      <c r="AP13" s="623"/>
      <c r="AQ13" s="623"/>
      <c r="AR13" s="623"/>
      <c r="AS13" s="623"/>
      <c r="AT13" s="623"/>
      <c r="AU13" s="623"/>
      <c r="AV13" s="623"/>
      <c r="AW13" s="623"/>
      <c r="AX13" s="623"/>
      <c r="AY13" s="623"/>
      <c r="AZ13" s="623"/>
      <c r="BA13" s="623"/>
      <c r="BB13" s="623"/>
      <c r="BC13" s="623"/>
      <c r="BD13" s="623"/>
      <c r="BE13" s="623"/>
      <c r="BF13" s="623"/>
      <c r="BG13" s="623"/>
      <c r="BH13" s="623"/>
      <c r="BI13" s="623"/>
      <c r="BJ13" s="623"/>
      <c r="BK13" s="623"/>
      <c r="BL13" s="623"/>
      <c r="BM13" s="623"/>
      <c r="BN13" s="623"/>
      <c r="BO13" s="623"/>
      <c r="BP13" s="623"/>
      <c r="BQ13" s="623"/>
      <c r="BR13" s="623"/>
      <c r="BS13" s="623"/>
      <c r="BT13" s="623"/>
      <c r="BU13" s="623"/>
      <c r="BV13" s="623"/>
      <c r="BW13" s="623"/>
      <c r="BX13" s="623"/>
      <c r="BY13" s="623"/>
      <c r="BZ13" s="623"/>
      <c r="CA13" s="623"/>
      <c r="CB13" s="623"/>
      <c r="CC13" s="623"/>
      <c r="CD13" s="623"/>
      <c r="CE13" s="623"/>
      <c r="CF13" s="623"/>
      <c r="CG13" s="623"/>
      <c r="CH13" s="623"/>
      <c r="CI13" s="623"/>
      <c r="CJ13" s="623"/>
      <c r="CK13" s="623"/>
      <c r="CL13" s="623"/>
      <c r="CM13" s="623"/>
      <c r="CN13" s="623"/>
      <c r="CO13" s="623"/>
      <c r="CP13" s="623"/>
    </row>
    <row r="14" spans="1:94">
      <c r="A14" s="591">
        <v>7.1</v>
      </c>
      <c r="B14" s="584" t="s">
        <v>728</v>
      </c>
      <c r="C14" s="649">
        <v>3203810868.6059346</v>
      </c>
      <c r="D14" s="649">
        <v>3020094501.6976299</v>
      </c>
      <c r="E14" s="649">
        <v>96706983.400000006</v>
      </c>
      <c r="F14" s="649">
        <v>37363077.525423698</v>
      </c>
      <c r="G14" s="649">
        <v>21041000.1877966</v>
      </c>
      <c r="H14" s="649">
        <v>28605305.7950847</v>
      </c>
      <c r="I14" s="649">
        <v>104196091.27525422</v>
      </c>
      <c r="J14" s="649">
        <v>60397172.456440702</v>
      </c>
      <c r="K14" s="649">
        <v>9670698.7799999993</v>
      </c>
      <c r="L14" s="649">
        <v>11208923.410169501</v>
      </c>
      <c r="M14" s="649">
        <v>7493711.1535593197</v>
      </c>
      <c r="N14" s="649">
        <v>15425585.4750847</v>
      </c>
      <c r="O14" s="649">
        <v>38272</v>
      </c>
      <c r="P14" s="677">
        <v>9.1954668733884762E-2</v>
      </c>
      <c r="Q14" s="677">
        <v>0.12146164151640608</v>
      </c>
      <c r="R14" s="677">
        <v>8.558132627721371E-2</v>
      </c>
      <c r="S14" s="649">
        <v>130.80000000000001</v>
      </c>
      <c r="U14" s="623"/>
      <c r="V14" s="623"/>
      <c r="W14" s="623"/>
      <c r="X14" s="623"/>
      <c r="Y14" s="623"/>
      <c r="Z14" s="623"/>
      <c r="AA14" s="623"/>
      <c r="AB14" s="623"/>
      <c r="AC14" s="623"/>
      <c r="AD14" s="623"/>
      <c r="AE14" s="623"/>
      <c r="AF14" s="623"/>
      <c r="AG14" s="623"/>
      <c r="AH14" s="623"/>
      <c r="AI14" s="623"/>
      <c r="AJ14" s="623"/>
      <c r="AK14" s="623"/>
      <c r="AL14" s="623"/>
      <c r="AM14" s="623"/>
      <c r="AN14" s="623"/>
      <c r="AO14" s="623"/>
      <c r="AP14" s="623"/>
      <c r="AQ14" s="623"/>
      <c r="AR14" s="623"/>
      <c r="AS14" s="623"/>
      <c r="AT14" s="623"/>
      <c r="AU14" s="623"/>
      <c r="AV14" s="623"/>
      <c r="AW14" s="623"/>
      <c r="AX14" s="623"/>
      <c r="AY14" s="623"/>
      <c r="AZ14" s="623"/>
      <c r="BA14" s="623"/>
      <c r="BB14" s="623"/>
      <c r="BC14" s="623"/>
      <c r="BD14" s="623"/>
      <c r="BE14" s="623"/>
      <c r="BF14" s="623"/>
      <c r="BG14" s="623"/>
      <c r="BH14" s="623"/>
      <c r="BI14" s="623"/>
      <c r="BJ14" s="623"/>
      <c r="BK14" s="623"/>
      <c r="BL14" s="623"/>
      <c r="BM14" s="623"/>
      <c r="BN14" s="623"/>
      <c r="BO14" s="623"/>
      <c r="BP14" s="623"/>
      <c r="BQ14" s="623"/>
      <c r="BR14" s="623"/>
      <c r="BS14" s="623"/>
      <c r="BT14" s="623"/>
      <c r="BU14" s="623"/>
      <c r="BV14" s="623"/>
      <c r="BW14" s="623"/>
      <c r="BX14" s="623"/>
      <c r="BY14" s="623"/>
      <c r="BZ14" s="623"/>
      <c r="CA14" s="623"/>
      <c r="CB14" s="623"/>
      <c r="CC14" s="623"/>
      <c r="CD14" s="623"/>
      <c r="CE14" s="623"/>
      <c r="CF14" s="623"/>
      <c r="CG14" s="623"/>
      <c r="CH14" s="623"/>
      <c r="CI14" s="623"/>
      <c r="CJ14" s="623"/>
      <c r="CK14" s="623"/>
      <c r="CL14" s="623"/>
      <c r="CM14" s="623"/>
      <c r="CN14" s="623"/>
      <c r="CO14" s="623"/>
      <c r="CP14" s="623"/>
    </row>
    <row r="15" spans="1:94">
      <c r="A15" s="591">
        <v>7.2</v>
      </c>
      <c r="B15" s="584" t="s">
        <v>730</v>
      </c>
      <c r="C15" s="649">
        <v>513181723.86000001</v>
      </c>
      <c r="D15" s="649">
        <v>505447254.51999998</v>
      </c>
      <c r="E15" s="649">
        <v>4972536.33</v>
      </c>
      <c r="F15" s="649">
        <v>1200082.6000000001</v>
      </c>
      <c r="G15" s="649">
        <v>758657.35</v>
      </c>
      <c r="H15" s="649">
        <v>803193.06</v>
      </c>
      <c r="I15" s="649">
        <v>11662820.839999998</v>
      </c>
      <c r="J15" s="649">
        <v>10047291.77</v>
      </c>
      <c r="K15" s="649">
        <v>497253.66</v>
      </c>
      <c r="L15" s="649">
        <v>360024.79</v>
      </c>
      <c r="M15" s="649">
        <v>291952.69</v>
      </c>
      <c r="N15" s="649">
        <v>466297.93</v>
      </c>
      <c r="O15" s="649">
        <v>6102</v>
      </c>
      <c r="P15" s="677">
        <v>9.2444553771915655E-2</v>
      </c>
      <c r="Q15" s="677">
        <v>0.12209890722759799</v>
      </c>
      <c r="R15" s="677">
        <v>0.10199538623920355</v>
      </c>
      <c r="S15" s="649">
        <v>124.88</v>
      </c>
      <c r="U15" s="623"/>
      <c r="V15" s="623"/>
      <c r="W15" s="623"/>
      <c r="X15" s="623"/>
      <c r="Y15" s="623"/>
      <c r="Z15" s="623"/>
      <c r="AA15" s="623"/>
      <c r="AB15" s="623"/>
      <c r="AC15" s="623"/>
      <c r="AD15" s="623"/>
      <c r="AE15" s="623"/>
      <c r="AF15" s="623"/>
      <c r="AG15" s="623"/>
      <c r="AH15" s="623"/>
      <c r="AI15" s="623"/>
      <c r="AJ15" s="623"/>
      <c r="AK15" s="623"/>
      <c r="AL15" s="623"/>
      <c r="AM15" s="623"/>
      <c r="AN15" s="623"/>
      <c r="AO15" s="623"/>
      <c r="AP15" s="623"/>
      <c r="AQ15" s="623"/>
      <c r="AR15" s="623"/>
      <c r="AS15" s="623"/>
      <c r="AT15" s="623"/>
      <c r="AU15" s="623"/>
      <c r="AV15" s="623"/>
      <c r="AW15" s="623"/>
      <c r="AX15" s="623"/>
      <c r="AY15" s="623"/>
      <c r="AZ15" s="623"/>
      <c r="BA15" s="623"/>
      <c r="BB15" s="623"/>
      <c r="BC15" s="623"/>
      <c r="BD15" s="623"/>
      <c r="BE15" s="623"/>
      <c r="BF15" s="623"/>
      <c r="BG15" s="623"/>
      <c r="BH15" s="623"/>
      <c r="BI15" s="623"/>
      <c r="BJ15" s="623"/>
      <c r="BK15" s="623"/>
      <c r="BL15" s="623"/>
      <c r="BM15" s="623"/>
      <c r="BN15" s="623"/>
      <c r="BO15" s="623"/>
      <c r="BP15" s="623"/>
      <c r="BQ15" s="623"/>
      <c r="BR15" s="623"/>
      <c r="BS15" s="623"/>
      <c r="BT15" s="623"/>
      <c r="BU15" s="623"/>
      <c r="BV15" s="623"/>
      <c r="BW15" s="623"/>
      <c r="BX15" s="623"/>
      <c r="BY15" s="623"/>
      <c r="BZ15" s="623"/>
      <c r="CA15" s="623"/>
      <c r="CB15" s="623"/>
      <c r="CC15" s="623"/>
      <c r="CD15" s="623"/>
      <c r="CE15" s="623"/>
      <c r="CF15" s="623"/>
      <c r="CG15" s="623"/>
      <c r="CH15" s="623"/>
      <c r="CI15" s="623"/>
      <c r="CJ15" s="623"/>
      <c r="CK15" s="623"/>
      <c r="CL15" s="623"/>
      <c r="CM15" s="623"/>
      <c r="CN15" s="623"/>
      <c r="CO15" s="623"/>
      <c r="CP15" s="623"/>
    </row>
    <row r="16" spans="1:94">
      <c r="A16" s="591">
        <v>7.3</v>
      </c>
      <c r="B16" s="584" t="s">
        <v>727</v>
      </c>
      <c r="C16" s="649">
        <v>224808938.03999999</v>
      </c>
      <c r="D16" s="649">
        <v>220276208.28999999</v>
      </c>
      <c r="E16" s="649">
        <v>2529029.42</v>
      </c>
      <c r="F16" s="649">
        <v>1015253.82</v>
      </c>
      <c r="G16" s="649">
        <v>496218.5</v>
      </c>
      <c r="H16" s="649">
        <v>492228.01</v>
      </c>
      <c r="I16" s="649">
        <v>5410003.8800000008</v>
      </c>
      <c r="J16" s="649">
        <v>4405526.24</v>
      </c>
      <c r="K16" s="649">
        <v>252903.04000000001</v>
      </c>
      <c r="L16" s="649">
        <v>304576.15999999997</v>
      </c>
      <c r="M16" s="649">
        <v>148973.17000000001</v>
      </c>
      <c r="N16" s="649">
        <v>298025.27</v>
      </c>
      <c r="O16" s="649">
        <v>16265</v>
      </c>
      <c r="P16" s="677">
        <v>0.11427709898148689</v>
      </c>
      <c r="Q16" s="677">
        <v>0.14300023552029781</v>
      </c>
      <c r="R16" s="677">
        <v>0.11763119801432341</v>
      </c>
      <c r="S16" s="649">
        <v>100.95</v>
      </c>
      <c r="U16" s="623"/>
      <c r="V16" s="623"/>
      <c r="W16" s="623"/>
      <c r="X16" s="623"/>
      <c r="Y16" s="623"/>
      <c r="Z16" s="623"/>
      <c r="AA16" s="623"/>
      <c r="AB16" s="623"/>
      <c r="AC16" s="623"/>
      <c r="AD16" s="623"/>
      <c r="AE16" s="623"/>
      <c r="AF16" s="623"/>
      <c r="AG16" s="623"/>
      <c r="AH16" s="623"/>
      <c r="AI16" s="623"/>
      <c r="AJ16" s="623"/>
      <c r="AK16" s="623"/>
      <c r="AL16" s="623"/>
      <c r="AM16" s="623"/>
      <c r="AN16" s="623"/>
      <c r="AO16" s="623"/>
      <c r="AP16" s="623"/>
      <c r="AQ16" s="623"/>
      <c r="AR16" s="623"/>
      <c r="AS16" s="623"/>
      <c r="AT16" s="623"/>
      <c r="AU16" s="623"/>
      <c r="AV16" s="623"/>
      <c r="AW16" s="623"/>
      <c r="AX16" s="623"/>
      <c r="AY16" s="623"/>
      <c r="AZ16" s="623"/>
      <c r="BA16" s="623"/>
      <c r="BB16" s="623"/>
      <c r="BC16" s="623"/>
      <c r="BD16" s="623"/>
      <c r="BE16" s="623"/>
      <c r="BF16" s="623"/>
      <c r="BG16" s="623"/>
      <c r="BH16" s="623"/>
      <c r="BI16" s="623"/>
      <c r="BJ16" s="623"/>
      <c r="BK16" s="623"/>
      <c r="BL16" s="623"/>
      <c r="BM16" s="623"/>
      <c r="BN16" s="623"/>
      <c r="BO16" s="623"/>
      <c r="BP16" s="623"/>
      <c r="BQ16" s="623"/>
      <c r="BR16" s="623"/>
      <c r="BS16" s="623"/>
      <c r="BT16" s="623"/>
      <c r="BU16" s="623"/>
      <c r="BV16" s="623"/>
      <c r="BW16" s="623"/>
      <c r="BX16" s="623"/>
      <c r="BY16" s="623"/>
      <c r="BZ16" s="623"/>
      <c r="CA16" s="623"/>
      <c r="CB16" s="623"/>
      <c r="CC16" s="623"/>
      <c r="CD16" s="623"/>
      <c r="CE16" s="623"/>
      <c r="CF16" s="623"/>
      <c r="CG16" s="623"/>
      <c r="CH16" s="623"/>
      <c r="CI16" s="623"/>
      <c r="CJ16" s="623"/>
      <c r="CK16" s="623"/>
      <c r="CL16" s="623"/>
      <c r="CM16" s="623"/>
      <c r="CN16" s="623"/>
      <c r="CO16" s="623"/>
      <c r="CP16" s="623"/>
    </row>
    <row r="17" spans="1:94">
      <c r="A17" s="578">
        <v>8</v>
      </c>
      <c r="B17" s="583" t="s">
        <v>726</v>
      </c>
      <c r="C17" s="649">
        <v>125767496.06</v>
      </c>
      <c r="D17" s="649">
        <v>125133958.45</v>
      </c>
      <c r="E17" s="649">
        <v>0</v>
      </c>
      <c r="F17" s="649">
        <v>0</v>
      </c>
      <c r="G17" s="649">
        <v>0</v>
      </c>
      <c r="H17" s="649">
        <v>633537.61</v>
      </c>
      <c r="I17" s="649">
        <v>3136224</v>
      </c>
      <c r="J17" s="649">
        <v>2502686.39</v>
      </c>
      <c r="K17" s="649">
        <v>0</v>
      </c>
      <c r="L17" s="649">
        <v>0</v>
      </c>
      <c r="M17" s="649">
        <v>0</v>
      </c>
      <c r="N17" s="649">
        <v>633537.61</v>
      </c>
      <c r="O17" s="649">
        <v>104535</v>
      </c>
      <c r="P17" s="677">
        <v>0.20817973643697518</v>
      </c>
      <c r="Q17" s="677">
        <v>0.20817973643697518</v>
      </c>
      <c r="R17" s="677">
        <v>0.19994888144137868</v>
      </c>
      <c r="S17" s="649">
        <v>0.62</v>
      </c>
      <c r="U17" s="623"/>
      <c r="V17" s="623"/>
      <c r="W17" s="623"/>
      <c r="X17" s="623"/>
      <c r="Y17" s="623"/>
      <c r="Z17" s="623"/>
      <c r="AA17" s="623"/>
      <c r="AB17" s="623"/>
      <c r="AC17" s="623"/>
      <c r="AD17" s="623"/>
      <c r="AE17" s="623"/>
      <c r="AF17" s="623"/>
      <c r="AG17" s="623"/>
      <c r="AH17" s="623"/>
      <c r="AI17" s="623"/>
      <c r="AJ17" s="623"/>
      <c r="AK17" s="623"/>
      <c r="AL17" s="623"/>
      <c r="AM17" s="623"/>
      <c r="AN17" s="623"/>
      <c r="AO17" s="623"/>
      <c r="AP17" s="623"/>
      <c r="AQ17" s="623"/>
      <c r="AR17" s="623"/>
      <c r="AS17" s="623"/>
      <c r="AT17" s="623"/>
      <c r="AU17" s="623"/>
      <c r="AV17" s="623"/>
      <c r="AW17" s="623"/>
      <c r="AX17" s="623"/>
      <c r="AY17" s="623"/>
      <c r="AZ17" s="623"/>
      <c r="BA17" s="623"/>
      <c r="BB17" s="623"/>
      <c r="BC17" s="623"/>
      <c r="BD17" s="623"/>
      <c r="BE17" s="623"/>
      <c r="BF17" s="623"/>
      <c r="BG17" s="623"/>
      <c r="BH17" s="623"/>
      <c r="BI17" s="623"/>
      <c r="BJ17" s="623"/>
      <c r="BK17" s="623"/>
      <c r="BL17" s="623"/>
      <c r="BM17" s="623"/>
      <c r="BN17" s="623"/>
      <c r="BO17" s="623"/>
      <c r="BP17" s="623"/>
      <c r="BQ17" s="623"/>
      <c r="BR17" s="623"/>
      <c r="BS17" s="623"/>
      <c r="BT17" s="623"/>
      <c r="BU17" s="623"/>
      <c r="BV17" s="623"/>
      <c r="BW17" s="623"/>
      <c r="BX17" s="623"/>
      <c r="BY17" s="623"/>
      <c r="BZ17" s="623"/>
      <c r="CA17" s="623"/>
      <c r="CB17" s="623"/>
      <c r="CC17" s="623"/>
      <c r="CD17" s="623"/>
      <c r="CE17" s="623"/>
      <c r="CF17" s="623"/>
      <c r="CG17" s="623"/>
      <c r="CH17" s="623"/>
      <c r="CI17" s="623"/>
      <c r="CJ17" s="623"/>
      <c r="CK17" s="623"/>
      <c r="CL17" s="623"/>
      <c r="CM17" s="623"/>
      <c r="CN17" s="623"/>
      <c r="CO17" s="623"/>
      <c r="CP17" s="623"/>
    </row>
    <row r="18" spans="1:94">
      <c r="A18" s="580">
        <v>9</v>
      </c>
      <c r="B18" s="585" t="s">
        <v>718</v>
      </c>
      <c r="C18" s="650">
        <v>147780.22</v>
      </c>
      <c r="D18" s="650">
        <v>147780.22</v>
      </c>
      <c r="E18" s="650">
        <v>0</v>
      </c>
      <c r="F18" s="650">
        <v>0</v>
      </c>
      <c r="G18" s="650">
        <v>0</v>
      </c>
      <c r="H18" s="650">
        <v>0</v>
      </c>
      <c r="I18" s="650">
        <v>2955.61</v>
      </c>
      <c r="J18" s="650">
        <v>2955.61</v>
      </c>
      <c r="K18" s="650">
        <v>0</v>
      </c>
      <c r="L18" s="650">
        <v>0</v>
      </c>
      <c r="M18" s="650">
        <v>0</v>
      </c>
      <c r="N18" s="650">
        <v>0</v>
      </c>
      <c r="O18" s="650">
        <v>14</v>
      </c>
      <c r="P18" s="678">
        <v>0</v>
      </c>
      <c r="Q18" s="678">
        <v>0</v>
      </c>
      <c r="R18" s="678">
        <v>0.16110128151791897</v>
      </c>
      <c r="S18" s="650">
        <v>60.73</v>
      </c>
      <c r="U18" s="623"/>
      <c r="V18" s="623"/>
      <c r="W18" s="623"/>
      <c r="X18" s="623"/>
      <c r="Y18" s="623"/>
      <c r="Z18" s="623"/>
      <c r="AA18" s="623"/>
      <c r="AB18" s="623"/>
      <c r="AC18" s="623"/>
      <c r="AD18" s="623"/>
      <c r="AE18" s="623"/>
      <c r="AF18" s="623"/>
      <c r="AG18" s="623"/>
      <c r="AH18" s="623"/>
      <c r="AI18" s="623"/>
      <c r="AJ18" s="623"/>
      <c r="AK18" s="623"/>
      <c r="AL18" s="623"/>
      <c r="AM18" s="623"/>
      <c r="AN18" s="623"/>
      <c r="AO18" s="623"/>
      <c r="AP18" s="623"/>
      <c r="AQ18" s="623"/>
      <c r="AR18" s="623"/>
      <c r="AS18" s="623"/>
      <c r="AT18" s="623"/>
      <c r="AU18" s="623"/>
      <c r="AV18" s="623"/>
      <c r="AW18" s="623"/>
      <c r="AX18" s="623"/>
      <c r="AY18" s="623"/>
      <c r="AZ18" s="623"/>
      <c r="BA18" s="623"/>
      <c r="BB18" s="623"/>
      <c r="BC18" s="623"/>
      <c r="BD18" s="623"/>
      <c r="BE18" s="623"/>
      <c r="BF18" s="623"/>
      <c r="BG18" s="623"/>
      <c r="BH18" s="623"/>
      <c r="BI18" s="623"/>
      <c r="BJ18" s="623"/>
      <c r="BK18" s="623"/>
      <c r="BL18" s="623"/>
      <c r="BM18" s="623"/>
      <c r="BN18" s="623"/>
      <c r="BO18" s="623"/>
      <c r="BP18" s="623"/>
      <c r="BQ18" s="623"/>
      <c r="BR18" s="623"/>
      <c r="BS18" s="623"/>
      <c r="BT18" s="623"/>
      <c r="BU18" s="623"/>
      <c r="BV18" s="623"/>
      <c r="BW18" s="623"/>
      <c r="BX18" s="623"/>
      <c r="BY18" s="623"/>
      <c r="BZ18" s="623"/>
      <c r="CA18" s="623"/>
      <c r="CB18" s="623"/>
      <c r="CC18" s="623"/>
      <c r="CD18" s="623"/>
      <c r="CE18" s="623"/>
      <c r="CF18" s="623"/>
      <c r="CG18" s="623"/>
      <c r="CH18" s="623"/>
      <c r="CI18" s="623"/>
      <c r="CJ18" s="623"/>
      <c r="CK18" s="623"/>
      <c r="CL18" s="623"/>
      <c r="CM18" s="623"/>
      <c r="CN18" s="623"/>
      <c r="CO18" s="623"/>
      <c r="CP18" s="623"/>
    </row>
    <row r="19" spans="1:94">
      <c r="A19" s="581">
        <v>10</v>
      </c>
      <c r="B19" s="586" t="s">
        <v>729</v>
      </c>
      <c r="C19" s="649">
        <v>7041512566.2759352</v>
      </c>
      <c r="D19" s="649">
        <v>6604269817.6976299</v>
      </c>
      <c r="E19" s="649">
        <v>215698332.06</v>
      </c>
      <c r="F19" s="649">
        <v>110915613.08542371</v>
      </c>
      <c r="G19" s="649">
        <v>59307328.687796608</v>
      </c>
      <c r="H19" s="649">
        <v>51321474.745084703</v>
      </c>
      <c r="I19" s="649">
        <v>242366249.82625425</v>
      </c>
      <c r="J19" s="649">
        <v>130678687.8674407</v>
      </c>
      <c r="K19" s="649">
        <v>21569841.829999998</v>
      </c>
      <c r="L19" s="649">
        <v>33268719.000169501</v>
      </c>
      <c r="M19" s="649">
        <v>25306005.703559317</v>
      </c>
      <c r="N19" s="649">
        <v>31542995.425084699</v>
      </c>
      <c r="O19" s="649">
        <v>976324</v>
      </c>
      <c r="P19" s="677">
        <v>0.16682074751941417</v>
      </c>
      <c r="Q19" s="677">
        <v>0.19430303875691288</v>
      </c>
      <c r="R19" s="677">
        <v>0.12092228211439003</v>
      </c>
      <c r="S19" s="649">
        <v>96.1</v>
      </c>
      <c r="U19" s="623"/>
      <c r="V19" s="623"/>
      <c r="W19" s="623"/>
      <c r="X19" s="623"/>
      <c r="Y19" s="623"/>
      <c r="Z19" s="623"/>
      <c r="AA19" s="623"/>
      <c r="AB19" s="623"/>
      <c r="AC19" s="623"/>
      <c r="AD19" s="623"/>
      <c r="AE19" s="623"/>
      <c r="AF19" s="623"/>
      <c r="AG19" s="623"/>
      <c r="AH19" s="623"/>
      <c r="AI19" s="623"/>
      <c r="AJ19" s="623"/>
      <c r="AK19" s="623"/>
      <c r="AL19" s="623"/>
      <c r="AM19" s="623"/>
      <c r="AN19" s="623"/>
      <c r="AO19" s="623"/>
      <c r="AP19" s="623"/>
      <c r="AQ19" s="623"/>
      <c r="AR19" s="623"/>
      <c r="AS19" s="623"/>
      <c r="AT19" s="623"/>
      <c r="AU19" s="623"/>
      <c r="AV19" s="623"/>
      <c r="AW19" s="623"/>
      <c r="AX19" s="623"/>
      <c r="AY19" s="623"/>
      <c r="AZ19" s="623"/>
      <c r="BA19" s="623"/>
      <c r="BB19" s="623"/>
      <c r="BC19" s="623"/>
      <c r="BD19" s="623"/>
      <c r="BE19" s="623"/>
      <c r="BF19" s="623"/>
      <c r="BG19" s="623"/>
      <c r="BH19" s="623"/>
      <c r="BI19" s="623"/>
      <c r="BJ19" s="623"/>
      <c r="BK19" s="623"/>
      <c r="BL19" s="623"/>
      <c r="BM19" s="623"/>
      <c r="BN19" s="623"/>
      <c r="BO19" s="623"/>
      <c r="BP19" s="623"/>
      <c r="BQ19" s="623"/>
      <c r="BR19" s="623"/>
      <c r="BS19" s="623"/>
      <c r="BT19" s="623"/>
      <c r="BU19" s="623"/>
      <c r="BV19" s="623"/>
      <c r="BW19" s="623"/>
      <c r="BX19" s="623"/>
      <c r="BY19" s="623"/>
      <c r="BZ19" s="623"/>
      <c r="CA19" s="623"/>
      <c r="CB19" s="623"/>
      <c r="CC19" s="623"/>
      <c r="CD19" s="623"/>
      <c r="CE19" s="623"/>
      <c r="CF19" s="623"/>
      <c r="CG19" s="623"/>
      <c r="CH19" s="623"/>
      <c r="CI19" s="623"/>
      <c r="CJ19" s="623"/>
      <c r="CK19" s="623"/>
      <c r="CL19" s="623"/>
      <c r="CM19" s="623"/>
      <c r="CN19" s="623"/>
      <c r="CO19" s="623"/>
      <c r="CP19" s="623"/>
    </row>
    <row r="20" spans="1:94" ht="25.5">
      <c r="A20" s="591">
        <v>10.1</v>
      </c>
      <c r="B20" s="584" t="s">
        <v>734</v>
      </c>
      <c r="C20" s="589"/>
      <c r="D20" s="589"/>
      <c r="E20" s="589"/>
      <c r="F20" s="589"/>
      <c r="G20" s="589"/>
      <c r="H20" s="589"/>
      <c r="I20" s="589"/>
      <c r="J20" s="589"/>
      <c r="K20" s="589"/>
      <c r="L20" s="589"/>
      <c r="M20" s="589"/>
      <c r="N20" s="589"/>
      <c r="O20" s="579"/>
      <c r="P20" s="679"/>
      <c r="Q20" s="679"/>
      <c r="R20" s="679"/>
      <c r="S20" s="579"/>
      <c r="U20" s="623"/>
      <c r="V20" s="623"/>
      <c r="W20" s="623"/>
      <c r="X20" s="623"/>
      <c r="Y20" s="623"/>
      <c r="Z20" s="623"/>
      <c r="AA20" s="623"/>
      <c r="AB20" s="623"/>
      <c r="AC20" s="623"/>
      <c r="AD20" s="623"/>
      <c r="AE20" s="623"/>
      <c r="AF20" s="623"/>
      <c r="AG20" s="623"/>
      <c r="AH20" s="623"/>
      <c r="AI20" s="623"/>
      <c r="AJ20" s="623"/>
      <c r="AK20" s="623"/>
      <c r="AL20" s="623"/>
      <c r="AM20" s="623"/>
      <c r="AN20" s="623"/>
      <c r="AO20" s="623"/>
      <c r="AP20" s="623"/>
      <c r="AQ20" s="623"/>
      <c r="AR20" s="623"/>
      <c r="AS20" s="623"/>
      <c r="AT20" s="623"/>
      <c r="AU20" s="623"/>
      <c r="AV20" s="623"/>
      <c r="AW20" s="623"/>
      <c r="AX20" s="623"/>
      <c r="AY20" s="623"/>
      <c r="AZ20" s="623"/>
      <c r="BA20" s="623"/>
      <c r="BB20" s="623"/>
      <c r="BC20" s="623"/>
      <c r="BD20" s="623"/>
      <c r="BE20" s="623"/>
      <c r="BF20" s="623"/>
      <c r="BG20" s="623"/>
      <c r="BH20" s="623"/>
      <c r="BI20" s="623"/>
      <c r="BJ20" s="623"/>
      <c r="BK20" s="623"/>
      <c r="BL20" s="623"/>
      <c r="BM20" s="623"/>
      <c r="BN20" s="623"/>
      <c r="BO20" s="623"/>
      <c r="BP20" s="623"/>
      <c r="BQ20" s="623"/>
      <c r="BR20" s="623"/>
      <c r="BS20" s="623"/>
      <c r="BT20" s="623"/>
      <c r="BU20" s="623"/>
      <c r="BV20" s="623"/>
      <c r="BW20" s="623"/>
      <c r="BX20" s="623"/>
      <c r="BY20" s="623"/>
      <c r="BZ20" s="623"/>
      <c r="CA20" s="623"/>
      <c r="CB20" s="623"/>
      <c r="CC20" s="623"/>
      <c r="CD20" s="623"/>
      <c r="CE20" s="623"/>
      <c r="CF20" s="623"/>
      <c r="CG20" s="623"/>
      <c r="CH20" s="623"/>
      <c r="CI20" s="623"/>
      <c r="CJ20" s="623"/>
      <c r="CK20" s="623"/>
      <c r="CL20" s="623"/>
      <c r="CM20" s="623"/>
      <c r="CN20" s="623"/>
      <c r="CO20" s="623"/>
      <c r="CP20" s="623"/>
    </row>
  </sheetData>
  <mergeCells count="8">
    <mergeCell ref="C5:H5"/>
    <mergeCell ref="I5:N5"/>
    <mergeCell ref="A5:B6"/>
    <mergeCell ref="S5:S6"/>
    <mergeCell ref="R5:R6"/>
    <mergeCell ref="Q5:Q6"/>
    <mergeCell ref="P5:P6"/>
    <mergeCell ref="O5:O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workbookViewId="0">
      <pane xSplit="1" ySplit="5" topLeftCell="B6" activePane="bottomRight" state="frozen"/>
      <selection activeCell="B9" sqref="B9"/>
      <selection pane="topRight" activeCell="B9" sqref="B9"/>
      <selection pane="bottomLeft" activeCell="B9" sqref="B9"/>
      <selection pane="bottomRight" activeCell="B6" sqref="B6"/>
    </sheetView>
  </sheetViews>
  <sheetFormatPr defaultColWidth="9.140625" defaultRowHeight="14.25"/>
  <cols>
    <col min="1" max="1" width="9.5703125" style="4" bestFit="1" customWidth="1"/>
    <col min="2" max="2" width="55.140625" style="4" bestFit="1" customWidth="1"/>
    <col min="3" max="5" width="14.140625" style="4" bestFit="1" customWidth="1"/>
    <col min="6" max="6" width="13.140625" style="4" bestFit="1" customWidth="1"/>
    <col min="7" max="8" width="14.140625" style="4" bestFit="1" customWidth="1"/>
    <col min="9" max="10" width="15.85546875" style="5" bestFit="1" customWidth="1"/>
    <col min="11" max="11" width="17.5703125" style="5" bestFit="1" customWidth="1"/>
    <col min="12" max="13" width="15.85546875" style="5" bestFit="1" customWidth="1"/>
    <col min="14" max="14" width="17.5703125" style="5" bestFit="1" customWidth="1"/>
    <col min="15" max="16384" width="9.140625" style="5"/>
  </cols>
  <sheetData>
    <row r="1" spans="1:19">
      <c r="A1" s="2" t="s">
        <v>30</v>
      </c>
      <c r="B1" s="4" t="str">
        <f>'Info '!C2</f>
        <v>Bank of Georgia JSC</v>
      </c>
    </row>
    <row r="2" spans="1:19">
      <c r="A2" s="2" t="s">
        <v>31</v>
      </c>
      <c r="B2" s="471">
        <f>'1. key ratios '!B2</f>
        <v>44651</v>
      </c>
    </row>
    <row r="3" spans="1:19">
      <c r="A3" s="2"/>
    </row>
    <row r="4" spans="1:19" ht="15" thickBot="1">
      <c r="A4" s="23" t="s">
        <v>32</v>
      </c>
      <c r="B4" s="24" t="s">
        <v>33</v>
      </c>
      <c r="C4" s="23"/>
      <c r="D4" s="25"/>
      <c r="E4" s="25"/>
      <c r="F4" s="26"/>
      <c r="G4" s="26"/>
      <c r="H4" s="27" t="s">
        <v>73</v>
      </c>
    </row>
    <row r="5" spans="1:19">
      <c r="A5" s="28"/>
      <c r="B5" s="29"/>
      <c r="C5" s="693" t="s">
        <v>68</v>
      </c>
      <c r="D5" s="694"/>
      <c r="E5" s="695"/>
      <c r="F5" s="693" t="s">
        <v>72</v>
      </c>
      <c r="G5" s="694"/>
      <c r="H5" s="696"/>
    </row>
    <row r="6" spans="1:19">
      <c r="A6" s="30" t="s">
        <v>6</v>
      </c>
      <c r="B6" s="31" t="s">
        <v>34</v>
      </c>
      <c r="C6" s="32" t="s">
        <v>69</v>
      </c>
      <c r="D6" s="32" t="s">
        <v>70</v>
      </c>
      <c r="E6" s="32" t="s">
        <v>71</v>
      </c>
      <c r="F6" s="32" t="s">
        <v>69</v>
      </c>
      <c r="G6" s="32" t="s">
        <v>70</v>
      </c>
      <c r="H6" s="33" t="s">
        <v>71</v>
      </c>
    </row>
    <row r="7" spans="1:19">
      <c r="A7" s="30">
        <v>1</v>
      </c>
      <c r="B7" s="34" t="s">
        <v>35</v>
      </c>
      <c r="C7" s="35">
        <v>243442651.52000001</v>
      </c>
      <c r="D7" s="35">
        <v>450380193.14999998</v>
      </c>
      <c r="E7" s="36">
        <f>C7+D7</f>
        <v>693822844.66999996</v>
      </c>
      <c r="F7" s="37">
        <v>278213022.87599999</v>
      </c>
      <c r="G7" s="38">
        <v>340969879.08999997</v>
      </c>
      <c r="H7" s="39">
        <f>F7+G7</f>
        <v>619182901.96599996</v>
      </c>
      <c r="I7" s="593"/>
      <c r="J7" s="593"/>
      <c r="K7" s="593"/>
      <c r="L7" s="593"/>
      <c r="M7" s="593"/>
      <c r="N7" s="593"/>
      <c r="O7" s="592"/>
      <c r="P7" s="592"/>
    </row>
    <row r="8" spans="1:19">
      <c r="A8" s="30">
        <v>2</v>
      </c>
      <c r="B8" s="34" t="s">
        <v>36</v>
      </c>
      <c r="C8" s="35">
        <v>25300871.960000001</v>
      </c>
      <c r="D8" s="35">
        <v>1940480575.1899998</v>
      </c>
      <c r="E8" s="36">
        <f t="shared" ref="E8:E19" si="0">C8+D8</f>
        <v>1965781447.1499999</v>
      </c>
      <c r="F8" s="37">
        <v>19638083.670000002</v>
      </c>
      <c r="G8" s="38">
        <v>2136202414.6400001</v>
      </c>
      <c r="H8" s="39">
        <f t="shared" ref="H8:H40" si="1">F8+G8</f>
        <v>2155840498.3099999</v>
      </c>
      <c r="I8" s="593"/>
      <c r="J8" s="593"/>
      <c r="K8" s="593"/>
      <c r="L8" s="593"/>
      <c r="M8" s="593"/>
      <c r="N8" s="593"/>
      <c r="O8" s="592"/>
      <c r="P8" s="592"/>
      <c r="Q8" s="592"/>
      <c r="R8" s="592"/>
      <c r="S8" s="592"/>
    </row>
    <row r="9" spans="1:19">
      <c r="A9" s="30">
        <v>3</v>
      </c>
      <c r="B9" s="34" t="s">
        <v>37</v>
      </c>
      <c r="C9" s="35">
        <v>95249.83</v>
      </c>
      <c r="D9" s="35">
        <v>922243393.23000002</v>
      </c>
      <c r="E9" s="36">
        <f t="shared" si="0"/>
        <v>922338643.06000006</v>
      </c>
      <c r="F9" s="37">
        <v>89396.3</v>
      </c>
      <c r="G9" s="38">
        <v>1662620254.49</v>
      </c>
      <c r="H9" s="39">
        <f t="shared" si="1"/>
        <v>1662709650.79</v>
      </c>
      <c r="I9" s="593"/>
      <c r="J9" s="593"/>
      <c r="K9" s="593"/>
      <c r="L9" s="593"/>
      <c r="M9" s="593"/>
      <c r="N9" s="593"/>
      <c r="O9" s="592"/>
      <c r="P9" s="592"/>
      <c r="Q9" s="592"/>
      <c r="R9" s="592"/>
      <c r="S9" s="592"/>
    </row>
    <row r="10" spans="1:19">
      <c r="A10" s="30">
        <v>4</v>
      </c>
      <c r="B10" s="34" t="s">
        <v>38</v>
      </c>
      <c r="C10" s="35">
        <v>303.24</v>
      </c>
      <c r="D10" s="35">
        <v>0</v>
      </c>
      <c r="E10" s="36">
        <f t="shared" si="0"/>
        <v>303.24</v>
      </c>
      <c r="F10" s="37">
        <v>303.24</v>
      </c>
      <c r="G10" s="38">
        <v>0</v>
      </c>
      <c r="H10" s="39">
        <f t="shared" si="1"/>
        <v>303.24</v>
      </c>
      <c r="I10" s="593"/>
      <c r="J10" s="593"/>
      <c r="K10" s="593"/>
      <c r="L10" s="593"/>
      <c r="M10" s="593"/>
      <c r="N10" s="593"/>
      <c r="O10" s="592"/>
      <c r="P10" s="592"/>
      <c r="Q10" s="592"/>
      <c r="R10" s="592"/>
      <c r="S10" s="592"/>
    </row>
    <row r="11" spans="1:19">
      <c r="A11" s="30">
        <v>5</v>
      </c>
      <c r="B11" s="34" t="s">
        <v>39</v>
      </c>
      <c r="C11" s="35">
        <v>2930178166.6005001</v>
      </c>
      <c r="D11" s="35">
        <v>102862860.22149999</v>
      </c>
      <c r="E11" s="36">
        <f t="shared" si="0"/>
        <v>3033041026.822</v>
      </c>
      <c r="F11" s="37">
        <v>2186964361.7695999</v>
      </c>
      <c r="G11" s="38">
        <v>36917487.024799995</v>
      </c>
      <c r="H11" s="39">
        <f t="shared" si="1"/>
        <v>2223881848.7943997</v>
      </c>
      <c r="I11" s="593"/>
      <c r="J11" s="593"/>
      <c r="K11" s="593"/>
      <c r="L11" s="593"/>
      <c r="M11" s="593"/>
      <c r="N11" s="593"/>
      <c r="O11" s="592"/>
      <c r="P11" s="592"/>
      <c r="Q11" s="592"/>
      <c r="R11" s="592"/>
      <c r="S11" s="592"/>
    </row>
    <row r="12" spans="1:19">
      <c r="A12" s="30">
        <v>6.1</v>
      </c>
      <c r="B12" s="40" t="s">
        <v>40</v>
      </c>
      <c r="C12" s="35">
        <v>7618575240.0859003</v>
      </c>
      <c r="D12" s="35">
        <v>7972319375.2214994</v>
      </c>
      <c r="E12" s="36">
        <f t="shared" si="0"/>
        <v>15590894615.3074</v>
      </c>
      <c r="F12" s="37">
        <v>5999327828.3799992</v>
      </c>
      <c r="G12" s="38">
        <v>7720121803.3325996</v>
      </c>
      <c r="H12" s="39">
        <f t="shared" si="1"/>
        <v>13719449631.712599</v>
      </c>
      <c r="I12" s="593"/>
      <c r="J12" s="593"/>
      <c r="K12" s="593"/>
      <c r="L12" s="593"/>
      <c r="M12" s="593"/>
      <c r="N12" s="593"/>
      <c r="O12" s="592"/>
      <c r="P12" s="592"/>
      <c r="Q12" s="592"/>
      <c r="R12" s="592"/>
      <c r="S12" s="592"/>
    </row>
    <row r="13" spans="1:19">
      <c r="A13" s="30">
        <v>6.2</v>
      </c>
      <c r="B13" s="40" t="s">
        <v>41</v>
      </c>
      <c r="C13" s="35">
        <v>-264087063.24869999</v>
      </c>
      <c r="D13" s="35">
        <v>-359061526.79519999</v>
      </c>
      <c r="E13" s="36">
        <f t="shared" si="0"/>
        <v>-623148590.04390001</v>
      </c>
      <c r="F13" s="37">
        <v>-289809380.29289997</v>
      </c>
      <c r="G13" s="38">
        <v>-448782570.81809998</v>
      </c>
      <c r="H13" s="39">
        <f t="shared" si="1"/>
        <v>-738591951.11099994</v>
      </c>
      <c r="I13" s="593"/>
      <c r="J13" s="593"/>
      <c r="K13" s="593"/>
      <c r="L13" s="593"/>
      <c r="M13" s="593"/>
      <c r="N13" s="593"/>
      <c r="O13" s="592"/>
      <c r="P13" s="592"/>
      <c r="Q13" s="592"/>
      <c r="R13" s="592"/>
      <c r="S13" s="592"/>
    </row>
    <row r="14" spans="1:19">
      <c r="A14" s="30">
        <v>6</v>
      </c>
      <c r="B14" s="34" t="s">
        <v>42</v>
      </c>
      <c r="C14" s="36">
        <f>C12+C13</f>
        <v>7354488176.8372002</v>
      </c>
      <c r="D14" s="36">
        <f t="shared" ref="D14:H14" si="2">D12+D13</f>
        <v>7613257848.4262991</v>
      </c>
      <c r="E14" s="36">
        <f t="shared" si="2"/>
        <v>14967746025.2635</v>
      </c>
      <c r="F14" s="36">
        <f t="shared" si="2"/>
        <v>5709518448.0870991</v>
      </c>
      <c r="G14" s="36">
        <f t="shared" si="2"/>
        <v>7271339232.5144997</v>
      </c>
      <c r="H14" s="36">
        <f t="shared" si="2"/>
        <v>12980857680.601599</v>
      </c>
      <c r="I14" s="593"/>
      <c r="J14" s="593"/>
      <c r="K14" s="593"/>
      <c r="L14" s="593"/>
      <c r="M14" s="593"/>
      <c r="N14" s="593"/>
      <c r="O14" s="592"/>
      <c r="P14" s="592"/>
      <c r="Q14" s="592"/>
      <c r="R14" s="592"/>
      <c r="S14" s="592"/>
    </row>
    <row r="15" spans="1:19">
      <c r="A15" s="30">
        <v>7</v>
      </c>
      <c r="B15" s="34" t="s">
        <v>43</v>
      </c>
      <c r="C15" s="35">
        <v>167333085.58649999</v>
      </c>
      <c r="D15" s="35">
        <v>52181314.465300001</v>
      </c>
      <c r="E15" s="36">
        <f t="shared" si="0"/>
        <v>219514400.05179998</v>
      </c>
      <c r="F15" s="37">
        <v>156142716.65000001</v>
      </c>
      <c r="G15" s="38">
        <v>63067813.645199999</v>
      </c>
      <c r="H15" s="39">
        <f t="shared" si="1"/>
        <v>219210530.29519999</v>
      </c>
      <c r="I15" s="593"/>
      <c r="J15" s="593"/>
      <c r="K15" s="593"/>
      <c r="L15" s="593"/>
      <c r="M15" s="593"/>
      <c r="N15" s="593"/>
      <c r="O15" s="592"/>
      <c r="P15" s="592"/>
      <c r="Q15" s="592"/>
      <c r="R15" s="592"/>
      <c r="S15" s="592"/>
    </row>
    <row r="16" spans="1:19">
      <c r="A16" s="30">
        <v>8</v>
      </c>
      <c r="B16" s="34" t="s">
        <v>197</v>
      </c>
      <c r="C16" s="35">
        <v>94859601.707000002</v>
      </c>
      <c r="D16" s="35">
        <v>0</v>
      </c>
      <c r="E16" s="36">
        <f t="shared" si="0"/>
        <v>94859601.707000002</v>
      </c>
      <c r="F16" s="37">
        <v>101668536.62800001</v>
      </c>
      <c r="G16" s="38">
        <v>0</v>
      </c>
      <c r="H16" s="39">
        <f t="shared" si="1"/>
        <v>101668536.62800001</v>
      </c>
      <c r="I16" s="593"/>
      <c r="J16" s="593"/>
      <c r="K16" s="593"/>
      <c r="L16" s="593"/>
      <c r="M16" s="593"/>
      <c r="N16" s="593"/>
      <c r="O16" s="592"/>
      <c r="P16" s="592"/>
      <c r="Q16" s="592"/>
      <c r="R16" s="592"/>
      <c r="S16" s="592"/>
    </row>
    <row r="17" spans="1:19">
      <c r="A17" s="30">
        <v>9</v>
      </c>
      <c r="B17" s="34" t="s">
        <v>44</v>
      </c>
      <c r="C17" s="35">
        <v>90601854.655000016</v>
      </c>
      <c r="D17" s="35">
        <v>4154992.0514000002</v>
      </c>
      <c r="E17" s="36">
        <f t="shared" si="0"/>
        <v>94756846.706400022</v>
      </c>
      <c r="F17" s="37">
        <v>146816124.55000001</v>
      </c>
      <c r="G17" s="38">
        <v>3188980.7299999995</v>
      </c>
      <c r="H17" s="39">
        <f t="shared" si="1"/>
        <v>150005105.28</v>
      </c>
      <c r="I17" s="593"/>
      <c r="J17" s="593"/>
      <c r="K17" s="593"/>
      <c r="L17" s="593"/>
      <c r="M17" s="593"/>
      <c r="N17" s="593"/>
      <c r="O17" s="592"/>
      <c r="P17" s="592"/>
      <c r="Q17" s="592"/>
      <c r="R17" s="592"/>
      <c r="S17" s="592"/>
    </row>
    <row r="18" spans="1:19">
      <c r="A18" s="30">
        <v>10</v>
      </c>
      <c r="B18" s="34" t="s">
        <v>45</v>
      </c>
      <c r="C18" s="35">
        <v>525674529.07999998</v>
      </c>
      <c r="D18" s="35">
        <v>0</v>
      </c>
      <c r="E18" s="36">
        <f t="shared" si="0"/>
        <v>525674529.07999998</v>
      </c>
      <c r="F18" s="37">
        <v>508270273</v>
      </c>
      <c r="G18" s="38">
        <v>0</v>
      </c>
      <c r="H18" s="39">
        <f t="shared" si="1"/>
        <v>508270273</v>
      </c>
      <c r="I18" s="593"/>
      <c r="J18" s="593"/>
      <c r="K18" s="593"/>
      <c r="L18" s="593"/>
      <c r="M18" s="593"/>
      <c r="N18" s="593"/>
      <c r="O18" s="592"/>
      <c r="P18" s="592"/>
      <c r="Q18" s="592"/>
      <c r="R18" s="592"/>
      <c r="S18" s="592"/>
    </row>
    <row r="19" spans="1:19">
      <c r="A19" s="30">
        <v>11</v>
      </c>
      <c r="B19" s="34" t="s">
        <v>46</v>
      </c>
      <c r="C19" s="35">
        <v>300772049.80639946</v>
      </c>
      <c r="D19" s="35">
        <v>51438084.089999996</v>
      </c>
      <c r="E19" s="36">
        <f t="shared" si="0"/>
        <v>352210133.89639944</v>
      </c>
      <c r="F19" s="37">
        <v>162944822.6566</v>
      </c>
      <c r="G19" s="38">
        <v>102034748.00520001</v>
      </c>
      <c r="H19" s="39">
        <f t="shared" si="1"/>
        <v>264979570.66180003</v>
      </c>
      <c r="I19" s="593"/>
      <c r="J19" s="593"/>
      <c r="K19" s="593"/>
      <c r="L19" s="593"/>
      <c r="M19" s="593"/>
      <c r="N19" s="593"/>
      <c r="O19" s="592"/>
      <c r="P19" s="592"/>
      <c r="Q19" s="592"/>
      <c r="R19" s="592"/>
      <c r="S19" s="592"/>
    </row>
    <row r="20" spans="1:19">
      <c r="A20" s="30">
        <v>12</v>
      </c>
      <c r="B20" s="42" t="s">
        <v>47</v>
      </c>
      <c r="C20" s="36">
        <f>SUM(C7:C11)+SUM(C14:C19)</f>
        <v>11732746540.822599</v>
      </c>
      <c r="D20" s="36">
        <f>SUM(D7:D11)+SUM(D14:D19)</f>
        <v>11136999260.824499</v>
      </c>
      <c r="E20" s="36">
        <f>C20+D20</f>
        <v>22869745801.647099</v>
      </c>
      <c r="F20" s="36">
        <f>SUM(F7:F11)+SUM(F14:F19)</f>
        <v>9270266089.4272995</v>
      </c>
      <c r="G20" s="36">
        <f>SUM(G7:G11)+SUM(G14:G19)</f>
        <v>11616340810.1397</v>
      </c>
      <c r="H20" s="39">
        <f t="shared" si="1"/>
        <v>20886606899.567001</v>
      </c>
      <c r="I20" s="593"/>
      <c r="J20" s="593"/>
      <c r="K20" s="593"/>
      <c r="L20" s="593"/>
      <c r="M20" s="593"/>
      <c r="N20" s="593"/>
      <c r="O20" s="592"/>
      <c r="P20" s="592"/>
      <c r="Q20" s="592"/>
      <c r="R20" s="592"/>
      <c r="S20" s="592"/>
    </row>
    <row r="21" spans="1:19">
      <c r="A21" s="30"/>
      <c r="B21" s="31" t="s">
        <v>48</v>
      </c>
      <c r="C21" s="43"/>
      <c r="D21" s="43"/>
      <c r="E21" s="43"/>
      <c r="F21" s="44"/>
      <c r="G21" s="45"/>
      <c r="H21" s="46"/>
      <c r="I21" s="593"/>
      <c r="J21" s="593"/>
      <c r="K21" s="593"/>
      <c r="L21" s="593"/>
      <c r="M21" s="593"/>
      <c r="N21" s="593"/>
      <c r="O21" s="592"/>
      <c r="P21" s="592"/>
      <c r="Q21" s="592"/>
      <c r="R21" s="592"/>
      <c r="S21" s="592"/>
    </row>
    <row r="22" spans="1:19">
      <c r="A22" s="30">
        <v>13</v>
      </c>
      <c r="B22" s="34" t="s">
        <v>49</v>
      </c>
      <c r="C22" s="35">
        <v>147464310.80000001</v>
      </c>
      <c r="D22" s="35">
        <v>258513058.23000002</v>
      </c>
      <c r="E22" s="36">
        <f>C22+D22</f>
        <v>405977369.03000003</v>
      </c>
      <c r="F22" s="37">
        <v>135628097.84</v>
      </c>
      <c r="G22" s="38">
        <v>166374078.08000001</v>
      </c>
      <c r="H22" s="39">
        <f t="shared" si="1"/>
        <v>302002175.92000002</v>
      </c>
      <c r="I22" s="593"/>
      <c r="J22" s="593"/>
      <c r="K22" s="593"/>
      <c r="L22" s="593"/>
      <c r="M22" s="593"/>
      <c r="N22" s="593"/>
      <c r="O22" s="592"/>
      <c r="P22" s="592"/>
      <c r="Q22" s="592"/>
      <c r="R22" s="592"/>
      <c r="S22" s="592"/>
    </row>
    <row r="23" spans="1:19">
      <c r="A23" s="30">
        <v>14</v>
      </c>
      <c r="B23" s="34" t="s">
        <v>50</v>
      </c>
      <c r="C23" s="35">
        <v>1885943686.7565</v>
      </c>
      <c r="D23" s="35">
        <v>2191503168.77</v>
      </c>
      <c r="E23" s="36">
        <f t="shared" ref="E23:E40" si="3">C23+D23</f>
        <v>4077446855.5264997</v>
      </c>
      <c r="F23" s="37">
        <v>1370602198.6164999</v>
      </c>
      <c r="G23" s="38">
        <v>1736691206.3699999</v>
      </c>
      <c r="H23" s="39">
        <f t="shared" si="1"/>
        <v>3107293404.9864998</v>
      </c>
      <c r="I23" s="593"/>
      <c r="J23" s="593"/>
      <c r="K23" s="593"/>
      <c r="L23" s="593"/>
      <c r="M23" s="593"/>
      <c r="N23" s="593"/>
      <c r="O23" s="592"/>
      <c r="P23" s="592"/>
      <c r="Q23" s="592"/>
      <c r="R23" s="592"/>
      <c r="S23" s="592"/>
    </row>
    <row r="24" spans="1:19">
      <c r="A24" s="30">
        <v>15</v>
      </c>
      <c r="B24" s="34" t="s">
        <v>51</v>
      </c>
      <c r="C24" s="35">
        <v>1065089115.5700002</v>
      </c>
      <c r="D24" s="35">
        <v>2214800365.4200001</v>
      </c>
      <c r="E24" s="36">
        <f t="shared" si="3"/>
        <v>3279889480.9900002</v>
      </c>
      <c r="F24" s="37">
        <v>958973239.89999998</v>
      </c>
      <c r="G24" s="38">
        <v>2185233295.8199997</v>
      </c>
      <c r="H24" s="39">
        <f t="shared" si="1"/>
        <v>3144206535.7199998</v>
      </c>
      <c r="I24" s="593"/>
      <c r="J24" s="593"/>
      <c r="K24" s="593"/>
      <c r="L24" s="593"/>
      <c r="M24" s="593"/>
      <c r="N24" s="593"/>
      <c r="O24" s="592"/>
      <c r="P24" s="592"/>
      <c r="Q24" s="592"/>
      <c r="R24" s="592"/>
      <c r="S24" s="592"/>
    </row>
    <row r="25" spans="1:19">
      <c r="A25" s="30">
        <v>16</v>
      </c>
      <c r="B25" s="34" t="s">
        <v>52</v>
      </c>
      <c r="C25" s="35">
        <v>2890554173.7200003</v>
      </c>
      <c r="D25" s="35">
        <v>3736669840.1899996</v>
      </c>
      <c r="E25" s="36">
        <f t="shared" si="3"/>
        <v>6627224013.9099998</v>
      </c>
      <c r="F25" s="37">
        <v>2817765009.4700003</v>
      </c>
      <c r="G25" s="38">
        <v>4402544460.5</v>
      </c>
      <c r="H25" s="39">
        <f t="shared" si="1"/>
        <v>7220309469.9700003</v>
      </c>
      <c r="I25" s="593"/>
      <c r="J25" s="593"/>
      <c r="K25" s="593"/>
      <c r="L25" s="593"/>
      <c r="M25" s="593"/>
      <c r="N25" s="593"/>
      <c r="O25" s="592"/>
      <c r="P25" s="592"/>
      <c r="Q25" s="592"/>
      <c r="R25" s="592"/>
      <c r="S25" s="592"/>
    </row>
    <row r="26" spans="1:19">
      <c r="A26" s="30">
        <v>17</v>
      </c>
      <c r="B26" s="34" t="s">
        <v>53</v>
      </c>
      <c r="C26" s="43">
        <v>0</v>
      </c>
      <c r="D26" s="43">
        <v>1010795831.4</v>
      </c>
      <c r="E26" s="36">
        <f t="shared" si="3"/>
        <v>1010795831.4</v>
      </c>
      <c r="F26" s="44">
        <v>0</v>
      </c>
      <c r="G26" s="45">
        <v>1138896462.5999999</v>
      </c>
      <c r="H26" s="39">
        <f t="shared" si="1"/>
        <v>1138896462.5999999</v>
      </c>
      <c r="I26" s="593"/>
      <c r="J26" s="593"/>
      <c r="K26" s="593"/>
      <c r="L26" s="593"/>
      <c r="M26" s="593"/>
      <c r="N26" s="593"/>
      <c r="O26" s="592"/>
      <c r="P26" s="592"/>
      <c r="Q26" s="592"/>
      <c r="R26" s="592"/>
      <c r="S26" s="592"/>
    </row>
    <row r="27" spans="1:19">
      <c r="A27" s="30">
        <v>18</v>
      </c>
      <c r="B27" s="34" t="s">
        <v>54</v>
      </c>
      <c r="C27" s="35">
        <v>2617172238.4700003</v>
      </c>
      <c r="D27" s="35">
        <v>494573863.56809998</v>
      </c>
      <c r="E27" s="36">
        <f t="shared" si="3"/>
        <v>3111746102.0381002</v>
      </c>
      <c r="F27" s="37">
        <v>1396948076.5999999</v>
      </c>
      <c r="G27" s="38">
        <v>846226773.70000005</v>
      </c>
      <c r="H27" s="39">
        <f t="shared" si="1"/>
        <v>2243174850.3000002</v>
      </c>
      <c r="I27" s="593"/>
      <c r="J27" s="593"/>
      <c r="K27" s="593"/>
      <c r="L27" s="593"/>
      <c r="M27" s="593"/>
      <c r="N27" s="593"/>
      <c r="O27" s="592"/>
      <c r="P27" s="592"/>
      <c r="Q27" s="592"/>
      <c r="R27" s="592"/>
      <c r="S27" s="592"/>
    </row>
    <row r="28" spans="1:19">
      <c r="A28" s="30">
        <v>19</v>
      </c>
      <c r="B28" s="34" t="s">
        <v>55</v>
      </c>
      <c r="C28" s="35">
        <v>66554971.5</v>
      </c>
      <c r="D28" s="35">
        <v>40807958.839999996</v>
      </c>
      <c r="E28" s="36">
        <f t="shared" si="3"/>
        <v>107362930.34</v>
      </c>
      <c r="F28" s="37">
        <v>48389826.090000004</v>
      </c>
      <c r="G28" s="38">
        <v>51390013.710000001</v>
      </c>
      <c r="H28" s="39">
        <f t="shared" si="1"/>
        <v>99779839.800000012</v>
      </c>
      <c r="I28" s="593"/>
      <c r="J28" s="593"/>
      <c r="K28" s="593"/>
      <c r="L28" s="593"/>
      <c r="M28" s="593"/>
      <c r="N28" s="593"/>
      <c r="O28" s="592"/>
      <c r="P28" s="592"/>
      <c r="Q28" s="592"/>
      <c r="R28" s="592"/>
      <c r="S28" s="592"/>
    </row>
    <row r="29" spans="1:19">
      <c r="A29" s="30">
        <v>20</v>
      </c>
      <c r="B29" s="34" t="s">
        <v>56</v>
      </c>
      <c r="C29" s="35">
        <v>147222857.19839999</v>
      </c>
      <c r="D29" s="35">
        <v>476887286.00409997</v>
      </c>
      <c r="E29" s="36">
        <f t="shared" si="3"/>
        <v>624110143.20249999</v>
      </c>
      <c r="F29" s="37">
        <v>144654319.24000001</v>
      </c>
      <c r="G29" s="38">
        <v>289484729.76059997</v>
      </c>
      <c r="H29" s="39">
        <f t="shared" si="1"/>
        <v>434139049.00059998</v>
      </c>
      <c r="I29" s="593"/>
      <c r="J29" s="593"/>
      <c r="K29" s="593"/>
      <c r="L29" s="593"/>
      <c r="M29" s="593"/>
      <c r="N29" s="593"/>
      <c r="O29" s="592"/>
      <c r="P29" s="592"/>
      <c r="Q29" s="592"/>
      <c r="R29" s="592"/>
      <c r="S29" s="592"/>
    </row>
    <row r="30" spans="1:19">
      <c r="A30" s="30">
        <v>21</v>
      </c>
      <c r="B30" s="34" t="s">
        <v>57</v>
      </c>
      <c r="C30" s="35">
        <v>0</v>
      </c>
      <c r="D30" s="35">
        <v>983112100</v>
      </c>
      <c r="E30" s="36">
        <f t="shared" si="3"/>
        <v>983112100</v>
      </c>
      <c r="F30" s="37">
        <v>0</v>
      </c>
      <c r="G30" s="38">
        <v>1149776600</v>
      </c>
      <c r="H30" s="39">
        <f t="shared" si="1"/>
        <v>1149776600</v>
      </c>
      <c r="I30" s="593"/>
      <c r="J30" s="593"/>
      <c r="K30" s="593"/>
      <c r="L30" s="593"/>
      <c r="M30" s="593"/>
      <c r="N30" s="593"/>
      <c r="O30" s="592"/>
      <c r="P30" s="592"/>
      <c r="Q30" s="592"/>
      <c r="R30" s="592"/>
      <c r="S30" s="592"/>
    </row>
    <row r="31" spans="1:19">
      <c r="A31" s="30">
        <v>22</v>
      </c>
      <c r="B31" s="42" t="s">
        <v>58</v>
      </c>
      <c r="C31" s="36">
        <f>SUM(C22:C30)</f>
        <v>8820001354.0149021</v>
      </c>
      <c r="D31" s="36">
        <f>SUM(D22:D30)</f>
        <v>11407663472.422201</v>
      </c>
      <c r="E31" s="36">
        <f>C31+D31</f>
        <v>20227664826.437103</v>
      </c>
      <c r="F31" s="36">
        <f>SUM(F22:F30)</f>
        <v>6872960767.7565002</v>
      </c>
      <c r="G31" s="36">
        <f>SUM(G22:G30)</f>
        <v>11966617620.540598</v>
      </c>
      <c r="H31" s="39">
        <f t="shared" si="1"/>
        <v>18839578388.297096</v>
      </c>
      <c r="I31" s="593"/>
      <c r="J31" s="593"/>
      <c r="K31" s="593"/>
      <c r="L31" s="593"/>
      <c r="M31" s="593"/>
      <c r="N31" s="593"/>
      <c r="O31" s="592"/>
      <c r="P31" s="592"/>
      <c r="Q31" s="592"/>
      <c r="R31" s="592"/>
      <c r="S31" s="592"/>
    </row>
    <row r="32" spans="1:19">
      <c r="A32" s="30"/>
      <c r="B32" s="31" t="s">
        <v>59</v>
      </c>
      <c r="C32" s="43"/>
      <c r="D32" s="43"/>
      <c r="E32" s="35"/>
      <c r="F32" s="44"/>
      <c r="G32" s="45"/>
      <c r="H32" s="46"/>
      <c r="I32" s="593"/>
      <c r="J32" s="593"/>
      <c r="K32" s="593"/>
      <c r="L32" s="593"/>
      <c r="M32" s="593"/>
      <c r="N32" s="593"/>
      <c r="O32" s="592"/>
      <c r="P32" s="592"/>
      <c r="Q32" s="592"/>
      <c r="R32" s="592"/>
      <c r="S32" s="592"/>
    </row>
    <row r="33" spans="1:19">
      <c r="A33" s="30">
        <v>23</v>
      </c>
      <c r="B33" s="34" t="s">
        <v>60</v>
      </c>
      <c r="C33" s="35">
        <v>27993660.18</v>
      </c>
      <c r="D33" s="43"/>
      <c r="E33" s="36">
        <f t="shared" si="3"/>
        <v>27993660.18</v>
      </c>
      <c r="F33" s="37">
        <v>27993660.18</v>
      </c>
      <c r="G33" s="45"/>
      <c r="H33" s="39">
        <f t="shared" si="1"/>
        <v>27993660.18</v>
      </c>
      <c r="I33" s="593"/>
      <c r="J33" s="593"/>
      <c r="K33" s="593"/>
      <c r="L33" s="593"/>
      <c r="M33" s="593"/>
      <c r="N33" s="593"/>
      <c r="O33" s="592"/>
      <c r="P33" s="592"/>
      <c r="Q33" s="592"/>
      <c r="R33" s="592"/>
      <c r="S33" s="592"/>
    </row>
    <row r="34" spans="1:19">
      <c r="A34" s="30">
        <v>24</v>
      </c>
      <c r="B34" s="34" t="s">
        <v>61</v>
      </c>
      <c r="C34" s="35">
        <v>0</v>
      </c>
      <c r="D34" s="43"/>
      <c r="E34" s="36">
        <f t="shared" si="3"/>
        <v>0</v>
      </c>
      <c r="F34" s="37">
        <v>0</v>
      </c>
      <c r="G34" s="45"/>
      <c r="H34" s="39">
        <f t="shared" si="1"/>
        <v>0</v>
      </c>
      <c r="I34" s="593"/>
      <c r="J34" s="593"/>
      <c r="K34" s="593"/>
      <c r="L34" s="593"/>
      <c r="M34" s="593"/>
      <c r="N34" s="593"/>
      <c r="O34" s="592"/>
      <c r="P34" s="592"/>
      <c r="Q34" s="592"/>
      <c r="R34" s="592"/>
      <c r="S34" s="592"/>
    </row>
    <row r="35" spans="1:19">
      <c r="A35" s="30">
        <v>25</v>
      </c>
      <c r="B35" s="41" t="s">
        <v>62</v>
      </c>
      <c r="C35" s="35">
        <v>-3750525.8499999996</v>
      </c>
      <c r="D35" s="43"/>
      <c r="E35" s="36">
        <f t="shared" si="3"/>
        <v>-3750525.8499999996</v>
      </c>
      <c r="F35" s="37">
        <v>-2237680.2000000002</v>
      </c>
      <c r="G35" s="45"/>
      <c r="H35" s="39">
        <f t="shared" si="1"/>
        <v>-2237680.2000000002</v>
      </c>
      <c r="I35" s="593"/>
      <c r="J35" s="593"/>
      <c r="K35" s="593"/>
      <c r="L35" s="593"/>
      <c r="M35" s="593"/>
      <c r="N35" s="593"/>
      <c r="O35" s="592"/>
      <c r="P35" s="592"/>
      <c r="Q35" s="592"/>
      <c r="R35" s="592"/>
      <c r="S35" s="592"/>
    </row>
    <row r="36" spans="1:19">
      <c r="A36" s="30">
        <v>26</v>
      </c>
      <c r="B36" s="34" t="s">
        <v>63</v>
      </c>
      <c r="C36" s="35">
        <v>175290463.64000002</v>
      </c>
      <c r="D36" s="43"/>
      <c r="E36" s="36">
        <f t="shared" si="3"/>
        <v>175290463.64000002</v>
      </c>
      <c r="F36" s="37">
        <v>230740599.25999999</v>
      </c>
      <c r="G36" s="45"/>
      <c r="H36" s="39">
        <f t="shared" si="1"/>
        <v>230740599.25999999</v>
      </c>
      <c r="I36" s="593"/>
      <c r="J36" s="593"/>
      <c r="K36" s="593"/>
      <c r="L36" s="593"/>
      <c r="M36" s="593"/>
      <c r="N36" s="593"/>
      <c r="O36" s="592"/>
      <c r="P36" s="592"/>
      <c r="Q36" s="592"/>
      <c r="R36" s="592"/>
      <c r="S36" s="592"/>
    </row>
    <row r="37" spans="1:19">
      <c r="A37" s="30">
        <v>27</v>
      </c>
      <c r="B37" s="34" t="s">
        <v>64</v>
      </c>
      <c r="C37" s="35">
        <v>0</v>
      </c>
      <c r="D37" s="43"/>
      <c r="E37" s="36">
        <f t="shared" si="3"/>
        <v>0</v>
      </c>
      <c r="F37" s="37">
        <v>0</v>
      </c>
      <c r="G37" s="45"/>
      <c r="H37" s="39">
        <f t="shared" si="1"/>
        <v>0</v>
      </c>
      <c r="I37" s="593"/>
      <c r="J37" s="593"/>
      <c r="K37" s="593"/>
      <c r="L37" s="593"/>
      <c r="M37" s="593"/>
      <c r="N37" s="593"/>
      <c r="O37" s="592"/>
      <c r="P37" s="592"/>
      <c r="Q37" s="592"/>
      <c r="R37" s="592"/>
      <c r="S37" s="592"/>
    </row>
    <row r="38" spans="1:19">
      <c r="A38" s="30">
        <v>28</v>
      </c>
      <c r="B38" s="34" t="s">
        <v>65</v>
      </c>
      <c r="C38" s="35">
        <v>2464119006</v>
      </c>
      <c r="D38" s="43"/>
      <c r="E38" s="36">
        <f t="shared" si="3"/>
        <v>2464119006</v>
      </c>
      <c r="F38" s="37">
        <v>1741653206.8598976</v>
      </c>
      <c r="G38" s="45"/>
      <c r="H38" s="39">
        <f t="shared" si="1"/>
        <v>1741653206.8598976</v>
      </c>
      <c r="I38" s="593"/>
      <c r="J38" s="593"/>
      <c r="K38" s="593"/>
      <c r="L38" s="593"/>
      <c r="M38" s="593"/>
      <c r="N38" s="593"/>
      <c r="O38" s="592"/>
      <c r="P38" s="592"/>
      <c r="Q38" s="592"/>
      <c r="R38" s="592"/>
      <c r="S38" s="592"/>
    </row>
    <row r="39" spans="1:19">
      <c r="A39" s="30">
        <v>29</v>
      </c>
      <c r="B39" s="34" t="s">
        <v>66</v>
      </c>
      <c r="C39" s="35">
        <v>-21571628.399999999</v>
      </c>
      <c r="D39" s="43"/>
      <c r="E39" s="36">
        <f t="shared" si="3"/>
        <v>-21571628.399999999</v>
      </c>
      <c r="F39" s="37">
        <v>48878725.140000001</v>
      </c>
      <c r="G39" s="45"/>
      <c r="H39" s="39">
        <f t="shared" si="1"/>
        <v>48878725.140000001</v>
      </c>
      <c r="I39" s="593"/>
      <c r="J39" s="593"/>
      <c r="K39" s="593"/>
      <c r="L39" s="593"/>
      <c r="M39" s="593"/>
      <c r="N39" s="593"/>
      <c r="O39" s="592"/>
      <c r="P39" s="592"/>
      <c r="Q39" s="592"/>
      <c r="R39" s="592"/>
      <c r="S39" s="592"/>
    </row>
    <row r="40" spans="1:19">
      <c r="A40" s="30">
        <v>30</v>
      </c>
      <c r="B40" s="305" t="s">
        <v>264</v>
      </c>
      <c r="C40" s="35">
        <v>2642080975.5700002</v>
      </c>
      <c r="D40" s="43"/>
      <c r="E40" s="36">
        <f t="shared" si="3"/>
        <v>2642080975.5700002</v>
      </c>
      <c r="F40" s="37">
        <v>2047028511.2398977</v>
      </c>
      <c r="G40" s="45"/>
      <c r="H40" s="39">
        <f t="shared" si="1"/>
        <v>2047028511.2398977</v>
      </c>
      <c r="I40" s="593"/>
      <c r="J40" s="593"/>
      <c r="K40" s="593"/>
      <c r="L40" s="593"/>
      <c r="M40" s="593"/>
      <c r="N40" s="593"/>
      <c r="O40" s="592"/>
      <c r="P40" s="592"/>
      <c r="Q40" s="592"/>
      <c r="R40" s="592"/>
      <c r="S40" s="592"/>
    </row>
    <row r="41" spans="1:19" ht="15" thickBot="1">
      <c r="A41" s="47">
        <v>31</v>
      </c>
      <c r="B41" s="48" t="s">
        <v>67</v>
      </c>
      <c r="C41" s="49">
        <f>C31+C40</f>
        <v>11462082329.584902</v>
      </c>
      <c r="D41" s="49">
        <f>D31+D40</f>
        <v>11407663472.422201</v>
      </c>
      <c r="E41" s="49">
        <f>C41+D41</f>
        <v>22869745802.007103</v>
      </c>
      <c r="F41" s="49">
        <f>F31+F40</f>
        <v>8919989278.9963989</v>
      </c>
      <c r="G41" s="49">
        <f>G31+G40</f>
        <v>11966617620.540598</v>
      </c>
      <c r="H41" s="50">
        <f>F41+G41</f>
        <v>20886606899.536995</v>
      </c>
      <c r="I41" s="593"/>
      <c r="J41" s="593"/>
      <c r="K41" s="593"/>
      <c r="L41" s="593"/>
      <c r="M41" s="593"/>
      <c r="N41" s="593"/>
      <c r="O41" s="592"/>
      <c r="P41" s="592"/>
      <c r="Q41" s="592"/>
      <c r="R41" s="592"/>
      <c r="S41" s="592"/>
    </row>
    <row r="43" spans="1:19">
      <c r="B43" s="51"/>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0"/>
  <sheetViews>
    <sheetView workbookViewId="0">
      <pane xSplit="1" ySplit="6" topLeftCell="B7" activePane="bottomRight" state="frozen"/>
      <selection activeCell="B9" sqref="B9"/>
      <selection pane="topRight" activeCell="B9" sqref="B9"/>
      <selection pane="bottomLeft" activeCell="B9" sqref="B9"/>
      <selection pane="bottomRight" activeCell="B7" sqref="B7"/>
    </sheetView>
  </sheetViews>
  <sheetFormatPr defaultColWidth="9.140625" defaultRowHeight="12.75"/>
  <cols>
    <col min="1" max="1" width="9.5703125" style="4" bestFit="1" customWidth="1"/>
    <col min="2" max="2" width="89.140625" style="4" customWidth="1"/>
    <col min="3" max="8" width="12.7109375" style="4" customWidth="1"/>
    <col min="9" max="9" width="8.85546875" style="4" customWidth="1"/>
    <col min="10" max="11" width="10.5703125" style="4" bestFit="1" customWidth="1"/>
    <col min="12" max="12" width="11.5703125" style="4" bestFit="1" customWidth="1"/>
    <col min="13" max="15" width="10.5703125" style="4" bestFit="1" customWidth="1"/>
    <col min="16" max="18" width="9.140625" style="4"/>
    <col min="19" max="19" width="11.5703125" style="4" bestFit="1" customWidth="1"/>
    <col min="20" max="16384" width="9.140625" style="4"/>
  </cols>
  <sheetData>
    <row r="1" spans="1:19">
      <c r="A1" s="2" t="s">
        <v>30</v>
      </c>
      <c r="B1" s="3" t="str">
        <f>'Info '!C2</f>
        <v>Bank of Georgia JSC</v>
      </c>
      <c r="C1" s="3">
        <f>'Info '!D2</f>
        <v>0</v>
      </c>
    </row>
    <row r="2" spans="1:19">
      <c r="A2" s="2" t="s">
        <v>31</v>
      </c>
      <c r="B2" s="3"/>
      <c r="C2" s="470">
        <v>44286</v>
      </c>
      <c r="D2" s="7"/>
      <c r="E2" s="7"/>
      <c r="F2" s="7"/>
      <c r="G2" s="7"/>
      <c r="H2" s="7"/>
    </row>
    <row r="3" spans="1:19">
      <c r="A3" s="2"/>
      <c r="B3" s="3"/>
      <c r="C3" s="6"/>
      <c r="D3" s="7"/>
      <c r="E3" s="7"/>
      <c r="F3" s="7"/>
      <c r="G3" s="7"/>
      <c r="H3" s="7"/>
    </row>
    <row r="4" spans="1:19" ht="13.5" thickBot="1">
      <c r="A4" s="53" t="s">
        <v>193</v>
      </c>
      <c r="B4" s="257" t="s">
        <v>22</v>
      </c>
      <c r="C4" s="23"/>
      <c r="D4" s="25"/>
      <c r="E4" s="25"/>
      <c r="F4" s="26"/>
      <c r="G4" s="26"/>
      <c r="H4" s="54" t="s">
        <v>73</v>
      </c>
    </row>
    <row r="5" spans="1:19">
      <c r="A5" s="55" t="s">
        <v>6</v>
      </c>
      <c r="B5" s="56"/>
      <c r="C5" s="693" t="s">
        <v>68</v>
      </c>
      <c r="D5" s="694"/>
      <c r="E5" s="695"/>
      <c r="F5" s="693" t="s">
        <v>72</v>
      </c>
      <c r="G5" s="694"/>
      <c r="H5" s="696"/>
    </row>
    <row r="6" spans="1:19">
      <c r="A6" s="57" t="s">
        <v>6</v>
      </c>
      <c r="B6" s="58"/>
      <c r="C6" s="59" t="s">
        <v>69</v>
      </c>
      <c r="D6" s="59" t="s">
        <v>70</v>
      </c>
      <c r="E6" s="59" t="s">
        <v>71</v>
      </c>
      <c r="F6" s="59" t="s">
        <v>69</v>
      </c>
      <c r="G6" s="59" t="s">
        <v>70</v>
      </c>
      <c r="H6" s="60" t="s">
        <v>71</v>
      </c>
    </row>
    <row r="7" spans="1:19">
      <c r="A7" s="61"/>
      <c r="B7" s="257" t="s">
        <v>192</v>
      </c>
      <c r="C7" s="62"/>
      <c r="D7" s="62"/>
      <c r="E7" s="62"/>
      <c r="F7" s="62"/>
      <c r="G7" s="62"/>
      <c r="H7" s="63"/>
    </row>
    <row r="8" spans="1:19">
      <c r="A8" s="61">
        <v>1</v>
      </c>
      <c r="B8" s="64" t="s">
        <v>191</v>
      </c>
      <c r="C8" s="62">
        <v>5710184.9199999999</v>
      </c>
      <c r="D8" s="62">
        <v>-1067616.3600000001</v>
      </c>
      <c r="E8" s="65">
        <f t="shared" ref="E8:E22" si="0">C8+D8</f>
        <v>4642568.5599999996</v>
      </c>
      <c r="F8" s="62">
        <v>3442280.47</v>
      </c>
      <c r="G8" s="62">
        <v>-1253743.23</v>
      </c>
      <c r="H8" s="66">
        <f t="shared" ref="H8:H22" si="1">F8+G8</f>
        <v>2188537.2400000002</v>
      </c>
      <c r="J8" s="594"/>
      <c r="K8" s="594"/>
      <c r="L8" s="594"/>
      <c r="M8" s="594"/>
      <c r="N8" s="594"/>
      <c r="O8" s="594"/>
      <c r="P8" s="594"/>
    </row>
    <row r="9" spans="1:19">
      <c r="A9" s="61">
        <v>2</v>
      </c>
      <c r="B9" s="64" t="s">
        <v>190</v>
      </c>
      <c r="C9" s="67">
        <f>C10+C11+C12+C13+C14+C15+C16+C17+C18</f>
        <v>290506167.4799</v>
      </c>
      <c r="D9" s="67">
        <f>D10+D11+D12+D13+D14+D15+D16+D17+D18</f>
        <v>130683137.91909996</v>
      </c>
      <c r="E9" s="65">
        <f t="shared" si="0"/>
        <v>421189305.39899993</v>
      </c>
      <c r="F9" s="67">
        <f>F10+F11+F12+F13+F14+F15+F16+F17+F18</f>
        <v>206234185.32990003</v>
      </c>
      <c r="G9" s="67">
        <f>G10+G11+G12+G13+G14+G15+G16+G17+G18</f>
        <v>128332187.43746355</v>
      </c>
      <c r="H9" s="66">
        <f t="shared" si="1"/>
        <v>334566372.76736355</v>
      </c>
      <c r="J9" s="594"/>
      <c r="K9" s="594"/>
      <c r="L9" s="594"/>
      <c r="M9" s="594"/>
      <c r="N9" s="594"/>
      <c r="O9" s="594"/>
      <c r="P9" s="594"/>
      <c r="Q9" s="594"/>
      <c r="R9" s="594"/>
      <c r="S9" s="594"/>
    </row>
    <row r="10" spans="1:19">
      <c r="A10" s="61">
        <v>2.1</v>
      </c>
      <c r="B10" s="68" t="s">
        <v>189</v>
      </c>
      <c r="C10" s="62">
        <v>4923.3999999999996</v>
      </c>
      <c r="D10" s="62">
        <v>19566.099999999999</v>
      </c>
      <c r="E10" s="65">
        <f t="shared" si="0"/>
        <v>24489.5</v>
      </c>
      <c r="F10" s="62">
        <v>1</v>
      </c>
      <c r="G10" s="62">
        <v>15998.49</v>
      </c>
      <c r="H10" s="66">
        <f t="shared" si="1"/>
        <v>15999.49</v>
      </c>
      <c r="J10" s="594"/>
      <c r="K10" s="594"/>
      <c r="L10" s="594"/>
      <c r="M10" s="594"/>
      <c r="N10" s="594"/>
      <c r="O10" s="594"/>
      <c r="P10" s="594"/>
      <c r="Q10" s="594"/>
      <c r="R10" s="594"/>
      <c r="S10" s="594"/>
    </row>
    <row r="11" spans="1:19">
      <c r="A11" s="61">
        <v>2.2000000000000002</v>
      </c>
      <c r="B11" s="68" t="s">
        <v>188</v>
      </c>
      <c r="C11" s="62">
        <v>33751293.049099997</v>
      </c>
      <c r="D11" s="62">
        <v>46912205.533394471</v>
      </c>
      <c r="E11" s="65">
        <f t="shared" si="0"/>
        <v>80663498.582494467</v>
      </c>
      <c r="F11" s="62">
        <v>28899149.238200001</v>
      </c>
      <c r="G11" s="62">
        <v>43676453.088941954</v>
      </c>
      <c r="H11" s="66">
        <f t="shared" si="1"/>
        <v>72575602.327141955</v>
      </c>
      <c r="J11" s="594"/>
      <c r="K11" s="594"/>
      <c r="L11" s="594"/>
      <c r="M11" s="594"/>
      <c r="N11" s="594"/>
      <c r="O11" s="594"/>
      <c r="P11" s="594"/>
      <c r="Q11" s="594"/>
      <c r="R11" s="594"/>
      <c r="S11" s="594"/>
    </row>
    <row r="12" spans="1:19">
      <c r="A12" s="61">
        <v>2.2999999999999998</v>
      </c>
      <c r="B12" s="68" t="s">
        <v>187</v>
      </c>
      <c r="C12" s="62">
        <v>1136492.18</v>
      </c>
      <c r="D12" s="62">
        <v>2314187.481061656</v>
      </c>
      <c r="E12" s="65">
        <f t="shared" si="0"/>
        <v>3450679.6610616557</v>
      </c>
      <c r="F12" s="62">
        <v>1116395.6000000001</v>
      </c>
      <c r="G12" s="62">
        <v>1397653.66</v>
      </c>
      <c r="H12" s="66">
        <f t="shared" si="1"/>
        <v>2514049.2599999998</v>
      </c>
      <c r="J12" s="594"/>
      <c r="K12" s="594"/>
      <c r="L12" s="594"/>
      <c r="M12" s="594"/>
      <c r="N12" s="594"/>
      <c r="O12" s="594"/>
      <c r="P12" s="594"/>
      <c r="Q12" s="594"/>
      <c r="R12" s="594"/>
      <c r="S12" s="594"/>
    </row>
    <row r="13" spans="1:19">
      <c r="A13" s="61">
        <v>2.4</v>
      </c>
      <c r="B13" s="68" t="s">
        <v>186</v>
      </c>
      <c r="C13" s="62">
        <v>8037122.3152999999</v>
      </c>
      <c r="D13" s="62">
        <v>2733817.4313597912</v>
      </c>
      <c r="E13" s="65">
        <f t="shared" si="0"/>
        <v>10770939.746659791</v>
      </c>
      <c r="F13" s="62">
        <v>4358038.8846000005</v>
      </c>
      <c r="G13" s="62">
        <v>2381870.5511943167</v>
      </c>
      <c r="H13" s="66">
        <f t="shared" si="1"/>
        <v>6739909.4357943172</v>
      </c>
      <c r="J13" s="594"/>
      <c r="K13" s="594"/>
      <c r="L13" s="594"/>
      <c r="M13" s="594"/>
      <c r="N13" s="594"/>
      <c r="O13" s="594"/>
      <c r="P13" s="594"/>
      <c r="Q13" s="594"/>
      <c r="R13" s="594"/>
      <c r="S13" s="594"/>
    </row>
    <row r="14" spans="1:19">
      <c r="A14" s="61">
        <v>2.5</v>
      </c>
      <c r="B14" s="68" t="s">
        <v>185</v>
      </c>
      <c r="C14" s="62">
        <v>4630165.29</v>
      </c>
      <c r="D14" s="62">
        <v>12235119.795790426</v>
      </c>
      <c r="E14" s="65">
        <f t="shared" si="0"/>
        <v>16865285.085790426</v>
      </c>
      <c r="F14" s="62">
        <v>1917455.95</v>
      </c>
      <c r="G14" s="62">
        <v>11179264.780000001</v>
      </c>
      <c r="H14" s="66">
        <f t="shared" si="1"/>
        <v>13096720.73</v>
      </c>
      <c r="J14" s="594"/>
      <c r="K14" s="594"/>
      <c r="L14" s="594"/>
      <c r="M14" s="594"/>
      <c r="N14" s="594"/>
      <c r="O14" s="594"/>
      <c r="P14" s="594"/>
      <c r="Q14" s="594"/>
      <c r="R14" s="594"/>
      <c r="S14" s="594"/>
    </row>
    <row r="15" spans="1:19">
      <c r="A15" s="61">
        <v>2.6</v>
      </c>
      <c r="B15" s="68" t="s">
        <v>184</v>
      </c>
      <c r="C15" s="62">
        <v>12651008.4</v>
      </c>
      <c r="D15" s="62">
        <v>17380943.106800001</v>
      </c>
      <c r="E15" s="65">
        <f t="shared" si="0"/>
        <v>30031951.506800003</v>
      </c>
      <c r="F15" s="62">
        <v>8884319.1300000008</v>
      </c>
      <c r="G15" s="62">
        <v>17782769.300427303</v>
      </c>
      <c r="H15" s="66">
        <f t="shared" si="1"/>
        <v>26667088.430427305</v>
      </c>
      <c r="J15" s="594"/>
      <c r="K15" s="594"/>
      <c r="L15" s="594"/>
      <c r="M15" s="594"/>
      <c r="N15" s="594"/>
      <c r="O15" s="594"/>
      <c r="P15" s="594"/>
      <c r="Q15" s="594"/>
      <c r="R15" s="594"/>
      <c r="S15" s="594"/>
    </row>
    <row r="16" spans="1:19">
      <c r="A16" s="61">
        <v>2.7</v>
      </c>
      <c r="B16" s="68" t="s">
        <v>183</v>
      </c>
      <c r="C16" s="62">
        <v>4564319.6454999996</v>
      </c>
      <c r="D16" s="62">
        <v>1914627.6078999999</v>
      </c>
      <c r="E16" s="65">
        <f t="shared" si="0"/>
        <v>6478947.2533999998</v>
      </c>
      <c r="F16" s="62">
        <v>2107658.0370999998</v>
      </c>
      <c r="G16" s="62">
        <v>2483431.3160999999</v>
      </c>
      <c r="H16" s="66">
        <f t="shared" si="1"/>
        <v>4591089.3531999998</v>
      </c>
      <c r="J16" s="594"/>
      <c r="K16" s="594"/>
      <c r="L16" s="594"/>
      <c r="M16" s="594"/>
      <c r="N16" s="594"/>
      <c r="O16" s="594"/>
      <c r="P16" s="594"/>
      <c r="Q16" s="594"/>
      <c r="R16" s="594"/>
      <c r="S16" s="594"/>
    </row>
    <row r="17" spans="1:19">
      <c r="A17" s="61">
        <v>2.8</v>
      </c>
      <c r="B17" s="68" t="s">
        <v>182</v>
      </c>
      <c r="C17" s="62">
        <v>224902602.49000001</v>
      </c>
      <c r="D17" s="62">
        <v>46292563.532793611</v>
      </c>
      <c r="E17" s="65">
        <f t="shared" si="0"/>
        <v>271195166.02279365</v>
      </c>
      <c r="F17" s="62">
        <v>158163160.44</v>
      </c>
      <c r="G17" s="62">
        <v>48736616.400799997</v>
      </c>
      <c r="H17" s="66">
        <f t="shared" si="1"/>
        <v>206899776.84079999</v>
      </c>
      <c r="J17" s="594"/>
      <c r="K17" s="594"/>
      <c r="L17" s="594"/>
      <c r="M17" s="594"/>
      <c r="N17" s="594"/>
      <c r="O17" s="594"/>
      <c r="P17" s="594"/>
      <c r="Q17" s="594"/>
      <c r="R17" s="594"/>
      <c r="S17" s="594"/>
    </row>
    <row r="18" spans="1:19">
      <c r="A18" s="61">
        <v>2.9</v>
      </c>
      <c r="B18" s="68" t="s">
        <v>181</v>
      </c>
      <c r="C18" s="62">
        <v>828240.71</v>
      </c>
      <c r="D18" s="62">
        <v>880107.33</v>
      </c>
      <c r="E18" s="65">
        <f t="shared" si="0"/>
        <v>1708348.04</v>
      </c>
      <c r="F18" s="62">
        <v>788007.05</v>
      </c>
      <c r="G18" s="62">
        <v>678129.85</v>
      </c>
      <c r="H18" s="66">
        <f t="shared" si="1"/>
        <v>1466136.9</v>
      </c>
      <c r="J18" s="594"/>
      <c r="K18" s="594"/>
      <c r="L18" s="594"/>
      <c r="M18" s="594"/>
      <c r="N18" s="594"/>
      <c r="O18" s="594"/>
      <c r="P18" s="594"/>
      <c r="Q18" s="594"/>
      <c r="R18" s="594"/>
      <c r="S18" s="594"/>
    </row>
    <row r="19" spans="1:19">
      <c r="A19" s="61">
        <v>3</v>
      </c>
      <c r="B19" s="64" t="s">
        <v>180</v>
      </c>
      <c r="C19" s="62">
        <v>4526779.6900000004</v>
      </c>
      <c r="D19" s="62">
        <v>690877.75</v>
      </c>
      <c r="E19" s="65">
        <f t="shared" si="0"/>
        <v>5217657.4400000004</v>
      </c>
      <c r="F19" s="62">
        <v>2567545.71</v>
      </c>
      <c r="G19" s="62">
        <v>597361.74</v>
      </c>
      <c r="H19" s="66">
        <f t="shared" si="1"/>
        <v>3164907.45</v>
      </c>
      <c r="J19" s="594"/>
      <c r="K19" s="594"/>
      <c r="L19" s="594"/>
      <c r="M19" s="594"/>
      <c r="N19" s="594"/>
      <c r="O19" s="594"/>
      <c r="P19" s="594"/>
      <c r="Q19" s="594"/>
      <c r="R19" s="594"/>
      <c r="S19" s="594"/>
    </row>
    <row r="20" spans="1:19">
      <c r="A20" s="61">
        <v>4</v>
      </c>
      <c r="B20" s="64" t="s">
        <v>179</v>
      </c>
      <c r="C20" s="62">
        <v>63188682.390000001</v>
      </c>
      <c r="D20" s="62">
        <v>488237.3</v>
      </c>
      <c r="E20" s="65">
        <f t="shared" si="0"/>
        <v>63676919.689999998</v>
      </c>
      <c r="F20" s="62">
        <v>47748623</v>
      </c>
      <c r="G20" s="62">
        <v>873073.59</v>
      </c>
      <c r="H20" s="66">
        <f t="shared" si="1"/>
        <v>48621696.590000004</v>
      </c>
      <c r="J20" s="594"/>
      <c r="K20" s="594"/>
      <c r="L20" s="594"/>
      <c r="M20" s="594"/>
      <c r="N20" s="594"/>
      <c r="O20" s="594"/>
      <c r="P20" s="594"/>
      <c r="Q20" s="594"/>
      <c r="R20" s="594"/>
      <c r="S20" s="594"/>
    </row>
    <row r="21" spans="1:19">
      <c r="A21" s="61">
        <v>5</v>
      </c>
      <c r="B21" s="64" t="s">
        <v>178</v>
      </c>
      <c r="C21" s="62">
        <v>0</v>
      </c>
      <c r="D21" s="62">
        <v>0</v>
      </c>
      <c r="E21" s="65">
        <f t="shared" si="0"/>
        <v>0</v>
      </c>
      <c r="F21" s="62">
        <v>0</v>
      </c>
      <c r="G21" s="62">
        <v>0</v>
      </c>
      <c r="H21" s="66">
        <f t="shared" si="1"/>
        <v>0</v>
      </c>
      <c r="J21" s="594"/>
      <c r="K21" s="594"/>
      <c r="L21" s="594"/>
      <c r="M21" s="594"/>
      <c r="N21" s="594"/>
      <c r="O21" s="594"/>
      <c r="P21" s="594"/>
      <c r="Q21" s="594"/>
      <c r="R21" s="594"/>
      <c r="S21" s="594"/>
    </row>
    <row r="22" spans="1:19">
      <c r="A22" s="61">
        <v>6</v>
      </c>
      <c r="B22" s="69" t="s">
        <v>177</v>
      </c>
      <c r="C22" s="67">
        <f>C8+C9+C19+C20+C21</f>
        <v>363931814.4799</v>
      </c>
      <c r="D22" s="67">
        <f>D8+D9+D19+D20+D21</f>
        <v>130794636.60909995</v>
      </c>
      <c r="E22" s="65">
        <f t="shared" si="0"/>
        <v>494726451.08899999</v>
      </c>
      <c r="F22" s="67">
        <f>F8+F9+F19+F20+F21</f>
        <v>259992634.50990003</v>
      </c>
      <c r="G22" s="67">
        <f>G8+G9+G19+G20+G21</f>
        <v>128548879.53746355</v>
      </c>
      <c r="H22" s="66">
        <f t="shared" si="1"/>
        <v>388541514.04736358</v>
      </c>
      <c r="J22" s="594"/>
      <c r="K22" s="594"/>
      <c r="L22" s="594"/>
      <c r="M22" s="594"/>
      <c r="N22" s="594"/>
      <c r="O22" s="594"/>
      <c r="P22" s="594"/>
      <c r="Q22" s="594"/>
      <c r="R22" s="594"/>
      <c r="S22" s="594"/>
    </row>
    <row r="23" spans="1:19">
      <c r="A23" s="61"/>
      <c r="B23" s="257" t="s">
        <v>176</v>
      </c>
      <c r="C23" s="70"/>
      <c r="D23" s="70"/>
      <c r="E23" s="71"/>
      <c r="F23" s="70"/>
      <c r="G23" s="70"/>
      <c r="H23" s="72"/>
      <c r="J23" s="594"/>
      <c r="K23" s="594"/>
      <c r="L23" s="594"/>
      <c r="M23" s="594"/>
      <c r="N23" s="594"/>
      <c r="O23" s="594"/>
      <c r="P23" s="594"/>
      <c r="Q23" s="594"/>
      <c r="R23" s="594"/>
      <c r="S23" s="594"/>
    </row>
    <row r="24" spans="1:19">
      <c r="A24" s="61">
        <v>7</v>
      </c>
      <c r="B24" s="64" t="s">
        <v>175</v>
      </c>
      <c r="C24" s="62">
        <v>35970299.950000003</v>
      </c>
      <c r="D24" s="62">
        <v>1149967.7</v>
      </c>
      <c r="E24" s="65">
        <f t="shared" ref="E24:E31" si="2">C24+D24</f>
        <v>37120267.650000006</v>
      </c>
      <c r="F24" s="62">
        <v>21497681.260000002</v>
      </c>
      <c r="G24" s="62">
        <v>6062375.8099999996</v>
      </c>
      <c r="H24" s="66">
        <f t="shared" ref="H24:H31" si="3">F24+G24</f>
        <v>27560057.07</v>
      </c>
      <c r="J24" s="594"/>
      <c r="K24" s="594"/>
      <c r="L24" s="594"/>
      <c r="M24" s="594"/>
      <c r="N24" s="594"/>
      <c r="O24" s="594"/>
      <c r="P24" s="594"/>
      <c r="Q24" s="594"/>
      <c r="R24" s="594"/>
      <c r="S24" s="594"/>
    </row>
    <row r="25" spans="1:19">
      <c r="A25" s="61">
        <v>8</v>
      </c>
      <c r="B25" s="64" t="s">
        <v>174</v>
      </c>
      <c r="C25" s="62">
        <v>77109701.299999997</v>
      </c>
      <c r="D25" s="62">
        <v>13124315.210000001</v>
      </c>
      <c r="E25" s="65">
        <f t="shared" si="2"/>
        <v>90234016.50999999</v>
      </c>
      <c r="F25" s="62">
        <v>71312173.530000001</v>
      </c>
      <c r="G25" s="62">
        <v>27204057.809999999</v>
      </c>
      <c r="H25" s="66">
        <f t="shared" si="3"/>
        <v>98516231.340000004</v>
      </c>
      <c r="J25" s="594"/>
      <c r="K25" s="594"/>
      <c r="L25" s="594"/>
      <c r="M25" s="594"/>
      <c r="N25" s="594"/>
      <c r="O25" s="594"/>
      <c r="P25" s="594"/>
      <c r="Q25" s="594"/>
      <c r="R25" s="594"/>
      <c r="S25" s="594"/>
    </row>
    <row r="26" spans="1:19">
      <c r="A26" s="61">
        <v>9</v>
      </c>
      <c r="B26" s="64" t="s">
        <v>173</v>
      </c>
      <c r="C26" s="62">
        <v>3310580.58</v>
      </c>
      <c r="D26" s="62">
        <v>26534.06</v>
      </c>
      <c r="E26" s="65">
        <f t="shared" si="2"/>
        <v>3337114.64</v>
      </c>
      <c r="F26" s="62">
        <v>1514972.02</v>
      </c>
      <c r="G26" s="62">
        <v>2011.3</v>
      </c>
      <c r="H26" s="66">
        <f t="shared" si="3"/>
        <v>1516983.32</v>
      </c>
      <c r="J26" s="594"/>
      <c r="K26" s="594"/>
      <c r="L26" s="594"/>
      <c r="M26" s="594"/>
      <c r="N26" s="594"/>
      <c r="O26" s="594"/>
      <c r="P26" s="594"/>
      <c r="Q26" s="594"/>
      <c r="R26" s="594"/>
      <c r="S26" s="594"/>
    </row>
    <row r="27" spans="1:19">
      <c r="A27" s="61">
        <v>10</v>
      </c>
      <c r="B27" s="64" t="s">
        <v>172</v>
      </c>
      <c r="C27" s="62">
        <v>732931.7</v>
      </c>
      <c r="D27" s="62">
        <v>24311345.23</v>
      </c>
      <c r="E27" s="65">
        <f t="shared" si="2"/>
        <v>25044276.93</v>
      </c>
      <c r="F27" s="62">
        <v>682873.44</v>
      </c>
      <c r="G27" s="62">
        <v>26756040.129999999</v>
      </c>
      <c r="H27" s="66">
        <f t="shared" si="3"/>
        <v>27438913.57</v>
      </c>
      <c r="J27" s="594"/>
      <c r="K27" s="594"/>
      <c r="L27" s="594"/>
      <c r="M27" s="594"/>
      <c r="N27" s="594"/>
      <c r="O27" s="594"/>
      <c r="P27" s="594"/>
      <c r="Q27" s="594"/>
      <c r="R27" s="594"/>
      <c r="S27" s="594"/>
    </row>
    <row r="28" spans="1:19">
      <c r="A28" s="61">
        <v>11</v>
      </c>
      <c r="B28" s="64" t="s">
        <v>171</v>
      </c>
      <c r="C28" s="62">
        <v>68033317.349999994</v>
      </c>
      <c r="D28" s="62">
        <v>14671946.42</v>
      </c>
      <c r="E28" s="65">
        <f t="shared" si="2"/>
        <v>82705263.769999996</v>
      </c>
      <c r="F28" s="62">
        <v>32004697.629999999</v>
      </c>
      <c r="G28" s="62">
        <v>15920670.050000001</v>
      </c>
      <c r="H28" s="66">
        <f t="shared" si="3"/>
        <v>47925367.68</v>
      </c>
      <c r="J28" s="594"/>
      <c r="K28" s="594"/>
      <c r="L28" s="594"/>
      <c r="M28" s="594"/>
      <c r="N28" s="594"/>
      <c r="O28" s="594"/>
      <c r="P28" s="594"/>
      <c r="Q28" s="594"/>
      <c r="R28" s="594"/>
      <c r="S28" s="594"/>
    </row>
    <row r="29" spans="1:19">
      <c r="A29" s="61">
        <v>12</v>
      </c>
      <c r="B29" s="64" t="s">
        <v>170</v>
      </c>
      <c r="C29" s="62">
        <v>0</v>
      </c>
      <c r="D29" s="62">
        <v>0</v>
      </c>
      <c r="E29" s="65">
        <f t="shared" si="2"/>
        <v>0</v>
      </c>
      <c r="F29" s="62">
        <v>0</v>
      </c>
      <c r="G29" s="62">
        <v>0</v>
      </c>
      <c r="H29" s="66">
        <f t="shared" si="3"/>
        <v>0</v>
      </c>
      <c r="J29" s="594"/>
      <c r="K29" s="594"/>
      <c r="L29" s="594"/>
      <c r="M29" s="594"/>
      <c r="N29" s="594"/>
      <c r="O29" s="594"/>
      <c r="P29" s="594"/>
      <c r="Q29" s="594"/>
      <c r="R29" s="594"/>
      <c r="S29" s="594"/>
    </row>
    <row r="30" spans="1:19">
      <c r="A30" s="61">
        <v>13</v>
      </c>
      <c r="B30" s="73" t="s">
        <v>169</v>
      </c>
      <c r="C30" s="67">
        <f>C24+C25+C26+C27+C28+C29</f>
        <v>185156830.88</v>
      </c>
      <c r="D30" s="67">
        <f>D24+D25+D26+D27+D28+D29</f>
        <v>53284108.620000005</v>
      </c>
      <c r="E30" s="65">
        <f t="shared" si="2"/>
        <v>238440939.5</v>
      </c>
      <c r="F30" s="67">
        <f>F24+F25+F26+F27+F28+F29</f>
        <v>127012397.88</v>
      </c>
      <c r="G30" s="67">
        <f>G24+G25+G26+G27+G28+G29</f>
        <v>75945155.099999994</v>
      </c>
      <c r="H30" s="66">
        <f t="shared" si="3"/>
        <v>202957552.97999999</v>
      </c>
      <c r="J30" s="594"/>
      <c r="K30" s="594"/>
      <c r="L30" s="594"/>
      <c r="M30" s="594"/>
      <c r="N30" s="594"/>
      <c r="O30" s="594"/>
      <c r="P30" s="594"/>
      <c r="Q30" s="594"/>
      <c r="R30" s="594"/>
      <c r="S30" s="594"/>
    </row>
    <row r="31" spans="1:19">
      <c r="A31" s="61">
        <v>14</v>
      </c>
      <c r="B31" s="73" t="s">
        <v>168</v>
      </c>
      <c r="C31" s="67">
        <f>C22-C30</f>
        <v>178774983.59990001</v>
      </c>
      <c r="D31" s="67">
        <f>D22-D30</f>
        <v>77510527.98909995</v>
      </c>
      <c r="E31" s="65">
        <f t="shared" si="2"/>
        <v>256285511.58899996</v>
      </c>
      <c r="F31" s="67">
        <f>F22-F30</f>
        <v>132980236.62990004</v>
      </c>
      <c r="G31" s="67">
        <f>G22-G30</f>
        <v>52603724.437463552</v>
      </c>
      <c r="H31" s="66">
        <f t="shared" si="3"/>
        <v>185583961.06736359</v>
      </c>
      <c r="J31" s="594"/>
      <c r="K31" s="594"/>
      <c r="L31" s="594"/>
      <c r="M31" s="594"/>
      <c r="N31" s="594"/>
      <c r="O31" s="594"/>
      <c r="P31" s="594"/>
      <c r="Q31" s="594"/>
      <c r="R31" s="594"/>
      <c r="S31" s="594"/>
    </row>
    <row r="32" spans="1:19">
      <c r="A32" s="61"/>
      <c r="B32" s="74"/>
      <c r="C32" s="74"/>
      <c r="D32" s="75"/>
      <c r="E32" s="71"/>
      <c r="F32" s="75"/>
      <c r="G32" s="75"/>
      <c r="H32" s="72"/>
      <c r="J32" s="594"/>
      <c r="K32" s="594"/>
      <c r="L32" s="594"/>
      <c r="M32" s="594"/>
      <c r="N32" s="594"/>
      <c r="O32" s="594"/>
      <c r="P32" s="594"/>
      <c r="Q32" s="594"/>
      <c r="R32" s="594"/>
      <c r="S32" s="594"/>
    </row>
    <row r="33" spans="1:19">
      <c r="A33" s="61"/>
      <c r="B33" s="74" t="s">
        <v>167</v>
      </c>
      <c r="C33" s="70"/>
      <c r="D33" s="70"/>
      <c r="E33" s="71"/>
      <c r="F33" s="70"/>
      <c r="G33" s="70"/>
      <c r="H33" s="72"/>
      <c r="J33" s="594"/>
      <c r="K33" s="594"/>
      <c r="L33" s="594"/>
      <c r="M33" s="594"/>
      <c r="N33" s="594"/>
      <c r="O33" s="594"/>
      <c r="P33" s="594"/>
      <c r="Q33" s="594"/>
      <c r="R33" s="594"/>
      <c r="S33" s="594"/>
    </row>
    <row r="34" spans="1:19">
      <c r="A34" s="61">
        <v>15</v>
      </c>
      <c r="B34" s="76" t="s">
        <v>166</v>
      </c>
      <c r="C34" s="77">
        <f>C35-C36</f>
        <v>56598336</v>
      </c>
      <c r="D34" s="77">
        <f t="shared" ref="D34:H34" si="4">D35-D36</f>
        <v>-8999408.3099999987</v>
      </c>
      <c r="E34" s="77">
        <f t="shared" si="4"/>
        <v>47598927.689999998</v>
      </c>
      <c r="F34" s="77">
        <f t="shared" si="4"/>
        <v>43121180.130000003</v>
      </c>
      <c r="G34" s="77">
        <f t="shared" si="4"/>
        <v>-3566742.7799999993</v>
      </c>
      <c r="H34" s="77">
        <f t="shared" si="4"/>
        <v>39554437.350000001</v>
      </c>
      <c r="J34" s="594"/>
      <c r="K34" s="594"/>
      <c r="L34" s="594"/>
      <c r="M34" s="594"/>
      <c r="N34" s="594"/>
      <c r="O34" s="594"/>
      <c r="P34" s="594"/>
      <c r="Q34" s="594"/>
      <c r="R34" s="594"/>
      <c r="S34" s="594"/>
    </row>
    <row r="35" spans="1:19">
      <c r="A35" s="61">
        <v>15.1</v>
      </c>
      <c r="B35" s="68" t="s">
        <v>165</v>
      </c>
      <c r="C35" s="62">
        <v>76812779.799999997</v>
      </c>
      <c r="D35" s="62">
        <v>22288073.75</v>
      </c>
      <c r="E35" s="65">
        <f t="shared" ref="E35:E45" si="5">C35+D35</f>
        <v>99100853.549999997</v>
      </c>
      <c r="F35" s="62">
        <v>55005989.710000001</v>
      </c>
      <c r="G35" s="62">
        <v>14358305.1</v>
      </c>
      <c r="H35" s="65">
        <f t="shared" ref="H35:H45" si="6">F35+G35</f>
        <v>69364294.810000002</v>
      </c>
      <c r="J35" s="594"/>
      <c r="K35" s="594"/>
      <c r="L35" s="594"/>
      <c r="M35" s="594"/>
      <c r="N35" s="594"/>
      <c r="O35" s="594"/>
      <c r="P35" s="594"/>
      <c r="Q35" s="594"/>
      <c r="R35" s="594"/>
      <c r="S35" s="594"/>
    </row>
    <row r="36" spans="1:19">
      <c r="A36" s="61">
        <v>15.2</v>
      </c>
      <c r="B36" s="68" t="s">
        <v>164</v>
      </c>
      <c r="C36" s="62">
        <v>20214443.800000001</v>
      </c>
      <c r="D36" s="62">
        <v>31287482.059999999</v>
      </c>
      <c r="E36" s="65">
        <f t="shared" si="5"/>
        <v>51501925.859999999</v>
      </c>
      <c r="F36" s="62">
        <v>11884809.58</v>
      </c>
      <c r="G36" s="62">
        <v>17925047.879999999</v>
      </c>
      <c r="H36" s="65">
        <f t="shared" si="6"/>
        <v>29809857.460000001</v>
      </c>
      <c r="J36" s="594"/>
      <c r="K36" s="594"/>
      <c r="L36" s="594"/>
      <c r="M36" s="594"/>
      <c r="N36" s="594"/>
      <c r="O36" s="594"/>
      <c r="P36" s="594"/>
      <c r="Q36" s="594"/>
      <c r="R36" s="594"/>
      <c r="S36" s="594"/>
    </row>
    <row r="37" spans="1:19">
      <c r="A37" s="61">
        <v>16</v>
      </c>
      <c r="B37" s="64" t="s">
        <v>163</v>
      </c>
      <c r="C37" s="62">
        <v>487039.96</v>
      </c>
      <c r="D37" s="62">
        <v>0</v>
      </c>
      <c r="E37" s="65">
        <f t="shared" si="5"/>
        <v>487039.96</v>
      </c>
      <c r="F37" s="62">
        <v>0</v>
      </c>
      <c r="G37" s="62">
        <v>0</v>
      </c>
      <c r="H37" s="65">
        <f t="shared" si="6"/>
        <v>0</v>
      </c>
      <c r="J37" s="594"/>
      <c r="K37" s="594"/>
      <c r="L37" s="594"/>
      <c r="M37" s="594"/>
      <c r="N37" s="594"/>
      <c r="O37" s="594"/>
      <c r="P37" s="594"/>
      <c r="Q37" s="594"/>
      <c r="R37" s="594"/>
      <c r="S37" s="594"/>
    </row>
    <row r="38" spans="1:19">
      <c r="A38" s="61">
        <v>17</v>
      </c>
      <c r="B38" s="64" t="s">
        <v>162</v>
      </c>
      <c r="C38" s="62">
        <v>0</v>
      </c>
      <c r="D38" s="62">
        <v>0</v>
      </c>
      <c r="E38" s="65">
        <f t="shared" si="5"/>
        <v>0</v>
      </c>
      <c r="F38" s="62">
        <v>0</v>
      </c>
      <c r="G38" s="62">
        <v>0</v>
      </c>
      <c r="H38" s="65">
        <f t="shared" si="6"/>
        <v>0</v>
      </c>
      <c r="J38" s="594"/>
      <c r="K38" s="594"/>
      <c r="L38" s="594"/>
      <c r="M38" s="594"/>
      <c r="N38" s="594"/>
      <c r="O38" s="594"/>
      <c r="P38" s="594"/>
      <c r="Q38" s="594"/>
      <c r="R38" s="594"/>
      <c r="S38" s="594"/>
    </row>
    <row r="39" spans="1:19">
      <c r="A39" s="61">
        <v>18</v>
      </c>
      <c r="B39" s="64" t="s">
        <v>161</v>
      </c>
      <c r="C39" s="62">
        <v>-2685.35</v>
      </c>
      <c r="D39" s="62">
        <v>900715.86</v>
      </c>
      <c r="E39" s="65">
        <f t="shared" si="5"/>
        <v>898030.51</v>
      </c>
      <c r="F39" s="62">
        <v>11418165.42</v>
      </c>
      <c r="G39" s="62">
        <v>29193.09</v>
      </c>
      <c r="H39" s="65">
        <f t="shared" si="6"/>
        <v>11447358.51</v>
      </c>
      <c r="J39" s="594"/>
      <c r="K39" s="594"/>
      <c r="L39" s="594"/>
      <c r="M39" s="594"/>
      <c r="N39" s="594"/>
      <c r="O39" s="594"/>
      <c r="P39" s="594"/>
      <c r="Q39" s="594"/>
      <c r="R39" s="594"/>
      <c r="S39" s="594"/>
    </row>
    <row r="40" spans="1:19">
      <c r="A40" s="61">
        <v>19</v>
      </c>
      <c r="B40" s="64" t="s">
        <v>160</v>
      </c>
      <c r="C40" s="62">
        <v>56694335.530000001</v>
      </c>
      <c r="D40" s="62">
        <v>0</v>
      </c>
      <c r="E40" s="65">
        <f t="shared" si="5"/>
        <v>56694335.530000001</v>
      </c>
      <c r="F40" s="62">
        <v>20495374.690000001</v>
      </c>
      <c r="G40" s="62">
        <v>0</v>
      </c>
      <c r="H40" s="65">
        <f t="shared" si="6"/>
        <v>20495374.690000001</v>
      </c>
      <c r="J40" s="594"/>
      <c r="K40" s="594"/>
      <c r="L40" s="594"/>
      <c r="M40" s="594"/>
      <c r="N40" s="594"/>
      <c r="O40" s="594"/>
      <c r="P40" s="594"/>
      <c r="Q40" s="594"/>
      <c r="R40" s="594"/>
      <c r="S40" s="594"/>
    </row>
    <row r="41" spans="1:19">
      <c r="A41" s="61">
        <v>20</v>
      </c>
      <c r="B41" s="64" t="s">
        <v>159</v>
      </c>
      <c r="C41" s="62">
        <v>2250805.63</v>
      </c>
      <c r="D41" s="62">
        <v>0</v>
      </c>
      <c r="E41" s="65">
        <f t="shared" si="5"/>
        <v>2250805.63</v>
      </c>
      <c r="F41" s="62">
        <v>9723239.7200000007</v>
      </c>
      <c r="G41" s="62">
        <v>0</v>
      </c>
      <c r="H41" s="65">
        <f t="shared" si="6"/>
        <v>9723239.7200000007</v>
      </c>
      <c r="J41" s="594"/>
      <c r="K41" s="594"/>
      <c r="L41" s="594"/>
      <c r="M41" s="594"/>
      <c r="N41" s="594"/>
      <c r="O41" s="594"/>
      <c r="P41" s="594"/>
      <c r="Q41" s="594"/>
      <c r="R41" s="594"/>
      <c r="S41" s="594"/>
    </row>
    <row r="42" spans="1:19">
      <c r="A42" s="61">
        <v>21</v>
      </c>
      <c r="B42" s="64" t="s">
        <v>158</v>
      </c>
      <c r="C42" s="62">
        <v>836623.64</v>
      </c>
      <c r="D42" s="62">
        <v>0</v>
      </c>
      <c r="E42" s="65">
        <f t="shared" si="5"/>
        <v>836623.64</v>
      </c>
      <c r="F42" s="62">
        <v>9200724.3699999992</v>
      </c>
      <c r="G42" s="62">
        <v>0</v>
      </c>
      <c r="H42" s="65">
        <f t="shared" si="6"/>
        <v>9200724.3699999992</v>
      </c>
      <c r="J42" s="594"/>
      <c r="K42" s="594"/>
      <c r="L42" s="594"/>
      <c r="M42" s="594"/>
      <c r="N42" s="594"/>
      <c r="O42" s="594"/>
      <c r="P42" s="594"/>
      <c r="Q42" s="594"/>
      <c r="R42" s="594"/>
      <c r="S42" s="594"/>
    </row>
    <row r="43" spans="1:19">
      <c r="A43" s="61">
        <v>22</v>
      </c>
      <c r="B43" s="64" t="s">
        <v>157</v>
      </c>
      <c r="C43" s="62">
        <v>4395040.1100000003</v>
      </c>
      <c r="D43" s="62">
        <v>6326500.96</v>
      </c>
      <c r="E43" s="65">
        <f t="shared" si="5"/>
        <v>10721541.07</v>
      </c>
      <c r="F43" s="62">
        <v>2764221.02</v>
      </c>
      <c r="G43" s="62">
        <v>7404989.1200000001</v>
      </c>
      <c r="H43" s="65">
        <f t="shared" si="6"/>
        <v>10169210.140000001</v>
      </c>
      <c r="J43" s="594"/>
      <c r="K43" s="594"/>
      <c r="L43" s="594"/>
      <c r="M43" s="594"/>
      <c r="N43" s="594"/>
      <c r="O43" s="594"/>
      <c r="P43" s="594"/>
      <c r="Q43" s="594"/>
      <c r="R43" s="594"/>
      <c r="S43" s="594"/>
    </row>
    <row r="44" spans="1:19">
      <c r="A44" s="61">
        <v>23</v>
      </c>
      <c r="B44" s="64" t="s">
        <v>156</v>
      </c>
      <c r="C44" s="62">
        <v>422441.67</v>
      </c>
      <c r="D44" s="62">
        <v>-1046458.46</v>
      </c>
      <c r="E44" s="65">
        <f t="shared" si="5"/>
        <v>-624016.79</v>
      </c>
      <c r="F44" s="62">
        <v>12709663.449999999</v>
      </c>
      <c r="G44" s="62">
        <v>173073.01693405153</v>
      </c>
      <c r="H44" s="65">
        <f t="shared" si="6"/>
        <v>12882736.466934051</v>
      </c>
      <c r="J44" s="594"/>
      <c r="K44" s="594"/>
      <c r="L44" s="594"/>
      <c r="M44" s="594"/>
      <c r="N44" s="594"/>
      <c r="O44" s="594"/>
      <c r="P44" s="594"/>
      <c r="Q44" s="594"/>
      <c r="R44" s="594"/>
      <c r="S44" s="594"/>
    </row>
    <row r="45" spans="1:19">
      <c r="A45" s="61">
        <v>24</v>
      </c>
      <c r="B45" s="73" t="s">
        <v>271</v>
      </c>
      <c r="C45" s="67">
        <f>C34+C37+C38+C39+C40+C41+C42+C43+C44</f>
        <v>121681937.19</v>
      </c>
      <c r="D45" s="67">
        <f>D34+D37+D38+D39+D40+D41+D42+D43+D44</f>
        <v>-2818649.9499999983</v>
      </c>
      <c r="E45" s="65">
        <f t="shared" si="5"/>
        <v>118863287.23999999</v>
      </c>
      <c r="F45" s="67">
        <f>F34+F37+F38+F39+F40+F41+F42+F43+F44</f>
        <v>109432568.80000001</v>
      </c>
      <c r="G45" s="67">
        <f>G34+G37+G38+G39+G40+G41+G42+G43+G44</f>
        <v>4040512.4469340523</v>
      </c>
      <c r="H45" s="65">
        <f t="shared" si="6"/>
        <v>113473081.24693407</v>
      </c>
      <c r="J45" s="594"/>
      <c r="K45" s="594"/>
      <c r="L45" s="594"/>
      <c r="M45" s="594"/>
      <c r="N45" s="594"/>
      <c r="O45" s="594"/>
      <c r="P45" s="594"/>
      <c r="Q45" s="594"/>
      <c r="R45" s="594"/>
      <c r="S45" s="594"/>
    </row>
    <row r="46" spans="1:19">
      <c r="A46" s="61"/>
      <c r="B46" s="257" t="s">
        <v>155</v>
      </c>
      <c r="C46" s="70"/>
      <c r="D46" s="70"/>
      <c r="E46" s="71"/>
      <c r="F46" s="70"/>
      <c r="G46" s="70"/>
      <c r="H46" s="72"/>
      <c r="J46" s="594"/>
      <c r="K46" s="594"/>
      <c r="L46" s="594"/>
      <c r="M46" s="594"/>
      <c r="N46" s="594"/>
      <c r="O46" s="594"/>
      <c r="P46" s="594"/>
      <c r="Q46" s="594"/>
      <c r="R46" s="594"/>
      <c r="S46" s="594"/>
    </row>
    <row r="47" spans="1:19">
      <c r="A47" s="61">
        <v>25</v>
      </c>
      <c r="B47" s="64" t="s">
        <v>154</v>
      </c>
      <c r="C47" s="62">
        <v>4985818.68</v>
      </c>
      <c r="D47" s="62">
        <v>2305493.19</v>
      </c>
      <c r="E47" s="65">
        <f t="shared" ref="E47:E54" si="7">C47+D47</f>
        <v>7291311.8699999992</v>
      </c>
      <c r="F47" s="62">
        <v>4115064.67</v>
      </c>
      <c r="G47" s="62">
        <v>2133057.16</v>
      </c>
      <c r="H47" s="66">
        <f t="shared" ref="H47:H54" si="8">F47+G47</f>
        <v>6248121.8300000001</v>
      </c>
      <c r="J47" s="594"/>
      <c r="K47" s="594"/>
      <c r="L47" s="594"/>
      <c r="M47" s="594"/>
      <c r="N47" s="594"/>
      <c r="O47" s="594"/>
      <c r="P47" s="594"/>
      <c r="Q47" s="594"/>
      <c r="R47" s="594"/>
      <c r="S47" s="594"/>
    </row>
    <row r="48" spans="1:19">
      <c r="A48" s="61">
        <v>26</v>
      </c>
      <c r="B48" s="64" t="s">
        <v>153</v>
      </c>
      <c r="C48" s="62">
        <v>8347173.4900000002</v>
      </c>
      <c r="D48" s="62">
        <v>2014983.85</v>
      </c>
      <c r="E48" s="65">
        <f t="shared" si="7"/>
        <v>10362157.34</v>
      </c>
      <c r="F48" s="62">
        <v>5183217.28</v>
      </c>
      <c r="G48" s="62">
        <v>2539587.23</v>
      </c>
      <c r="H48" s="66">
        <f t="shared" si="8"/>
        <v>7722804.5099999998</v>
      </c>
      <c r="J48" s="594"/>
      <c r="K48" s="594"/>
      <c r="L48" s="594"/>
      <c r="M48" s="594"/>
      <c r="N48" s="594"/>
      <c r="O48" s="594"/>
      <c r="P48" s="594"/>
      <c r="Q48" s="594"/>
      <c r="R48" s="594"/>
      <c r="S48" s="594"/>
    </row>
    <row r="49" spans="1:19">
      <c r="A49" s="61">
        <v>27</v>
      </c>
      <c r="B49" s="64" t="s">
        <v>152</v>
      </c>
      <c r="C49" s="62">
        <v>60795465.840000004</v>
      </c>
      <c r="D49" s="62">
        <v>0</v>
      </c>
      <c r="E49" s="65">
        <f t="shared" si="7"/>
        <v>60795465.840000004</v>
      </c>
      <c r="F49" s="62">
        <v>54846845.140000001</v>
      </c>
      <c r="G49" s="62">
        <v>0</v>
      </c>
      <c r="H49" s="66">
        <f t="shared" si="8"/>
        <v>54846845.140000001</v>
      </c>
      <c r="J49" s="594"/>
      <c r="K49" s="594"/>
      <c r="L49" s="594"/>
      <c r="M49" s="594"/>
      <c r="N49" s="594"/>
      <c r="O49" s="594"/>
      <c r="P49" s="594"/>
      <c r="Q49" s="594"/>
      <c r="R49" s="594"/>
      <c r="S49" s="594"/>
    </row>
    <row r="50" spans="1:19">
      <c r="A50" s="61">
        <v>28</v>
      </c>
      <c r="B50" s="64" t="s">
        <v>151</v>
      </c>
      <c r="C50" s="62">
        <v>4273499.22</v>
      </c>
      <c r="D50" s="62">
        <v>0</v>
      </c>
      <c r="E50" s="65">
        <f t="shared" si="7"/>
        <v>4273499.22</v>
      </c>
      <c r="F50" s="62">
        <v>3707440.18</v>
      </c>
      <c r="G50" s="62">
        <v>0</v>
      </c>
      <c r="H50" s="66">
        <f t="shared" si="8"/>
        <v>3707440.18</v>
      </c>
      <c r="J50" s="594"/>
      <c r="K50" s="594"/>
      <c r="L50" s="594"/>
      <c r="M50" s="594"/>
      <c r="N50" s="594"/>
      <c r="O50" s="594"/>
      <c r="P50" s="594"/>
      <c r="Q50" s="594"/>
      <c r="R50" s="594"/>
      <c r="S50" s="594"/>
    </row>
    <row r="51" spans="1:19">
      <c r="A51" s="61">
        <v>29</v>
      </c>
      <c r="B51" s="64" t="s">
        <v>150</v>
      </c>
      <c r="C51" s="62">
        <v>20283935.850000001</v>
      </c>
      <c r="D51" s="62">
        <v>0</v>
      </c>
      <c r="E51" s="65">
        <f t="shared" si="7"/>
        <v>20283935.850000001</v>
      </c>
      <c r="F51" s="62">
        <v>18622890.98</v>
      </c>
      <c r="G51" s="62">
        <v>0</v>
      </c>
      <c r="H51" s="66">
        <f t="shared" si="8"/>
        <v>18622890.98</v>
      </c>
      <c r="J51" s="594"/>
      <c r="K51" s="594"/>
      <c r="L51" s="594"/>
      <c r="M51" s="594"/>
      <c r="N51" s="594"/>
      <c r="O51" s="594"/>
      <c r="P51" s="594"/>
      <c r="Q51" s="594"/>
      <c r="R51" s="594"/>
      <c r="S51" s="594"/>
    </row>
    <row r="52" spans="1:19">
      <c r="A52" s="61">
        <v>30</v>
      </c>
      <c r="B52" s="64" t="s">
        <v>149</v>
      </c>
      <c r="C52" s="62">
        <v>20454123.940000001</v>
      </c>
      <c r="D52" s="62">
        <v>2202.36</v>
      </c>
      <c r="E52" s="65">
        <f t="shared" si="7"/>
        <v>20456326.300000001</v>
      </c>
      <c r="F52" s="62">
        <v>14862495.789999999</v>
      </c>
      <c r="G52" s="62">
        <v>171492.25</v>
      </c>
      <c r="H52" s="66">
        <f t="shared" si="8"/>
        <v>15033988.039999999</v>
      </c>
      <c r="J52" s="594"/>
      <c r="K52" s="594"/>
      <c r="L52" s="594"/>
      <c r="M52" s="594"/>
      <c r="N52" s="594"/>
      <c r="O52" s="594"/>
      <c r="P52" s="594"/>
      <c r="Q52" s="594"/>
      <c r="R52" s="594"/>
      <c r="S52" s="594"/>
    </row>
    <row r="53" spans="1:19">
      <c r="A53" s="61">
        <v>31</v>
      </c>
      <c r="B53" s="73" t="s">
        <v>272</v>
      </c>
      <c r="C53" s="67">
        <f>C47+C48+C49+C50+C51+C52</f>
        <v>119140017.02000001</v>
      </c>
      <c r="D53" s="67">
        <f>D47+D48+D49+D50+D51+D52</f>
        <v>4322679.4000000004</v>
      </c>
      <c r="E53" s="65">
        <f t="shared" si="7"/>
        <v>123462696.42000002</v>
      </c>
      <c r="F53" s="67">
        <f>F47+F48+F49+F50+F51+F52</f>
        <v>101337954.04000002</v>
      </c>
      <c r="G53" s="67">
        <f>G47+G48+G49+G50+G51+G52</f>
        <v>4844136.6400000006</v>
      </c>
      <c r="H53" s="65">
        <f t="shared" si="8"/>
        <v>106182090.68000002</v>
      </c>
      <c r="J53" s="594"/>
      <c r="K53" s="594"/>
      <c r="L53" s="594"/>
      <c r="M53" s="594"/>
      <c r="N53" s="594"/>
      <c r="O53" s="594"/>
      <c r="P53" s="594"/>
      <c r="Q53" s="594"/>
      <c r="R53" s="594"/>
      <c r="S53" s="594"/>
    </row>
    <row r="54" spans="1:19">
      <c r="A54" s="61">
        <v>32</v>
      </c>
      <c r="B54" s="73" t="s">
        <v>273</v>
      </c>
      <c r="C54" s="67">
        <f>C45-C53</f>
        <v>2541920.1699999869</v>
      </c>
      <c r="D54" s="67">
        <f>D45-D53</f>
        <v>-7141329.3499999987</v>
      </c>
      <c r="E54" s="65">
        <f t="shared" si="7"/>
        <v>-4599409.1800000118</v>
      </c>
      <c r="F54" s="67">
        <f>F45-F53</f>
        <v>8094614.7599999905</v>
      </c>
      <c r="G54" s="67">
        <f>G45-G53</f>
        <v>-803624.19306594832</v>
      </c>
      <c r="H54" s="65">
        <f t="shared" si="8"/>
        <v>7290990.5669340417</v>
      </c>
      <c r="J54" s="594"/>
      <c r="K54" s="594"/>
      <c r="L54" s="594"/>
      <c r="M54" s="594"/>
      <c r="N54" s="594"/>
      <c r="O54" s="594"/>
      <c r="P54" s="594"/>
      <c r="Q54" s="594"/>
      <c r="R54" s="594"/>
      <c r="S54" s="594"/>
    </row>
    <row r="55" spans="1:19">
      <c r="A55" s="61"/>
      <c r="B55" s="74"/>
      <c r="C55" s="75"/>
      <c r="D55" s="75"/>
      <c r="E55" s="71"/>
      <c r="F55" s="75"/>
      <c r="G55" s="75"/>
      <c r="H55" s="72"/>
      <c r="J55" s="594"/>
      <c r="K55" s="594"/>
      <c r="L55" s="594"/>
      <c r="M55" s="594"/>
      <c r="N55" s="594"/>
      <c r="O55" s="594"/>
      <c r="P55" s="594"/>
      <c r="Q55" s="594"/>
      <c r="R55" s="594"/>
      <c r="S55" s="594"/>
    </row>
    <row r="56" spans="1:19">
      <c r="A56" s="61">
        <v>33</v>
      </c>
      <c r="B56" s="73" t="s">
        <v>148</v>
      </c>
      <c r="C56" s="67">
        <f>C31+C54</f>
        <v>181316903.76989999</v>
      </c>
      <c r="D56" s="67">
        <f>D31+D54</f>
        <v>70369198.639099956</v>
      </c>
      <c r="E56" s="65">
        <f>C56+D56</f>
        <v>251686102.40899995</v>
      </c>
      <c r="F56" s="67">
        <f>F31+F54</f>
        <v>141074851.38990003</v>
      </c>
      <c r="G56" s="67">
        <f>G31+G54</f>
        <v>51800100.244397603</v>
      </c>
      <c r="H56" s="66">
        <f>F56+G56</f>
        <v>192874951.63429764</v>
      </c>
      <c r="J56" s="594"/>
      <c r="K56" s="594"/>
      <c r="L56" s="594"/>
      <c r="M56" s="594"/>
      <c r="N56" s="594"/>
      <c r="O56" s="594"/>
      <c r="P56" s="594"/>
      <c r="Q56" s="594"/>
      <c r="R56" s="594"/>
      <c r="S56" s="594"/>
    </row>
    <row r="57" spans="1:19">
      <c r="A57" s="61"/>
      <c r="B57" s="74"/>
      <c r="C57" s="75"/>
      <c r="D57" s="75"/>
      <c r="E57" s="71"/>
      <c r="F57" s="75"/>
      <c r="G57" s="75"/>
      <c r="H57" s="72"/>
      <c r="J57" s="594"/>
      <c r="K57" s="594"/>
      <c r="L57" s="594"/>
      <c r="M57" s="594"/>
      <c r="N57" s="594"/>
      <c r="O57" s="594"/>
      <c r="P57" s="594"/>
      <c r="Q57" s="594"/>
      <c r="R57" s="594"/>
      <c r="S57" s="594"/>
    </row>
    <row r="58" spans="1:19">
      <c r="A58" s="61">
        <v>34</v>
      </c>
      <c r="B58" s="64" t="s">
        <v>147</v>
      </c>
      <c r="C58" s="62">
        <v>6476478.0782000003</v>
      </c>
      <c r="D58" s="62">
        <v>-5224297.33</v>
      </c>
      <c r="E58" s="65">
        <f>C58+D58</f>
        <v>1252180.7482000003</v>
      </c>
      <c r="F58" s="62">
        <v>-7061675.6964999996</v>
      </c>
      <c r="G58" s="62">
        <v>-6793388.4800000004</v>
      </c>
      <c r="H58" s="66">
        <f>F58+G58</f>
        <v>-13855064.1765</v>
      </c>
      <c r="J58" s="594"/>
      <c r="K58" s="594"/>
      <c r="L58" s="594"/>
      <c r="M58" s="594"/>
      <c r="N58" s="594"/>
      <c r="O58" s="594"/>
      <c r="P58" s="594"/>
      <c r="Q58" s="594"/>
      <c r="R58" s="594"/>
      <c r="S58" s="594"/>
    </row>
    <row r="59" spans="1:19" s="258" customFormat="1">
      <c r="A59" s="61">
        <v>35</v>
      </c>
      <c r="B59" s="64" t="s">
        <v>146</v>
      </c>
      <c r="C59" s="62">
        <v>52827827.240000002</v>
      </c>
      <c r="D59" s="62">
        <v>0</v>
      </c>
      <c r="E59" s="65">
        <f>C59+D59</f>
        <v>52827827.240000002</v>
      </c>
      <c r="F59" s="62">
        <v>-1423903.97</v>
      </c>
      <c r="G59" s="62">
        <v>0</v>
      </c>
      <c r="H59" s="66">
        <f>F59+G59</f>
        <v>-1423903.97</v>
      </c>
      <c r="J59" s="594"/>
      <c r="K59" s="594"/>
      <c r="L59" s="594"/>
      <c r="M59" s="594"/>
      <c r="N59" s="594"/>
      <c r="O59" s="594"/>
      <c r="P59" s="594"/>
      <c r="Q59" s="594"/>
      <c r="R59" s="594"/>
      <c r="S59" s="594"/>
    </row>
    <row r="60" spans="1:19">
      <c r="A60" s="61">
        <v>36</v>
      </c>
      <c r="B60" s="64" t="s">
        <v>145</v>
      </c>
      <c r="C60" s="62">
        <v>3283246.7207999998</v>
      </c>
      <c r="D60" s="62">
        <v>-141723.21</v>
      </c>
      <c r="E60" s="65">
        <f>C60+D60</f>
        <v>3141523.5107999998</v>
      </c>
      <c r="F60" s="62">
        <v>4999530.0608999999</v>
      </c>
      <c r="G60" s="62">
        <v>-153281.29999999999</v>
      </c>
      <c r="H60" s="66">
        <f>F60+G60</f>
        <v>4846248.7609000001</v>
      </c>
      <c r="J60" s="594"/>
      <c r="K60" s="594"/>
      <c r="L60" s="594"/>
      <c r="M60" s="594"/>
      <c r="N60" s="594"/>
      <c r="O60" s="594"/>
      <c r="P60" s="594"/>
      <c r="Q60" s="594"/>
      <c r="R60" s="594"/>
      <c r="S60" s="594"/>
    </row>
    <row r="61" spans="1:19">
      <c r="A61" s="61">
        <v>37</v>
      </c>
      <c r="B61" s="73" t="s">
        <v>144</v>
      </c>
      <c r="C61" s="67">
        <f>C58+C59+C60</f>
        <v>62587552.038999997</v>
      </c>
      <c r="D61" s="67">
        <f>D58+D59+D60</f>
        <v>-5366020.54</v>
      </c>
      <c r="E61" s="65">
        <f>C61+D61</f>
        <v>57221531.498999998</v>
      </c>
      <c r="F61" s="67">
        <f>F58+F59+F60</f>
        <v>-3486049.6056000004</v>
      </c>
      <c r="G61" s="67">
        <f>G58+G59+G60</f>
        <v>-6946669.7800000003</v>
      </c>
      <c r="H61" s="66">
        <f>F61+G61</f>
        <v>-10432719.385600001</v>
      </c>
      <c r="J61" s="594"/>
      <c r="K61" s="594"/>
      <c r="L61" s="594"/>
      <c r="M61" s="594"/>
      <c r="N61" s="594"/>
      <c r="O61" s="594"/>
      <c r="P61" s="594"/>
      <c r="Q61" s="594"/>
      <c r="R61" s="594"/>
      <c r="S61" s="594"/>
    </row>
    <row r="62" spans="1:19">
      <c r="A62" s="61"/>
      <c r="B62" s="78"/>
      <c r="C62" s="70"/>
      <c r="D62" s="70"/>
      <c r="E62" s="71"/>
      <c r="F62" s="70"/>
      <c r="G62" s="70"/>
      <c r="H62" s="72"/>
      <c r="J62" s="594"/>
      <c r="K62" s="594"/>
      <c r="L62" s="594"/>
      <c r="M62" s="594"/>
      <c r="N62" s="594"/>
      <c r="O62" s="594"/>
      <c r="P62" s="594"/>
      <c r="Q62" s="594"/>
      <c r="R62" s="594"/>
      <c r="S62" s="594"/>
    </row>
    <row r="63" spans="1:19">
      <c r="A63" s="61">
        <v>38</v>
      </c>
      <c r="B63" s="79" t="s">
        <v>143</v>
      </c>
      <c r="C63" s="67">
        <f>C56-C61</f>
        <v>118729351.73089999</v>
      </c>
      <c r="D63" s="67">
        <f>D56-D61</f>
        <v>75735219.179099962</v>
      </c>
      <c r="E63" s="65">
        <f>C63+D63</f>
        <v>194464570.90999997</v>
      </c>
      <c r="F63" s="67">
        <f>F56-F61</f>
        <v>144560900.99550003</v>
      </c>
      <c r="G63" s="67">
        <f>G56-G61</f>
        <v>58746770.024397604</v>
      </c>
      <c r="H63" s="66">
        <f>F63+G63</f>
        <v>203307671.01989764</v>
      </c>
      <c r="J63" s="594"/>
      <c r="K63" s="594"/>
      <c r="L63" s="594"/>
      <c r="M63" s="594"/>
      <c r="N63" s="594"/>
      <c r="O63" s="594"/>
      <c r="P63" s="594"/>
      <c r="Q63" s="594"/>
      <c r="R63" s="594"/>
      <c r="S63" s="594"/>
    </row>
    <row r="64" spans="1:19">
      <c r="A64" s="57">
        <v>39</v>
      </c>
      <c r="B64" s="64" t="s">
        <v>142</v>
      </c>
      <c r="C64" s="80">
        <v>36605386</v>
      </c>
      <c r="D64" s="80"/>
      <c r="E64" s="65">
        <f>C64+D64</f>
        <v>36605386</v>
      </c>
      <c r="F64" s="80">
        <v>10751021</v>
      </c>
      <c r="G64" s="80"/>
      <c r="H64" s="66">
        <f>F64+G64</f>
        <v>10751021</v>
      </c>
      <c r="J64" s="594"/>
      <c r="K64" s="594"/>
      <c r="L64" s="594"/>
      <c r="M64" s="594"/>
      <c r="N64" s="594"/>
      <c r="O64" s="594"/>
      <c r="P64" s="594"/>
      <c r="Q64" s="594"/>
      <c r="R64" s="594"/>
      <c r="S64" s="594"/>
    </row>
    <row r="65" spans="1:19">
      <c r="A65" s="61">
        <v>40</v>
      </c>
      <c r="B65" s="73" t="s">
        <v>141</v>
      </c>
      <c r="C65" s="67">
        <f>C63-C64</f>
        <v>82123965.73089999</v>
      </c>
      <c r="D65" s="67">
        <f>D63-D64</f>
        <v>75735219.179099962</v>
      </c>
      <c r="E65" s="65">
        <f>C65+D65</f>
        <v>157859184.90999997</v>
      </c>
      <c r="F65" s="67">
        <f>F63-F64</f>
        <v>133809879.99550003</v>
      </c>
      <c r="G65" s="67">
        <f>G63-G64</f>
        <v>58746770.024397604</v>
      </c>
      <c r="H65" s="66">
        <f>F65+G65</f>
        <v>192556650.01989764</v>
      </c>
      <c r="J65" s="594"/>
      <c r="K65" s="594"/>
      <c r="L65" s="594"/>
      <c r="M65" s="594"/>
      <c r="N65" s="594"/>
      <c r="O65" s="594"/>
      <c r="P65" s="594"/>
      <c r="Q65" s="594"/>
      <c r="R65" s="594"/>
      <c r="S65" s="594"/>
    </row>
    <row r="66" spans="1:19">
      <c r="A66" s="57">
        <v>41</v>
      </c>
      <c r="B66" s="64" t="s">
        <v>140</v>
      </c>
      <c r="C66" s="80">
        <v>11564.44</v>
      </c>
      <c r="D66" s="80"/>
      <c r="E66" s="65">
        <f>C66+D66</f>
        <v>11564.44</v>
      </c>
      <c r="F66" s="80">
        <v>-149557.16</v>
      </c>
      <c r="G66" s="80"/>
      <c r="H66" s="66">
        <f>F66+G66</f>
        <v>-149557.16</v>
      </c>
      <c r="J66" s="594"/>
      <c r="K66" s="594"/>
      <c r="L66" s="594"/>
      <c r="M66" s="594"/>
      <c r="N66" s="594"/>
      <c r="O66" s="594"/>
      <c r="P66" s="594"/>
      <c r="Q66" s="594"/>
      <c r="R66" s="594"/>
      <c r="S66" s="594"/>
    </row>
    <row r="67" spans="1:19" ht="13.5" thickBot="1">
      <c r="A67" s="81">
        <v>42</v>
      </c>
      <c r="B67" s="82" t="s">
        <v>139</v>
      </c>
      <c r="C67" s="83">
        <f>C65+C66</f>
        <v>82135530.170899987</v>
      </c>
      <c r="D67" s="83">
        <f>D65+D66</f>
        <v>75735219.179099962</v>
      </c>
      <c r="E67" s="84">
        <f>C67+D67</f>
        <v>157870749.34999996</v>
      </c>
      <c r="F67" s="83">
        <f>F65+F66</f>
        <v>133660322.83550003</v>
      </c>
      <c r="G67" s="83">
        <f>G65+G66</f>
        <v>58746770.024397604</v>
      </c>
      <c r="H67" s="85">
        <f>F67+G67</f>
        <v>192407092.85989764</v>
      </c>
      <c r="J67" s="594"/>
      <c r="K67" s="594"/>
      <c r="L67" s="594"/>
      <c r="M67" s="594"/>
      <c r="N67" s="594"/>
      <c r="O67" s="594"/>
      <c r="P67" s="594"/>
      <c r="Q67" s="594"/>
      <c r="R67" s="594"/>
      <c r="S67" s="594"/>
    </row>
    <row r="68" spans="1:19">
      <c r="J68" s="594"/>
      <c r="K68" s="594"/>
      <c r="L68" s="594"/>
      <c r="M68" s="594"/>
      <c r="N68" s="594"/>
      <c r="O68" s="594"/>
      <c r="P68" s="594"/>
      <c r="Q68" s="594"/>
      <c r="R68" s="594"/>
      <c r="S68" s="594"/>
    </row>
    <row r="69" spans="1:19">
      <c r="J69" s="594"/>
      <c r="K69" s="594"/>
      <c r="L69" s="594"/>
      <c r="M69" s="594"/>
      <c r="N69" s="594"/>
      <c r="O69" s="594"/>
      <c r="P69" s="594"/>
      <c r="Q69" s="594"/>
      <c r="R69" s="594"/>
      <c r="S69" s="594"/>
    </row>
    <row r="70" spans="1:19">
      <c r="J70" s="594"/>
      <c r="K70" s="594"/>
      <c r="L70" s="594"/>
      <c r="M70" s="594"/>
      <c r="N70" s="594"/>
      <c r="O70" s="594"/>
      <c r="P70" s="594"/>
      <c r="Q70" s="594"/>
      <c r="R70" s="594"/>
      <c r="S70" s="594"/>
    </row>
    <row r="71" spans="1:19">
      <c r="J71" s="594"/>
      <c r="K71" s="594"/>
      <c r="L71" s="594"/>
      <c r="M71" s="594"/>
      <c r="N71" s="594"/>
      <c r="O71" s="594"/>
      <c r="P71" s="594"/>
      <c r="Q71" s="594"/>
      <c r="R71" s="594"/>
      <c r="S71" s="594"/>
    </row>
    <row r="72" spans="1:19">
      <c r="J72" s="594"/>
      <c r="K72" s="594"/>
      <c r="L72" s="594"/>
      <c r="M72" s="594"/>
      <c r="N72" s="594"/>
      <c r="O72" s="594"/>
      <c r="P72" s="594"/>
      <c r="Q72" s="594"/>
      <c r="R72" s="594"/>
      <c r="S72" s="594"/>
    </row>
    <row r="73" spans="1:19">
      <c r="J73" s="594"/>
      <c r="K73" s="594"/>
      <c r="L73" s="594"/>
      <c r="M73" s="594"/>
      <c r="N73" s="594"/>
      <c r="O73" s="594"/>
      <c r="P73" s="594"/>
      <c r="Q73" s="594"/>
      <c r="R73" s="594"/>
      <c r="S73" s="594"/>
    </row>
    <row r="74" spans="1:19">
      <c r="J74" s="594"/>
      <c r="K74" s="594"/>
      <c r="L74" s="594"/>
      <c r="M74" s="594"/>
      <c r="N74" s="594"/>
      <c r="O74" s="594"/>
      <c r="P74" s="594"/>
      <c r="Q74" s="594"/>
      <c r="R74" s="594"/>
      <c r="S74" s="594"/>
    </row>
    <row r="75" spans="1:19">
      <c r="J75" s="594"/>
      <c r="K75" s="594"/>
      <c r="L75" s="594"/>
      <c r="M75" s="594"/>
      <c r="N75" s="594"/>
      <c r="O75" s="594"/>
      <c r="P75" s="594"/>
      <c r="Q75" s="594"/>
      <c r="R75" s="594"/>
      <c r="S75" s="594"/>
    </row>
    <row r="76" spans="1:19">
      <c r="J76" s="594"/>
      <c r="K76" s="594"/>
      <c r="L76" s="594"/>
      <c r="M76" s="594"/>
      <c r="N76" s="594"/>
      <c r="O76" s="594"/>
      <c r="P76" s="594"/>
      <c r="Q76" s="594"/>
      <c r="R76" s="594"/>
      <c r="S76" s="594"/>
    </row>
    <row r="77" spans="1:19">
      <c r="J77" s="594"/>
      <c r="K77" s="594"/>
      <c r="L77" s="594"/>
      <c r="M77" s="594"/>
      <c r="N77" s="594"/>
      <c r="O77" s="594"/>
      <c r="P77" s="594"/>
      <c r="Q77" s="594"/>
      <c r="R77" s="594"/>
      <c r="S77" s="594"/>
    </row>
    <row r="78" spans="1:19">
      <c r="J78" s="594"/>
      <c r="K78" s="594"/>
      <c r="L78" s="594"/>
      <c r="M78" s="594"/>
      <c r="N78" s="594"/>
      <c r="O78" s="594"/>
      <c r="P78" s="594"/>
      <c r="Q78" s="594"/>
      <c r="R78" s="594"/>
      <c r="S78" s="594"/>
    </row>
    <row r="79" spans="1:19">
      <c r="J79" s="594"/>
      <c r="K79" s="594"/>
      <c r="L79" s="594"/>
      <c r="M79" s="594"/>
      <c r="N79" s="594"/>
      <c r="O79" s="594"/>
      <c r="P79" s="594"/>
      <c r="Q79" s="594"/>
      <c r="R79" s="594"/>
      <c r="S79" s="594"/>
    </row>
    <row r="80" spans="1:19">
      <c r="J80" s="594"/>
      <c r="K80" s="594"/>
      <c r="L80" s="594"/>
      <c r="M80" s="594"/>
      <c r="N80" s="594"/>
      <c r="O80" s="594"/>
      <c r="P80" s="594"/>
      <c r="Q80" s="594"/>
      <c r="R80" s="594"/>
      <c r="S80" s="594"/>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3"/>
  <sheetViews>
    <sheetView zoomScaleNormal="100" workbookViewId="0"/>
  </sheetViews>
  <sheetFormatPr defaultColWidth="9.140625" defaultRowHeight="14.25"/>
  <cols>
    <col min="1" max="1" width="9.5703125" style="5" bestFit="1" customWidth="1"/>
    <col min="2" max="2" width="72.28515625" style="5" customWidth="1"/>
    <col min="3" max="8" width="14.140625" style="5" bestFit="1" customWidth="1"/>
    <col min="9" max="9" width="9.140625" style="5"/>
    <col min="10" max="10" width="12.85546875" style="5" bestFit="1" customWidth="1"/>
    <col min="11" max="16384" width="9.140625" style="5"/>
  </cols>
  <sheetData>
    <row r="1" spans="1:15">
      <c r="A1" s="2" t="s">
        <v>30</v>
      </c>
      <c r="B1" s="3" t="str">
        <f>'Info '!C2</f>
        <v>Bank of Georgia JSC</v>
      </c>
    </row>
    <row r="2" spans="1:15">
      <c r="A2" s="2" t="s">
        <v>31</v>
      </c>
      <c r="B2" s="470">
        <v>44286</v>
      </c>
    </row>
    <row r="3" spans="1:15">
      <c r="A3" s="4"/>
    </row>
    <row r="4" spans="1:15" ht="15" thickBot="1">
      <c r="A4" s="4" t="s">
        <v>74</v>
      </c>
      <c r="B4" s="4"/>
      <c r="C4" s="236"/>
      <c r="D4" s="236"/>
      <c r="E4" s="236"/>
      <c r="F4" s="237"/>
      <c r="G4" s="237"/>
      <c r="H4" s="238" t="s">
        <v>73</v>
      </c>
    </row>
    <row r="5" spans="1:15">
      <c r="A5" s="697" t="s">
        <v>6</v>
      </c>
      <c r="B5" s="699" t="s">
        <v>338</v>
      </c>
      <c r="C5" s="693" t="s">
        <v>68</v>
      </c>
      <c r="D5" s="694"/>
      <c r="E5" s="695"/>
      <c r="F5" s="693" t="s">
        <v>72</v>
      </c>
      <c r="G5" s="694"/>
      <c r="H5" s="696"/>
    </row>
    <row r="6" spans="1:15">
      <c r="A6" s="698"/>
      <c r="B6" s="700"/>
      <c r="C6" s="32" t="s">
        <v>285</v>
      </c>
      <c r="D6" s="32" t="s">
        <v>120</v>
      </c>
      <c r="E6" s="32" t="s">
        <v>107</v>
      </c>
      <c r="F6" s="32" t="s">
        <v>285</v>
      </c>
      <c r="G6" s="32" t="s">
        <v>120</v>
      </c>
      <c r="H6" s="33" t="s">
        <v>107</v>
      </c>
    </row>
    <row r="7" spans="1:15" s="18" customFormat="1">
      <c r="A7" s="239">
        <v>1</v>
      </c>
      <c r="B7" s="240" t="s">
        <v>372</v>
      </c>
      <c r="C7" s="38"/>
      <c r="D7" s="38"/>
      <c r="E7" s="241">
        <f>C7+D7</f>
        <v>0</v>
      </c>
      <c r="F7" s="38"/>
      <c r="G7" s="38"/>
      <c r="H7" s="39">
        <f t="shared" ref="H7:H53" si="0">F7+G7</f>
        <v>0</v>
      </c>
    </row>
    <row r="8" spans="1:15" s="18" customFormat="1">
      <c r="A8" s="239">
        <v>1.1000000000000001</v>
      </c>
      <c r="B8" s="293" t="s">
        <v>303</v>
      </c>
      <c r="C8" s="38">
        <v>884232149.38999999</v>
      </c>
      <c r="D8" s="38">
        <v>737496661.61189997</v>
      </c>
      <c r="E8" s="241">
        <f t="shared" ref="E8:E53" si="1">C8+D8</f>
        <v>1621728811.0019</v>
      </c>
      <c r="F8" s="38">
        <v>696656255.38999999</v>
      </c>
      <c r="G8" s="38">
        <v>805522610.78260005</v>
      </c>
      <c r="H8" s="39">
        <f t="shared" si="0"/>
        <v>1502178866.1726</v>
      </c>
      <c r="J8" s="595"/>
      <c r="K8" s="595"/>
      <c r="L8" s="595"/>
      <c r="M8" s="595"/>
      <c r="N8" s="595"/>
      <c r="O8" s="595"/>
    </row>
    <row r="9" spans="1:15" s="18" customFormat="1">
      <c r="A9" s="239">
        <v>1.2</v>
      </c>
      <c r="B9" s="293" t="s">
        <v>304</v>
      </c>
      <c r="C9" s="38">
        <v>0</v>
      </c>
      <c r="D9" s="38">
        <v>85062878.960500017</v>
      </c>
      <c r="E9" s="241">
        <f t="shared" si="1"/>
        <v>85062878.960500017</v>
      </c>
      <c r="F9" s="38">
        <v>0</v>
      </c>
      <c r="G9" s="38">
        <v>124910827</v>
      </c>
      <c r="H9" s="39">
        <f t="shared" si="0"/>
        <v>124910827</v>
      </c>
      <c r="J9" s="595"/>
      <c r="K9" s="595"/>
      <c r="L9" s="595"/>
      <c r="M9" s="595"/>
      <c r="N9" s="595"/>
      <c r="O9" s="595"/>
    </row>
    <row r="10" spans="1:15" s="18" customFormat="1">
      <c r="A10" s="239">
        <v>1.3</v>
      </c>
      <c r="B10" s="293" t="s">
        <v>305</v>
      </c>
      <c r="C10" s="38">
        <v>223000892.00999999</v>
      </c>
      <c r="D10" s="38">
        <v>15722757.920999989</v>
      </c>
      <c r="E10" s="241">
        <f t="shared" si="1"/>
        <v>238723649.93099999</v>
      </c>
      <c r="F10" s="38">
        <v>207162188.88999999</v>
      </c>
      <c r="G10" s="38">
        <v>30195555.068399996</v>
      </c>
      <c r="H10" s="39">
        <f t="shared" si="0"/>
        <v>237357743.95839998</v>
      </c>
      <c r="J10" s="595"/>
      <c r="K10" s="595"/>
      <c r="L10" s="595"/>
      <c r="M10" s="595"/>
      <c r="N10" s="595"/>
      <c r="O10" s="595"/>
    </row>
    <row r="11" spans="1:15" s="18" customFormat="1">
      <c r="A11" s="239">
        <v>1.4</v>
      </c>
      <c r="B11" s="293" t="s">
        <v>286</v>
      </c>
      <c r="C11" s="38">
        <v>197601064.56999999</v>
      </c>
      <c r="D11" s="38">
        <v>421627262.28060001</v>
      </c>
      <c r="E11" s="241">
        <f t="shared" si="1"/>
        <v>619228326.8506</v>
      </c>
      <c r="F11" s="38">
        <v>148601847.75999999</v>
      </c>
      <c r="G11" s="38">
        <v>200374152.7545</v>
      </c>
      <c r="H11" s="39">
        <f t="shared" si="0"/>
        <v>348976000.51450002</v>
      </c>
      <c r="J11" s="595"/>
      <c r="K11" s="595"/>
      <c r="L11" s="595"/>
      <c r="M11" s="595"/>
      <c r="N11" s="595"/>
      <c r="O11" s="595"/>
    </row>
    <row r="12" spans="1:15" s="18" customFormat="1" ht="29.25" customHeight="1">
      <c r="A12" s="239">
        <v>2</v>
      </c>
      <c r="B12" s="243" t="s">
        <v>307</v>
      </c>
      <c r="C12" s="38">
        <v>0</v>
      </c>
      <c r="D12" s="38">
        <v>0</v>
      </c>
      <c r="E12" s="241">
        <f t="shared" si="1"/>
        <v>0</v>
      </c>
      <c r="F12" s="38">
        <v>0</v>
      </c>
      <c r="G12" s="38">
        <v>0</v>
      </c>
      <c r="H12" s="39">
        <f t="shared" si="0"/>
        <v>0</v>
      </c>
      <c r="J12" s="595"/>
      <c r="K12" s="595"/>
      <c r="L12" s="595"/>
      <c r="M12" s="595"/>
      <c r="N12" s="595"/>
      <c r="O12" s="595"/>
    </row>
    <row r="13" spans="1:15" s="18" customFormat="1" ht="19.899999999999999" customHeight="1">
      <c r="A13" s="239">
        <v>3</v>
      </c>
      <c r="B13" s="243" t="s">
        <v>306</v>
      </c>
      <c r="C13" s="38"/>
      <c r="D13" s="38"/>
      <c r="E13" s="241">
        <f t="shared" si="1"/>
        <v>0</v>
      </c>
      <c r="F13" s="38"/>
      <c r="G13" s="38"/>
      <c r="H13" s="39">
        <f t="shared" si="0"/>
        <v>0</v>
      </c>
      <c r="J13" s="595"/>
      <c r="K13" s="595"/>
      <c r="L13" s="595"/>
      <c r="M13" s="595"/>
      <c r="N13" s="595"/>
      <c r="O13" s="595"/>
    </row>
    <row r="14" spans="1:15" s="18" customFormat="1">
      <c r="A14" s="239">
        <v>3.1</v>
      </c>
      <c r="B14" s="294" t="s">
        <v>287</v>
      </c>
      <c r="C14" s="38">
        <v>2441595967.8800001</v>
      </c>
      <c r="D14" s="38">
        <v>0</v>
      </c>
      <c r="E14" s="241">
        <f t="shared" si="1"/>
        <v>2441595967.8800001</v>
      </c>
      <c r="F14" s="38">
        <v>1955549000</v>
      </c>
      <c r="G14" s="38">
        <v>0</v>
      </c>
      <c r="H14" s="39">
        <f t="shared" si="0"/>
        <v>1955549000</v>
      </c>
      <c r="J14" s="595"/>
      <c r="K14" s="595"/>
      <c r="L14" s="595"/>
      <c r="M14" s="595"/>
      <c r="N14" s="595"/>
      <c r="O14" s="595"/>
    </row>
    <row r="15" spans="1:15" s="18" customFormat="1">
      <c r="A15" s="239">
        <v>3.2</v>
      </c>
      <c r="B15" s="294" t="s">
        <v>288</v>
      </c>
      <c r="C15" s="38"/>
      <c r="D15" s="38"/>
      <c r="E15" s="241">
        <f t="shared" si="1"/>
        <v>0</v>
      </c>
      <c r="F15" s="38"/>
      <c r="G15" s="38"/>
      <c r="H15" s="39">
        <f t="shared" si="0"/>
        <v>0</v>
      </c>
      <c r="J15" s="595"/>
      <c r="K15" s="595"/>
      <c r="L15" s="595"/>
      <c r="M15" s="595"/>
      <c r="N15" s="595"/>
      <c r="O15" s="595"/>
    </row>
    <row r="16" spans="1:15" s="18" customFormat="1">
      <c r="A16" s="239">
        <v>4</v>
      </c>
      <c r="B16" s="297" t="s">
        <v>317</v>
      </c>
      <c r="C16" s="38"/>
      <c r="D16" s="38"/>
      <c r="E16" s="241">
        <f t="shared" si="1"/>
        <v>0</v>
      </c>
      <c r="F16" s="38"/>
      <c r="G16" s="38"/>
      <c r="H16" s="39">
        <f t="shared" si="0"/>
        <v>0</v>
      </c>
      <c r="J16" s="595"/>
      <c r="K16" s="595"/>
      <c r="L16" s="595"/>
      <c r="M16" s="595"/>
      <c r="N16" s="595"/>
      <c r="O16" s="595"/>
    </row>
    <row r="17" spans="1:15" s="18" customFormat="1">
      <c r="A17" s="239">
        <v>4.0999999999999996</v>
      </c>
      <c r="B17" s="294" t="s">
        <v>308</v>
      </c>
      <c r="C17" s="38">
        <v>308392950.44999999</v>
      </c>
      <c r="D17" s="38">
        <v>296009307.88</v>
      </c>
      <c r="E17" s="241">
        <f t="shared" si="1"/>
        <v>604402258.32999992</v>
      </c>
      <c r="F17" s="38">
        <v>325634003.44</v>
      </c>
      <c r="G17" s="38">
        <v>247091323.91</v>
      </c>
      <c r="H17" s="39">
        <f t="shared" si="0"/>
        <v>572725327.35000002</v>
      </c>
      <c r="J17" s="595"/>
      <c r="K17" s="595"/>
      <c r="L17" s="595"/>
      <c r="M17" s="595"/>
      <c r="N17" s="595"/>
      <c r="O17" s="595"/>
    </row>
    <row r="18" spans="1:15" s="18" customFormat="1">
      <c r="A18" s="239">
        <v>4.2</v>
      </c>
      <c r="B18" s="294" t="s">
        <v>302</v>
      </c>
      <c r="C18" s="38">
        <v>526709347.86000001</v>
      </c>
      <c r="D18" s="38">
        <v>450807940.0751</v>
      </c>
      <c r="E18" s="241">
        <f t="shared" si="1"/>
        <v>977517287.93510008</v>
      </c>
      <c r="F18" s="38">
        <v>468949515.82999998</v>
      </c>
      <c r="G18" s="38">
        <v>541588648.13540006</v>
      </c>
      <c r="H18" s="39">
        <f t="shared" si="0"/>
        <v>1010538163.9654</v>
      </c>
      <c r="J18" s="595"/>
      <c r="K18" s="595"/>
      <c r="L18" s="595"/>
      <c r="M18" s="595"/>
      <c r="N18" s="595"/>
      <c r="O18" s="595"/>
    </row>
    <row r="19" spans="1:15" s="18" customFormat="1">
      <c r="A19" s="239">
        <v>5</v>
      </c>
      <c r="B19" s="243" t="s">
        <v>316</v>
      </c>
      <c r="C19" s="38"/>
      <c r="D19" s="38"/>
      <c r="E19" s="241">
        <f t="shared" si="1"/>
        <v>0</v>
      </c>
      <c r="F19" s="38"/>
      <c r="G19" s="38"/>
      <c r="H19" s="39">
        <f t="shared" si="0"/>
        <v>0</v>
      </c>
      <c r="J19" s="595"/>
      <c r="K19" s="595"/>
      <c r="L19" s="595"/>
      <c r="M19" s="595"/>
      <c r="N19" s="595"/>
      <c r="O19" s="595"/>
    </row>
    <row r="20" spans="1:15" s="18" customFormat="1">
      <c r="A20" s="239">
        <v>5.0999999999999996</v>
      </c>
      <c r="B20" s="295" t="s">
        <v>291</v>
      </c>
      <c r="C20" s="38">
        <v>193474923.78</v>
      </c>
      <c r="D20" s="38">
        <v>179493246.56999999</v>
      </c>
      <c r="E20" s="241">
        <f t="shared" si="1"/>
        <v>372968170.35000002</v>
      </c>
      <c r="F20" s="38">
        <v>204502902.41999999</v>
      </c>
      <c r="G20" s="38">
        <v>264469831.31</v>
      </c>
      <c r="H20" s="39">
        <f t="shared" si="0"/>
        <v>468972733.73000002</v>
      </c>
      <c r="J20" s="595"/>
      <c r="K20" s="595"/>
      <c r="L20" s="595"/>
      <c r="M20" s="595"/>
      <c r="N20" s="595"/>
      <c r="O20" s="595"/>
    </row>
    <row r="21" spans="1:15" s="18" customFormat="1">
      <c r="A21" s="239">
        <v>5.2</v>
      </c>
      <c r="B21" s="295" t="s">
        <v>290</v>
      </c>
      <c r="C21" s="38">
        <v>189158261.74000001</v>
      </c>
      <c r="D21" s="38">
        <v>334764.34999999998</v>
      </c>
      <c r="E21" s="241">
        <f t="shared" si="1"/>
        <v>189493026.09</v>
      </c>
      <c r="F21" s="38">
        <v>148282799.81</v>
      </c>
      <c r="G21" s="38">
        <v>615205.91</v>
      </c>
      <c r="H21" s="39">
        <f t="shared" si="0"/>
        <v>148898005.72</v>
      </c>
      <c r="J21" s="595"/>
      <c r="K21" s="595"/>
      <c r="L21" s="595"/>
      <c r="M21" s="595"/>
      <c r="N21" s="595"/>
      <c r="O21" s="595"/>
    </row>
    <row r="22" spans="1:15" s="18" customFormat="1">
      <c r="A22" s="239">
        <v>5.3</v>
      </c>
      <c r="B22" s="295" t="s">
        <v>289</v>
      </c>
      <c r="C22" s="38">
        <v>11247673007.049999</v>
      </c>
      <c r="D22" s="38">
        <v>13870387635.08</v>
      </c>
      <c r="E22" s="241">
        <f t="shared" si="1"/>
        <v>25118060642.129997</v>
      </c>
      <c r="F22" s="38">
        <v>10484821472.1</v>
      </c>
      <c r="G22" s="38">
        <v>12703347818.299999</v>
      </c>
      <c r="H22" s="39">
        <f t="shared" si="0"/>
        <v>23188169290.400002</v>
      </c>
      <c r="J22" s="595"/>
      <c r="K22" s="595"/>
      <c r="L22" s="595"/>
      <c r="M22" s="595"/>
      <c r="N22" s="595"/>
      <c r="O22" s="595"/>
    </row>
    <row r="23" spans="1:15" s="18" customFormat="1">
      <c r="A23" s="239" t="s">
        <v>15</v>
      </c>
      <c r="B23" s="244" t="s">
        <v>75</v>
      </c>
      <c r="C23" s="38">
        <v>8039152403.54</v>
      </c>
      <c r="D23" s="38">
        <v>5651746947.0200005</v>
      </c>
      <c r="E23" s="241">
        <f t="shared" si="1"/>
        <v>13690899350.560001</v>
      </c>
      <c r="F23" s="38">
        <v>7590101045.4700003</v>
      </c>
      <c r="G23" s="38">
        <v>5467019606.6499996</v>
      </c>
      <c r="H23" s="39">
        <f t="shared" si="0"/>
        <v>13057120652.119999</v>
      </c>
      <c r="J23" s="595"/>
      <c r="K23" s="595"/>
      <c r="L23" s="595"/>
      <c r="M23" s="595"/>
      <c r="N23" s="595"/>
      <c r="O23" s="595"/>
    </row>
    <row r="24" spans="1:15" s="18" customFormat="1">
      <c r="A24" s="239" t="s">
        <v>16</v>
      </c>
      <c r="B24" s="244" t="s">
        <v>76</v>
      </c>
      <c r="C24" s="38">
        <v>1927250399.3599999</v>
      </c>
      <c r="D24" s="38">
        <v>5993741251.7399998</v>
      </c>
      <c r="E24" s="241">
        <f t="shared" si="1"/>
        <v>7920991651.0999994</v>
      </c>
      <c r="F24" s="38">
        <v>1785641878.0599999</v>
      </c>
      <c r="G24" s="38">
        <v>5317956461.1099997</v>
      </c>
      <c r="H24" s="39">
        <f t="shared" si="0"/>
        <v>7103598339.1700001</v>
      </c>
      <c r="J24" s="595"/>
      <c r="K24" s="595"/>
      <c r="L24" s="595"/>
      <c r="M24" s="595"/>
      <c r="N24" s="595"/>
      <c r="O24" s="595"/>
    </row>
    <row r="25" spans="1:15" s="18" customFormat="1">
      <c r="A25" s="239" t="s">
        <v>17</v>
      </c>
      <c r="B25" s="244" t="s">
        <v>77</v>
      </c>
      <c r="C25" s="38">
        <v>0</v>
      </c>
      <c r="D25" s="38">
        <v>0</v>
      </c>
      <c r="E25" s="241">
        <f t="shared" si="1"/>
        <v>0</v>
      </c>
      <c r="F25" s="38">
        <v>0</v>
      </c>
      <c r="G25" s="38">
        <v>0</v>
      </c>
      <c r="H25" s="39">
        <f t="shared" si="0"/>
        <v>0</v>
      </c>
      <c r="J25" s="595"/>
      <c r="K25" s="595"/>
      <c r="L25" s="595"/>
      <c r="M25" s="595"/>
      <c r="N25" s="595"/>
      <c r="O25" s="595"/>
    </row>
    <row r="26" spans="1:15" s="18" customFormat="1">
      <c r="A26" s="239" t="s">
        <v>18</v>
      </c>
      <c r="B26" s="244" t="s">
        <v>78</v>
      </c>
      <c r="C26" s="38">
        <v>1281270204.1500001</v>
      </c>
      <c r="D26" s="38">
        <v>2224899436.3200002</v>
      </c>
      <c r="E26" s="241">
        <f t="shared" si="1"/>
        <v>3506169640.4700003</v>
      </c>
      <c r="F26" s="38">
        <v>1109078548.5699999</v>
      </c>
      <c r="G26" s="38">
        <v>1918371750.54</v>
      </c>
      <c r="H26" s="39">
        <f t="shared" si="0"/>
        <v>3027450299.1099997</v>
      </c>
      <c r="J26" s="595"/>
      <c r="K26" s="595"/>
      <c r="L26" s="595"/>
      <c r="M26" s="595"/>
      <c r="N26" s="595"/>
      <c r="O26" s="595"/>
    </row>
    <row r="27" spans="1:15" s="18" customFormat="1">
      <c r="A27" s="239" t="s">
        <v>19</v>
      </c>
      <c r="B27" s="244" t="s">
        <v>79</v>
      </c>
      <c r="C27" s="38">
        <v>0</v>
      </c>
      <c r="D27" s="38">
        <v>0</v>
      </c>
      <c r="E27" s="241">
        <f t="shared" si="1"/>
        <v>0</v>
      </c>
      <c r="F27" s="38">
        <v>0</v>
      </c>
      <c r="G27" s="38">
        <v>0</v>
      </c>
      <c r="H27" s="39">
        <f t="shared" si="0"/>
        <v>0</v>
      </c>
      <c r="J27" s="595"/>
      <c r="K27" s="595"/>
      <c r="L27" s="595"/>
      <c r="M27" s="595"/>
      <c r="N27" s="595"/>
      <c r="O27" s="595"/>
    </row>
    <row r="28" spans="1:15" s="18" customFormat="1">
      <c r="A28" s="239">
        <v>5.4</v>
      </c>
      <c r="B28" s="295" t="s">
        <v>292</v>
      </c>
      <c r="C28" s="38">
        <v>349047279.69999999</v>
      </c>
      <c r="D28" s="38">
        <v>384944266.68000001</v>
      </c>
      <c r="E28" s="241">
        <f t="shared" si="1"/>
        <v>733991546.38</v>
      </c>
      <c r="F28" s="38">
        <v>251073555.41</v>
      </c>
      <c r="G28" s="38">
        <v>475067656.73000002</v>
      </c>
      <c r="H28" s="39">
        <f t="shared" si="0"/>
        <v>726141212.13999999</v>
      </c>
      <c r="J28" s="595"/>
      <c r="K28" s="595"/>
      <c r="L28" s="595"/>
      <c r="M28" s="595"/>
      <c r="N28" s="595"/>
      <c r="O28" s="595"/>
    </row>
    <row r="29" spans="1:15" s="18" customFormat="1">
      <c r="A29" s="239">
        <v>5.5</v>
      </c>
      <c r="B29" s="295" t="s">
        <v>293</v>
      </c>
      <c r="C29" s="38">
        <v>0</v>
      </c>
      <c r="D29" s="38">
        <v>0</v>
      </c>
      <c r="E29" s="241">
        <f t="shared" si="1"/>
        <v>0</v>
      </c>
      <c r="F29" s="38">
        <v>0</v>
      </c>
      <c r="G29" s="38">
        <v>0</v>
      </c>
      <c r="H29" s="39">
        <f t="shared" si="0"/>
        <v>0</v>
      </c>
      <c r="J29" s="595"/>
      <c r="K29" s="595"/>
      <c r="L29" s="595"/>
      <c r="M29" s="595"/>
      <c r="N29" s="595"/>
      <c r="O29" s="595"/>
    </row>
    <row r="30" spans="1:15" s="18" customFormat="1">
      <c r="A30" s="239">
        <v>5.6</v>
      </c>
      <c r="B30" s="295" t="s">
        <v>294</v>
      </c>
      <c r="C30" s="38">
        <v>280436131.75</v>
      </c>
      <c r="D30" s="38">
        <v>1762843347.46</v>
      </c>
      <c r="E30" s="241">
        <f t="shared" si="1"/>
        <v>2043279479.21</v>
      </c>
      <c r="F30" s="38">
        <v>220615790.12</v>
      </c>
      <c r="G30" s="38">
        <v>1445924593.78</v>
      </c>
      <c r="H30" s="39">
        <f t="shared" si="0"/>
        <v>1666540383.9000001</v>
      </c>
      <c r="J30" s="595"/>
      <c r="K30" s="595"/>
      <c r="L30" s="595"/>
      <c r="M30" s="595"/>
      <c r="N30" s="595"/>
      <c r="O30" s="595"/>
    </row>
    <row r="31" spans="1:15" s="18" customFormat="1">
      <c r="A31" s="239">
        <v>5.7</v>
      </c>
      <c r="B31" s="295" t="s">
        <v>79</v>
      </c>
      <c r="C31" s="38">
        <v>2161050143.4699998</v>
      </c>
      <c r="D31" s="38">
        <v>4096994839.9099998</v>
      </c>
      <c r="E31" s="241">
        <f t="shared" si="1"/>
        <v>6258044983.3799992</v>
      </c>
      <c r="F31" s="38">
        <v>2020571757.49</v>
      </c>
      <c r="G31" s="38">
        <v>4299455924.0699997</v>
      </c>
      <c r="H31" s="39">
        <f t="shared" si="0"/>
        <v>6320027681.5599995</v>
      </c>
      <c r="J31" s="595"/>
      <c r="K31" s="595"/>
      <c r="L31" s="595"/>
      <c r="M31" s="595"/>
      <c r="N31" s="595"/>
      <c r="O31" s="595"/>
    </row>
    <row r="32" spans="1:15" s="18" customFormat="1">
      <c r="A32" s="239">
        <v>6</v>
      </c>
      <c r="B32" s="243" t="s">
        <v>322</v>
      </c>
      <c r="C32" s="38">
        <v>0</v>
      </c>
      <c r="D32" s="38">
        <v>0</v>
      </c>
      <c r="E32" s="241">
        <f t="shared" si="1"/>
        <v>0</v>
      </c>
      <c r="F32" s="38">
        <v>0</v>
      </c>
      <c r="G32" s="38">
        <v>0</v>
      </c>
      <c r="H32" s="39">
        <f t="shared" si="0"/>
        <v>0</v>
      </c>
      <c r="J32" s="595"/>
      <c r="K32" s="595"/>
      <c r="L32" s="595"/>
      <c r="M32" s="595"/>
      <c r="N32" s="595"/>
      <c r="O32" s="595"/>
    </row>
    <row r="33" spans="1:15" s="18" customFormat="1">
      <c r="A33" s="239">
        <v>6.1</v>
      </c>
      <c r="B33" s="296" t="s">
        <v>312</v>
      </c>
      <c r="C33" s="38">
        <v>245876244.07999992</v>
      </c>
      <c r="D33" s="38">
        <v>2650256278.045229</v>
      </c>
      <c r="E33" s="241">
        <f t="shared" si="1"/>
        <v>2896132522.1252289</v>
      </c>
      <c r="F33" s="38">
        <v>121874941.04999998</v>
      </c>
      <c r="G33" s="38">
        <v>3092666516.040957</v>
      </c>
      <c r="H33" s="39">
        <f t="shared" si="0"/>
        <v>3214541457.0909572</v>
      </c>
      <c r="J33" s="595"/>
      <c r="K33" s="595"/>
      <c r="L33" s="595"/>
      <c r="M33" s="595"/>
      <c r="N33" s="595"/>
      <c r="O33" s="595"/>
    </row>
    <row r="34" spans="1:15" s="18" customFormat="1">
      <c r="A34" s="239">
        <v>6.2</v>
      </c>
      <c r="B34" s="296" t="s">
        <v>313</v>
      </c>
      <c r="C34" s="38">
        <v>29652736.5</v>
      </c>
      <c r="D34" s="38">
        <v>2741220616.6968637</v>
      </c>
      <c r="E34" s="241">
        <f t="shared" si="1"/>
        <v>2770873353.1968637</v>
      </c>
      <c r="F34" s="38">
        <v>86826789.370000005</v>
      </c>
      <c r="G34" s="38">
        <v>3144058206.276547</v>
      </c>
      <c r="H34" s="39">
        <f t="shared" si="0"/>
        <v>3230884995.6465468</v>
      </c>
      <c r="J34" s="595"/>
      <c r="K34" s="595"/>
      <c r="L34" s="595"/>
      <c r="M34" s="595"/>
      <c r="N34" s="595"/>
      <c r="O34" s="595"/>
    </row>
    <row r="35" spans="1:15" s="18" customFormat="1">
      <c r="A35" s="239">
        <v>6.3</v>
      </c>
      <c r="B35" s="296" t="s">
        <v>309</v>
      </c>
      <c r="C35" s="38"/>
      <c r="D35" s="38"/>
      <c r="E35" s="241">
        <f t="shared" si="1"/>
        <v>0</v>
      </c>
      <c r="F35" s="38"/>
      <c r="G35" s="38"/>
      <c r="H35" s="39">
        <f t="shared" si="0"/>
        <v>0</v>
      </c>
      <c r="J35" s="595"/>
      <c r="K35" s="595"/>
      <c r="L35" s="595"/>
      <c r="M35" s="595"/>
      <c r="N35" s="595"/>
      <c r="O35" s="595"/>
    </row>
    <row r="36" spans="1:15" s="18" customFormat="1">
      <c r="A36" s="239">
        <v>6.4</v>
      </c>
      <c r="B36" s="296" t="s">
        <v>310</v>
      </c>
      <c r="C36" s="38"/>
      <c r="D36" s="38"/>
      <c r="E36" s="241">
        <f t="shared" si="1"/>
        <v>0</v>
      </c>
      <c r="F36" s="38"/>
      <c r="G36" s="38"/>
      <c r="H36" s="39">
        <f t="shared" si="0"/>
        <v>0</v>
      </c>
      <c r="J36" s="595"/>
      <c r="K36" s="595"/>
      <c r="L36" s="595"/>
      <c r="M36" s="595"/>
      <c r="N36" s="595"/>
      <c r="O36" s="595"/>
    </row>
    <row r="37" spans="1:15" s="18" customFormat="1">
      <c r="A37" s="239">
        <v>6.5</v>
      </c>
      <c r="B37" s="296" t="s">
        <v>311</v>
      </c>
      <c r="C37" s="38"/>
      <c r="D37" s="38">
        <v>0</v>
      </c>
      <c r="E37" s="241">
        <f t="shared" si="1"/>
        <v>0</v>
      </c>
      <c r="F37" s="38"/>
      <c r="G37" s="38">
        <v>8188320</v>
      </c>
      <c r="H37" s="39">
        <f t="shared" si="0"/>
        <v>8188320</v>
      </c>
      <c r="J37" s="595"/>
      <c r="K37" s="595"/>
      <c r="L37" s="595"/>
      <c r="M37" s="595"/>
      <c r="N37" s="595"/>
      <c r="O37" s="595"/>
    </row>
    <row r="38" spans="1:15" s="18" customFormat="1">
      <c r="A38" s="239">
        <v>6.6</v>
      </c>
      <c r="B38" s="296" t="s">
        <v>314</v>
      </c>
      <c r="C38" s="38"/>
      <c r="D38" s="38"/>
      <c r="E38" s="241">
        <f t="shared" si="1"/>
        <v>0</v>
      </c>
      <c r="F38" s="38"/>
      <c r="G38" s="38"/>
      <c r="H38" s="39">
        <f t="shared" si="0"/>
        <v>0</v>
      </c>
      <c r="J38" s="595"/>
      <c r="K38" s="595"/>
      <c r="L38" s="595"/>
      <c r="M38" s="595"/>
      <c r="N38" s="595"/>
      <c r="O38" s="595"/>
    </row>
    <row r="39" spans="1:15" s="18" customFormat="1">
      <c r="A39" s="239">
        <v>6.7</v>
      </c>
      <c r="B39" s="296" t="s">
        <v>315</v>
      </c>
      <c r="C39" s="38"/>
      <c r="D39" s="38"/>
      <c r="E39" s="241">
        <f t="shared" si="1"/>
        <v>0</v>
      </c>
      <c r="F39" s="38"/>
      <c r="G39" s="38"/>
      <c r="H39" s="39">
        <f t="shared" si="0"/>
        <v>0</v>
      </c>
      <c r="J39" s="595"/>
      <c r="K39" s="595"/>
      <c r="L39" s="595"/>
      <c r="M39" s="595"/>
      <c r="N39" s="595"/>
      <c r="O39" s="595"/>
    </row>
    <row r="40" spans="1:15" s="18" customFormat="1">
      <c r="A40" s="239">
        <v>7</v>
      </c>
      <c r="B40" s="243" t="s">
        <v>318</v>
      </c>
      <c r="C40" s="38"/>
      <c r="D40" s="38"/>
      <c r="E40" s="241">
        <f t="shared" si="1"/>
        <v>0</v>
      </c>
      <c r="F40" s="38"/>
      <c r="G40" s="38"/>
      <c r="H40" s="39">
        <f t="shared" si="0"/>
        <v>0</v>
      </c>
      <c r="J40" s="595"/>
      <c r="K40" s="595"/>
      <c r="L40" s="595"/>
      <c r="M40" s="595"/>
      <c r="N40" s="595"/>
      <c r="O40" s="595"/>
    </row>
    <row r="41" spans="1:15" s="18" customFormat="1">
      <c r="A41" s="239">
        <v>7.1</v>
      </c>
      <c r="B41" s="242" t="s">
        <v>319</v>
      </c>
      <c r="C41" s="38">
        <v>31621393.359999999</v>
      </c>
      <c r="D41" s="38">
        <v>1675907.19</v>
      </c>
      <c r="E41" s="241">
        <f t="shared" si="1"/>
        <v>33297300.550000001</v>
      </c>
      <c r="F41" s="38">
        <v>27732289.079999998</v>
      </c>
      <c r="G41" s="38">
        <v>6063241.1699999999</v>
      </c>
      <c r="H41" s="39">
        <f t="shared" si="0"/>
        <v>33795530.25</v>
      </c>
      <c r="J41" s="595"/>
      <c r="K41" s="595"/>
      <c r="L41" s="595"/>
      <c r="M41" s="595"/>
      <c r="N41" s="595"/>
      <c r="O41" s="595"/>
    </row>
    <row r="42" spans="1:15" s="18" customFormat="1" ht="25.5">
      <c r="A42" s="239">
        <v>7.2</v>
      </c>
      <c r="B42" s="242" t="s">
        <v>320</v>
      </c>
      <c r="C42" s="38">
        <v>5065670.47</v>
      </c>
      <c r="D42" s="38">
        <v>1170232.6233039999</v>
      </c>
      <c r="E42" s="241">
        <f t="shared" si="1"/>
        <v>6235903.0933039999</v>
      </c>
      <c r="F42" s="38">
        <v>2380377</v>
      </c>
      <c r="G42" s="38">
        <v>1083542.6881820001</v>
      </c>
      <c r="H42" s="39">
        <f t="shared" si="0"/>
        <v>3463919.6881820001</v>
      </c>
      <c r="J42" s="595"/>
      <c r="K42" s="595"/>
      <c r="L42" s="595"/>
      <c r="M42" s="595"/>
      <c r="N42" s="595"/>
      <c r="O42" s="595"/>
    </row>
    <row r="43" spans="1:15" s="18" customFormat="1" ht="25.5">
      <c r="A43" s="239">
        <v>7.3</v>
      </c>
      <c r="B43" s="242" t="s">
        <v>323</v>
      </c>
      <c r="C43" s="38">
        <v>145749749.94999999</v>
      </c>
      <c r="D43" s="38">
        <v>67816094.799999997</v>
      </c>
      <c r="E43" s="241">
        <f t="shared" si="1"/>
        <v>213565844.75</v>
      </c>
      <c r="F43" s="38">
        <v>119483323.28</v>
      </c>
      <c r="G43" s="38">
        <v>134764476.62</v>
      </c>
      <c r="H43" s="39">
        <f t="shared" si="0"/>
        <v>254247799.90000001</v>
      </c>
      <c r="J43" s="595"/>
      <c r="K43" s="595"/>
      <c r="L43" s="595"/>
      <c r="M43" s="595"/>
      <c r="N43" s="595"/>
      <c r="O43" s="595"/>
    </row>
    <row r="44" spans="1:15" s="18" customFormat="1" ht="25.5">
      <c r="A44" s="239">
        <v>7.4</v>
      </c>
      <c r="B44" s="242" t="s">
        <v>324</v>
      </c>
      <c r="C44" s="38">
        <v>45560720.68</v>
      </c>
      <c r="D44" s="38">
        <v>21046632.004877999</v>
      </c>
      <c r="E44" s="241">
        <f t="shared" si="1"/>
        <v>66607352.684877999</v>
      </c>
      <c r="F44" s="38">
        <v>41239050.659999996</v>
      </c>
      <c r="G44" s="38">
        <v>33355940.520817</v>
      </c>
      <c r="H44" s="39">
        <f t="shared" si="0"/>
        <v>74594991.180816993</v>
      </c>
      <c r="J44" s="595"/>
      <c r="K44" s="595"/>
      <c r="L44" s="595"/>
      <c r="M44" s="595"/>
      <c r="N44" s="595"/>
      <c r="O44" s="595"/>
    </row>
    <row r="45" spans="1:15" s="18" customFormat="1">
      <c r="A45" s="239">
        <v>8</v>
      </c>
      <c r="B45" s="243" t="s">
        <v>301</v>
      </c>
      <c r="C45" s="38"/>
      <c r="D45" s="38"/>
      <c r="E45" s="241">
        <f t="shared" si="1"/>
        <v>0</v>
      </c>
      <c r="F45" s="38"/>
      <c r="G45" s="38"/>
      <c r="H45" s="39">
        <f t="shared" si="0"/>
        <v>0</v>
      </c>
      <c r="J45" s="595"/>
      <c r="K45" s="595"/>
      <c r="L45" s="595"/>
      <c r="M45" s="595"/>
      <c r="N45" s="595"/>
      <c r="O45" s="595"/>
    </row>
    <row r="46" spans="1:15" s="18" customFormat="1">
      <c r="A46" s="239">
        <v>8.1</v>
      </c>
      <c r="B46" s="294" t="s">
        <v>325</v>
      </c>
      <c r="C46" s="38"/>
      <c r="D46" s="38"/>
      <c r="E46" s="241">
        <f t="shared" si="1"/>
        <v>0</v>
      </c>
      <c r="F46" s="38"/>
      <c r="G46" s="38"/>
      <c r="H46" s="39">
        <f t="shared" si="0"/>
        <v>0</v>
      </c>
      <c r="J46" s="595"/>
      <c r="K46" s="595"/>
      <c r="L46" s="595"/>
      <c r="M46" s="595"/>
      <c r="N46" s="595"/>
      <c r="O46" s="595"/>
    </row>
    <row r="47" spans="1:15" s="18" customFormat="1">
      <c r="A47" s="239">
        <v>8.1999999999999993</v>
      </c>
      <c r="B47" s="294" t="s">
        <v>326</v>
      </c>
      <c r="C47" s="38"/>
      <c r="D47" s="38"/>
      <c r="E47" s="241">
        <f t="shared" si="1"/>
        <v>0</v>
      </c>
      <c r="F47" s="38"/>
      <c r="G47" s="38"/>
      <c r="H47" s="39">
        <f t="shared" si="0"/>
        <v>0</v>
      </c>
      <c r="J47" s="595"/>
      <c r="K47" s="595"/>
      <c r="L47" s="595"/>
      <c r="M47" s="595"/>
      <c r="N47" s="595"/>
      <c r="O47" s="595"/>
    </row>
    <row r="48" spans="1:15" s="18" customFormat="1">
      <c r="A48" s="239">
        <v>8.3000000000000007</v>
      </c>
      <c r="B48" s="294" t="s">
        <v>327</v>
      </c>
      <c r="C48" s="38"/>
      <c r="D48" s="38"/>
      <c r="E48" s="241">
        <f t="shared" si="1"/>
        <v>0</v>
      </c>
      <c r="F48" s="38"/>
      <c r="G48" s="38"/>
      <c r="H48" s="39">
        <f t="shared" si="0"/>
        <v>0</v>
      </c>
      <c r="J48" s="595"/>
      <c r="K48" s="595"/>
      <c r="L48" s="595"/>
      <c r="M48" s="595"/>
      <c r="N48" s="595"/>
      <c r="O48" s="595"/>
    </row>
    <row r="49" spans="1:15" s="18" customFormat="1">
      <c r="A49" s="239">
        <v>8.4</v>
      </c>
      <c r="B49" s="294" t="s">
        <v>328</v>
      </c>
      <c r="C49" s="38"/>
      <c r="D49" s="38"/>
      <c r="E49" s="241">
        <f t="shared" si="1"/>
        <v>0</v>
      </c>
      <c r="F49" s="38"/>
      <c r="G49" s="38"/>
      <c r="H49" s="39">
        <f t="shared" si="0"/>
        <v>0</v>
      </c>
      <c r="J49" s="595"/>
      <c r="K49" s="595"/>
      <c r="L49" s="595"/>
      <c r="M49" s="595"/>
      <c r="N49" s="595"/>
      <c r="O49" s="595"/>
    </row>
    <row r="50" spans="1:15" s="18" customFormat="1">
      <c r="A50" s="239">
        <v>8.5</v>
      </c>
      <c r="B50" s="294" t="s">
        <v>329</v>
      </c>
      <c r="C50" s="38"/>
      <c r="D50" s="38"/>
      <c r="E50" s="241">
        <f t="shared" si="1"/>
        <v>0</v>
      </c>
      <c r="F50" s="38"/>
      <c r="G50" s="38"/>
      <c r="H50" s="39">
        <f t="shared" si="0"/>
        <v>0</v>
      </c>
      <c r="J50" s="595"/>
      <c r="K50" s="595"/>
      <c r="L50" s="595"/>
      <c r="M50" s="595"/>
      <c r="N50" s="595"/>
      <c r="O50" s="595"/>
    </row>
    <row r="51" spans="1:15" s="18" customFormat="1">
      <c r="A51" s="239">
        <v>8.6</v>
      </c>
      <c r="B51" s="294" t="s">
        <v>330</v>
      </c>
      <c r="C51" s="38"/>
      <c r="D51" s="38"/>
      <c r="E51" s="241">
        <f t="shared" si="1"/>
        <v>0</v>
      </c>
      <c r="F51" s="38"/>
      <c r="G51" s="38"/>
      <c r="H51" s="39">
        <f t="shared" si="0"/>
        <v>0</v>
      </c>
      <c r="J51" s="595"/>
      <c r="K51" s="595"/>
      <c r="L51" s="595"/>
      <c r="M51" s="595"/>
      <c r="N51" s="595"/>
      <c r="O51" s="595"/>
    </row>
    <row r="52" spans="1:15" s="18" customFormat="1">
      <c r="A52" s="239">
        <v>8.6999999999999993</v>
      </c>
      <c r="B52" s="294" t="s">
        <v>331</v>
      </c>
      <c r="C52" s="38"/>
      <c r="D52" s="38"/>
      <c r="E52" s="241">
        <f t="shared" si="1"/>
        <v>0</v>
      </c>
      <c r="F52" s="38"/>
      <c r="G52" s="38"/>
      <c r="H52" s="39">
        <f t="shared" si="0"/>
        <v>0</v>
      </c>
      <c r="J52" s="595"/>
      <c r="K52" s="595"/>
      <c r="L52" s="595"/>
      <c r="M52" s="595"/>
      <c r="N52" s="595"/>
      <c r="O52" s="595"/>
    </row>
    <row r="53" spans="1:15" s="18" customFormat="1" ht="15" thickBot="1">
      <c r="A53" s="245">
        <v>9</v>
      </c>
      <c r="B53" s="246" t="s">
        <v>321</v>
      </c>
      <c r="C53" s="247"/>
      <c r="D53" s="247"/>
      <c r="E53" s="248">
        <f t="shared" si="1"/>
        <v>0</v>
      </c>
      <c r="F53" s="247"/>
      <c r="G53" s="247"/>
      <c r="H53" s="50">
        <f t="shared" si="0"/>
        <v>0</v>
      </c>
      <c r="J53" s="595"/>
      <c r="K53" s="595"/>
      <c r="L53" s="595"/>
      <c r="M53" s="595"/>
      <c r="N53" s="595"/>
      <c r="O53" s="595"/>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zoomScaleNormal="100" workbookViewId="0">
      <pane xSplit="1" ySplit="4" topLeftCell="B5" activePane="bottomRight" state="frozen"/>
      <selection activeCell="B9" sqref="B9"/>
      <selection pane="topRight" activeCell="B9" sqref="B9"/>
      <selection pane="bottomLeft" activeCell="B9" sqref="B9"/>
      <selection pane="bottomRight" activeCell="B5" sqref="B5"/>
    </sheetView>
  </sheetViews>
  <sheetFormatPr defaultColWidth="9.140625" defaultRowHeight="12.75"/>
  <cols>
    <col min="1" max="1" width="9.5703125" style="4" bestFit="1" customWidth="1"/>
    <col min="2" max="2" width="93.5703125" style="4" customWidth="1"/>
    <col min="3" max="4" width="12.140625" style="4" bestFit="1" customWidth="1"/>
    <col min="5" max="7" width="12.140625" style="52" bestFit="1" customWidth="1"/>
    <col min="8" max="11" width="9.7109375" style="52" customWidth="1"/>
    <col min="12" max="16384" width="9.140625" style="52"/>
  </cols>
  <sheetData>
    <row r="1" spans="1:14">
      <c r="A1" s="2" t="s">
        <v>30</v>
      </c>
      <c r="B1" s="3" t="str">
        <f>'Info '!C2</f>
        <v>Bank of Georgia JSC</v>
      </c>
      <c r="C1" s="3"/>
    </row>
    <row r="2" spans="1:14">
      <c r="A2" s="2" t="s">
        <v>31</v>
      </c>
      <c r="B2" s="470">
        <v>44286</v>
      </c>
      <c r="C2" s="6"/>
      <c r="D2" s="7"/>
      <c r="E2" s="86"/>
      <c r="F2" s="86"/>
      <c r="G2" s="86"/>
      <c r="H2" s="86"/>
    </row>
    <row r="3" spans="1:14">
      <c r="A3" s="2"/>
      <c r="B3" s="3"/>
      <c r="C3" s="6"/>
      <c r="D3" s="7"/>
      <c r="E3" s="86"/>
      <c r="F3" s="86"/>
      <c r="G3" s="86"/>
      <c r="H3" s="86"/>
    </row>
    <row r="4" spans="1:14" ht="15" customHeight="1" thickBot="1">
      <c r="A4" s="7" t="s">
        <v>196</v>
      </c>
      <c r="B4" s="182" t="s">
        <v>295</v>
      </c>
      <c r="C4" s="87" t="s">
        <v>73</v>
      </c>
    </row>
    <row r="5" spans="1:14" ht="15" customHeight="1">
      <c r="A5" s="279" t="s">
        <v>6</v>
      </c>
      <c r="B5" s="280"/>
      <c r="C5" s="468" t="s">
        <v>739</v>
      </c>
      <c r="D5" s="468" t="s">
        <v>740</v>
      </c>
      <c r="E5" s="468" t="s">
        <v>741</v>
      </c>
      <c r="F5" s="468" t="s">
        <v>742</v>
      </c>
      <c r="G5" s="469" t="s">
        <v>743</v>
      </c>
    </row>
    <row r="6" spans="1:14" ht="15" customHeight="1">
      <c r="A6" s="88">
        <v>1</v>
      </c>
      <c r="B6" s="389" t="s">
        <v>299</v>
      </c>
      <c r="C6" s="458">
        <f>C7+C9+C10</f>
        <v>16323929977.682119</v>
      </c>
      <c r="D6" s="461">
        <f>D7+D9+D10</f>
        <v>15948275955.934664</v>
      </c>
      <c r="E6" s="391">
        <f t="shared" ref="E6:G6" si="0">E7+E9+E10</f>
        <v>15417435324.362616</v>
      </c>
      <c r="F6" s="458">
        <f t="shared" si="0"/>
        <v>14781633317.500257</v>
      </c>
      <c r="G6" s="464">
        <f t="shared" si="0"/>
        <v>14731047465.729626</v>
      </c>
      <c r="I6" s="596"/>
      <c r="J6" s="596"/>
      <c r="K6" s="596"/>
      <c r="L6" s="596"/>
      <c r="M6" s="596"/>
      <c r="N6" s="596"/>
    </row>
    <row r="7" spans="1:14" ht="15" customHeight="1">
      <c r="A7" s="88">
        <v>1.1000000000000001</v>
      </c>
      <c r="B7" s="389" t="s">
        <v>479</v>
      </c>
      <c r="C7" s="459">
        <v>15529354004.181189</v>
      </c>
      <c r="D7" s="462">
        <v>15140921228.102951</v>
      </c>
      <c r="E7" s="459">
        <v>14668180443.548391</v>
      </c>
      <c r="F7" s="459">
        <v>14069685683.007097</v>
      </c>
      <c r="G7" s="465">
        <v>14055197733.61487</v>
      </c>
      <c r="I7" s="596"/>
      <c r="J7" s="596"/>
      <c r="K7" s="596"/>
      <c r="L7" s="596"/>
      <c r="M7" s="596"/>
      <c r="N7" s="596"/>
    </row>
    <row r="8" spans="1:14">
      <c r="A8" s="88" t="s">
        <v>14</v>
      </c>
      <c r="B8" s="389" t="s">
        <v>195</v>
      </c>
      <c r="C8" s="459">
        <v>25300871.960000001</v>
      </c>
      <c r="D8" s="462">
        <v>31244923.489999998</v>
      </c>
      <c r="E8" s="459">
        <v>22545797.210000001</v>
      </c>
      <c r="F8" s="459">
        <v>147363666.34999999</v>
      </c>
      <c r="G8" s="465">
        <v>19638083.670000002</v>
      </c>
      <c r="I8" s="596"/>
      <c r="J8" s="596"/>
      <c r="K8" s="596"/>
      <c r="L8" s="596"/>
      <c r="M8" s="596"/>
      <c r="N8" s="596"/>
    </row>
    <row r="9" spans="1:14" ht="15" customHeight="1">
      <c r="A9" s="88">
        <v>1.2</v>
      </c>
      <c r="B9" s="390" t="s">
        <v>194</v>
      </c>
      <c r="C9" s="459">
        <v>775317326.52577496</v>
      </c>
      <c r="D9" s="462">
        <v>788190181.51263344</v>
      </c>
      <c r="E9" s="459">
        <v>720396711.56605005</v>
      </c>
      <c r="F9" s="459">
        <v>689421727.60358751</v>
      </c>
      <c r="G9" s="465">
        <v>649953863.49223745</v>
      </c>
      <c r="I9" s="596"/>
      <c r="J9" s="596"/>
      <c r="K9" s="596"/>
      <c r="L9" s="596"/>
      <c r="M9" s="596"/>
      <c r="N9" s="596"/>
    </row>
    <row r="10" spans="1:14" ht="15" customHeight="1">
      <c r="A10" s="88">
        <v>1.3</v>
      </c>
      <c r="B10" s="389" t="s">
        <v>28</v>
      </c>
      <c r="C10" s="460">
        <v>19258646.975155998</v>
      </c>
      <c r="D10" s="462">
        <v>19164546.319079004</v>
      </c>
      <c r="E10" s="460">
        <v>28858169.248175401</v>
      </c>
      <c r="F10" s="459">
        <v>22525906.889572997</v>
      </c>
      <c r="G10" s="466">
        <v>25895868.6225182</v>
      </c>
      <c r="I10" s="596"/>
      <c r="J10" s="596"/>
      <c r="K10" s="596"/>
      <c r="L10" s="596"/>
      <c r="M10" s="596"/>
      <c r="N10" s="596"/>
    </row>
    <row r="11" spans="1:14" ht="15" customHeight="1">
      <c r="A11" s="88">
        <v>2</v>
      </c>
      <c r="B11" s="389" t="s">
        <v>296</v>
      </c>
      <c r="C11" s="459">
        <v>28015113.365037788</v>
      </c>
      <c r="D11" s="462">
        <v>9730651.9381269906</v>
      </c>
      <c r="E11" s="459">
        <v>51451504.196805</v>
      </c>
      <c r="F11" s="459">
        <v>37900848.839961916</v>
      </c>
      <c r="G11" s="465">
        <v>6106753.9886693675</v>
      </c>
      <c r="I11" s="596"/>
      <c r="J11" s="596"/>
      <c r="K11" s="596"/>
      <c r="L11" s="596"/>
      <c r="M11" s="596"/>
      <c r="N11" s="596"/>
    </row>
    <row r="12" spans="1:14" ht="15" customHeight="1">
      <c r="A12" s="88">
        <v>3</v>
      </c>
      <c r="B12" s="389" t="s">
        <v>297</v>
      </c>
      <c r="C12" s="460">
        <v>2019942740.5366223</v>
      </c>
      <c r="D12" s="462">
        <v>2019942740.5366223</v>
      </c>
      <c r="E12" s="460">
        <v>1779276234</v>
      </c>
      <c r="F12" s="459">
        <v>1779276234</v>
      </c>
      <c r="G12" s="466">
        <v>1779276234</v>
      </c>
      <c r="I12" s="596"/>
      <c r="J12" s="596"/>
      <c r="K12" s="596"/>
      <c r="L12" s="596"/>
      <c r="M12" s="596"/>
      <c r="N12" s="596"/>
    </row>
    <row r="13" spans="1:14" ht="15" customHeight="1" thickBot="1">
      <c r="A13" s="90">
        <v>4</v>
      </c>
      <c r="B13" s="91" t="s">
        <v>298</v>
      </c>
      <c r="C13" s="392">
        <f>C6+C11+C12</f>
        <v>18371887831.583778</v>
      </c>
      <c r="D13" s="463">
        <f>D6+D11+D12</f>
        <v>17977949348.409412</v>
      </c>
      <c r="E13" s="393">
        <f t="shared" ref="E13:G13" si="1">E6+E11+E12</f>
        <v>17248163062.559422</v>
      </c>
      <c r="F13" s="392">
        <f t="shared" si="1"/>
        <v>16598810400.340219</v>
      </c>
      <c r="G13" s="467">
        <f t="shared" si="1"/>
        <v>16516430453.718294</v>
      </c>
      <c r="I13" s="596"/>
      <c r="J13" s="596"/>
      <c r="K13" s="596"/>
      <c r="L13" s="596"/>
      <c r="M13" s="596"/>
      <c r="N13" s="596"/>
    </row>
    <row r="14" spans="1:14">
      <c r="B14" s="94"/>
    </row>
    <row r="15" spans="1:14" ht="25.5">
      <c r="B15" s="95" t="s">
        <v>480</v>
      </c>
    </row>
    <row r="16" spans="1:14">
      <c r="B16" s="95"/>
    </row>
    <row r="17" spans="1:4" ht="11.25">
      <c r="A17" s="52"/>
      <c r="B17" s="52"/>
      <c r="C17" s="52"/>
      <c r="D17" s="52"/>
    </row>
    <row r="18" spans="1:4" ht="11.25">
      <c r="A18" s="52"/>
      <c r="B18" s="52"/>
      <c r="C18" s="52"/>
      <c r="D18" s="52"/>
    </row>
    <row r="19" spans="1:4" ht="11.25">
      <c r="A19" s="52"/>
      <c r="B19" s="52"/>
      <c r="C19" s="52"/>
      <c r="D19" s="52"/>
    </row>
    <row r="20" spans="1:4" ht="11.25">
      <c r="A20" s="52"/>
      <c r="B20" s="52"/>
      <c r="C20" s="52"/>
      <c r="D20" s="52"/>
    </row>
    <row r="21" spans="1:4" ht="11.25">
      <c r="A21" s="52"/>
      <c r="B21" s="52"/>
      <c r="C21" s="52"/>
      <c r="D21" s="52"/>
    </row>
    <row r="22" spans="1:4" ht="11.25">
      <c r="A22" s="52"/>
      <c r="B22" s="52"/>
      <c r="C22" s="52"/>
      <c r="D22" s="52"/>
    </row>
    <row r="23" spans="1:4" ht="11.25">
      <c r="A23" s="52"/>
      <c r="B23" s="52"/>
      <c r="C23" s="52"/>
      <c r="D23" s="52"/>
    </row>
    <row r="24" spans="1:4" ht="11.25">
      <c r="A24" s="52"/>
      <c r="B24" s="52"/>
      <c r="C24" s="52"/>
      <c r="D24" s="52"/>
    </row>
    <row r="25" spans="1:4" ht="11.25">
      <c r="A25" s="52"/>
      <c r="B25" s="52"/>
      <c r="C25" s="52"/>
      <c r="D25" s="52"/>
    </row>
    <row r="26" spans="1:4" ht="11.25">
      <c r="A26" s="52"/>
      <c r="B26" s="52"/>
      <c r="C26" s="52"/>
      <c r="D26" s="52"/>
    </row>
    <row r="27" spans="1:4" ht="11.25">
      <c r="A27" s="52"/>
      <c r="B27" s="52"/>
      <c r="C27" s="52"/>
      <c r="D27" s="52"/>
    </row>
    <row r="28" spans="1:4" ht="11.25">
      <c r="A28" s="52"/>
      <c r="B28" s="52"/>
      <c r="C28" s="52"/>
      <c r="D28" s="52"/>
    </row>
    <row r="29" spans="1:4" ht="11.25">
      <c r="A29" s="52"/>
      <c r="B29" s="52"/>
      <c r="C29" s="52"/>
      <c r="D29" s="52"/>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zoomScaleNormal="100" workbookViewId="0">
      <pane xSplit="1" ySplit="4" topLeftCell="B5" activePane="bottomRight" state="frozen"/>
      <selection activeCell="B9" sqref="B9"/>
      <selection pane="topRight" activeCell="B9" sqref="B9"/>
      <selection pane="bottomLeft" activeCell="B9" sqref="B9"/>
      <selection pane="bottomRight" activeCell="B5" sqref="B5"/>
    </sheetView>
  </sheetViews>
  <sheetFormatPr defaultColWidth="9.140625" defaultRowHeight="14.25"/>
  <cols>
    <col min="1" max="1" width="9.5703125" style="4" bestFit="1" customWidth="1"/>
    <col min="2" max="2" width="65.5703125" style="4" customWidth="1"/>
    <col min="3" max="3" width="56.42578125" style="4" customWidth="1"/>
    <col min="4" max="16384" width="9.140625" style="5"/>
  </cols>
  <sheetData>
    <row r="1" spans="1:8">
      <c r="A1" s="2" t="s">
        <v>30</v>
      </c>
      <c r="B1" s="3" t="str">
        <f>'Info '!C2</f>
        <v>Bank of Georgia JSC</v>
      </c>
    </row>
    <row r="2" spans="1:8">
      <c r="A2" s="2" t="s">
        <v>31</v>
      </c>
      <c r="B2" s="470">
        <v>44286</v>
      </c>
    </row>
    <row r="4" spans="1:8" ht="27.95" customHeight="1" thickBot="1">
      <c r="A4" s="96" t="s">
        <v>80</v>
      </c>
      <c r="B4" s="97" t="s">
        <v>265</v>
      </c>
      <c r="C4" s="98"/>
    </row>
    <row r="5" spans="1:8">
      <c r="A5" s="99"/>
      <c r="B5" s="452" t="s">
        <v>81</v>
      </c>
      <c r="C5" s="453" t="s">
        <v>493</v>
      </c>
    </row>
    <row r="6" spans="1:8" ht="15">
      <c r="A6" s="100">
        <v>1</v>
      </c>
      <c r="B6" s="655" t="s">
        <v>754</v>
      </c>
      <c r="C6" s="682" t="s">
        <v>777</v>
      </c>
    </row>
    <row r="7" spans="1:8" ht="15">
      <c r="A7" s="100">
        <v>2</v>
      </c>
      <c r="B7" s="655" t="s">
        <v>755</v>
      </c>
      <c r="C7" s="102" t="s">
        <v>774</v>
      </c>
    </row>
    <row r="8" spans="1:8" ht="15">
      <c r="A8" s="100">
        <v>3</v>
      </c>
      <c r="B8" s="655" t="s">
        <v>756</v>
      </c>
      <c r="C8" s="102" t="s">
        <v>775</v>
      </c>
    </row>
    <row r="9" spans="1:8" ht="15">
      <c r="A9" s="100">
        <v>4</v>
      </c>
      <c r="B9" s="655" t="s">
        <v>757</v>
      </c>
      <c r="C9" s="102" t="s">
        <v>774</v>
      </c>
    </row>
    <row r="10" spans="1:8" ht="15">
      <c r="A10" s="100">
        <v>5</v>
      </c>
      <c r="B10" s="655" t="s">
        <v>758</v>
      </c>
      <c r="C10" s="102" t="s">
        <v>774</v>
      </c>
    </row>
    <row r="11" spans="1:8" ht="15">
      <c r="A11" s="100">
        <v>6</v>
      </c>
      <c r="B11" s="655" t="s">
        <v>759</v>
      </c>
      <c r="C11" s="102" t="s">
        <v>774</v>
      </c>
    </row>
    <row r="12" spans="1:8" ht="15">
      <c r="A12" s="100">
        <v>7</v>
      </c>
      <c r="B12" s="655" t="s">
        <v>760</v>
      </c>
      <c r="C12" s="102" t="s">
        <v>774</v>
      </c>
      <c r="H12" s="103"/>
    </row>
    <row r="13" spans="1:8" ht="15">
      <c r="A13" s="100">
        <v>8</v>
      </c>
      <c r="B13" s="655" t="s">
        <v>761</v>
      </c>
      <c r="C13" s="102" t="s">
        <v>774</v>
      </c>
    </row>
    <row r="14" spans="1:8">
      <c r="A14" s="100">
        <v>9</v>
      </c>
      <c r="B14" s="101"/>
      <c r="C14" s="102"/>
    </row>
    <row r="15" spans="1:8">
      <c r="A15" s="100">
        <v>10</v>
      </c>
      <c r="B15" s="101"/>
      <c r="C15" s="102"/>
    </row>
    <row r="16" spans="1:8">
      <c r="A16" s="100"/>
      <c r="B16" s="454"/>
      <c r="C16" s="455"/>
    </row>
    <row r="17" spans="1:3">
      <c r="A17" s="100"/>
      <c r="B17" s="456" t="s">
        <v>82</v>
      </c>
      <c r="C17" s="457" t="s">
        <v>494</v>
      </c>
    </row>
    <row r="18" spans="1:3" ht="15">
      <c r="A18" s="100">
        <v>1</v>
      </c>
      <c r="B18" s="656" t="s">
        <v>762</v>
      </c>
      <c r="C18" s="104" t="s">
        <v>776</v>
      </c>
    </row>
    <row r="19" spans="1:3" ht="15">
      <c r="A19" s="100">
        <v>2</v>
      </c>
      <c r="B19" s="656" t="s">
        <v>763</v>
      </c>
      <c r="C19" s="104" t="s">
        <v>778</v>
      </c>
    </row>
    <row r="20" spans="1:3" ht="15">
      <c r="A20" s="100">
        <v>3</v>
      </c>
      <c r="B20" s="657" t="s">
        <v>764</v>
      </c>
      <c r="C20" s="104" t="s">
        <v>779</v>
      </c>
    </row>
    <row r="21" spans="1:3" ht="15">
      <c r="A21" s="100">
        <v>4</v>
      </c>
      <c r="B21" s="683" t="s">
        <v>765</v>
      </c>
      <c r="C21" s="104" t="s">
        <v>780</v>
      </c>
    </row>
    <row r="22" spans="1:3" ht="15">
      <c r="A22" s="100">
        <v>5</v>
      </c>
      <c r="B22" s="656" t="s">
        <v>766</v>
      </c>
      <c r="C22" s="104" t="s">
        <v>781</v>
      </c>
    </row>
    <row r="23" spans="1:3" ht="15">
      <c r="A23" s="100">
        <v>6</v>
      </c>
      <c r="B23" s="656" t="s">
        <v>767</v>
      </c>
      <c r="C23" s="104" t="s">
        <v>782</v>
      </c>
    </row>
    <row r="24" spans="1:3" ht="15">
      <c r="A24" s="100">
        <v>7</v>
      </c>
      <c r="B24" s="656" t="s">
        <v>768</v>
      </c>
      <c r="C24" s="104" t="s">
        <v>783</v>
      </c>
    </row>
    <row r="25" spans="1:3" ht="15">
      <c r="A25" s="100">
        <v>8</v>
      </c>
      <c r="B25" s="656" t="s">
        <v>769</v>
      </c>
      <c r="C25" s="104" t="s">
        <v>784</v>
      </c>
    </row>
    <row r="26" spans="1:3">
      <c r="A26" s="100">
        <v>9</v>
      </c>
      <c r="B26" s="101"/>
      <c r="C26" s="104"/>
    </row>
    <row r="27" spans="1:3" ht="15.75" customHeight="1">
      <c r="A27" s="100">
        <v>10</v>
      </c>
      <c r="B27" s="101"/>
      <c r="C27" s="105"/>
    </row>
    <row r="28" spans="1:3" ht="15.75" customHeight="1">
      <c r="A28" s="100"/>
      <c r="B28" s="101"/>
      <c r="C28" s="105"/>
    </row>
    <row r="29" spans="1:3" ht="30" customHeight="1">
      <c r="A29" s="100"/>
      <c r="B29" s="701" t="s">
        <v>83</v>
      </c>
      <c r="C29" s="702"/>
    </row>
    <row r="30" spans="1:3" ht="15.75">
      <c r="A30" s="100">
        <v>1</v>
      </c>
      <c r="B30" s="658" t="s">
        <v>770</v>
      </c>
      <c r="C30" s="659">
        <v>0.19770973141775675</v>
      </c>
    </row>
    <row r="31" spans="1:3" ht="15.75" customHeight="1">
      <c r="A31" s="100">
        <v>2</v>
      </c>
      <c r="B31" s="660" t="s">
        <v>771</v>
      </c>
      <c r="C31" s="659" t="s">
        <v>772</v>
      </c>
    </row>
    <row r="32" spans="1:3" ht="29.25" customHeight="1">
      <c r="A32" s="100"/>
      <c r="B32" s="701" t="s">
        <v>84</v>
      </c>
      <c r="C32" s="702"/>
    </row>
    <row r="33" spans="1:3" ht="15">
      <c r="A33" s="100">
        <v>1</v>
      </c>
      <c r="B33" s="661" t="s">
        <v>773</v>
      </c>
      <c r="C33" s="659">
        <v>0.19900000000000001</v>
      </c>
    </row>
    <row r="34" spans="1:3" ht="15" thickBot="1">
      <c r="A34" s="106"/>
      <c r="B34" s="107"/>
      <c r="C34" s="108"/>
    </row>
  </sheetData>
  <mergeCells count="2">
    <mergeCell ref="B32:C32"/>
    <mergeCell ref="B29:C29"/>
  </mergeCells>
  <dataValidations count="1">
    <dataValidation type="list" allowBlank="1" showInputMessage="1" showErrorMessage="1" sqref="C6:C15">
      <formula1>"Independent chair, Non-independent chair, Independent member, Non-independent member"</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zoomScale="90" zoomScaleNormal="90" workbookViewId="0">
      <pane xSplit="1" ySplit="5" topLeftCell="B6" activePane="bottomRight" state="frozen"/>
      <selection activeCell="B9" sqref="B9"/>
      <selection pane="topRight" activeCell="B9" sqref="B9"/>
      <selection pane="bottomLeft" activeCell="B9" sqref="B9"/>
      <selection pane="bottomRight" activeCell="B6" sqref="B6:B7"/>
    </sheetView>
  </sheetViews>
  <sheetFormatPr defaultColWidth="9.140625" defaultRowHeight="14.25"/>
  <cols>
    <col min="1" max="1" width="9.5703125" style="4" bestFit="1" customWidth="1"/>
    <col min="2" max="2" width="47.5703125" style="4" customWidth="1"/>
    <col min="3" max="3" width="28" style="4" customWidth="1"/>
    <col min="4" max="4" width="22.42578125" style="4" customWidth="1"/>
    <col min="5" max="5" width="22.28515625" style="4" customWidth="1"/>
    <col min="6" max="6" width="12" style="5" bestFit="1" customWidth="1"/>
    <col min="7" max="7" width="12.5703125" style="5" bestFit="1" customWidth="1"/>
    <col min="8" max="16384" width="9.140625" style="5"/>
  </cols>
  <sheetData>
    <row r="1" spans="1:7">
      <c r="A1" s="328" t="s">
        <v>30</v>
      </c>
      <c r="B1" s="3" t="str">
        <f>'Info '!C2</f>
        <v>Bank of Georgia JSC</v>
      </c>
      <c r="C1" s="122"/>
      <c r="D1" s="122"/>
      <c r="E1" s="122"/>
      <c r="F1" s="18"/>
    </row>
    <row r="2" spans="1:7" s="109" customFormat="1" ht="15.75" customHeight="1">
      <c r="A2" s="328" t="s">
        <v>31</v>
      </c>
      <c r="B2" s="470">
        <v>44286</v>
      </c>
    </row>
    <row r="3" spans="1:7" s="109" customFormat="1" ht="15.75" customHeight="1">
      <c r="A3" s="328"/>
    </row>
    <row r="4" spans="1:7" s="109" customFormat="1" ht="15.75" customHeight="1" thickBot="1">
      <c r="A4" s="329" t="s">
        <v>200</v>
      </c>
      <c r="B4" s="707" t="s">
        <v>345</v>
      </c>
      <c r="C4" s="708"/>
      <c r="D4" s="708"/>
      <c r="E4" s="708"/>
    </row>
    <row r="5" spans="1:7" s="113" customFormat="1" ht="17.45" customHeight="1">
      <c r="A5" s="259"/>
      <c r="B5" s="260"/>
      <c r="C5" s="111" t="s">
        <v>0</v>
      </c>
      <c r="D5" s="111" t="s">
        <v>1</v>
      </c>
      <c r="E5" s="112" t="s">
        <v>2</v>
      </c>
    </row>
    <row r="6" spans="1:7" s="18" customFormat="1" ht="14.45" customHeight="1">
      <c r="A6" s="330"/>
      <c r="B6" s="703" t="s">
        <v>352</v>
      </c>
      <c r="C6" s="703" t="s">
        <v>91</v>
      </c>
      <c r="D6" s="705" t="s">
        <v>199</v>
      </c>
      <c r="E6" s="706"/>
      <c r="G6" s="5"/>
    </row>
    <row r="7" spans="1:7" s="18" customFormat="1" ht="99.6" customHeight="1">
      <c r="A7" s="330"/>
      <c r="B7" s="704"/>
      <c r="C7" s="703"/>
      <c r="D7" s="366" t="s">
        <v>198</v>
      </c>
      <c r="E7" s="367" t="s">
        <v>353</v>
      </c>
      <c r="G7" s="5"/>
    </row>
    <row r="8" spans="1:7">
      <c r="A8" s="331">
        <v>1</v>
      </c>
      <c r="B8" s="368" t="s">
        <v>35</v>
      </c>
      <c r="C8" s="369">
        <v>693822844.66999996</v>
      </c>
      <c r="D8" s="369"/>
      <c r="E8" s="370">
        <v>693822844.66999996</v>
      </c>
      <c r="F8" s="18"/>
    </row>
    <row r="9" spans="1:7">
      <c r="A9" s="331">
        <v>2</v>
      </c>
      <c r="B9" s="368" t="s">
        <v>36</v>
      </c>
      <c r="C9" s="369">
        <v>1965781447.1499999</v>
      </c>
      <c r="D9" s="369"/>
      <c r="E9" s="370">
        <v>1965781447.1499999</v>
      </c>
      <c r="F9" s="18"/>
    </row>
    <row r="10" spans="1:7">
      <c r="A10" s="331">
        <v>3</v>
      </c>
      <c r="B10" s="368" t="s">
        <v>37</v>
      </c>
      <c r="C10" s="369">
        <v>922338643.06000006</v>
      </c>
      <c r="D10" s="369"/>
      <c r="E10" s="370">
        <v>922338643.06000006</v>
      </c>
      <c r="F10" s="18"/>
    </row>
    <row r="11" spans="1:7">
      <c r="A11" s="331">
        <v>4</v>
      </c>
      <c r="B11" s="368" t="s">
        <v>38</v>
      </c>
      <c r="C11" s="369">
        <v>303.24</v>
      </c>
      <c r="D11" s="369"/>
      <c r="E11" s="370">
        <v>303.24</v>
      </c>
      <c r="F11" s="18"/>
    </row>
    <row r="12" spans="1:7">
      <c r="A12" s="331">
        <v>5</v>
      </c>
      <c r="B12" s="368" t="s">
        <v>39</v>
      </c>
      <c r="C12" s="369">
        <v>3033041026.822</v>
      </c>
      <c r="D12" s="369"/>
      <c r="E12" s="370">
        <v>3033041026.822</v>
      </c>
      <c r="F12" s="18"/>
    </row>
    <row r="13" spans="1:7">
      <c r="A13" s="331">
        <v>6.1</v>
      </c>
      <c r="B13" s="371" t="s">
        <v>40</v>
      </c>
      <c r="C13" s="372">
        <v>15590894615.3074</v>
      </c>
      <c r="D13" s="369">
        <v>0</v>
      </c>
      <c r="E13" s="370">
        <v>15590894615.3074</v>
      </c>
      <c r="F13" s="18"/>
    </row>
    <row r="14" spans="1:7">
      <c r="A14" s="331">
        <v>6.2</v>
      </c>
      <c r="B14" s="373" t="s">
        <v>41</v>
      </c>
      <c r="C14" s="372">
        <v>-623148590.04390001</v>
      </c>
      <c r="D14" s="369">
        <v>0</v>
      </c>
      <c r="E14" s="370">
        <v>-623148590.04390001</v>
      </c>
      <c r="F14" s="18"/>
    </row>
    <row r="15" spans="1:7">
      <c r="A15" s="331">
        <v>6</v>
      </c>
      <c r="B15" s="368" t="s">
        <v>42</v>
      </c>
      <c r="C15" s="369">
        <v>14967746025.2635</v>
      </c>
      <c r="D15" s="369">
        <v>0</v>
      </c>
      <c r="E15" s="370">
        <v>14967746025.2635</v>
      </c>
      <c r="F15" s="18"/>
    </row>
    <row r="16" spans="1:7">
      <c r="A16" s="331">
        <v>7</v>
      </c>
      <c r="B16" s="368" t="s">
        <v>43</v>
      </c>
      <c r="C16" s="369">
        <v>219514400.05179998</v>
      </c>
      <c r="D16" s="369"/>
      <c r="E16" s="370">
        <v>219514400.05179998</v>
      </c>
      <c r="F16" s="18"/>
    </row>
    <row r="17" spans="1:7">
      <c r="A17" s="331">
        <v>8</v>
      </c>
      <c r="B17" s="368" t="s">
        <v>197</v>
      </c>
      <c r="C17" s="369">
        <v>94859601.707000002</v>
      </c>
      <c r="D17" s="369"/>
      <c r="E17" s="370">
        <v>94859601.707000002</v>
      </c>
      <c r="F17" s="332"/>
      <c r="G17" s="116"/>
    </row>
    <row r="18" spans="1:7">
      <c r="A18" s="331">
        <v>9</v>
      </c>
      <c r="B18" s="368" t="s">
        <v>44</v>
      </c>
      <c r="C18" s="369">
        <v>94756846.706400022</v>
      </c>
      <c r="D18" s="369">
        <v>8884991.9633999988</v>
      </c>
      <c r="E18" s="370">
        <v>85871854.743000031</v>
      </c>
      <c r="F18" s="18"/>
      <c r="G18" s="116"/>
    </row>
    <row r="19" spans="1:7">
      <c r="A19" s="331">
        <v>10</v>
      </c>
      <c r="B19" s="368" t="s">
        <v>45</v>
      </c>
      <c r="C19" s="369">
        <v>525674529.07999998</v>
      </c>
      <c r="D19" s="369">
        <v>142605443.36000001</v>
      </c>
      <c r="E19" s="370">
        <v>383069085.71999997</v>
      </c>
      <c r="F19" s="18"/>
      <c r="G19" s="116"/>
    </row>
    <row r="20" spans="1:7">
      <c r="A20" s="331">
        <v>11</v>
      </c>
      <c r="B20" s="368" t="s">
        <v>46</v>
      </c>
      <c r="C20" s="369">
        <v>352210133.89639944</v>
      </c>
      <c r="D20" s="369">
        <v>0</v>
      </c>
      <c r="E20" s="370">
        <v>352210133.89639944</v>
      </c>
      <c r="F20" s="18"/>
    </row>
    <row r="21" spans="1:7" ht="26.25" thickBot="1">
      <c r="A21" s="203"/>
      <c r="B21" s="333" t="s">
        <v>355</v>
      </c>
      <c r="C21" s="261">
        <f>SUM(C8:C12, C15:C20)</f>
        <v>22869745801.647102</v>
      </c>
      <c r="D21" s="261">
        <f>SUM(D8:D12, D15:D20)</f>
        <v>151490435.32340002</v>
      </c>
      <c r="E21" s="374">
        <f>SUM(E8:E12, E15:E20)</f>
        <v>22718255366.3237</v>
      </c>
    </row>
    <row r="22" spans="1:7">
      <c r="A22" s="5"/>
      <c r="B22" s="5"/>
      <c r="C22" s="5"/>
      <c r="D22" s="5"/>
      <c r="E22" s="5"/>
    </row>
    <row r="23" spans="1:7">
      <c r="A23" s="5"/>
      <c r="B23" s="5"/>
      <c r="C23" s="5"/>
      <c r="D23" s="5"/>
      <c r="E23" s="5"/>
    </row>
    <row r="25" spans="1:7" s="4" customFormat="1">
      <c r="B25" s="117"/>
      <c r="F25" s="5"/>
      <c r="G25" s="5"/>
    </row>
    <row r="26" spans="1:7" s="4" customFormat="1">
      <c r="B26" s="117"/>
      <c r="F26" s="5"/>
      <c r="G26" s="5"/>
    </row>
    <row r="27" spans="1:7" s="4" customFormat="1">
      <c r="B27" s="117"/>
      <c r="F27" s="5"/>
      <c r="G27" s="5"/>
    </row>
    <row r="28" spans="1:7" s="4" customFormat="1">
      <c r="B28" s="117"/>
      <c r="F28" s="5"/>
      <c r="G28" s="5"/>
    </row>
    <row r="29" spans="1:7" s="4" customFormat="1">
      <c r="B29" s="117"/>
      <c r="F29" s="5"/>
      <c r="G29" s="5"/>
    </row>
    <row r="30" spans="1:7" s="4" customFormat="1">
      <c r="B30" s="117"/>
      <c r="F30" s="5"/>
      <c r="G30" s="5"/>
    </row>
    <row r="31" spans="1:7" s="4" customFormat="1">
      <c r="B31" s="117"/>
      <c r="F31" s="5"/>
      <c r="G31" s="5"/>
    </row>
    <row r="32" spans="1:7" s="4" customFormat="1">
      <c r="B32" s="117"/>
      <c r="F32" s="5"/>
      <c r="G32" s="5"/>
    </row>
    <row r="33" spans="2:7" s="4" customFormat="1">
      <c r="B33" s="117"/>
      <c r="F33" s="5"/>
      <c r="G33" s="5"/>
    </row>
    <row r="34" spans="2:7" s="4" customFormat="1">
      <c r="B34" s="117"/>
      <c r="F34" s="5"/>
      <c r="G34" s="5"/>
    </row>
    <row r="35" spans="2:7" s="4" customFormat="1">
      <c r="B35" s="117"/>
      <c r="F35" s="5"/>
      <c r="G35" s="5"/>
    </row>
    <row r="36" spans="2:7" s="4" customFormat="1">
      <c r="B36" s="117"/>
      <c r="F36" s="5"/>
      <c r="G36" s="5"/>
    </row>
    <row r="37" spans="2:7" s="4" customFormat="1">
      <c r="B37" s="117"/>
      <c r="F37" s="5"/>
      <c r="G37" s="5"/>
    </row>
  </sheetData>
  <mergeCells count="4">
    <mergeCell ref="B6:B7"/>
    <mergeCell ref="C6:C7"/>
    <mergeCell ref="D6:E6"/>
    <mergeCell ref="B4:E4"/>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zoomScaleNormal="100" workbookViewId="0">
      <pane xSplit="1" ySplit="4" topLeftCell="B5" activePane="bottomRight" state="frozen"/>
      <selection activeCell="B15" sqref="B15"/>
      <selection pane="topRight" activeCell="B15" sqref="B15"/>
      <selection pane="bottomLeft" activeCell="B15" sqref="B15"/>
      <selection pane="bottomRight" activeCell="B5" sqref="B5"/>
    </sheetView>
  </sheetViews>
  <sheetFormatPr defaultColWidth="9.140625" defaultRowHeight="12.75" outlineLevelRow="1"/>
  <cols>
    <col min="1" max="1" width="9.5703125" style="4" bestFit="1" customWidth="1"/>
    <col min="2" max="2" width="114.28515625" style="4" customWidth="1"/>
    <col min="3" max="3" width="18.85546875" style="4" customWidth="1"/>
    <col min="4" max="4" width="25.42578125" style="4" customWidth="1"/>
    <col min="5" max="5" width="24.28515625" style="4" customWidth="1"/>
    <col min="6" max="6" width="24" style="4" customWidth="1"/>
    <col min="7" max="7" width="10" style="4" bestFit="1" customWidth="1"/>
    <col min="8" max="8" width="12" style="4" bestFit="1" customWidth="1"/>
    <col min="9" max="9" width="12.5703125" style="4" bestFit="1" customWidth="1"/>
    <col min="10" max="16384" width="9.140625" style="4"/>
  </cols>
  <sheetData>
    <row r="1" spans="1:6">
      <c r="A1" s="2" t="s">
        <v>30</v>
      </c>
      <c r="B1" s="3" t="str">
        <f>'Info '!C2</f>
        <v>Bank of Georgia JSC</v>
      </c>
    </row>
    <row r="2" spans="1:6" s="109" customFormat="1" ht="15.75" customHeight="1">
      <c r="A2" s="2" t="s">
        <v>31</v>
      </c>
      <c r="B2" s="470">
        <v>44286</v>
      </c>
      <c r="C2" s="4"/>
      <c r="D2" s="4"/>
      <c r="E2" s="4"/>
      <c r="F2" s="4"/>
    </row>
    <row r="3" spans="1:6" s="109" customFormat="1" ht="15.75" customHeight="1">
      <c r="C3" s="4"/>
      <c r="D3" s="4"/>
      <c r="E3" s="4"/>
      <c r="F3" s="4"/>
    </row>
    <row r="4" spans="1:6" s="109" customFormat="1" ht="13.5" thickBot="1">
      <c r="A4" s="109" t="s">
        <v>85</v>
      </c>
      <c r="B4" s="334" t="s">
        <v>332</v>
      </c>
      <c r="C4" s="110" t="s">
        <v>73</v>
      </c>
      <c r="D4" s="4"/>
      <c r="E4" s="4"/>
      <c r="F4" s="4"/>
    </row>
    <row r="5" spans="1:6">
      <c r="A5" s="266">
        <v>1</v>
      </c>
      <c r="B5" s="335" t="s">
        <v>354</v>
      </c>
      <c r="C5" s="267">
        <v>22718255366.3237</v>
      </c>
    </row>
    <row r="6" spans="1:6" s="268" customFormat="1">
      <c r="A6" s="118">
        <v>2.1</v>
      </c>
      <c r="B6" s="263" t="s">
        <v>333</v>
      </c>
      <c r="C6" s="191">
        <v>2563809508.5391998</v>
      </c>
    </row>
    <row r="7" spans="1:6" s="94" customFormat="1" outlineLevel="1">
      <c r="A7" s="88">
        <v>2.2000000000000002</v>
      </c>
      <c r="B7" s="89" t="s">
        <v>334</v>
      </c>
      <c r="C7" s="269">
        <v>2323755169.2509003</v>
      </c>
    </row>
    <row r="8" spans="1:6" s="94" customFormat="1" ht="25.5">
      <c r="A8" s="88">
        <v>3</v>
      </c>
      <c r="B8" s="264" t="s">
        <v>335</v>
      </c>
      <c r="C8" s="270">
        <f>SUM(C5:C7)</f>
        <v>27605820044.1138</v>
      </c>
    </row>
    <row r="9" spans="1:6" s="268" customFormat="1">
      <c r="A9" s="118">
        <v>4</v>
      </c>
      <c r="B9" s="120" t="s">
        <v>87</v>
      </c>
      <c r="C9" s="191">
        <v>277402617.79689997</v>
      </c>
    </row>
    <row r="10" spans="1:6" s="94" customFormat="1" outlineLevel="1">
      <c r="A10" s="88">
        <v>5.0999999999999996</v>
      </c>
      <c r="B10" s="89" t="s">
        <v>336</v>
      </c>
      <c r="C10" s="269">
        <v>-1529358397.0989997</v>
      </c>
    </row>
    <row r="11" spans="1:6" s="94" customFormat="1" outlineLevel="1">
      <c r="A11" s="88">
        <v>5.2</v>
      </c>
      <c r="B11" s="89" t="s">
        <v>337</v>
      </c>
      <c r="C11" s="269">
        <v>-2276413650.5996861</v>
      </c>
    </row>
    <row r="12" spans="1:6" s="94" customFormat="1">
      <c r="A12" s="88">
        <v>6</v>
      </c>
      <c r="B12" s="262" t="s">
        <v>481</v>
      </c>
      <c r="C12" s="269">
        <v>0</v>
      </c>
    </row>
    <row r="13" spans="1:6" s="94" customFormat="1" ht="13.5" thickBot="1">
      <c r="A13" s="90">
        <v>7</v>
      </c>
      <c r="B13" s="265" t="s">
        <v>283</v>
      </c>
      <c r="C13" s="271">
        <f>SUM(C8:C12)</f>
        <v>24077450614.212017</v>
      </c>
    </row>
    <row r="15" spans="1:6" ht="25.5">
      <c r="A15" s="286"/>
      <c r="B15" s="95" t="s">
        <v>482</v>
      </c>
    </row>
    <row r="16" spans="1:6">
      <c r="A16" s="286"/>
      <c r="B16" s="286"/>
    </row>
    <row r="17" spans="1:5" ht="15">
      <c r="A17" s="281"/>
      <c r="B17" s="282"/>
      <c r="C17" s="286"/>
      <c r="D17" s="286"/>
      <c r="E17" s="286"/>
    </row>
    <row r="18" spans="1:5" ht="15">
      <c r="A18" s="287"/>
      <c r="B18" s="288"/>
      <c r="C18" s="286"/>
      <c r="D18" s="286"/>
      <c r="E18" s="286"/>
    </row>
    <row r="19" spans="1:5">
      <c r="A19" s="289"/>
      <c r="B19" s="283"/>
      <c r="C19" s="286"/>
      <c r="D19" s="286"/>
      <c r="E19" s="286"/>
    </row>
    <row r="20" spans="1:5">
      <c r="A20" s="290"/>
      <c r="B20" s="284"/>
      <c r="C20" s="286"/>
      <c r="D20" s="286"/>
      <c r="E20" s="286"/>
    </row>
    <row r="21" spans="1:5">
      <c r="A21" s="290"/>
      <c r="B21" s="288"/>
      <c r="C21" s="286"/>
      <c r="D21" s="286"/>
      <c r="E21" s="286"/>
    </row>
    <row r="22" spans="1:5">
      <c r="A22" s="289"/>
      <c r="B22" s="285"/>
      <c r="C22" s="286"/>
      <c r="D22" s="286"/>
      <c r="E22" s="286"/>
    </row>
    <row r="23" spans="1:5">
      <c r="A23" s="290"/>
      <c r="B23" s="284"/>
      <c r="C23" s="286"/>
      <c r="D23" s="286"/>
      <c r="E23" s="286"/>
    </row>
    <row r="24" spans="1:5">
      <c r="A24" s="290"/>
      <c r="B24" s="284"/>
      <c r="C24" s="286"/>
      <c r="D24" s="286"/>
      <c r="E24" s="286"/>
    </row>
    <row r="25" spans="1:5">
      <c r="A25" s="290"/>
      <c r="B25" s="291"/>
      <c r="C25" s="286"/>
      <c r="D25" s="286"/>
      <c r="E25" s="286"/>
    </row>
    <row r="26" spans="1:5">
      <c r="A26" s="290"/>
      <c r="B26" s="288"/>
      <c r="C26" s="286"/>
      <c r="D26" s="286"/>
      <c r="E26" s="286"/>
    </row>
    <row r="27" spans="1:5">
      <c r="A27" s="286"/>
      <c r="B27" s="292"/>
      <c r="C27" s="286"/>
      <c r="D27" s="286"/>
      <c r="E27" s="286"/>
    </row>
    <row r="28" spans="1:5">
      <c r="A28" s="286"/>
      <c r="B28" s="292"/>
      <c r="C28" s="286"/>
      <c r="D28" s="286"/>
      <c r="E28" s="286"/>
    </row>
    <row r="29" spans="1:5">
      <c r="A29" s="286"/>
      <c r="B29" s="292"/>
      <c r="C29" s="286"/>
      <c r="D29" s="286"/>
      <c r="E29" s="286"/>
    </row>
    <row r="30" spans="1:5">
      <c r="A30" s="286"/>
      <c r="B30" s="292"/>
      <c r="C30" s="286"/>
      <c r="D30" s="286"/>
      <c r="E30" s="286"/>
    </row>
    <row r="31" spans="1:5">
      <c r="A31" s="286"/>
      <c r="B31" s="292"/>
      <c r="C31" s="286"/>
      <c r="D31" s="286"/>
      <c r="E31" s="286"/>
    </row>
    <row r="32" spans="1:5">
      <c r="A32" s="286"/>
      <c r="B32" s="292"/>
      <c r="C32" s="286"/>
      <c r="D32" s="286"/>
      <c r="E32" s="286"/>
    </row>
    <row r="33" spans="1:5">
      <c r="A33" s="286"/>
      <c r="B33" s="292"/>
      <c r="C33" s="286"/>
      <c r="D33" s="286"/>
      <c r="E33" s="286"/>
    </row>
  </sheetData>
  <pageMargins left="0.7" right="0.7" top="0.75" bottom="0.75" header="0.3" footer="0.3"/>
  <pageSetup paperSize="9"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d="http://www.w3.org/2001/XMLSchema" xmlns:xsi="http://www.w3.org/2001/XMLSchema-instance" xmlns="http://www.boldonjames.com/2008/01/sie/internal/label" sislVersion="0" policy="5ab027e3-97f5-4f2b-b242-189f84f1bffe" origin="userSelected"/>
</file>

<file path=customXml/item2.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To0NCBBTTwvRGF0ZVRpbWU+PExhYmVsU3RyaW5nPlRoaXMgaXRlbSBoYXMgbm8gY2xhc3NpZmljYXRpb248L0xhYmVsU3RyaW5nPjwvaXRlbT48L2xhYmVsSGlzdG9yeT4=</Value>
</WrappedLabelHistory>
</file>

<file path=customXml/itemProps1.xml><?xml version="1.0" encoding="utf-8"?>
<ds:datastoreItem xmlns:ds="http://schemas.openxmlformats.org/officeDocument/2006/customXml" ds:itemID="{93D33C19-3480-4E8D-8D98-F1FA8758B768}">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49437214-8189-4A9B-A254-B806C4FB6C08}">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 </vt:lpstr>
      <vt:lpstr>1. key ratios </vt:lpstr>
      <vt:lpstr>2.RC</vt:lpstr>
      <vt:lpstr>3.PL</vt:lpstr>
      <vt:lpstr>4. Off-Balance</vt:lpstr>
      <vt:lpstr>5. RWA </vt:lpstr>
      <vt:lpstr>6. Administrators-shareholders</vt:lpstr>
      <vt:lpstr>7. LI1 </vt:lpstr>
      <vt:lpstr>8. LI2</vt:lpstr>
      <vt:lpstr>9.Capital</vt:lpstr>
      <vt:lpstr>9.1. Capital Requirements</vt:lpstr>
      <vt:lpstr>10. CC2</vt:lpstr>
      <vt:lpstr>11. CRWA </vt:lpstr>
      <vt:lpstr>12. CRM</vt:lpstr>
      <vt:lpstr>13. CRME </vt:lpstr>
      <vt:lpstr>14. LCR</vt:lpstr>
      <vt:lpstr>15. CCR </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2022-08-18T08:43:26Z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63f0db0d-f459-4727-99f0-b1bf654d03fe</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{49437214-8189-4A9B-A254-B806C4FB6C08}</vt:lpwstr>
  </property>
  <property fmtid="{D5CDD505-2E9C-101B-9397-08002B2CF9AE}" pid="7" name="DLPManualFileClassification">
    <vt:lpwstr>{BD15A7F3-68A3-44DA-88DE-84F8F8C88452}</vt:lpwstr>
  </property>
  <property fmtid="{D5CDD505-2E9C-101B-9397-08002B2CF9AE}" pid="8" name="DLPManualFileClassificationLastModifiedBy">
    <vt:lpwstr>BOG0\salkapanadze</vt:lpwstr>
  </property>
  <property fmtid="{D5CDD505-2E9C-101B-9397-08002B2CF9AE}" pid="9" name="DLPManualFileClassificationLastModificationDate">
    <vt:lpwstr>1651236462</vt:lpwstr>
  </property>
  <property fmtid="{D5CDD505-2E9C-101B-9397-08002B2CF9AE}" pid="10" name="DLPManualFileClassificationVersion">
    <vt:lpwstr>11.6.400.34</vt:lpwstr>
  </property>
</Properties>
</file>