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22.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3.xml" ContentType="application/vnd.openxmlformats-officedocument.spreadsheetml.worksheet+xml"/>
  <Override PartName="/xl/worksheets/sheet25.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24.xml" ContentType="application/vnd.openxmlformats-officedocument.spreadsheetml.worksheet+xml"/>
  <Override PartName="/xl/externalLinks/externalLink3.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xl/externalLinks/externalLink4.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65" tabRatio="919" activeTab="1"/>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1. Capital Requirements" sheetId="94" r:id="rId10"/>
    <sheet name="9.Capital" sheetId="89"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9">#REF!</definedName>
    <definedName name="ACC_BALACC" localSheetId="10">#REF!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9">#REF!</definedName>
    <definedName name="ACC_CRS" localSheetId="10">#REF!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9">#REF!</definedName>
    <definedName name="ACC_DBS" localSheetId="10">#REF!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9">#REF!</definedName>
    <definedName name="ACC_ISO" localSheetId="10">#REF!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9">#REF!</definedName>
    <definedName name="ACC_SALDO" localSheetId="10">#REF!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9">#REF!</definedName>
    <definedName name="BS_BALACC" localSheetId="10">#REF!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9">#REF!</definedName>
    <definedName name="BS_BALANCE" localSheetId="10">#REF!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9">#REF!</definedName>
    <definedName name="BS_CR" localSheetId="10">#REF!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9">#REF!</definedName>
    <definedName name="BS_CR_EQU" localSheetId="10">#REF!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9">#REF!</definedName>
    <definedName name="BS_DB" localSheetId="10">#REF!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9">#REF!</definedName>
    <definedName name="BS_DB_EQU" localSheetId="10">#REF!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9">#REF!</definedName>
    <definedName name="BS_DT" localSheetId="10">#REF!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9">#REF!</definedName>
    <definedName name="BS_ISO" localSheetId="10">#REF!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9">#REF!</definedName>
    <definedName name="CurrentDate" localSheetId="10">#REF!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N33" i="97" l="1"/>
  <c r="M33" i="97"/>
  <c r="L33" i="97"/>
  <c r="K33" i="97"/>
  <c r="J33" i="97"/>
  <c r="N24" i="97"/>
  <c r="N37" i="97" s="1"/>
  <c r="M24" i="97"/>
  <c r="M37" i="97" s="1"/>
  <c r="L24" i="97"/>
  <c r="L37" i="97" s="1"/>
  <c r="K24" i="97"/>
  <c r="K37" i="97" s="1"/>
  <c r="J24" i="97"/>
  <c r="M20" i="97"/>
  <c r="M18" i="97" s="1"/>
  <c r="L18" i="97"/>
  <c r="K18" i="97"/>
  <c r="N14" i="97"/>
  <c r="M14" i="97"/>
  <c r="L14" i="97"/>
  <c r="K14" i="97"/>
  <c r="J14" i="97"/>
  <c r="N11" i="97"/>
  <c r="M11" i="97"/>
  <c r="L11" i="97"/>
  <c r="L21" i="97" s="1"/>
  <c r="K11" i="97"/>
  <c r="K21" i="97" s="1"/>
  <c r="J11" i="97"/>
  <c r="N9" i="97"/>
  <c r="N8" i="97" s="1"/>
  <c r="M8" i="97"/>
  <c r="J8" i="97"/>
  <c r="F20" i="97"/>
  <c r="C35" i="69"/>
  <c r="C46" i="69"/>
  <c r="M21" i="97" l="1"/>
  <c r="N21" i="97"/>
  <c r="N39" i="97" s="1"/>
  <c r="J21" i="97"/>
  <c r="J37" i="97"/>
  <c r="C22" i="104" l="1"/>
  <c r="C21" i="104"/>
  <c r="C20" i="104"/>
  <c r="C19" i="104"/>
  <c r="C18" i="104"/>
  <c r="C17" i="104"/>
  <c r="C15" i="104"/>
  <c r="C14" i="104"/>
  <c r="C13" i="104"/>
  <c r="C12" i="104"/>
  <c r="C11" i="104"/>
  <c r="C10" i="104"/>
  <c r="C9" i="104"/>
  <c r="C8" i="104"/>
  <c r="C20" i="103"/>
  <c r="C19" i="103"/>
  <c r="C18" i="103"/>
  <c r="C17" i="103"/>
  <c r="C16" i="103"/>
  <c r="D15" i="103"/>
  <c r="C15" i="103"/>
  <c r="C10" i="102"/>
  <c r="C19" i="102" s="1"/>
  <c r="D12" i="101"/>
  <c r="C12" i="101"/>
  <c r="D7" i="101"/>
  <c r="C7" i="101"/>
  <c r="H34" i="100"/>
  <c r="F34" i="100"/>
  <c r="E34" i="100"/>
  <c r="D34" i="100"/>
  <c r="C34" i="100"/>
  <c r="I34" i="100" s="1"/>
  <c r="I33" i="100"/>
  <c r="I32" i="100"/>
  <c r="I31" i="100"/>
  <c r="I30" i="100"/>
  <c r="I29" i="100"/>
  <c r="I28" i="100"/>
  <c r="I27" i="100"/>
  <c r="I26" i="100"/>
  <c r="I25" i="100"/>
  <c r="I24" i="100"/>
  <c r="I23" i="100"/>
  <c r="I22" i="100"/>
  <c r="I21" i="100"/>
  <c r="I20" i="100"/>
  <c r="I19" i="100"/>
  <c r="I18" i="100"/>
  <c r="I16" i="100"/>
  <c r="I15" i="100"/>
  <c r="I14" i="100"/>
  <c r="I13" i="100"/>
  <c r="I12" i="100"/>
  <c r="I11" i="100"/>
  <c r="I10" i="100"/>
  <c r="I9" i="100"/>
  <c r="I8" i="100"/>
  <c r="I7" i="100"/>
  <c r="I23" i="99"/>
  <c r="I22" i="99"/>
  <c r="H21" i="99"/>
  <c r="F21" i="99"/>
  <c r="E21" i="99"/>
  <c r="G20" i="99"/>
  <c r="C21" i="99"/>
  <c r="I19" i="99"/>
  <c r="I18" i="99"/>
  <c r="I17" i="99"/>
  <c r="I16" i="99"/>
  <c r="H16" i="99"/>
  <c r="I15" i="99"/>
  <c r="I14" i="99"/>
  <c r="I13" i="99"/>
  <c r="I12" i="99"/>
  <c r="I11" i="99"/>
  <c r="I10" i="99"/>
  <c r="D21" i="99"/>
  <c r="I9" i="99"/>
  <c r="I8" i="99"/>
  <c r="I7" i="99"/>
  <c r="G22" i="98"/>
  <c r="F22" i="98"/>
  <c r="E22" i="98"/>
  <c r="D22" i="98"/>
  <c r="C22" i="98"/>
  <c r="H20" i="98"/>
  <c r="H19" i="98"/>
  <c r="H18" i="98"/>
  <c r="H17" i="98"/>
  <c r="H16" i="98"/>
  <c r="H15" i="98"/>
  <c r="H14" i="98"/>
  <c r="H13" i="98"/>
  <c r="H12" i="98"/>
  <c r="H11" i="98"/>
  <c r="H10" i="98"/>
  <c r="H9" i="98"/>
  <c r="H8" i="98"/>
  <c r="G33" i="97"/>
  <c r="F33" i="97"/>
  <c r="E33" i="97"/>
  <c r="D33" i="97"/>
  <c r="C33" i="97"/>
  <c r="G24" i="97"/>
  <c r="G37" i="97" s="1"/>
  <c r="F24" i="97"/>
  <c r="F37" i="97" s="1"/>
  <c r="E24" i="97"/>
  <c r="D24" i="97"/>
  <c r="C24" i="97"/>
  <c r="F18" i="97"/>
  <c r="E18" i="97"/>
  <c r="D18" i="97"/>
  <c r="G14" i="97"/>
  <c r="F14" i="97"/>
  <c r="E14" i="97"/>
  <c r="D14" i="97"/>
  <c r="C14" i="97"/>
  <c r="G11" i="97"/>
  <c r="G21" i="97" s="1"/>
  <c r="F11" i="97"/>
  <c r="E11" i="97"/>
  <c r="E21" i="97" s="1"/>
  <c r="D11" i="97"/>
  <c r="C11" i="97"/>
  <c r="C30" i="95"/>
  <c r="C26" i="95"/>
  <c r="C18" i="95"/>
  <c r="C8" i="95"/>
  <c r="C36" i="95" s="1"/>
  <c r="C38" i="95" s="1"/>
  <c r="N20" i="92"/>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N7" i="92" s="1"/>
  <c r="E9" i="92"/>
  <c r="N8" i="92"/>
  <c r="E8" i="92"/>
  <c r="M7" i="92"/>
  <c r="M21" i="92" s="1"/>
  <c r="L7" i="92"/>
  <c r="L21" i="92" s="1"/>
  <c r="K7" i="92"/>
  <c r="K21" i="92" s="1"/>
  <c r="J7" i="92"/>
  <c r="J21" i="92" s="1"/>
  <c r="I7" i="92"/>
  <c r="H7" i="92"/>
  <c r="H21" i="92" s="1"/>
  <c r="G7" i="92"/>
  <c r="G21" i="92" s="1"/>
  <c r="F7" i="92"/>
  <c r="F21" i="92" s="1"/>
  <c r="C7" i="92"/>
  <c r="E22" i="91"/>
  <c r="D22" i="91"/>
  <c r="C22" i="91"/>
  <c r="G21" i="91"/>
  <c r="H21" i="91" s="1"/>
  <c r="G20" i="91"/>
  <c r="H20" i="91" s="1"/>
  <c r="H19" i="91"/>
  <c r="G19" i="91"/>
  <c r="H18" i="91"/>
  <c r="H17" i="91"/>
  <c r="H16" i="91"/>
  <c r="H15" i="91"/>
  <c r="H14" i="91"/>
  <c r="G13" i="91"/>
  <c r="H13" i="91" s="1"/>
  <c r="G12" i="91"/>
  <c r="H12" i="91" s="1"/>
  <c r="G11" i="91"/>
  <c r="H11" i="91" s="1"/>
  <c r="G10" i="91"/>
  <c r="H10" i="91" s="1"/>
  <c r="G9" i="91"/>
  <c r="H9" i="91" s="1"/>
  <c r="G8" i="91"/>
  <c r="H8" i="91" s="1"/>
  <c r="F22" i="9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R22" i="90"/>
  <c r="Q22" i="90"/>
  <c r="P22" i="90"/>
  <c r="O22" i="90"/>
  <c r="N22" i="90"/>
  <c r="M22" i="90"/>
  <c r="L22" i="90"/>
  <c r="K22" i="90"/>
  <c r="J22" i="90"/>
  <c r="I22" i="90"/>
  <c r="H22" i="90"/>
  <c r="G22" i="90"/>
  <c r="F22" i="90"/>
  <c r="E22" i="90"/>
  <c r="D22" i="90"/>
  <c r="C22" i="90"/>
  <c r="S21" i="90"/>
  <c r="S20" i="90"/>
  <c r="S19" i="90"/>
  <c r="S18" i="90"/>
  <c r="S17" i="90"/>
  <c r="S16" i="90"/>
  <c r="S15" i="90"/>
  <c r="S14" i="90"/>
  <c r="S13" i="90"/>
  <c r="S12" i="90"/>
  <c r="S11" i="90"/>
  <c r="S10" i="90"/>
  <c r="S9" i="90"/>
  <c r="S8" i="90"/>
  <c r="S22" i="90" s="1"/>
  <c r="C48" i="69"/>
  <c r="C40" i="69"/>
  <c r="C16" i="69"/>
  <c r="C27" i="69"/>
  <c r="C47" i="89"/>
  <c r="C43" i="89"/>
  <c r="C52" i="89" s="1"/>
  <c r="C35" i="89"/>
  <c r="C31" i="89"/>
  <c r="C30" i="89" s="1"/>
  <c r="C12" i="89"/>
  <c r="C6" i="89"/>
  <c r="C28" i="89" s="1"/>
  <c r="C21" i="94"/>
  <c r="C20" i="94"/>
  <c r="C19" i="94"/>
  <c r="C8" i="73"/>
  <c r="C13" i="73" s="1"/>
  <c r="E20" i="88"/>
  <c r="E19" i="88"/>
  <c r="E18" i="88"/>
  <c r="E17" i="88"/>
  <c r="E16" i="88"/>
  <c r="D15" i="88"/>
  <c r="D21" i="88" s="1"/>
  <c r="E15" i="88"/>
  <c r="E14" i="88"/>
  <c r="E13" i="88"/>
  <c r="E12" i="88"/>
  <c r="E11" i="88"/>
  <c r="E10" i="88"/>
  <c r="E9" i="88"/>
  <c r="E8" i="88"/>
  <c r="C21" i="88"/>
  <c r="C6" i="86"/>
  <c r="C13" i="86" s="1"/>
  <c r="E53" i="75"/>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H23" i="75"/>
  <c r="E23" i="75"/>
  <c r="G22" i="75"/>
  <c r="F22" i="75"/>
  <c r="H22" i="75" s="1"/>
  <c r="E22" i="75"/>
  <c r="E21" i="75"/>
  <c r="E20" i="75"/>
  <c r="E19" i="75"/>
  <c r="E18" i="75"/>
  <c r="E17" i="75"/>
  <c r="E16" i="75"/>
  <c r="E15" i="75"/>
  <c r="E14" i="75"/>
  <c r="E13" i="75"/>
  <c r="E12" i="75"/>
  <c r="E11" i="75"/>
  <c r="E10" i="75"/>
  <c r="E9" i="75"/>
  <c r="E8" i="75"/>
  <c r="E7" i="75"/>
  <c r="B2" i="75"/>
  <c r="E66" i="85"/>
  <c r="E64" i="85"/>
  <c r="D61" i="85"/>
  <c r="E61" i="85" s="1"/>
  <c r="C61" i="85"/>
  <c r="E60" i="85"/>
  <c r="E59" i="85"/>
  <c r="E58" i="85"/>
  <c r="D53" i="85"/>
  <c r="E53" i="85" s="1"/>
  <c r="C53" i="85"/>
  <c r="E52" i="85"/>
  <c r="E51" i="85"/>
  <c r="E50" i="85"/>
  <c r="E49" i="85"/>
  <c r="E48" i="85"/>
  <c r="E47" i="85"/>
  <c r="E44" i="85"/>
  <c r="E43" i="85"/>
  <c r="E42" i="85"/>
  <c r="E41" i="85"/>
  <c r="E40" i="85"/>
  <c r="E39" i="85"/>
  <c r="E38" i="85"/>
  <c r="E37" i="85"/>
  <c r="E36" i="85"/>
  <c r="E35" i="85"/>
  <c r="D34" i="85"/>
  <c r="D45" i="85" s="1"/>
  <c r="C34" i="85"/>
  <c r="C45" i="85" s="1"/>
  <c r="D30" i="85"/>
  <c r="C30" i="85"/>
  <c r="E30" i="85" s="1"/>
  <c r="E29" i="85"/>
  <c r="E28" i="85"/>
  <c r="E27" i="85"/>
  <c r="E26" i="85"/>
  <c r="E25" i="85"/>
  <c r="E24" i="85"/>
  <c r="E21" i="85"/>
  <c r="E20" i="85"/>
  <c r="E19" i="85"/>
  <c r="E18" i="85"/>
  <c r="E17" i="85"/>
  <c r="E16" i="85"/>
  <c r="E15" i="85"/>
  <c r="E14" i="85"/>
  <c r="E13" i="85"/>
  <c r="E12" i="85"/>
  <c r="E11" i="85"/>
  <c r="E10" i="85"/>
  <c r="D9" i="85"/>
  <c r="D22" i="85" s="1"/>
  <c r="D31" i="85" s="1"/>
  <c r="C9" i="85"/>
  <c r="C22" i="85" s="1"/>
  <c r="E8" i="85"/>
  <c r="G5" i="84"/>
  <c r="F5" i="84"/>
  <c r="E5" i="84"/>
  <c r="D5" i="84"/>
  <c r="C5" i="84"/>
  <c r="I21" i="92" l="1"/>
  <c r="C21" i="97"/>
  <c r="N14" i="92"/>
  <c r="N21" i="92" s="1"/>
  <c r="D54" i="85"/>
  <c r="E37" i="97"/>
  <c r="I21" i="99"/>
  <c r="C21" i="92"/>
  <c r="E7" i="92"/>
  <c r="C19" i="101"/>
  <c r="E14" i="92"/>
  <c r="E21" i="92" s="1"/>
  <c r="D19" i="101"/>
  <c r="F21" i="97"/>
  <c r="C37" i="97"/>
  <c r="D37" i="97"/>
  <c r="D21" i="97"/>
  <c r="C41" i="89"/>
  <c r="V21" i="64"/>
  <c r="I20" i="99"/>
  <c r="H21" i="98"/>
  <c r="H22" i="98" s="1"/>
  <c r="G39" i="97"/>
  <c r="G22" i="91"/>
  <c r="H22" i="91" s="1"/>
  <c r="E21" i="88"/>
  <c r="E45" i="85"/>
  <c r="C54" i="85"/>
  <c r="E54" i="85" s="1"/>
  <c r="E22" i="85"/>
  <c r="C31" i="85"/>
  <c r="D56" i="85"/>
  <c r="D63" i="85" s="1"/>
  <c r="D65" i="85" s="1"/>
  <c r="D67" i="85" s="1"/>
  <c r="E34" i="85"/>
  <c r="E9" i="85"/>
  <c r="B1" i="83"/>
  <c r="B2" i="85"/>
  <c r="B1" i="85"/>
  <c r="B1" i="75"/>
  <c r="B1" i="86"/>
  <c r="B1" i="52"/>
  <c r="B1" i="88"/>
  <c r="B1" i="73"/>
  <c r="B1" i="89"/>
  <c r="B1" i="94"/>
  <c r="B1" i="69"/>
  <c r="B1" i="90"/>
  <c r="B1" i="64"/>
  <c r="B2" i="91"/>
  <c r="B1" i="91"/>
  <c r="B1" i="93"/>
  <c r="B1" i="92"/>
  <c r="B1" i="95"/>
  <c r="B1" i="97"/>
  <c r="B1" i="98"/>
  <c r="B1" i="99"/>
  <c r="B1" i="100"/>
  <c r="B1" i="101"/>
  <c r="B1" i="102"/>
  <c r="B1" i="103"/>
  <c r="B1" i="104"/>
  <c r="B1" i="106"/>
  <c r="B1" i="107"/>
  <c r="B1" i="105"/>
  <c r="B2" i="97"/>
  <c r="B2" i="95"/>
  <c r="B2" i="92"/>
  <c r="B2" i="93"/>
  <c r="B2" i="64"/>
  <c r="B2" i="90"/>
  <c r="B2" i="69"/>
  <c r="B2" i="94"/>
  <c r="B2" i="89"/>
  <c r="B2" i="88"/>
  <c r="B2" i="73"/>
  <c r="E31" i="85" l="1"/>
  <c r="C56" i="85"/>
  <c r="B2" i="52"/>
  <c r="B2" i="86"/>
  <c r="D5" i="86" l="1"/>
  <c r="C5" i="86"/>
  <c r="G5" i="86"/>
  <c r="F5" i="86"/>
  <c r="E5" i="86"/>
  <c r="E56" i="85"/>
  <c r="C63" i="85"/>
  <c r="B2" i="107"/>
  <c r="C65" i="85" l="1"/>
  <c r="E63" i="85"/>
  <c r="C67" i="85" l="1"/>
  <c r="E67" i="85" s="1"/>
  <c r="E65" i="85"/>
  <c r="B2" i="106" l="1"/>
  <c r="B2" i="105"/>
  <c r="B2" i="104"/>
  <c r="B2" i="103"/>
  <c r="B2" i="102"/>
  <c r="B2" i="101"/>
  <c r="B2" i="100"/>
  <c r="B2" i="99"/>
  <c r="B2" i="98"/>
  <c r="B2" i="83" l="1"/>
</calcChain>
</file>

<file path=xl/sharedStrings.xml><?xml version="1.0" encoding="utf-8"?>
<sst xmlns="http://schemas.openxmlformats.org/spreadsheetml/2006/main" count="1174" uniqueCount="779">
  <si>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</si>
  <si>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</si>
  <si>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</si>
  <si>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</si>
  <si>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</si>
  <si>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</si>
  <si>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</si>
  <si>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</si>
  <si>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</si>
  <si>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</si>
  <si>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</si>
  <si>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</si>
  <si>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</si>
  <si>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</si>
  <si>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</si>
  <si>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</si>
  <si>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</si>
  <si>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</si>
  <si>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</si>
  <si>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</si>
  <si>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</si>
  <si>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</si>
  <si>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</si>
  <si>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</si>
  <si>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</si>
  <si>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</si>
  <si>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</si>
  <si>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</si>
  <si>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</si>
  <si>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</si>
  <si>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</si>
  <si>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</si>
  <si>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</si>
  <si>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</si>
  <si>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</si>
  <si>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</si>
  <si>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</si>
  <si>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</si>
  <si>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</si>
  <si>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</si>
  <si>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</si>
  <si>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</si>
  <si>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</si>
  <si>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</si>
  <si>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</si>
  <si>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</si>
  <si>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</si>
  <si>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</si>
  <si>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</si>
  <si>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</si>
  <si>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</si>
  <si>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</si>
  <si>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</si>
  <si>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</si>
  <si>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</si>
  <si>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</si>
  <si>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</si>
  <si>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</si>
  <si>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</si>
  <si>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</si>
  <si>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</si>
  <si>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</si>
  <si>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</si>
  <si>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</si>
  <si>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</si>
  <si>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</si>
  <si>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</si>
  <si>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</si>
  <si>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</si>
  <si>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</si>
  <si>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</si>
  <si>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</si>
  <si>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</si>
  <si>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</si>
  <si>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</si>
  <si>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</si>
  <si>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</si>
  <si>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</si>
  <si>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</si>
  <si>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</si>
  <si>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</si>
  <si>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</si>
  <si>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</si>
  <si>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</si>
  <si>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</si>
  <si>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</si>
  <si>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</si>
  <si>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</si>
  <si>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</si>
  <si>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</si>
  <si>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</si>
  <si>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</si>
  <si>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</si>
  <si>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</si>
  <si>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</si>
  <si>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</si>
  <si>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</si>
  <si>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</si>
  <si>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</si>
  <si>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</si>
  <si>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</si>
  <si>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</si>
  <si>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</si>
  <si>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</si>
  <si>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</si>
  <si>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</si>
  <si>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</si>
  <si>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</si>
  <si>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</si>
  <si>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</si>
  <si>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</si>
  <si>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</si>
  <si>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</si>
  <si>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</si>
  <si>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</si>
  <si>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</si>
  <si>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</si>
  <si>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</si>
  <si>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</si>
  <si>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</si>
  <si>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</si>
  <si>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</si>
  <si>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</si>
  <si>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</si>
  <si>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</si>
  <si>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</si>
  <si>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</si>
  <si>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</si>
  <si>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</si>
  <si>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</si>
  <si>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</si>
  <si>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</si>
  <si>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</si>
  <si>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</si>
  <si>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</si>
  <si>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</si>
  <si>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</si>
  <si>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</si>
  <si>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</si>
  <si>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</si>
  <si>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</si>
  <si>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</si>
  <si>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</si>
  <si>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</si>
  <si>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</si>
  <si>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</si>
  <si>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</si>
  <si>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</si>
  <si>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</si>
  <si>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</si>
  <si>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</si>
  <si>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</si>
  <si>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</si>
  <si>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</si>
  <si>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</si>
  <si>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</si>
  <si>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</si>
  <si>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</si>
  <si>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</si>
  <si>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</si>
  <si>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</si>
  <si>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</si>
  <si>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</si>
  <si>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</si>
  <si>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</si>
  <si>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</si>
  <si>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</si>
  <si>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</si>
  <si>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</si>
  <si>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</si>
  <si>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</si>
  <si>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</si>
  <si>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</si>
  <si>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</si>
  <si>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</si>
  <si>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</si>
  <si>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</si>
  <si>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</si>
  <si>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</si>
  <si>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</si>
  <si>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</si>
  <si>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</si>
  <si>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</si>
  <si>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</si>
  <si>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</si>
  <si>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</si>
  <si>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</si>
  <si>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</si>
  <si>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</si>
  <si>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</si>
  <si>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</si>
  <si>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</si>
  <si>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</si>
  <si>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</si>
  <si>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</si>
  <si>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</si>
  <si>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</si>
  <si>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</si>
  <si>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</si>
  <si>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</si>
  <si>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</si>
  <si>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</si>
  <si>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</si>
  <si>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</si>
  <si>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</si>
  <si>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</si>
  <si>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</si>
  <si>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</si>
  <si>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</si>
  <si>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</si>
  <si>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</si>
  <si>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</si>
  <si>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</si>
  <si>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</si>
  <si>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</si>
  <si>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</si>
  <si>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</si>
  <si>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</si>
  <si>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</si>
  <si>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</si>
  <si>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</si>
  <si>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</si>
  <si>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</si>
  <si>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</si>
  <si>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</si>
  <si>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</si>
  <si>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</si>
  <si>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</si>
  <si>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</si>
  <si>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</si>
  <si>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</si>
  <si>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</si>
  <si>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</si>
  <si>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</si>
  <si>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</si>
  <si>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</si>
  <si>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</si>
  <si>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</si>
  <si>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</si>
  <si>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</si>
  <si>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</si>
  <si>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</si>
  <si>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</si>
  <si>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</si>
  <si>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</si>
  <si>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</si>
  <si>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</si>
  <si>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</si>
  <si>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</si>
  <si>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</si>
  <si>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</si>
  <si>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</si>
  <si>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</si>
  <si>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</si>
  <si>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</si>
  <si>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</si>
  <si>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</si>
  <si>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</si>
  <si>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</si>
  <si>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</si>
  <si>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</si>
  <si>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</si>
  <si>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</si>
  <si>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</si>
  <si>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</si>
  <si>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</si>
  <si>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</si>
  <si>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</si>
  <si>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</si>
  <si>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</si>
  <si>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</si>
  <si>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</si>
  <si>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</si>
  <si>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</si>
  <si>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</si>
  <si>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</si>
  <si>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</si>
  <si>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</si>
  <si>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</si>
  <si>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</si>
  <si>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</si>
  <si>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</si>
  <si>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</si>
  <si>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</si>
  <si>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</si>
  <si>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</si>
  <si>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</si>
  <si>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</si>
  <si>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</si>
  <si>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</si>
  <si>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</si>
  <si>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</si>
  <si>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</si>
  <si>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</si>
  <si>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</si>
  <si>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</si>
  <si>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</si>
  <si>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</si>
  <si>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</si>
  <si>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</si>
  <si>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</si>
  <si>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</si>
  <si>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</si>
  <si>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</si>
  <si>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</si>
  <si>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</si>
  <si>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</si>
  <si>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</si>
  <si>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</si>
  <si>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</si>
  <si>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</si>
  <si>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</si>
  <si>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</si>
  <si>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</si>
  <si>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</si>
  <si>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</si>
  <si>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</si>
  <si>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</si>
  <si>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</si>
  <si>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</si>
  <si>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</si>
  <si>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</si>
  <si>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</si>
  <si>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</si>
  <si>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</si>
  <si>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</si>
  <si>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</si>
  <si>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</si>
  <si>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</si>
  <si>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</si>
  <si>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</si>
  <si>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</si>
  <si>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</si>
  <si>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</si>
  <si>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</si>
  <si>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</si>
  <si>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</si>
  <si>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</si>
  <si>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</si>
  <si>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</si>
  <si>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</si>
  <si>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</si>
  <si>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</si>
  <si>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</si>
  <si>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</si>
  <si>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</si>
  <si>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</si>
  <si>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</si>
  <si>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</si>
  <si>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</si>
  <si>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</si>
  <si>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</si>
  <si>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</si>
  <si>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</si>
  <si>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</si>
  <si>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</si>
  <si>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</si>
  <si>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</si>
  <si>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</si>
  <si>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</si>
  <si>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</si>
  <si>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</si>
  <si>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</si>
  <si>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</si>
  <si>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</si>
  <si>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</si>
  <si>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</si>
  <si>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</si>
  <si>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</si>
  <si>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</si>
  <si>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</si>
  <si>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</si>
  <si>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</si>
  <si>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</si>
  <si>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</si>
  <si>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</si>
  <si>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</si>
  <si>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</si>
  <si>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</si>
  <si>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</si>
  <si>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</si>
  <si>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</si>
  <si>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</si>
  <si>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</si>
  <si>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</si>
  <si>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</si>
  <si>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</si>
  <si>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</si>
  <si>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</si>
  <si>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</si>
  <si>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</si>
  <si>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</si>
  <si>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</si>
  <si>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</si>
  <si>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</si>
  <si>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</si>
  <si>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</si>
  <si>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</si>
  <si>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</si>
  <si>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</si>
  <si>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</si>
  <si>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</si>
  <si>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</si>
  <si>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</si>
  <si>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</si>
  <si>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</si>
  <si>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</si>
  <si>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</si>
  <si>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</si>
  <si>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</si>
  <si>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</si>
  <si>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</si>
  <si>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</si>
  <si>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</si>
  <si>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</si>
  <si>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</si>
  <si>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</si>
  <si>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</si>
  <si>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</si>
  <si>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</si>
  <si>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</si>
  <si>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</si>
  <si>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</si>
  <si>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</si>
  <si>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</si>
  <si>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</si>
  <si>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</si>
  <si>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</si>
  <si>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</si>
  <si>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</si>
  <si>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</si>
  <si>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</si>
  <si>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</si>
  <si>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</si>
  <si>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</si>
  <si>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</si>
  <si>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</si>
  <si>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</si>
  <si>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</si>
  <si>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</si>
  <si>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</si>
  <si>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</si>
  <si>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</si>
  <si>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</si>
  <si>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</si>
  <si>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</si>
  <si>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</si>
  <si>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</si>
  <si>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</si>
  <si>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</si>
  <si>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</si>
  <si>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</si>
  <si>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</si>
  <si>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</si>
  <si>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</si>
  <si>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</si>
  <si>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</si>
  <si>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</si>
  <si>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</si>
  <si>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</si>
  <si>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</si>
  <si>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</si>
  <si>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</si>
  <si>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</si>
  <si>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</si>
  <si>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</si>
  <si>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</si>
  <si>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</si>
  <si>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</si>
  <si>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</si>
  <si>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</si>
  <si>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</si>
  <si>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</si>
  <si>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</si>
  <si>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</si>
  <si>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</si>
  <si>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</si>
  <si>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</si>
  <si>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</si>
  <si>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</si>
  <si>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</si>
  <si>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</si>
  <si>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</si>
  <si>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</si>
  <si>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</si>
  <si>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</si>
  <si>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</si>
  <si>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</si>
  <si>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</si>
  <si>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</si>
  <si>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</si>
  <si>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</si>
  <si>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</si>
  <si>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</si>
  <si>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</si>
  <si>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</si>
  <si>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</si>
  <si>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</si>
  <si>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</si>
  <si>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</si>
  <si>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</si>
  <si>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</si>
  <si>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</si>
  <si>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</si>
  <si>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</si>
  <si>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</si>
  <si>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</si>
  <si>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</si>
  <si>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</si>
  <si>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</si>
  <si>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</si>
  <si>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</si>
  <si>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</si>
  <si>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</si>
  <si>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</si>
  <si>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</si>
  <si>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</si>
  <si>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</si>
  <si>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</si>
  <si>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</si>
  <si>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</si>
  <si>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</si>
  <si>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</si>
  <si>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</si>
  <si>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</si>
  <si>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</si>
  <si>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</si>
  <si>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</si>
  <si>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</si>
  <si>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</si>
  <si>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</si>
  <si>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</si>
  <si>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</si>
  <si>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</si>
  <si>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</si>
  <si>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</si>
  <si>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</si>
  <si>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</si>
  <si>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</si>
  <si>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</si>
  <si>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</si>
  <si>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</si>
  <si>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</si>
  <si>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</si>
  <si>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</si>
  <si>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</si>
  <si>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</si>
  <si>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</si>
  <si>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</si>
  <si>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</si>
  <si>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</si>
  <si>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</si>
  <si>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</si>
  <si>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</si>
  <si>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</si>
  <si>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</si>
  <si>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</si>
  <si>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</si>
  <si>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</si>
  <si>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</si>
  <si>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</si>
  <si>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</si>
  <si>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</si>
  <si>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</si>
  <si>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</si>
  <si>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</si>
  <si>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</si>
  <si>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</si>
  <si>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</si>
  <si>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</si>
  <si>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</si>
  <si>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</si>
  <si>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</si>
  <si>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</si>
  <si>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</si>
  <si>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</si>
  <si>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</si>
  <si>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</si>
  <si>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</si>
  <si>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</si>
  <si>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</si>
  <si>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</si>
  <si>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</si>
  <si>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</si>
  <si>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</si>
  <si>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</si>
  <si>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</si>
  <si>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</si>
  <si>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</si>
  <si>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</si>
  <si>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</si>
  <si>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</si>
  <si>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</si>
  <si>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</si>
  <si>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</si>
  <si>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</si>
  <si>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</si>
  <si>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</si>
  <si>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</si>
  <si>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</si>
  <si>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</si>
  <si>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</si>
  <si>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</si>
  <si>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</si>
  <si>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</si>
  <si>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</si>
  <si>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</si>
  <si>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</si>
  <si>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</si>
  <si>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</si>
  <si>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</si>
  <si>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</si>
  <si>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</si>
  <si>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</si>
  <si>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</si>
  <si>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</si>
  <si>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</si>
  <si>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</si>
  <si>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</si>
  <si>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</si>
  <si>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</si>
  <si>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</si>
  <si>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</si>
  <si>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</si>
  <si>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</si>
  <si>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</si>
  <si>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</si>
  <si>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</si>
  <si>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</si>
  <si>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</si>
  <si>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</si>
  <si>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</si>
  <si>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</si>
  <si>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</si>
  <si>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</si>
  <si>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</si>
  <si>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</si>
  <si>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</si>
  <si>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</si>
  <si>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</si>
  <si>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</si>
  <si>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</si>
  <si>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</si>
  <si>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</si>
  <si>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</si>
  <si>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</si>
  <si>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</si>
  <si>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</si>
  <si>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</si>
  <si>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</si>
  <si>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</si>
  <si>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</si>
  <si>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</si>
  <si>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</si>
  <si>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</si>
  <si>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</si>
  <si>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</si>
  <si>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</si>
  <si>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</si>
  <si>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</si>
  <si>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</si>
  <si>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</si>
  <si>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</si>
  <si>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</si>
  <si>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</si>
  <si>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</si>
  <si>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</si>
  <si>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</si>
  <si>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</si>
  <si>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</si>
  <si>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</si>
  <si>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</si>
  <si>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</si>
  <si>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</si>
  <si>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</si>
  <si>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</si>
  <si>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</si>
  <si>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</si>
  <si>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</si>
  <si>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</si>
  <si>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</si>
  <si>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</si>
  <si>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</si>
  <si>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</si>
  <si>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</si>
  <si>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</si>
  <si>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</si>
  <si>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</si>
  <si>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</si>
  <si>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</si>
  <si>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</si>
  <si>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</si>
  <si>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</si>
  <si>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</si>
  <si>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</si>
  <si>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</si>
  <si>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</si>
  <si>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</si>
  <si>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</si>
  <si>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</si>
  <si>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</si>
  <si>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</si>
  <si>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</si>
  <si>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</si>
  <si>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</si>
  <si>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</si>
  <si>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</si>
  <si>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</si>
  <si>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</si>
  <si>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</si>
  <si>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</si>
  <si>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</si>
  <si>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</si>
  <si>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</si>
  <si>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</si>
  <si>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</si>
  <si>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</si>
  <si>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</si>
  <si>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</si>
  <si>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</si>
  <si>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</si>
  <si>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</si>
  <si>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</si>
  <si>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</si>
  <si>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</si>
  <si>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</si>
  <si>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</si>
  <si>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</si>
  <si>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</si>
  <si>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</si>
  <si>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</si>
  <si>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</si>
  <si>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</si>
  <si>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</si>
  <si>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</si>
  <si>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</si>
  <si>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</si>
  <si>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</si>
  <si>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</si>
  <si>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"Bank of Georgia"</t>
  </si>
  <si>
    <t>including a general reserve for possible loan losses</t>
  </si>
  <si>
    <t>Additional funds on instruments that meet additional Tier 1 capital criteria</t>
  </si>
  <si>
    <t>`</t>
  </si>
  <si>
    <t>Mel Gerard Carvill</t>
  </si>
  <si>
    <t>Tamaz Georgadze</t>
  </si>
  <si>
    <t>Alasdair Breach</t>
  </si>
  <si>
    <t>Hanna Loikkanen</t>
  </si>
  <si>
    <t>Cecil Quillen</t>
  </si>
  <si>
    <t>Véronique McCarroll</t>
  </si>
  <si>
    <t>Jonathan Muir</t>
  </si>
  <si>
    <t>Mariam Meghvinetukhutsesi</t>
  </si>
  <si>
    <t>Archil Gachechiladze</t>
  </si>
  <si>
    <t>Michael Gomarteli</t>
  </si>
  <si>
    <t>Levan Kulijanishvili</t>
  </si>
  <si>
    <t xml:space="preserve"> Sulkhan Gvalia</t>
  </si>
  <si>
    <t>Eter Iremadze</t>
  </si>
  <si>
    <t>Zurab kokosadze</t>
  </si>
  <si>
    <t>David Davitashvili</t>
  </si>
  <si>
    <t>David Chkonia</t>
  </si>
  <si>
    <t> 79.75%</t>
  </si>
  <si>
    <t>Georgia Capital JSC</t>
  </si>
  <si>
    <t>Bank of Georgia Group Plc</t>
  </si>
  <si>
    <t>JSC BGEO Group</t>
  </si>
  <si>
    <t>General Director</t>
  </si>
  <si>
    <t>Deputy General Director</t>
  </si>
  <si>
    <t xml:space="preserve">Deputy General Director/ IT Data analysis </t>
  </si>
  <si>
    <t>Deputy General Director/ Corporation Banking  services</t>
  </si>
  <si>
    <t>Deputy General Director/ SOLO- Premium retail banking, asset management</t>
  </si>
  <si>
    <t>Independent chair</t>
  </si>
  <si>
    <t>Non-independent member</t>
  </si>
  <si>
    <t>Independent member</t>
  </si>
  <si>
    <t>www.bog.ge</t>
  </si>
  <si>
    <t xml:space="preserve">JSC "Bank of Georgia" </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</si>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</sst>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0.0000"/>
  </numFmts>
  <fonts count="14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name val="Times New Roman"/>
      <family val="1"/>
    </font>
    <font>
      <sz val="10"/>
      <name val="Calibri"/>
      <family val="2"/>
    </font>
    <font>
      <sz val="10"/>
      <color rgb="FF000000"/>
      <name val="Calibri"/>
      <family val="2"/>
    </font>
    <font>
      <sz val="10"/>
      <name val="Calibri"/>
      <family val="2"/>
      <charset val="204"/>
    </font>
    <font>
      <b/>
      <sz val="10"/>
      <name val="Calibri"/>
      <family val="2"/>
      <charset val="204"/>
    </font>
    <font>
      <sz val="10"/>
      <color rgb="FF000000"/>
      <name val="Times New Roman"/>
      <family val="1"/>
    </font>
    <font>
      <b/>
      <sz val="10"/>
      <color rgb="FF000000"/>
      <name val="Calibri"/>
      <family val="2"/>
    </font>
    <font>
      <sz val="11"/>
      <color theme="1"/>
      <name val="Calibri"/>
      <family val="2"/>
    </font>
    <font>
      <sz val="10"/>
      <color rgb="FF000000"/>
      <name val="Calibri"/>
      <family val="1"/>
    </font>
    <font>
      <sz val="10"/>
      <name val="Calibri"/>
      <family val="1"/>
    </font>
    <font>
      <sz val="10"/>
      <color rgb="FF000000"/>
      <name val="Sylfaen"/>
      <family val="1"/>
    </font>
    <font>
      <i/>
      <sz val="10"/>
      <color rgb="FF000000"/>
      <name val="Sylfaen"/>
      <family val="1"/>
    </font>
    <font>
      <b/>
      <sz val="10"/>
      <color rgb="FF000000"/>
      <name val="Sylfaen"/>
      <family val="1"/>
    </font>
    <font>
      <b/>
      <sz val="10"/>
      <name val="Sylfaen"/>
      <family val="1"/>
    </font>
    <font>
      <b/>
      <sz val="10"/>
      <color rgb="FF000000"/>
      <name val="Times New Roman"/>
      <family val="1"/>
    </font>
    <font>
      <sz val="9"/>
      <color rgb="FF000000"/>
      <name val="Calibri"/>
      <family val="1"/>
    </font>
    <font>
      <b/>
      <sz val="9"/>
      <color rgb="FF000000"/>
      <name val="Calibri"/>
      <family val="2"/>
    </font>
    <font>
      <sz val="10"/>
      <color theme="1"/>
      <name val="Sylfaen"/>
      <family val="1"/>
    </font>
    <font>
      <b/>
      <u/>
      <sz val="10"/>
      <name val="Sylfaen"/>
      <family val="1"/>
    </font>
    <font>
      <b/>
      <sz val="10"/>
      <color theme="1"/>
      <name val="Sylfaen"/>
      <family val="1"/>
    </font>
    <font>
      <i/>
      <sz val="10"/>
      <name val="Sylfaen"/>
      <family val="1"/>
    </font>
    <font>
      <sz val="10"/>
      <name val="Calibri"/>
      <family val="2"/>
      <charset val="204"/>
      <scheme val="minor"/>
    </font>
    <font>
      <sz val="10"/>
      <color theme="1"/>
      <name val="Times New Roman"/>
      <family val="1"/>
    </font>
    <font>
      <b/>
      <sz val="10"/>
      <color theme="1"/>
      <name val="Times New Roman"/>
      <family val="1"/>
    </font>
  </fonts>
  <fills count="8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EEECE1"/>
        <bgColor rgb="FF000000"/>
      </patternFill>
    </fill>
    <fill>
      <patternFill patternType="lightGray">
        <fgColor rgb="FFC0C0C0"/>
        <bgColor rgb="FFFFFFFF"/>
      </patternFill>
    </fill>
    <fill>
      <patternFill patternType="gray0625">
        <fgColor rgb="FF000000"/>
        <bgColor rgb="FFFFFFFF"/>
      </patternFill>
    </fill>
    <fill>
      <patternFill patternType="solid">
        <fgColor rgb="FF5F5F5F"/>
        <bgColor rgb="FF000000"/>
      </patternFill>
    </fill>
    <fill>
      <patternFill patternType="solid">
        <fgColor rgb="FFF2F2F2"/>
        <bgColor rgb="FF000000"/>
      </patternFill>
    </fill>
    <fill>
      <patternFill patternType="solid">
        <fgColor rgb="FFBFBFBF"/>
        <bgColor rgb="FF000000"/>
      </patternFill>
    </fill>
    <fill>
      <patternFill patternType="solid">
        <fgColor rgb="FFA6A6A6"/>
        <bgColor rgb="FF000000"/>
      </patternFill>
    </fill>
    <fill>
      <patternFill patternType="solid">
        <fgColor rgb="FF808080"/>
        <bgColor rgb="FF000000"/>
      </patternFill>
    </fill>
  </fills>
  <borders count="13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indexed="64"/>
      </left>
      <right style="thin">
        <color theme="6" tint="-0.499984740745262"/>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theme="6" tint="-0.499984740745262"/>
      </right>
      <top/>
      <bottom/>
      <diagonal/>
    </border>
    <border>
      <left/>
      <right style="thin">
        <color indexed="64"/>
      </right>
      <top/>
      <bottom style="medium">
        <color indexed="64"/>
      </bottom>
      <diagonal/>
    </border>
    <border>
      <left style="thin">
        <color rgb="FF4F6228"/>
      </left>
      <right style="thin">
        <color rgb="FF4F6228"/>
      </right>
      <top style="thin">
        <color indexed="64"/>
      </top>
      <bottom style="thin">
        <color rgb="FF4F6228"/>
      </bottom>
      <diagonal/>
    </border>
    <border>
      <left style="thin">
        <color rgb="FF4F6228"/>
      </left>
      <right style="thin">
        <color rgb="FF4F6228"/>
      </right>
      <top style="thin">
        <color rgb="FF4F6228"/>
      </top>
      <bottom style="thin">
        <color rgb="FF4F6228"/>
      </bottom>
      <diagonal/>
    </border>
    <border>
      <left style="thin">
        <color rgb="FF4F6228"/>
      </left>
      <right style="thin">
        <color rgb="FF4F6228"/>
      </right>
      <top style="thin">
        <color rgb="FF4F6228"/>
      </top>
      <bottom/>
      <diagonal/>
    </border>
    <border>
      <left style="thin">
        <color rgb="FF4F6228"/>
      </left>
      <right style="thin">
        <color rgb="FF4F6228"/>
      </right>
      <top/>
      <bottom/>
      <diagonal/>
    </border>
    <border>
      <left style="thin">
        <color rgb="FF4F6228"/>
      </left>
      <right style="thin">
        <color rgb="FF4F6228"/>
      </right>
      <top style="thin">
        <color indexed="64"/>
      </top>
      <bottom style="thin">
        <color indexed="64"/>
      </bottom>
      <diagonal/>
    </border>
    <border>
      <left style="thin">
        <color rgb="FF4F6228"/>
      </left>
      <right style="thin">
        <color rgb="FF4F6228"/>
      </right>
      <top/>
      <bottom style="thin">
        <color rgb="FF4F6228"/>
      </bottom>
      <diagonal/>
    </border>
    <border>
      <left style="thin">
        <color rgb="FF4F6228"/>
      </left>
      <right style="thin">
        <color rgb="FF4F6228"/>
      </right>
      <top style="thin">
        <color indexed="64"/>
      </top>
      <bottom style="medium">
        <color indexed="64"/>
      </bottom>
      <diagonal/>
    </border>
    <border>
      <left style="thin">
        <color theme="6" tint="-0.499984740745262"/>
      </left>
      <right style="thin">
        <color theme="6" tint="-0.499984740745262"/>
      </right>
      <top/>
      <bottom style="thin">
        <color theme="6" tint="-0.499984740745262"/>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6" borderId="0"/>
    <xf numFmtId="169" fontId="9" fillId="36" borderId="0"/>
    <xf numFmtId="168" fontId="9" fillId="36" borderId="0"/>
    <xf numFmtId="0" fontId="10" fillId="37" borderId="0" applyNumberFormat="0" applyBorder="0" applyAlignment="0" applyProtection="0"/>
    <xf numFmtId="0" fontId="3" fillId="12" borderId="0" applyNumberFormat="0" applyBorder="0" applyAlignment="0" applyProtection="0"/>
    <xf numFmtId="168" fontId="11" fillId="37" borderId="0" applyNumberFormat="0" applyBorder="0" applyAlignment="0" applyProtection="0"/>
    <xf numFmtId="168" fontId="11" fillId="37" borderId="0" applyNumberFormat="0" applyBorder="0" applyAlignment="0" applyProtection="0"/>
    <xf numFmtId="169" fontId="11" fillId="37" borderId="0" applyNumberFormat="0" applyBorder="0" applyAlignment="0" applyProtection="0"/>
    <xf numFmtId="0" fontId="10"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1" fillId="37" borderId="0" applyNumberFormat="0" applyBorder="0" applyAlignment="0" applyProtection="0"/>
    <xf numFmtId="169" fontId="11" fillId="37" borderId="0" applyNumberFormat="0" applyBorder="0" applyAlignment="0" applyProtection="0"/>
    <xf numFmtId="168" fontId="11" fillId="37" borderId="0" applyNumberFormat="0" applyBorder="0" applyAlignment="0" applyProtection="0"/>
    <xf numFmtId="168" fontId="11" fillId="37" borderId="0" applyNumberFormat="0" applyBorder="0" applyAlignment="0" applyProtection="0"/>
    <xf numFmtId="169" fontId="11" fillId="37" borderId="0" applyNumberFormat="0" applyBorder="0" applyAlignment="0" applyProtection="0"/>
    <xf numFmtId="168" fontId="11" fillId="37" borderId="0" applyNumberFormat="0" applyBorder="0" applyAlignment="0" applyProtection="0"/>
    <xf numFmtId="168" fontId="11" fillId="37" borderId="0" applyNumberFormat="0" applyBorder="0" applyAlignment="0" applyProtection="0"/>
    <xf numFmtId="169" fontId="11" fillId="37" borderId="0" applyNumberFormat="0" applyBorder="0" applyAlignment="0" applyProtection="0"/>
    <xf numFmtId="168" fontId="11" fillId="37" borderId="0" applyNumberFormat="0" applyBorder="0" applyAlignment="0" applyProtection="0"/>
    <xf numFmtId="168" fontId="11" fillId="37" borderId="0" applyNumberFormat="0" applyBorder="0" applyAlignment="0" applyProtection="0"/>
    <xf numFmtId="169" fontId="11" fillId="37" borderId="0" applyNumberFormat="0" applyBorder="0" applyAlignment="0" applyProtection="0"/>
    <xf numFmtId="168" fontId="11"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3" fillId="16"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20"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4"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8"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3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1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7"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21"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0" borderId="0" applyNumberFormat="0" applyBorder="0" applyAlignment="0" applyProtection="0"/>
    <xf numFmtId="0" fontId="3" fillId="25"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3" fillId="29"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3" fillId="33"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2" fillId="47" borderId="0" applyNumberFormat="0" applyBorder="0" applyAlignment="0" applyProtection="0"/>
    <xf numFmtId="0" fontId="13" fillId="14"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0" fontId="12" fillId="4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0" fontId="12" fillId="47" borderId="0" applyNumberFormat="0" applyBorder="0" applyAlignment="0" applyProtection="0"/>
    <xf numFmtId="0" fontId="12" fillId="44" borderId="0" applyNumberFormat="0" applyBorder="0" applyAlignment="0" applyProtection="0"/>
    <xf numFmtId="0" fontId="13" fillId="18"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0" fontId="12" fillId="4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3" fillId="22"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8" borderId="0" applyNumberFormat="0" applyBorder="0" applyAlignment="0" applyProtection="0"/>
    <xf numFmtId="0" fontId="13" fillId="26"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3" fillId="30"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4"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2" fillId="52" borderId="0" applyNumberFormat="0" applyBorder="0" applyAlignment="0" applyProtection="0"/>
    <xf numFmtId="0" fontId="12" fillId="53" borderId="0" applyNumberFormat="0" applyBorder="0" applyAlignment="0" applyProtection="0"/>
    <xf numFmtId="0" fontId="13" fillId="11" borderId="0" applyNumberFormat="0" applyBorder="0" applyAlignment="0" applyProtection="0"/>
    <xf numFmtId="168" fontId="14" fillId="53" borderId="0" applyNumberFormat="0" applyBorder="0" applyAlignment="0" applyProtection="0"/>
    <xf numFmtId="168" fontId="14" fillId="53" borderId="0" applyNumberFormat="0" applyBorder="0" applyAlignment="0" applyProtection="0"/>
    <xf numFmtId="169" fontId="14" fillId="53" borderId="0" applyNumberFormat="0" applyBorder="0" applyAlignment="0" applyProtection="0"/>
    <xf numFmtId="0" fontId="12" fillId="53"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68" fontId="14" fillId="53" borderId="0" applyNumberFormat="0" applyBorder="0" applyAlignment="0" applyProtection="0"/>
    <xf numFmtId="169" fontId="14" fillId="53" borderId="0" applyNumberFormat="0" applyBorder="0" applyAlignment="0" applyProtection="0"/>
    <xf numFmtId="168" fontId="14" fillId="53" borderId="0" applyNumberFormat="0" applyBorder="0" applyAlignment="0" applyProtection="0"/>
    <xf numFmtId="168" fontId="14" fillId="53" borderId="0" applyNumberFormat="0" applyBorder="0" applyAlignment="0" applyProtection="0"/>
    <xf numFmtId="169" fontId="14" fillId="53" borderId="0" applyNumberFormat="0" applyBorder="0" applyAlignment="0" applyProtection="0"/>
    <xf numFmtId="168" fontId="14" fillId="53" borderId="0" applyNumberFormat="0" applyBorder="0" applyAlignment="0" applyProtection="0"/>
    <xf numFmtId="168" fontId="14" fillId="53" borderId="0" applyNumberFormat="0" applyBorder="0" applyAlignment="0" applyProtection="0"/>
    <xf numFmtId="169" fontId="14" fillId="53" borderId="0" applyNumberFormat="0" applyBorder="0" applyAlignment="0" applyProtection="0"/>
    <xf numFmtId="168" fontId="14" fillId="53" borderId="0" applyNumberFormat="0" applyBorder="0" applyAlignment="0" applyProtection="0"/>
    <xf numFmtId="168" fontId="14" fillId="53" borderId="0" applyNumberFormat="0" applyBorder="0" applyAlignment="0" applyProtection="0"/>
    <xf numFmtId="169" fontId="14" fillId="53" borderId="0" applyNumberFormat="0" applyBorder="0" applyAlignment="0" applyProtection="0"/>
    <xf numFmtId="168" fontId="14"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2" fillId="53"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2" fillId="56" borderId="0" applyNumberFormat="0" applyBorder="0" applyAlignment="0" applyProtection="0"/>
    <xf numFmtId="0" fontId="12" fillId="57" borderId="0" applyNumberFormat="0" applyBorder="0" applyAlignment="0" applyProtection="0"/>
    <xf numFmtId="0" fontId="13" fillId="15" borderId="0" applyNumberFormat="0" applyBorder="0" applyAlignment="0" applyProtection="0"/>
    <xf numFmtId="168" fontId="14" fillId="57" borderId="0" applyNumberFormat="0" applyBorder="0" applyAlignment="0" applyProtection="0"/>
    <xf numFmtId="168" fontId="14" fillId="57" borderId="0" applyNumberFormat="0" applyBorder="0" applyAlignment="0" applyProtection="0"/>
    <xf numFmtId="169" fontId="14" fillId="57" borderId="0" applyNumberFormat="0" applyBorder="0" applyAlignment="0" applyProtection="0"/>
    <xf numFmtId="0" fontId="12" fillId="57"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57" borderId="0" applyNumberFormat="0" applyBorder="0" applyAlignment="0" applyProtection="0"/>
    <xf numFmtId="169" fontId="14" fillId="57" borderId="0" applyNumberFormat="0" applyBorder="0" applyAlignment="0" applyProtection="0"/>
    <xf numFmtId="168" fontId="14" fillId="57" borderId="0" applyNumberFormat="0" applyBorder="0" applyAlignment="0" applyProtection="0"/>
    <xf numFmtId="168" fontId="14" fillId="57" borderId="0" applyNumberFormat="0" applyBorder="0" applyAlignment="0" applyProtection="0"/>
    <xf numFmtId="169" fontId="14" fillId="57" borderId="0" applyNumberFormat="0" applyBorder="0" applyAlignment="0" applyProtection="0"/>
    <xf numFmtId="168" fontId="14" fillId="57" borderId="0" applyNumberFormat="0" applyBorder="0" applyAlignment="0" applyProtection="0"/>
    <xf numFmtId="168" fontId="14" fillId="57" borderId="0" applyNumberFormat="0" applyBorder="0" applyAlignment="0" applyProtection="0"/>
    <xf numFmtId="169" fontId="14" fillId="57" borderId="0" applyNumberFormat="0" applyBorder="0" applyAlignment="0" applyProtection="0"/>
    <xf numFmtId="168" fontId="14" fillId="57" borderId="0" applyNumberFormat="0" applyBorder="0" applyAlignment="0" applyProtection="0"/>
    <xf numFmtId="168" fontId="14" fillId="57" borderId="0" applyNumberFormat="0" applyBorder="0" applyAlignment="0" applyProtection="0"/>
    <xf numFmtId="169" fontId="14" fillId="57" borderId="0" applyNumberFormat="0" applyBorder="0" applyAlignment="0" applyProtection="0"/>
    <xf numFmtId="168" fontId="14"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2" fillId="57" borderId="0" applyNumberFormat="0" applyBorder="0" applyAlignment="0" applyProtection="0"/>
    <xf numFmtId="0" fontId="10" fillId="54" borderId="0" applyNumberFormat="0" applyBorder="0" applyAlignment="0" applyProtection="0"/>
    <xf numFmtId="0" fontId="10" fillId="58" borderId="0" applyNumberFormat="0" applyBorder="0" applyAlignment="0" applyProtection="0"/>
    <xf numFmtId="0" fontId="12" fillId="55" borderId="0" applyNumberFormat="0" applyBorder="0" applyAlignment="0" applyProtection="0"/>
    <xf numFmtId="0" fontId="12" fillId="59" borderId="0" applyNumberFormat="0" applyBorder="0" applyAlignment="0" applyProtection="0"/>
    <xf numFmtId="0" fontId="13" fillId="19" borderId="0" applyNumberFormat="0" applyBorder="0" applyAlignment="0" applyProtection="0"/>
    <xf numFmtId="168" fontId="14" fillId="59" borderId="0" applyNumberFormat="0" applyBorder="0" applyAlignment="0" applyProtection="0"/>
    <xf numFmtId="168" fontId="14" fillId="59" borderId="0" applyNumberFormat="0" applyBorder="0" applyAlignment="0" applyProtection="0"/>
    <xf numFmtId="169" fontId="14" fillId="59" borderId="0" applyNumberFormat="0" applyBorder="0" applyAlignment="0" applyProtection="0"/>
    <xf numFmtId="0" fontId="12" fillId="5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59" borderId="0" applyNumberFormat="0" applyBorder="0" applyAlignment="0" applyProtection="0"/>
    <xf numFmtId="169" fontId="14" fillId="59" borderId="0" applyNumberFormat="0" applyBorder="0" applyAlignment="0" applyProtection="0"/>
    <xf numFmtId="168" fontId="14" fillId="59" borderId="0" applyNumberFormat="0" applyBorder="0" applyAlignment="0" applyProtection="0"/>
    <xf numFmtId="168" fontId="14" fillId="59" borderId="0" applyNumberFormat="0" applyBorder="0" applyAlignment="0" applyProtection="0"/>
    <xf numFmtId="169" fontId="14" fillId="59" borderId="0" applyNumberFormat="0" applyBorder="0" applyAlignment="0" applyProtection="0"/>
    <xf numFmtId="168" fontId="14" fillId="59" borderId="0" applyNumberFormat="0" applyBorder="0" applyAlignment="0" applyProtection="0"/>
    <xf numFmtId="168" fontId="14" fillId="59" borderId="0" applyNumberFormat="0" applyBorder="0" applyAlignment="0" applyProtection="0"/>
    <xf numFmtId="169" fontId="14" fillId="59" borderId="0" applyNumberFormat="0" applyBorder="0" applyAlignment="0" applyProtection="0"/>
    <xf numFmtId="168" fontId="14" fillId="59" borderId="0" applyNumberFormat="0" applyBorder="0" applyAlignment="0" applyProtection="0"/>
    <xf numFmtId="168" fontId="14" fillId="59" borderId="0" applyNumberFormat="0" applyBorder="0" applyAlignment="0" applyProtection="0"/>
    <xf numFmtId="169" fontId="14" fillId="59" borderId="0" applyNumberFormat="0" applyBorder="0" applyAlignment="0" applyProtection="0"/>
    <xf numFmtId="168" fontId="14"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2" fillId="59" borderId="0" applyNumberFormat="0" applyBorder="0" applyAlignment="0" applyProtection="0"/>
    <xf numFmtId="0" fontId="10" fillId="51" borderId="0" applyNumberFormat="0" applyBorder="0" applyAlignment="0" applyProtection="0"/>
    <xf numFmtId="0" fontId="10" fillId="55" borderId="0" applyNumberFormat="0" applyBorder="0" applyAlignment="0" applyProtection="0"/>
    <xf numFmtId="0" fontId="12" fillId="55" borderId="0" applyNumberFormat="0" applyBorder="0" applyAlignment="0" applyProtection="0"/>
    <xf numFmtId="0" fontId="12" fillId="48" borderId="0" applyNumberFormat="0" applyBorder="0" applyAlignment="0" applyProtection="0"/>
    <xf numFmtId="0" fontId="13" fillId="23"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2" fillId="48" borderId="0" applyNumberFormat="0" applyBorder="0" applyAlignment="0" applyProtection="0"/>
    <xf numFmtId="0" fontId="10" fillId="60" borderId="0" applyNumberFormat="0" applyBorder="0" applyAlignment="0" applyProtection="0"/>
    <xf numFmtId="0" fontId="10" fillId="51" borderId="0" applyNumberFormat="0" applyBorder="0" applyAlignment="0" applyProtection="0"/>
    <xf numFmtId="0" fontId="12" fillId="52"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54" borderId="0" applyNumberFormat="0" applyBorder="0" applyAlignment="0" applyProtection="0"/>
    <xf numFmtId="0" fontId="10" fillId="61" borderId="0" applyNumberFormat="0" applyBorder="0" applyAlignment="0" applyProtection="0"/>
    <xf numFmtId="0" fontId="12" fillId="61" borderId="0" applyNumberFormat="0" applyBorder="0" applyAlignment="0" applyProtection="0"/>
    <xf numFmtId="0" fontId="12" fillId="62" borderId="0" applyNumberFormat="0" applyBorder="0" applyAlignment="0" applyProtection="0"/>
    <xf numFmtId="0" fontId="13" fillId="31" borderId="0" applyNumberFormat="0" applyBorder="0" applyAlignment="0" applyProtection="0"/>
    <xf numFmtId="168" fontId="14" fillId="62" borderId="0" applyNumberFormat="0" applyBorder="0" applyAlignment="0" applyProtection="0"/>
    <xf numFmtId="168" fontId="14" fillId="62" borderId="0" applyNumberFormat="0" applyBorder="0" applyAlignment="0" applyProtection="0"/>
    <xf numFmtId="169" fontId="14" fillId="62" borderId="0" applyNumberFormat="0" applyBorder="0" applyAlignment="0" applyProtection="0"/>
    <xf numFmtId="0" fontId="12" fillId="6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62" borderId="0" applyNumberFormat="0" applyBorder="0" applyAlignment="0" applyProtection="0"/>
    <xf numFmtId="169" fontId="14" fillId="62" borderId="0" applyNumberFormat="0" applyBorder="0" applyAlignment="0" applyProtection="0"/>
    <xf numFmtId="168" fontId="14" fillId="62" borderId="0" applyNumberFormat="0" applyBorder="0" applyAlignment="0" applyProtection="0"/>
    <xf numFmtId="168" fontId="14" fillId="62" borderId="0" applyNumberFormat="0" applyBorder="0" applyAlignment="0" applyProtection="0"/>
    <xf numFmtId="169" fontId="14" fillId="62" borderId="0" applyNumberFormat="0" applyBorder="0" applyAlignment="0" applyProtection="0"/>
    <xf numFmtId="168" fontId="14" fillId="62" borderId="0" applyNumberFormat="0" applyBorder="0" applyAlignment="0" applyProtection="0"/>
    <xf numFmtId="168" fontId="14" fillId="62" borderId="0" applyNumberFormat="0" applyBorder="0" applyAlignment="0" applyProtection="0"/>
    <xf numFmtId="169" fontId="14" fillId="62" borderId="0" applyNumberFormat="0" applyBorder="0" applyAlignment="0" applyProtection="0"/>
    <xf numFmtId="168" fontId="14" fillId="62" borderId="0" applyNumberFormat="0" applyBorder="0" applyAlignment="0" applyProtection="0"/>
    <xf numFmtId="168" fontId="14" fillId="62" borderId="0" applyNumberFormat="0" applyBorder="0" applyAlignment="0" applyProtection="0"/>
    <xf numFmtId="169" fontId="14" fillId="62" borderId="0" applyNumberFormat="0" applyBorder="0" applyAlignment="0" applyProtection="0"/>
    <xf numFmtId="168" fontId="14"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2" fillId="62" borderId="0" applyNumberFormat="0" applyBorder="0" applyAlignment="0" applyProtection="0"/>
    <xf numFmtId="0" fontId="15" fillId="38" borderId="0" applyNumberFormat="0" applyBorder="0" applyAlignment="0" applyProtection="0"/>
    <xf numFmtId="0" fontId="16" fillId="5" borderId="0" applyNumberFormat="0" applyBorder="0" applyAlignment="0" applyProtection="0"/>
    <xf numFmtId="168" fontId="17" fillId="38" borderId="0" applyNumberFormat="0" applyBorder="0" applyAlignment="0" applyProtection="0"/>
    <xf numFmtId="168" fontId="17" fillId="38" borderId="0" applyNumberFormat="0" applyBorder="0" applyAlignment="0" applyProtection="0"/>
    <xf numFmtId="169" fontId="17" fillId="38" borderId="0" applyNumberFormat="0" applyBorder="0" applyAlignment="0" applyProtection="0"/>
    <xf numFmtId="0" fontId="15" fillId="38"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8" fontId="17" fillId="38" borderId="0" applyNumberFormat="0" applyBorder="0" applyAlignment="0" applyProtection="0"/>
    <xf numFmtId="169" fontId="17" fillId="38" borderId="0" applyNumberFormat="0" applyBorder="0" applyAlignment="0" applyProtection="0"/>
    <xf numFmtId="168" fontId="17" fillId="38" borderId="0" applyNumberFormat="0" applyBorder="0" applyAlignment="0" applyProtection="0"/>
    <xf numFmtId="168" fontId="17" fillId="38" borderId="0" applyNumberFormat="0" applyBorder="0" applyAlignment="0" applyProtection="0"/>
    <xf numFmtId="169" fontId="17" fillId="38" borderId="0" applyNumberFormat="0" applyBorder="0" applyAlignment="0" applyProtection="0"/>
    <xf numFmtId="168" fontId="17" fillId="38" borderId="0" applyNumberFormat="0" applyBorder="0" applyAlignment="0" applyProtection="0"/>
    <xf numFmtId="168" fontId="17" fillId="38" borderId="0" applyNumberFormat="0" applyBorder="0" applyAlignment="0" applyProtection="0"/>
    <xf numFmtId="169" fontId="17" fillId="38" borderId="0" applyNumberFormat="0" applyBorder="0" applyAlignment="0" applyProtection="0"/>
    <xf numFmtId="168" fontId="17" fillId="38" borderId="0" applyNumberFormat="0" applyBorder="0" applyAlignment="0" applyProtection="0"/>
    <xf numFmtId="168" fontId="17" fillId="38" borderId="0" applyNumberFormat="0" applyBorder="0" applyAlignment="0" applyProtection="0"/>
    <xf numFmtId="169" fontId="17" fillId="38" borderId="0" applyNumberFormat="0" applyBorder="0" applyAlignment="0" applyProtection="0"/>
    <xf numFmtId="168" fontId="17" fillId="38" borderId="0" applyNumberFormat="0" applyBorder="0" applyAlignment="0" applyProtection="0"/>
    <xf numFmtId="0" fontId="15" fillId="38"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3" borderId="38" applyNumberFormat="0" applyAlignment="0" applyProtection="0"/>
    <xf numFmtId="0" fontId="22" fillId="8" borderId="32"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168" fontId="23"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168" fontId="23"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169" fontId="23"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2" fillId="8" borderId="32"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2" fillId="8" borderId="32"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2" fillId="8" borderId="32"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2" fillId="8" borderId="32"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2" fillId="8" borderId="32"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2" fillId="8" borderId="32"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2" fillId="8" borderId="32"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0" fontId="21" fillId="63" borderId="38" applyNumberFormat="0" applyAlignment="0" applyProtection="0"/>
    <xf numFmtId="168" fontId="23" fillId="63" borderId="38" applyNumberFormat="0" applyAlignment="0" applyProtection="0"/>
    <xf numFmtId="169" fontId="23" fillId="63" borderId="38" applyNumberFormat="0" applyAlignment="0" applyProtection="0"/>
    <xf numFmtId="168" fontId="23" fillId="63" borderId="38" applyNumberFormat="0" applyAlignment="0" applyProtection="0"/>
    <xf numFmtId="168" fontId="23" fillId="63" borderId="38" applyNumberFormat="0" applyAlignment="0" applyProtection="0"/>
    <xf numFmtId="169" fontId="23" fillId="63" borderId="38" applyNumberFormat="0" applyAlignment="0" applyProtection="0"/>
    <xf numFmtId="168" fontId="23" fillId="63" borderId="38" applyNumberFormat="0" applyAlignment="0" applyProtection="0"/>
    <xf numFmtId="168" fontId="23" fillId="63" borderId="38" applyNumberFormat="0" applyAlignment="0" applyProtection="0"/>
    <xf numFmtId="169" fontId="23" fillId="63" borderId="38" applyNumberFormat="0" applyAlignment="0" applyProtection="0"/>
    <xf numFmtId="168" fontId="23" fillId="63" borderId="38" applyNumberFormat="0" applyAlignment="0" applyProtection="0"/>
    <xf numFmtId="168" fontId="23" fillId="63" borderId="38" applyNumberFormat="0" applyAlignment="0" applyProtection="0"/>
    <xf numFmtId="169" fontId="23" fillId="63" borderId="38" applyNumberFormat="0" applyAlignment="0" applyProtection="0"/>
    <xf numFmtId="168" fontId="23" fillId="63" borderId="38" applyNumberFormat="0" applyAlignment="0" applyProtection="0"/>
    <xf numFmtId="0" fontId="21" fillId="63" borderId="38" applyNumberFormat="0" applyAlignment="0" applyProtection="0"/>
    <xf numFmtId="0" fontId="24" fillId="64" borderId="39" applyNumberFormat="0" applyAlignment="0" applyProtection="0"/>
    <xf numFmtId="0" fontId="25" fillId="9" borderId="35" applyNumberFormat="0" applyAlignment="0" applyProtection="0"/>
    <xf numFmtId="168"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0" fontId="24"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0" fontId="25" fillId="9" borderId="35"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169" fontId="26" fillId="64" borderId="39" applyNumberFormat="0" applyAlignment="0" applyProtection="0"/>
    <xf numFmtId="168" fontId="26" fillId="64" borderId="39" applyNumberFormat="0" applyAlignment="0" applyProtection="0"/>
    <xf numFmtId="0" fontId="24" fillId="64"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0" applyFont="0" applyFill="0" applyBorder="0" applyAlignment="0" applyProtection="0"/>
    <xf numFmtId="180" fontId="2" fillId="0" borderId="0" applyFont="0" applyFill="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7"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39" borderId="0" applyNumberFormat="0" applyBorder="0" applyAlignment="0" applyProtection="0"/>
    <xf numFmtId="0" fontId="35" fillId="4"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0" fontId="2" fillId="68"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1" applyNumberFormat="0" applyFill="0" applyAlignment="0" applyProtection="0"/>
    <xf numFmtId="169" fontId="38" fillId="0" borderId="41" applyNumberFormat="0" applyFill="0" applyAlignment="0" applyProtection="0"/>
    <xf numFmtId="0"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168" fontId="38" fillId="0" borderId="41" applyNumberFormat="0" applyFill="0" applyAlignment="0" applyProtection="0"/>
    <xf numFmtId="169" fontId="38" fillId="0" borderId="41" applyNumberFormat="0" applyFill="0" applyAlignment="0" applyProtection="0"/>
    <xf numFmtId="168" fontId="38" fillId="0" borderId="41" applyNumberFormat="0" applyFill="0" applyAlignment="0" applyProtection="0"/>
    <xf numFmtId="0" fontId="38" fillId="0" borderId="41" applyNumberFormat="0" applyFill="0" applyAlignment="0" applyProtection="0"/>
    <xf numFmtId="0" fontId="39" fillId="0" borderId="42" applyNumberFormat="0" applyFill="0" applyAlignment="0" applyProtection="0"/>
    <xf numFmtId="169" fontId="39" fillId="0" borderId="42" applyNumberFormat="0" applyFill="0" applyAlignment="0" applyProtection="0"/>
    <xf numFmtId="0"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168" fontId="39" fillId="0" borderId="42" applyNumberFormat="0" applyFill="0" applyAlignment="0" applyProtection="0"/>
    <xf numFmtId="169" fontId="39" fillId="0" borderId="42" applyNumberFormat="0" applyFill="0" applyAlignment="0" applyProtection="0"/>
    <xf numFmtId="168" fontId="39" fillId="0" borderId="42" applyNumberFormat="0" applyFill="0" applyAlignment="0" applyProtection="0"/>
    <xf numFmtId="0" fontId="39" fillId="0" borderId="42" applyNumberFormat="0" applyFill="0" applyAlignment="0" applyProtection="0"/>
    <xf numFmtId="0" fontId="40" fillId="0" borderId="43" applyNumberFormat="0" applyFill="0" applyAlignment="0" applyProtection="0"/>
    <xf numFmtId="169"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168" fontId="40" fillId="0" borderId="43" applyNumberFormat="0" applyFill="0" applyAlignment="0" applyProtection="0"/>
    <xf numFmtId="169" fontId="40" fillId="0" borderId="43" applyNumberFormat="0" applyFill="0" applyAlignment="0" applyProtection="0"/>
    <xf numFmtId="168" fontId="40" fillId="0" borderId="43" applyNumberFormat="0" applyFill="0" applyAlignment="0" applyProtection="0"/>
    <xf numFmtId="0" fontId="40" fillId="0" borderId="43"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69" borderId="8" applyFont="0" applyBorder="0">
      <alignment horizontal="center" wrapText="1"/>
    </xf>
    <xf numFmtId="3" fontId="2" fillId="70" borderId="3" applyFont="0" applyProtection="0">
      <alignment horizontal="right" vertical="center"/>
    </xf>
    <xf numFmtId="9" fontId="2" fillId="70" borderId="3" applyFont="0" applyProtection="0">
      <alignment horizontal="right" vertical="center"/>
    </xf>
    <xf numFmtId="0" fontId="2" fillId="70"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2" borderId="38" applyNumberFormat="0" applyAlignment="0" applyProtection="0"/>
    <xf numFmtId="0" fontId="50" fillId="7" borderId="32"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168" fontId="51"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168" fontId="51"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169" fontId="51"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50" fillId="7" borderId="32"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50" fillId="7" borderId="32"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50" fillId="7" borderId="32"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50" fillId="7" borderId="32"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50" fillId="7" borderId="32"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50" fillId="7" borderId="32"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50" fillId="7" borderId="32"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0" fontId="49" fillId="42" borderId="38" applyNumberFormat="0" applyAlignment="0" applyProtection="0"/>
    <xf numFmtId="168" fontId="51" fillId="42" borderId="38" applyNumberFormat="0" applyAlignment="0" applyProtection="0"/>
    <xf numFmtId="169" fontId="51" fillId="42" borderId="38" applyNumberFormat="0" applyAlignment="0" applyProtection="0"/>
    <xf numFmtId="168" fontId="51" fillId="42" borderId="38" applyNumberFormat="0" applyAlignment="0" applyProtection="0"/>
    <xf numFmtId="168" fontId="51" fillId="42" borderId="38" applyNumberFormat="0" applyAlignment="0" applyProtection="0"/>
    <xf numFmtId="169" fontId="51" fillId="42" borderId="38" applyNumberFormat="0" applyAlignment="0" applyProtection="0"/>
    <xf numFmtId="168" fontId="51" fillId="42" borderId="38" applyNumberFormat="0" applyAlignment="0" applyProtection="0"/>
    <xf numFmtId="168" fontId="51" fillId="42" borderId="38" applyNumberFormat="0" applyAlignment="0" applyProtection="0"/>
    <xf numFmtId="169" fontId="51" fillId="42" borderId="38" applyNumberFormat="0" applyAlignment="0" applyProtection="0"/>
    <xf numFmtId="168" fontId="51" fillId="42" borderId="38" applyNumberFormat="0" applyAlignment="0" applyProtection="0"/>
    <xf numFmtId="168" fontId="51" fillId="42" borderId="38" applyNumberFormat="0" applyAlignment="0" applyProtection="0"/>
    <xf numFmtId="169" fontId="51" fillId="42" borderId="38" applyNumberFormat="0" applyAlignment="0" applyProtection="0"/>
    <xf numFmtId="168" fontId="51" fillId="42" borderId="38" applyNumberFormat="0" applyAlignment="0" applyProtection="0"/>
    <xf numFmtId="0" fontId="49" fillId="42" borderId="38" applyNumberFormat="0" applyAlignment="0" applyProtection="0"/>
    <xf numFmtId="3" fontId="2" fillId="71"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4" applyNumberFormat="0" applyFill="0" applyAlignment="0" applyProtection="0"/>
    <xf numFmtId="0" fontId="53" fillId="0" borderId="3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0" fontId="52" fillId="0" borderId="4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2"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2" borderId="0" applyNumberFormat="0" applyBorder="0" applyAlignment="0" applyProtection="0"/>
    <xf numFmtId="0" fontId="56" fillId="6" borderId="0" applyNumberFormat="0" applyBorder="0" applyAlignment="0" applyProtection="0"/>
    <xf numFmtId="168" fontId="57" fillId="72" borderId="0" applyNumberFormat="0" applyBorder="0" applyAlignment="0" applyProtection="0"/>
    <xf numFmtId="168" fontId="57" fillId="72" borderId="0" applyNumberFormat="0" applyBorder="0" applyAlignment="0" applyProtection="0"/>
    <xf numFmtId="169" fontId="57" fillId="72" borderId="0" applyNumberFormat="0" applyBorder="0" applyAlignment="0" applyProtection="0"/>
    <xf numFmtId="0" fontId="55" fillId="72"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168" fontId="57" fillId="72" borderId="0" applyNumberFormat="0" applyBorder="0" applyAlignment="0" applyProtection="0"/>
    <xf numFmtId="169" fontId="57" fillId="72" borderId="0" applyNumberFormat="0" applyBorder="0" applyAlignment="0" applyProtection="0"/>
    <xf numFmtId="168" fontId="57" fillId="72" borderId="0" applyNumberFormat="0" applyBorder="0" applyAlignment="0" applyProtection="0"/>
    <xf numFmtId="168" fontId="57" fillId="72" borderId="0" applyNumberFormat="0" applyBorder="0" applyAlignment="0" applyProtection="0"/>
    <xf numFmtId="169" fontId="57" fillId="72" borderId="0" applyNumberFormat="0" applyBorder="0" applyAlignment="0" applyProtection="0"/>
    <xf numFmtId="168" fontId="57" fillId="72" borderId="0" applyNumberFormat="0" applyBorder="0" applyAlignment="0" applyProtection="0"/>
    <xf numFmtId="168" fontId="57" fillId="72" borderId="0" applyNumberFormat="0" applyBorder="0" applyAlignment="0" applyProtection="0"/>
    <xf numFmtId="169" fontId="57" fillId="72" borderId="0" applyNumberFormat="0" applyBorder="0" applyAlignment="0" applyProtection="0"/>
    <xf numFmtId="168" fontId="57" fillId="72" borderId="0" applyNumberFormat="0" applyBorder="0" applyAlignment="0" applyProtection="0"/>
    <xf numFmtId="168" fontId="57" fillId="72" borderId="0" applyNumberFormat="0" applyBorder="0" applyAlignment="0" applyProtection="0"/>
    <xf numFmtId="169" fontId="57" fillId="72" borderId="0" applyNumberFormat="0" applyBorder="0" applyAlignment="0" applyProtection="0"/>
    <xf numFmtId="168" fontId="57" fillId="72" borderId="0" applyNumberFormat="0" applyBorder="0" applyAlignment="0" applyProtection="0"/>
    <xf numFmtId="0" fontId="55" fillId="72" borderId="0" applyNumberFormat="0" applyBorder="0" applyAlignment="0" applyProtection="0"/>
    <xf numFmtId="1" fontId="58" fillId="0" borderId="0" applyProtection="0"/>
    <xf numFmtId="168" fontId="9" fillId="0" borderId="45"/>
    <xf numFmtId="169" fontId="9" fillId="0" borderId="45"/>
    <xf numFmtId="168" fontId="9"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69"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69"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3" borderId="4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168" fontId="2" fillId="0" borderId="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2" fillId="73" borderId="46" applyNumberFormat="0" applyFont="0" applyAlignment="0" applyProtection="0"/>
    <xf numFmtId="0" fontId="10" fillId="73" borderId="46" applyNumberFormat="0" applyFont="0" applyAlignment="0" applyProtection="0"/>
    <xf numFmtId="168" fontId="2" fillId="0" borderId="0"/>
    <xf numFmtId="0" fontId="10" fillId="73" borderId="46" applyNumberFormat="0" applyFont="0" applyAlignment="0" applyProtection="0"/>
    <xf numFmtId="0" fontId="10" fillId="73" borderId="46" applyNumberFormat="0" applyFont="0" applyAlignment="0" applyProtection="0"/>
    <xf numFmtId="0" fontId="2" fillId="73" borderId="46" applyNumberFormat="0" applyFont="0" applyAlignment="0" applyProtection="0"/>
    <xf numFmtId="0" fontId="2" fillId="73" borderId="46" applyNumberFormat="0" applyFont="0" applyAlignment="0" applyProtection="0"/>
    <xf numFmtId="0" fontId="10" fillId="73" borderId="46" applyNumberFormat="0" applyFont="0" applyAlignment="0" applyProtection="0"/>
    <xf numFmtId="0" fontId="2"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169" fontId="2" fillId="0" borderId="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2" fillId="73" borderId="46" applyNumberFormat="0" applyFont="0" applyAlignment="0" applyProtection="0"/>
    <xf numFmtId="0" fontId="2" fillId="0" borderId="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1" fillId="10" borderId="3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1" fillId="10" borderId="3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1" fillId="10" borderId="3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1" fillId="10" borderId="3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1" fillId="10" borderId="3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1" fillId="10" borderId="3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1" fillId="10" borderId="3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1" fillId="10" borderId="3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1" fillId="10" borderId="3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10" fillId="73" borderId="46" applyNumberFormat="0" applyFont="0" applyAlignment="0" applyProtection="0"/>
    <xf numFmtId="0" fontId="2" fillId="73" borderId="46" applyNumberFormat="0" applyFont="0" applyAlignment="0" applyProtection="0"/>
    <xf numFmtId="0" fontId="2" fillId="73" borderId="46" applyNumberFormat="0" applyFont="0" applyAlignment="0" applyProtection="0"/>
    <xf numFmtId="169" fontId="2" fillId="0" borderId="0"/>
    <xf numFmtId="0" fontId="2" fillId="73" borderId="46" applyNumberFormat="0" applyFont="0" applyAlignment="0" applyProtection="0"/>
    <xf numFmtId="168" fontId="2" fillId="0" borderId="0"/>
    <xf numFmtId="0" fontId="2" fillId="73" borderId="46" applyNumberFormat="0" applyFont="0" applyAlignment="0" applyProtection="0"/>
    <xf numFmtId="168" fontId="2" fillId="0" borderId="0"/>
    <xf numFmtId="0" fontId="2" fillId="73" borderId="46" applyNumberFormat="0" applyFont="0" applyAlignment="0" applyProtection="0"/>
    <xf numFmtId="0" fontId="2" fillId="73" borderId="46" applyNumberFormat="0" applyFont="0" applyAlignment="0" applyProtection="0"/>
    <xf numFmtId="169" fontId="2" fillId="0" borderId="0"/>
    <xf numFmtId="168" fontId="2" fillId="0" borderId="0"/>
    <xf numFmtId="0" fontId="2" fillId="73" borderId="46" applyNumberFormat="0" applyFont="0" applyAlignment="0" applyProtection="0"/>
    <xf numFmtId="168" fontId="2" fillId="0" borderId="0"/>
    <xf numFmtId="0" fontId="2" fillId="73" borderId="46" applyNumberFormat="0" applyFont="0" applyAlignment="0" applyProtection="0"/>
    <xf numFmtId="0" fontId="2" fillId="73" borderId="46" applyNumberFormat="0" applyFont="0" applyAlignment="0" applyProtection="0"/>
    <xf numFmtId="169" fontId="2" fillId="0" borderId="0"/>
    <xf numFmtId="0" fontId="2" fillId="73" borderId="46" applyNumberFormat="0" applyFont="0" applyAlignment="0" applyProtection="0"/>
    <xf numFmtId="168" fontId="2" fillId="0" borderId="0"/>
    <xf numFmtId="0" fontId="2" fillId="73" borderId="46" applyNumberFormat="0" applyFont="0" applyAlignment="0" applyProtection="0"/>
    <xf numFmtId="168" fontId="2" fillId="0" borderId="0"/>
    <xf numFmtId="0" fontId="2" fillId="73" borderId="46" applyNumberFormat="0" applyFont="0" applyAlignment="0" applyProtection="0"/>
    <xf numFmtId="0" fontId="2" fillId="73" borderId="46" applyNumberFormat="0" applyFont="0" applyAlignment="0" applyProtection="0"/>
    <xf numFmtId="169" fontId="2" fillId="0" borderId="0"/>
    <xf numFmtId="168" fontId="2" fillId="0" borderId="0"/>
    <xf numFmtId="168" fontId="2" fillId="0" borderId="0"/>
    <xf numFmtId="0" fontId="2" fillId="73" borderId="46" applyNumberFormat="0" applyFont="0" applyAlignment="0" applyProtection="0"/>
    <xf numFmtId="0" fontId="2" fillId="73" borderId="46" applyNumberFormat="0" applyFont="0" applyAlignment="0" applyProtection="0"/>
    <xf numFmtId="0" fontId="2" fillId="73" borderId="46" applyNumberFormat="0" applyFont="0" applyAlignment="0" applyProtection="0"/>
    <xf numFmtId="0" fontId="2" fillId="73"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4" borderId="3" applyFont="0">
      <alignment horizontal="right" vertical="center"/>
      <protection locked="0"/>
    </xf>
    <xf numFmtId="168" fontId="65" fillId="0" borderId="0"/>
    <xf numFmtId="0" fontId="65" fillId="0" borderId="0"/>
    <xf numFmtId="168" fontId="65" fillId="0" borderId="0"/>
    <xf numFmtId="0" fontId="66" fillId="63" borderId="47" applyNumberFormat="0" applyAlignment="0" applyProtection="0"/>
    <xf numFmtId="0" fontId="67" fillId="8" borderId="33"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168" fontId="68"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168" fontId="68"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169" fontId="68"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7" fillId="8" borderId="33"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7" fillId="8" borderId="33"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7" fillId="8" borderId="33"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7" fillId="8" borderId="33"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7" fillId="8" borderId="33"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7" fillId="8" borderId="33"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7" fillId="8" borderId="33"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0" fontId="66" fillId="63" borderId="47" applyNumberFormat="0" applyAlignment="0" applyProtection="0"/>
    <xf numFmtId="168" fontId="68" fillId="63" borderId="47" applyNumberFormat="0" applyAlignment="0" applyProtection="0"/>
    <xf numFmtId="169" fontId="68" fillId="63" borderId="47" applyNumberFormat="0" applyAlignment="0" applyProtection="0"/>
    <xf numFmtId="168" fontId="68" fillId="63" borderId="47" applyNumberFormat="0" applyAlignment="0" applyProtection="0"/>
    <xf numFmtId="168" fontId="68" fillId="63" borderId="47" applyNumberFormat="0" applyAlignment="0" applyProtection="0"/>
    <xf numFmtId="169" fontId="68" fillId="63" borderId="47" applyNumberFormat="0" applyAlignment="0" applyProtection="0"/>
    <xf numFmtId="168" fontId="68" fillId="63" borderId="47" applyNumberFormat="0" applyAlignment="0" applyProtection="0"/>
    <xf numFmtId="168" fontId="68" fillId="63" borderId="47" applyNumberFormat="0" applyAlignment="0" applyProtection="0"/>
    <xf numFmtId="169" fontId="68" fillId="63" borderId="47" applyNumberFormat="0" applyAlignment="0" applyProtection="0"/>
    <xf numFmtId="168" fontId="68" fillId="63" borderId="47" applyNumberFormat="0" applyAlignment="0" applyProtection="0"/>
    <xf numFmtId="168" fontId="68" fillId="63" borderId="47" applyNumberFormat="0" applyAlignment="0" applyProtection="0"/>
    <xf numFmtId="169" fontId="68" fillId="63" borderId="47" applyNumberFormat="0" applyAlignment="0" applyProtection="0"/>
    <xf numFmtId="168" fontId="68" fillId="63" borderId="47" applyNumberFormat="0" applyAlignment="0" applyProtection="0"/>
    <xf numFmtId="0" fontId="66" fillId="63" borderId="47"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69" borderId="3" applyFont="0">
      <alignment horizontal="right" vertical="center"/>
    </xf>
    <xf numFmtId="188" fontId="2" fillId="69"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9"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7"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168" fontId="77" fillId="0" borderId="48" applyNumberFormat="0" applyFill="0" applyAlignment="0" applyProtection="0"/>
    <xf numFmtId="169" fontId="77" fillId="0" borderId="48" applyNumberFormat="0" applyFill="0" applyAlignment="0" applyProtection="0"/>
    <xf numFmtId="168" fontId="77" fillId="0" borderId="48" applyNumberFormat="0" applyFill="0" applyAlignment="0" applyProtection="0"/>
    <xf numFmtId="0" fontId="30" fillId="0" borderId="48" applyNumberFormat="0" applyFill="0" applyAlignment="0" applyProtection="0"/>
    <xf numFmtId="0" fontId="8" fillId="0" borderId="49"/>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844">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5" xfId="0" applyFont="1" applyFill="1" applyBorder="1" applyAlignment="1" applyProtection="1">
      <alignment horizontal="center" vertical="center"/>
    </xf>
    <xf numFmtId="0" fontId="2" fillId="0" borderId="16" xfId="0" applyFont="1" applyFill="1" applyBorder="1" applyProtection="1"/>
    <xf numFmtId="0" fontId="2" fillId="0" borderId="18"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0" fontId="2" fillId="0" borderId="21" xfId="0" applyFont="1" applyFill="1" applyBorder="1" applyAlignment="1" applyProtection="1">
      <alignment horizontal="left" indent="1"/>
    </xf>
    <xf numFmtId="0" fontId="45" fillId="0" borderId="69" xfId="0" applyFont="1" applyFill="1" applyBorder="1" applyAlignment="1" applyProtection="1"/>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5" xfId="0" applyFont="1" applyFill="1" applyBorder="1" applyAlignment="1">
      <alignment horizontal="left" vertical="center" indent="1"/>
    </xf>
    <xf numFmtId="0" fontId="2" fillId="0" borderId="16" xfId="0" applyFont="1" applyFill="1" applyBorder="1" applyAlignment="1">
      <alignment horizontal="left" vertical="center"/>
    </xf>
    <xf numFmtId="0" fontId="2" fillId="0" borderId="18"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19"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1" xfId="0" applyFont="1" applyFill="1" applyBorder="1" applyAlignment="1">
      <alignment horizontal="left" vertical="center" indent="1"/>
    </xf>
    <xf numFmtId="0" fontId="45" fillId="0" borderId="22" xfId="0" applyFont="1" applyFill="1" applyBorder="1" applyAlignment="1"/>
    <xf numFmtId="0" fontId="88" fillId="0" borderId="0" xfId="0" applyFont="1" applyBorder="1"/>
    <xf numFmtId="0" fontId="46" fillId="0" borderId="0" xfId="0" applyFont="1" applyFill="1" applyAlignment="1">
      <alignment horizontal="center"/>
    </xf>
    <xf numFmtId="0" fontId="84" fillId="0" borderId="18" xfId="0" applyFont="1" applyBorder="1" applyAlignment="1">
      <alignment horizontal="center" vertical="center" wrapText="1"/>
    </xf>
    <xf numFmtId="0" fontId="84" fillId="0" borderId="3" xfId="0" applyFont="1" applyFill="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applyAlignment="1"/>
    <xf numFmtId="0" fontId="85" fillId="0" borderId="0" xfId="0" applyFont="1" applyAlignment="1">
      <alignment wrapText="1"/>
    </xf>
    <xf numFmtId="0" fontId="2" fillId="0" borderId="20" xfId="0" applyFont="1" applyBorder="1" applyAlignment="1"/>
    <xf numFmtId="0" fontId="2" fillId="0" borderId="20"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6" xfId="11" applyFont="1" applyFill="1" applyBorder="1" applyAlignment="1" applyProtection="1">
      <alignment horizontal="center" vertical="center"/>
    </xf>
    <xf numFmtId="0" fontId="45" fillId="0" borderId="17"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18" xfId="0" applyFont="1" applyBorder="1" applyAlignment="1">
      <alignment horizontal="center"/>
    </xf>
    <xf numFmtId="0" fontId="84" fillId="0" borderId="0" xfId="0" applyFont="1" applyAlignment="1">
      <alignment vertical="center"/>
    </xf>
    <xf numFmtId="0" fontId="84" fillId="0" borderId="18"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5"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Fill="1" applyBorder="1" applyAlignment="1" applyProtection="1">
      <alignment horizontal="center" vertical="center"/>
      <protection locked="0"/>
    </xf>
    <xf numFmtId="0" fontId="86" fillId="35"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5" borderId="3" xfId="2" applyNumberFormat="1" applyFont="1" applyFill="1" applyBorder="1" applyAlignment="1" applyProtection="1">
      <alignment horizontal="left" vertical="top" wrapText="1"/>
    </xf>
    <xf numFmtId="0" fontId="2" fillId="0" borderId="18"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5" borderId="3" xfId="13" applyFont="1" applyFill="1" applyBorder="1" applyAlignment="1" applyProtection="1">
      <alignment vertical="center" wrapText="1"/>
      <protection locked="0"/>
    </xf>
    <xf numFmtId="0" fontId="2" fillId="0" borderId="21" xfId="9" applyFont="1" applyFill="1" applyBorder="1" applyAlignment="1" applyProtection="1">
      <alignment horizontal="center" vertical="center" wrapText="1"/>
      <protection locked="0"/>
    </xf>
    <xf numFmtId="0" fontId="45" fillId="35" borderId="22" xfId="13" applyFont="1" applyFill="1" applyBorder="1" applyAlignment="1" applyProtection="1">
      <alignment vertical="center" wrapText="1"/>
      <protection locked="0"/>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0"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1" xfId="0" applyFont="1" applyBorder="1" applyAlignment="1">
      <alignment wrapText="1"/>
    </xf>
    <xf numFmtId="167" fontId="84" fillId="0" borderId="61"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59" xfId="0" applyNumberFormat="1" applyFont="1" applyBorder="1" applyAlignment="1">
      <alignment horizontal="center"/>
    </xf>
    <xf numFmtId="167" fontId="87" fillId="0" borderId="59" xfId="0" applyNumberFormat="1" applyFont="1" applyBorder="1" applyAlignment="1">
      <alignment horizontal="center"/>
    </xf>
    <xf numFmtId="167" fontId="91" fillId="0" borderId="0" xfId="0" applyNumberFormat="1" applyFont="1" applyBorder="1" applyAlignment="1">
      <alignment horizontal="center"/>
    </xf>
    <xf numFmtId="0" fontId="87" fillId="0" borderId="11" xfId="0" applyFont="1" applyBorder="1" applyAlignment="1">
      <alignment horizontal="right" wrapText="1"/>
    </xf>
    <xf numFmtId="167" fontId="46" fillId="75" borderId="59" xfId="0" applyNumberFormat="1" applyFont="1" applyFill="1" applyBorder="1" applyAlignment="1">
      <alignment horizontal="center"/>
    </xf>
    <xf numFmtId="0" fontId="84" fillId="0" borderId="12" xfId="0" applyFont="1" applyBorder="1" applyAlignment="1">
      <alignment wrapText="1"/>
    </xf>
    <xf numFmtId="167" fontId="84" fillId="0" borderId="62" xfId="0" applyNumberFormat="1" applyFont="1" applyBorder="1" applyAlignment="1">
      <alignment horizontal="center"/>
    </xf>
    <xf numFmtId="0" fontId="86" fillId="35" borderId="14" xfId="0" applyFont="1" applyFill="1" applyBorder="1" applyAlignment="1">
      <alignment wrapText="1"/>
    </xf>
    <xf numFmtId="167" fontId="86" fillId="35" borderId="55" xfId="0" applyNumberFormat="1" applyFont="1" applyFill="1" applyBorder="1" applyAlignment="1">
      <alignment horizontal="center"/>
    </xf>
    <xf numFmtId="167" fontId="89" fillId="0" borderId="0" xfId="0" applyNumberFormat="1" applyFont="1" applyFill="1" applyBorder="1" applyAlignment="1">
      <alignment horizontal="center"/>
    </xf>
    <xf numFmtId="167" fontId="84" fillId="0" borderId="58" xfId="0" applyNumberFormat="1" applyFont="1" applyBorder="1" applyAlignment="1">
      <alignment horizontal="center"/>
    </xf>
    <xf numFmtId="0" fontId="87" fillId="0" borderId="12" xfId="0" applyFont="1" applyBorder="1" applyAlignment="1">
      <alignment horizontal="right" wrapText="1"/>
    </xf>
    <xf numFmtId="167" fontId="84" fillId="0" borderId="63" xfId="0" applyNumberFormat="1" applyFont="1" applyBorder="1" applyAlignment="1">
      <alignment horizontal="center"/>
    </xf>
    <xf numFmtId="0" fontId="84" fillId="0" borderId="21" xfId="0" applyFont="1" applyBorder="1" applyAlignment="1">
      <alignment horizontal="center"/>
    </xf>
    <xf numFmtId="0" fontId="86" fillId="35" borderId="56" xfId="0" applyFont="1" applyFill="1" applyBorder="1" applyAlignment="1">
      <alignment wrapText="1"/>
    </xf>
    <xf numFmtId="167" fontId="86" fillId="35" borderId="57" xfId="0" applyNumberFormat="1" applyFont="1" applyFill="1" applyBorder="1" applyAlignment="1">
      <alignment horizontal="center"/>
    </xf>
    <xf numFmtId="0" fontId="84" fillId="0" borderId="18" xfId="0" applyFont="1" applyBorder="1" applyAlignment="1">
      <alignment vertical="center"/>
    </xf>
    <xf numFmtId="0" fontId="88" fillId="0" borderId="0" xfId="0" applyFont="1" applyAlignment="1"/>
    <xf numFmtId="0" fontId="2" fillId="3" borderId="21" xfId="9" applyFont="1" applyFill="1" applyBorder="1" applyAlignment="1" applyProtection="1">
      <alignment horizontal="left" vertical="center"/>
      <protection locked="0"/>
    </xf>
    <xf numFmtId="0" fontId="45" fillId="3" borderId="22" xfId="16" applyFont="1" applyFill="1" applyBorder="1" applyAlignment="1" applyProtection="1">
      <protection locked="0"/>
    </xf>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ont="1" applyFill="1" applyBorder="1" applyAlignment="1" applyProtection="1">
      <alignment horizontal="right" vertical="center"/>
      <protection locked="0"/>
    </xf>
    <xf numFmtId="0" fontId="45" fillId="3" borderId="23" xfId="16" applyFont="1" applyFill="1" applyBorder="1" applyAlignment="1" applyProtection="1">
      <protection locked="0"/>
    </xf>
    <xf numFmtId="0" fontId="84" fillId="0" borderId="0" xfId="0" applyFont="1" applyBorder="1" applyAlignment="1">
      <alignment vertical="center"/>
    </xf>
    <xf numFmtId="0" fontId="84" fillId="0" borderId="16" xfId="0" applyFont="1" applyBorder="1"/>
    <xf numFmtId="0" fontId="88" fillId="0" borderId="0" xfId="0" applyFont="1" applyAlignment="1">
      <alignment wrapText="1"/>
    </xf>
    <xf numFmtId="0" fontId="84" fillId="0" borderId="18" xfId="0" applyFont="1" applyBorder="1"/>
    <xf numFmtId="0" fontId="84" fillId="0" borderId="3" xfId="0" applyFont="1" applyBorder="1"/>
    <xf numFmtId="0" fontId="84" fillId="0" borderId="64" xfId="0" applyFont="1" applyBorder="1" applyAlignment="1">
      <alignment wrapText="1"/>
    </xf>
    <xf numFmtId="0" fontId="84" fillId="0" borderId="21" xfId="0" applyFont="1" applyBorder="1"/>
    <xf numFmtId="0" fontId="86" fillId="0" borderId="22" xfId="0" applyFont="1" applyBorder="1"/>
    <xf numFmtId="0" fontId="84" fillId="0" borderId="53" xfId="0" applyFont="1" applyBorder="1" applyAlignment="1">
      <alignment horizontal="center"/>
    </xf>
    <xf numFmtId="0" fontId="84" fillId="0" borderId="54"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8" fillId="0" borderId="0" xfId="0" applyFont="1" applyAlignment="1">
      <alignment horizontal="center"/>
    </xf>
    <xf numFmtId="0" fontId="2" fillId="3" borderId="18"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0" fontId="92" fillId="3" borderId="3" xfId="11" applyFont="1" applyFill="1" applyBorder="1" applyAlignment="1">
      <alignment horizontal="left" vertical="center" wrapText="1"/>
    </xf>
    <xf numFmtId="0" fontId="92" fillId="0" borderId="3" xfId="11" applyFont="1" applyFill="1" applyBorder="1" applyAlignment="1">
      <alignment horizontal="left" vertical="center" wrapText="1"/>
    </xf>
    <xf numFmtId="0" fontId="90" fillId="0" borderId="3" xfId="11" applyFont="1" applyFill="1" applyBorder="1" applyAlignment="1">
      <alignment wrapText="1"/>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18" xfId="0" applyFont="1" applyFill="1" applyBorder="1" applyAlignment="1">
      <alignment horizontal="center" vertical="center"/>
    </xf>
    <xf numFmtId="0" fontId="45" fillId="0" borderId="3" xfId="0" applyFont="1" applyFill="1" applyBorder="1" applyAlignment="1" applyProtection="1">
      <alignment horizontal="left"/>
      <protection locked="0"/>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1" xfId="0" applyFont="1" applyFill="1" applyBorder="1" applyAlignment="1">
      <alignment horizontal="center" vertical="center"/>
    </xf>
    <xf numFmtId="0" fontId="45" fillId="0" borderId="25" xfId="0" applyNumberFormat="1" applyFont="1" applyFill="1" applyBorder="1" applyAlignment="1">
      <alignment vertical="center" wrapText="1"/>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2"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5" xfId="11" applyFont="1" applyFill="1" applyBorder="1" applyAlignment="1" applyProtection="1">
      <alignment vertical="center"/>
    </xf>
    <xf numFmtId="0" fontId="2" fillId="0" borderId="16" xfId="11" applyFont="1" applyFill="1" applyBorder="1" applyAlignment="1" applyProtection="1">
      <alignment vertical="center"/>
    </xf>
    <xf numFmtId="0" fontId="84" fillId="0" borderId="3" xfId="0" applyFont="1" applyBorder="1" applyAlignment="1">
      <alignment wrapText="1"/>
    </xf>
    <xf numFmtId="0" fontId="84" fillId="0" borderId="3" xfId="0" applyFont="1" applyFill="1" applyBorder="1" applyAlignment="1"/>
    <xf numFmtId="0" fontId="86" fillId="35" borderId="3" xfId="0" applyFont="1" applyFill="1" applyBorder="1" applyAlignment="1">
      <alignment wrapText="1"/>
    </xf>
    <xf numFmtId="0" fontId="86" fillId="35" borderId="22" xfId="0" applyFont="1" applyFill="1" applyBorder="1" applyAlignment="1">
      <alignment wrapText="1"/>
    </xf>
    <xf numFmtId="0" fontId="84" fillId="0" borderId="15" xfId="0" applyFont="1" applyBorder="1" applyAlignment="1">
      <alignment horizontal="center" vertical="center"/>
    </xf>
    <xf numFmtId="0" fontId="84" fillId="0" borderId="0" xfId="0" applyFont="1" applyAlignment="1"/>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3" xfId="0" applyFont="1" applyBorder="1"/>
    <xf numFmtId="0" fontId="3" fillId="0" borderId="54"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7" fillId="0" borderId="0" xfId="0" applyFont="1"/>
    <xf numFmtId="0" fontId="3" fillId="0" borderId="64" xfId="0" applyFont="1" applyBorder="1"/>
    <xf numFmtId="0" fontId="3" fillId="0" borderId="0" xfId="0" applyFont="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Fill="1" applyBorder="1" applyAlignment="1">
      <alignment horizontal="center" vertical="center" wrapText="1"/>
    </xf>
    <xf numFmtId="0" fontId="86" fillId="0" borderId="0" xfId="0" applyFont="1" applyFill="1" applyBorder="1" applyAlignment="1">
      <alignment horizontal="center" wrapText="1"/>
    </xf>
    <xf numFmtId="0" fontId="84" fillId="0" borderId="0" xfId="0" applyFont="1" applyFill="1" applyBorder="1" applyAlignment="1">
      <alignment vertical="center" wrapText="1"/>
    </xf>
    <xf numFmtId="0" fontId="84" fillId="0" borderId="70" xfId="0" applyFont="1" applyFill="1" applyBorder="1" applyAlignment="1">
      <alignment vertical="center" wrapText="1"/>
    </xf>
    <xf numFmtId="0" fontId="84" fillId="0" borderId="18" xfId="0" applyFont="1" applyFill="1" applyBorder="1"/>
    <xf numFmtId="0" fontId="84" fillId="0" borderId="18" xfId="0" applyFont="1" applyFill="1" applyBorder="1" applyAlignment="1">
      <alignment horizontal="center"/>
    </xf>
    <xf numFmtId="167" fontId="85" fillId="0" borderId="0" xfId="0" applyNumberFormat="1" applyFont="1" applyFill="1"/>
    <xf numFmtId="193" fontId="86" fillId="35"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5" borderId="78"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0" xfId="0" applyFont="1" applyFill="1" applyBorder="1" applyAlignment="1">
      <alignment horizontal="left"/>
    </xf>
    <xf numFmtId="0" fontId="99" fillId="3" borderId="81" xfId="0" applyFont="1" applyFill="1" applyBorder="1" applyAlignment="1">
      <alignment horizontal="left"/>
    </xf>
    <xf numFmtId="0" fontId="4" fillId="3" borderId="84" xfId="0" applyFont="1" applyFill="1" applyBorder="1" applyAlignment="1">
      <alignment vertical="center"/>
    </xf>
    <xf numFmtId="0" fontId="3" fillId="3" borderId="85" xfId="0" applyFont="1" applyFill="1" applyBorder="1" applyAlignment="1">
      <alignment vertical="center"/>
    </xf>
    <xf numFmtId="0" fontId="3" fillId="0" borderId="68" xfId="0" applyFont="1" applyFill="1" applyBorder="1" applyAlignment="1">
      <alignment horizontal="center" vertical="center"/>
    </xf>
    <xf numFmtId="0" fontId="3" fillId="0" borderId="7" xfId="0" applyFont="1" applyFill="1" applyBorder="1" applyAlignment="1">
      <alignment vertical="center"/>
    </xf>
    <xf numFmtId="0" fontId="3" fillId="0" borderId="18" xfId="0" applyFont="1" applyFill="1" applyBorder="1" applyAlignment="1">
      <alignment horizontal="center" vertical="center"/>
    </xf>
    <xf numFmtId="0" fontId="3" fillId="0" borderId="82" xfId="0" applyFont="1" applyFill="1" applyBorder="1" applyAlignment="1">
      <alignment vertical="center"/>
    </xf>
    <xf numFmtId="0" fontId="4" fillId="0" borderId="82" xfId="0" applyFont="1" applyFill="1" applyBorder="1" applyAlignment="1">
      <alignment vertical="center"/>
    </xf>
    <xf numFmtId="0" fontId="3" fillId="0" borderId="21" xfId="0" applyFont="1" applyFill="1" applyBorder="1" applyAlignment="1">
      <alignment horizontal="center" vertical="center"/>
    </xf>
    <xf numFmtId="0" fontId="4" fillId="0" borderId="22" xfId="0" applyFont="1" applyFill="1" applyBorder="1" applyAlignment="1">
      <alignment vertical="center"/>
    </xf>
    <xf numFmtId="0" fontId="3" fillId="3" borderId="64" xfId="0" applyFont="1" applyFill="1" applyBorder="1" applyAlignment="1">
      <alignment horizontal="center" vertical="center"/>
    </xf>
    <xf numFmtId="0" fontId="3" fillId="3" borderId="0"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169" fontId="9" fillId="36" borderId="54" xfId="20" applyBorder="1"/>
    <xf numFmtId="0" fontId="3" fillId="0" borderId="88" xfId="0" applyFont="1" applyFill="1" applyBorder="1" applyAlignment="1">
      <alignment horizontal="center" vertical="center"/>
    </xf>
    <xf numFmtId="0" fontId="3" fillId="0" borderId="89" xfId="0" applyFont="1" applyFill="1" applyBorder="1" applyAlignment="1">
      <alignment vertical="center"/>
    </xf>
    <xf numFmtId="169" fontId="9" fillId="36" borderId="24" xfId="20" applyBorder="1"/>
    <xf numFmtId="169" fontId="9" fillId="36" borderId="90" xfId="20" applyBorder="1"/>
    <xf numFmtId="169" fontId="9" fillId="36" borderId="25" xfId="20" applyBorder="1"/>
    <xf numFmtId="0" fontId="3" fillId="0" borderId="92" xfId="0" applyFont="1" applyFill="1" applyBorder="1" applyAlignment="1">
      <alignment horizontal="center" vertical="center"/>
    </xf>
    <xf numFmtId="0" fontId="3" fillId="0" borderId="93" xfId="0" applyFont="1" applyFill="1" applyBorder="1" applyAlignment="1">
      <alignment vertical="center"/>
    </xf>
    <xf numFmtId="169" fontId="9" fillId="36" borderId="30" xfId="20" applyBorder="1"/>
    <xf numFmtId="0" fontId="4" fillId="0" borderId="0" xfId="0" applyFont="1" applyFill="1" applyAlignment="1">
      <alignment horizontal="center"/>
    </xf>
    <xf numFmtId="0" fontId="86" fillId="0" borderId="82" xfId="0" applyFont="1" applyFill="1" applyBorder="1" applyAlignment="1">
      <alignment horizontal="center" vertical="center" wrapText="1"/>
    </xf>
    <xf numFmtId="0" fontId="86" fillId="0" borderId="83" xfId="0" applyFont="1" applyFill="1" applyBorder="1" applyAlignment="1">
      <alignment horizontal="center" vertical="center" wrapText="1"/>
    </xf>
    <xf numFmtId="0" fontId="84" fillId="0" borderId="82" xfId="0" applyFont="1" applyFill="1" applyBorder="1"/>
    <xf numFmtId="0" fontId="84" fillId="0" borderId="82" xfId="0" applyFont="1" applyFill="1" applyBorder="1" applyAlignment="1">
      <alignment horizontal="left" indent="1"/>
    </xf>
    <xf numFmtId="0" fontId="87" fillId="0" borderId="82" xfId="0" applyFont="1" applyFill="1" applyBorder="1" applyAlignment="1">
      <alignment horizontal="left" indent="1"/>
    </xf>
    <xf numFmtId="0" fontId="94" fillId="0" borderId="0" xfId="11" applyFont="1" applyFill="1" applyBorder="1" applyProtection="1"/>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left" vertical="center" wrapText="1"/>
    </xf>
    <xf numFmtId="0" fontId="4" fillId="35" borderId="83" xfId="0" applyFont="1" applyFill="1" applyBorder="1" applyAlignment="1">
      <alignment horizontal="left" vertical="center" wrapText="1"/>
    </xf>
    <xf numFmtId="0" fontId="3" fillId="0" borderId="18" xfId="0" applyFont="1" applyFill="1" applyBorder="1" applyAlignment="1">
      <alignment horizontal="right" vertical="center" wrapText="1"/>
    </xf>
    <xf numFmtId="0" fontId="100" fillId="0" borderId="18" xfId="0" applyFont="1" applyFill="1" applyBorder="1" applyAlignment="1">
      <alignment horizontal="right" vertical="center" wrapText="1"/>
    </xf>
    <xf numFmtId="0" fontId="4" fillId="0" borderId="18"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1" xfId="5" applyNumberFormat="1" applyFont="1" applyFill="1" applyBorder="1" applyAlignment="1" applyProtection="1">
      <alignment horizontal="left" vertical="center"/>
      <protection locked="0"/>
    </xf>
    <xf numFmtId="0" fontId="102" fillId="0" borderId="22" xfId="9" applyFont="1" applyFill="1" applyBorder="1" applyAlignment="1" applyProtection="1">
      <alignment horizontal="left" vertical="center" wrapText="1"/>
      <protection locked="0"/>
    </xf>
    <xf numFmtId="0" fontId="84" fillId="0" borderId="82" xfId="0" applyFont="1" applyBorder="1" applyAlignment="1">
      <alignment vertical="center" wrapText="1"/>
    </xf>
    <xf numFmtId="14" fontId="2" fillId="3" borderId="82" xfId="8" quotePrefix="1" applyNumberFormat="1" applyFont="1" applyFill="1" applyBorder="1" applyAlignment="1" applyProtection="1">
      <alignment horizontal="left"/>
      <protection locked="0"/>
    </xf>
    <xf numFmtId="0" fontId="6" fillId="0" borderId="82" xfId="17" applyFill="1" applyBorder="1" applyAlignment="1" applyProtection="1"/>
    <xf numFmtId="49" fontId="84" fillId="0" borderId="82"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6" borderId="99" xfId="20964" applyFont="1" applyFill="1" applyBorder="1" applyAlignment="1">
      <alignment vertical="center"/>
    </xf>
    <xf numFmtId="0" fontId="45" fillId="76" borderId="100" xfId="20964" applyFont="1" applyFill="1" applyBorder="1" applyAlignment="1">
      <alignment vertical="center"/>
    </xf>
    <xf numFmtId="0" fontId="45" fillId="76" borderId="97" xfId="20964" applyFont="1" applyFill="1" applyBorder="1" applyAlignment="1">
      <alignment vertical="center"/>
    </xf>
    <xf numFmtId="0" fontId="104" fillId="69" borderId="96" xfId="20964" applyFont="1" applyFill="1" applyBorder="1" applyAlignment="1">
      <alignment horizontal="center" vertical="center"/>
    </xf>
    <xf numFmtId="0" fontId="104" fillId="69" borderId="97" xfId="20964" applyFont="1" applyFill="1" applyBorder="1" applyAlignment="1">
      <alignment horizontal="left" vertical="center" wrapText="1"/>
    </xf>
    <xf numFmtId="0" fontId="103" fillId="77" borderId="98" xfId="20964" applyFont="1" applyFill="1" applyBorder="1" applyAlignment="1">
      <alignment horizontal="center" vertical="center"/>
    </xf>
    <xf numFmtId="0" fontId="103" fillId="77" borderId="100" xfId="20964" applyFont="1" applyFill="1" applyBorder="1" applyAlignment="1">
      <alignment vertical="top" wrapText="1"/>
    </xf>
    <xf numFmtId="0" fontId="105" fillId="69" borderId="96" xfId="20964" applyFont="1" applyFill="1" applyBorder="1" applyAlignment="1">
      <alignment horizontal="center" vertical="center"/>
    </xf>
    <xf numFmtId="0" fontId="104" fillId="69" borderId="100" xfId="20964" applyFont="1" applyFill="1" applyBorder="1" applyAlignment="1">
      <alignment vertical="center" wrapText="1"/>
    </xf>
    <xf numFmtId="0" fontId="104" fillId="69" borderId="97" xfId="20964" applyFont="1" applyFill="1" applyBorder="1" applyAlignment="1">
      <alignment horizontal="left" vertical="center"/>
    </xf>
    <xf numFmtId="0" fontId="105" fillId="3" borderId="96" xfId="20964" applyFont="1" applyFill="1" applyBorder="1" applyAlignment="1">
      <alignment horizontal="center" vertical="center"/>
    </xf>
    <xf numFmtId="0" fontId="104" fillId="3" borderId="97" xfId="20964" applyFont="1" applyFill="1" applyBorder="1" applyAlignment="1">
      <alignment horizontal="left" vertical="center"/>
    </xf>
    <xf numFmtId="0" fontId="105" fillId="0" borderId="96" xfId="20964" applyFont="1" applyFill="1" applyBorder="1" applyAlignment="1">
      <alignment horizontal="center" vertical="center"/>
    </xf>
    <xf numFmtId="0" fontId="104" fillId="0" borderId="97" xfId="20964" applyFont="1" applyFill="1" applyBorder="1" applyAlignment="1">
      <alignment horizontal="left" vertical="center"/>
    </xf>
    <xf numFmtId="0" fontId="106" fillId="77" borderId="98" xfId="20964" applyFont="1" applyFill="1" applyBorder="1" applyAlignment="1">
      <alignment horizontal="center" vertical="center"/>
    </xf>
    <xf numFmtId="0" fontId="103" fillId="77" borderId="100" xfId="20964" applyFont="1" applyFill="1" applyBorder="1" applyAlignment="1">
      <alignment vertical="center"/>
    </xf>
    <xf numFmtId="0" fontId="103" fillId="76" borderId="99" xfId="20964" applyFont="1" applyFill="1" applyBorder="1" applyAlignment="1">
      <alignment vertical="center"/>
    </xf>
    <xf numFmtId="0" fontId="103" fillId="76" borderId="100" xfId="20964" applyFont="1" applyFill="1" applyBorder="1" applyAlignment="1">
      <alignment vertical="center"/>
    </xf>
    <xf numFmtId="0" fontId="108" fillId="3" borderId="96" xfId="20964" applyFont="1" applyFill="1" applyBorder="1" applyAlignment="1">
      <alignment horizontal="center" vertical="center"/>
    </xf>
    <xf numFmtId="0" fontId="109" fillId="77" borderId="98" xfId="20964" applyFont="1" applyFill="1" applyBorder="1" applyAlignment="1">
      <alignment horizontal="center" vertical="center"/>
    </xf>
    <xf numFmtId="0" fontId="45" fillId="77" borderId="100" xfId="20964" applyFont="1" applyFill="1" applyBorder="1" applyAlignment="1">
      <alignment vertical="center"/>
    </xf>
    <xf numFmtId="0" fontId="108" fillId="69" borderId="96" xfId="20964" applyFont="1" applyFill="1" applyBorder="1" applyAlignment="1">
      <alignment horizontal="center" vertical="center"/>
    </xf>
    <xf numFmtId="0" fontId="109" fillId="3" borderId="98" xfId="20964" applyFont="1" applyFill="1" applyBorder="1" applyAlignment="1">
      <alignment horizontal="center" vertical="center"/>
    </xf>
    <xf numFmtId="0" fontId="45" fillId="3" borderId="100" xfId="20964" applyFont="1" applyFill="1" applyBorder="1" applyAlignment="1">
      <alignment vertical="center"/>
    </xf>
    <xf numFmtId="0" fontId="105" fillId="69" borderId="98" xfId="20964" applyFont="1" applyFill="1" applyBorder="1" applyAlignment="1">
      <alignment horizontal="center" vertical="center"/>
    </xf>
    <xf numFmtId="0" fontId="19" fillId="69" borderId="98" xfId="20964" applyFont="1" applyFill="1" applyBorder="1" applyAlignment="1">
      <alignment horizontal="center" vertical="center"/>
    </xf>
    <xf numFmtId="0" fontId="100" fillId="0" borderId="98" xfId="0" applyFont="1" applyFill="1" applyBorder="1" applyAlignment="1">
      <alignment horizontal="left" vertical="center" wrapText="1"/>
    </xf>
    <xf numFmtId="10" fontId="4" fillId="35" borderId="98" xfId="0" applyNumberFormat="1" applyFont="1" applyFill="1" applyBorder="1" applyAlignment="1">
      <alignment horizontal="center" vertical="center" wrapText="1"/>
    </xf>
    <xf numFmtId="0" fontId="4" fillId="35" borderId="98" xfId="0" applyFont="1" applyFill="1" applyBorder="1" applyAlignment="1">
      <alignment horizontal="left" vertical="center" wrapText="1"/>
    </xf>
    <xf numFmtId="0" fontId="3" fillId="0" borderId="98" xfId="0" applyFont="1" applyFill="1" applyBorder="1" applyAlignment="1">
      <alignment horizontal="left" vertical="center" wrapText="1"/>
    </xf>
    <xf numFmtId="0" fontId="4" fillId="35" borderId="84" xfId="0" applyFont="1" applyFill="1" applyBorder="1" applyAlignment="1">
      <alignment vertical="center" wrapText="1"/>
    </xf>
    <xf numFmtId="0" fontId="4" fillId="35" borderId="97" xfId="0" applyFont="1" applyFill="1" applyBorder="1" applyAlignment="1">
      <alignment vertical="center" wrapText="1"/>
    </xf>
    <xf numFmtId="0" fontId="4" fillId="35" borderId="71" xfId="0" applyFont="1" applyFill="1" applyBorder="1" applyAlignment="1">
      <alignment vertical="center" wrapText="1"/>
    </xf>
    <xf numFmtId="0" fontId="4" fillId="35" borderId="29" xfId="0" applyFont="1" applyFill="1" applyBorder="1" applyAlignment="1">
      <alignment vertical="center" wrapText="1"/>
    </xf>
    <xf numFmtId="0" fontId="84" fillId="0" borderId="98" xfId="0" applyFont="1" applyBorder="1"/>
    <xf numFmtId="0" fontId="6" fillId="0" borderId="98" xfId="17" applyFill="1" applyBorder="1" applyAlignment="1" applyProtection="1">
      <alignment horizontal="left" vertical="center"/>
    </xf>
    <xf numFmtId="0" fontId="6" fillId="0" borderId="98" xfId="17" applyBorder="1" applyAlignment="1" applyProtection="1"/>
    <xf numFmtId="0" fontId="84" fillId="0" borderId="98" xfId="0" applyFont="1" applyFill="1" applyBorder="1"/>
    <xf numFmtId="0" fontId="6" fillId="0" borderId="98" xfId="17" applyFill="1" applyBorder="1" applyAlignment="1" applyProtection="1">
      <alignment horizontal="left" vertical="center" wrapText="1"/>
    </xf>
    <xf numFmtId="0" fontId="6" fillId="0" borderId="98"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applyAlignment="1"/>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2" fillId="0" borderId="16" xfId="0" applyNumberFormat="1" applyFont="1" applyFill="1" applyBorder="1" applyAlignment="1">
      <alignment horizontal="left" vertical="center" wrapText="1" indent="1"/>
    </xf>
    <xf numFmtId="0" fontId="2" fillId="0" borderId="17"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0" fontId="2" fillId="0" borderId="18" xfId="0" applyFont="1" applyFill="1" applyBorder="1" applyAlignment="1">
      <alignment horizontal="right" vertical="center" wrapText="1"/>
    </xf>
    <xf numFmtId="0" fontId="2" fillId="2" borderId="18" xfId="0" applyFont="1" applyFill="1" applyBorder="1" applyAlignment="1">
      <alignment horizontal="right" vertical="center"/>
    </xf>
    <xf numFmtId="0" fontId="45" fillId="0" borderId="18" xfId="0" applyFont="1" applyFill="1" applyBorder="1" applyAlignment="1">
      <alignment horizontal="center" vertical="center" wrapText="1"/>
    </xf>
    <xf numFmtId="0" fontId="2" fillId="2" borderId="21"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3" xfId="0" applyFont="1" applyFill="1" applyBorder="1"/>
    <xf numFmtId="0" fontId="3" fillId="3" borderId="101" xfId="0" applyFont="1" applyFill="1" applyBorder="1" applyAlignment="1">
      <alignment wrapText="1"/>
    </xf>
    <xf numFmtId="0" fontId="3" fillId="3" borderId="102" xfId="0" applyFont="1" applyFill="1" applyBorder="1"/>
    <xf numFmtId="0" fontId="4" fillId="3" borderId="77" xfId="0" applyFont="1" applyFill="1" applyBorder="1" applyAlignment="1">
      <alignment horizontal="center" wrapText="1"/>
    </xf>
    <xf numFmtId="0" fontId="3" fillId="0" borderId="98" xfId="0" applyFont="1" applyFill="1" applyBorder="1" applyAlignment="1">
      <alignment horizontal="center"/>
    </xf>
    <xf numFmtId="0" fontId="3" fillId="0" borderId="98" xfId="0" applyFont="1" applyBorder="1" applyAlignment="1">
      <alignment horizontal="center"/>
    </xf>
    <xf numFmtId="0" fontId="3" fillId="3" borderId="64"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95" xfId="0" applyFont="1" applyFill="1" applyBorder="1" applyAlignment="1">
      <alignment horizontal="center" vertical="center" wrapText="1"/>
    </xf>
    <xf numFmtId="0" fontId="3" fillId="0" borderId="18" xfId="0" applyFont="1" applyBorder="1"/>
    <xf numFmtId="0" fontId="3" fillId="0" borderId="98" xfId="0" applyFont="1" applyBorder="1" applyAlignment="1">
      <alignment wrapText="1"/>
    </xf>
    <xf numFmtId="0" fontId="99" fillId="0" borderId="98" xfId="0" applyFont="1" applyBorder="1" applyAlignment="1">
      <alignment horizontal="left" wrapText="1" indent="2"/>
    </xf>
    <xf numFmtId="0" fontId="4" fillId="0" borderId="18" xfId="0" applyFont="1" applyBorder="1"/>
    <xf numFmtId="0" fontId="4" fillId="0" borderId="98" xfId="0" applyFont="1" applyBorder="1" applyAlignment="1">
      <alignment wrapText="1"/>
    </xf>
    <xf numFmtId="0" fontId="110" fillId="3" borderId="64" xfId="0" applyFont="1" applyFill="1" applyBorder="1" applyAlignment="1">
      <alignment horizontal="left"/>
    </xf>
    <xf numFmtId="0" fontId="110" fillId="3" borderId="0" xfId="0" applyFont="1" applyFill="1" applyBorder="1" applyAlignment="1">
      <alignment horizontal="center"/>
    </xf>
    <xf numFmtId="0" fontId="99" fillId="0" borderId="98" xfId="0" applyFont="1" applyBorder="1" applyAlignment="1">
      <alignment horizontal="left" wrapText="1" indent="4"/>
    </xf>
    <xf numFmtId="0" fontId="3" fillId="3" borderId="0" xfId="0" applyFont="1" applyFill="1" applyBorder="1" applyAlignment="1">
      <alignment wrapText="1"/>
    </xf>
    <xf numFmtId="0" fontId="4" fillId="0" borderId="21" xfId="0" applyFont="1" applyBorder="1"/>
    <xf numFmtId="0" fontId="4" fillId="0" borderId="22" xfId="0" applyFont="1" applyBorder="1" applyAlignment="1">
      <alignment wrapText="1"/>
    </xf>
    <xf numFmtId="0" fontId="2" fillId="2" borderId="88" xfId="0" applyFont="1" applyFill="1" applyBorder="1" applyAlignment="1">
      <alignment horizontal="right" vertical="center"/>
    </xf>
    <xf numFmtId="0" fontId="2" fillId="0" borderId="96" xfId="0" applyFont="1" applyBorder="1" applyAlignment="1">
      <alignment vertical="center" wrapText="1"/>
    </xf>
    <xf numFmtId="0" fontId="111" fillId="0" borderId="0" xfId="11" applyFont="1" applyFill="1" applyBorder="1" applyProtection="1"/>
    <xf numFmtId="0" fontId="111" fillId="0" borderId="0" xfId="11" applyFont="1" applyFill="1" applyBorder="1" applyAlignment="1" applyProtection="1"/>
    <xf numFmtId="0" fontId="113" fillId="0" borderId="0" xfId="11" applyFont="1" applyFill="1" applyBorder="1" applyAlignment="1" applyProtection="1"/>
    <xf numFmtId="0" fontId="116" fillId="0" borderId="113" xfId="13" applyFont="1" applyFill="1" applyBorder="1" applyAlignment="1" applyProtection="1">
      <alignment horizontal="left" vertical="center" wrapText="1"/>
      <protection locked="0"/>
    </xf>
    <xf numFmtId="0" fontId="112" fillId="0" borderId="113" xfId="0" applyFont="1" applyFill="1" applyBorder="1"/>
    <xf numFmtId="49" fontId="116" fillId="0" borderId="113" xfId="5" applyNumberFormat="1" applyFont="1" applyFill="1" applyBorder="1" applyAlignment="1" applyProtection="1">
      <alignment horizontal="right" vertical="center" wrapText="1"/>
      <protection locked="0"/>
    </xf>
    <xf numFmtId="49" fontId="117" fillId="0" borderId="113" xfId="5" applyNumberFormat="1" applyFont="1" applyFill="1" applyBorder="1" applyAlignment="1" applyProtection="1">
      <alignment horizontal="right" vertical="center" wrapText="1"/>
      <protection locked="0"/>
    </xf>
    <xf numFmtId="0" fontId="112" fillId="0" borderId="0" xfId="0" applyFont="1" applyFill="1"/>
    <xf numFmtId="0" fontId="111" fillId="0" borderId="113" xfId="0" applyNumberFormat="1" applyFont="1" applyFill="1" applyBorder="1" applyAlignment="1">
      <alignment horizontal="left" vertical="center" wrapText="1"/>
    </xf>
    <xf numFmtId="0" fontId="115" fillId="0" borderId="113" xfId="0" applyFont="1" applyFill="1" applyBorder="1"/>
    <xf numFmtId="0" fontId="112" fillId="0" borderId="0" xfId="0" applyFont="1" applyFill="1" applyBorder="1"/>
    <xf numFmtId="0" fontId="114" fillId="0" borderId="113" xfId="0" applyFont="1" applyFill="1" applyBorder="1" applyAlignment="1">
      <alignment horizontal="left" indent="1"/>
    </xf>
    <xf numFmtId="0" fontId="114" fillId="0" borderId="113" xfId="0" applyFont="1" applyFill="1" applyBorder="1" applyAlignment="1">
      <alignment horizontal="left" wrapText="1" indent="1"/>
    </xf>
    <xf numFmtId="0" fontId="111" fillId="0" borderId="113" xfId="0" applyFont="1" applyFill="1" applyBorder="1" applyAlignment="1">
      <alignment horizontal="left" indent="1"/>
    </xf>
    <xf numFmtId="0" fontId="111" fillId="0" borderId="113" xfId="0" applyNumberFormat="1" applyFont="1" applyFill="1" applyBorder="1" applyAlignment="1">
      <alignment horizontal="left" indent="1"/>
    </xf>
    <xf numFmtId="0" fontId="111" fillId="0" borderId="113" xfId="0" applyFont="1" applyFill="1" applyBorder="1" applyAlignment="1">
      <alignment horizontal="left" wrapText="1" indent="2"/>
    </xf>
    <xf numFmtId="0" fontId="114" fillId="0" borderId="113" xfId="0" applyFont="1" applyFill="1" applyBorder="1" applyAlignment="1">
      <alignment horizontal="left" vertical="center" indent="1"/>
    </xf>
    <xf numFmtId="0" fontId="112" fillId="0" borderId="113" xfId="0" applyFont="1" applyFill="1" applyBorder="1" applyAlignment="1">
      <alignment horizontal="left" wrapText="1"/>
    </xf>
    <xf numFmtId="0" fontId="112" fillId="0" borderId="113" xfId="0" applyFont="1" applyFill="1" applyBorder="1" applyAlignment="1">
      <alignment horizontal="left" wrapText="1" indent="2"/>
    </xf>
    <xf numFmtId="49" fontId="112" fillId="0" borderId="113" xfId="0" applyNumberFormat="1" applyFont="1" applyFill="1" applyBorder="1" applyAlignment="1">
      <alignment horizontal="left" indent="3"/>
    </xf>
    <xf numFmtId="49" fontId="112" fillId="0" borderId="113" xfId="0" applyNumberFormat="1" applyFont="1" applyFill="1" applyBorder="1" applyAlignment="1">
      <alignment horizontal="left" indent="1"/>
    </xf>
    <xf numFmtId="49" fontId="112" fillId="0" borderId="113" xfId="0" applyNumberFormat="1" applyFont="1" applyFill="1" applyBorder="1" applyAlignment="1">
      <alignment horizontal="left" vertical="top" wrapText="1" indent="2"/>
    </xf>
    <xf numFmtId="49" fontId="112" fillId="0" borderId="113" xfId="0" applyNumberFormat="1" applyFont="1" applyFill="1" applyBorder="1" applyAlignment="1">
      <alignment horizontal="left" wrapText="1" indent="3"/>
    </xf>
    <xf numFmtId="49" fontId="112" fillId="0" borderId="113" xfId="0" applyNumberFormat="1" applyFont="1" applyFill="1" applyBorder="1" applyAlignment="1">
      <alignment horizontal="left" wrapText="1" indent="2"/>
    </xf>
    <xf numFmtId="0" fontId="112" fillId="0" borderId="113" xfId="0" applyNumberFormat="1" applyFont="1" applyFill="1" applyBorder="1" applyAlignment="1">
      <alignment horizontal="left" wrapText="1" indent="1"/>
    </xf>
    <xf numFmtId="49" fontId="112" fillId="0" borderId="113" xfId="0" applyNumberFormat="1" applyFont="1" applyFill="1" applyBorder="1" applyAlignment="1">
      <alignment horizontal="left" wrapText="1" indent="1"/>
    </xf>
    <xf numFmtId="0" fontId="112" fillId="0" borderId="114" xfId="0" applyFont="1" applyFill="1" applyBorder="1" applyAlignment="1">
      <alignment horizontal="center" vertical="center" wrapText="1"/>
    </xf>
    <xf numFmtId="0" fontId="114" fillId="0" borderId="113" xfId="0" applyNumberFormat="1" applyFont="1" applyFill="1" applyBorder="1" applyAlignment="1">
      <alignment horizontal="left" vertical="center" wrapText="1"/>
    </xf>
    <xf numFmtId="0" fontId="112" fillId="0" borderId="113" xfId="0" applyFont="1" applyFill="1" applyBorder="1" applyAlignment="1">
      <alignment horizontal="left" indent="1"/>
    </xf>
    <xf numFmtId="0" fontId="6" fillId="0" borderId="113" xfId="17" applyBorder="1" applyAlignment="1" applyProtection="1"/>
    <xf numFmtId="0" fontId="115" fillId="0" borderId="113" xfId="0" applyFont="1" applyFill="1" applyBorder="1" applyAlignment="1">
      <alignment horizontal="center" vertical="center" wrapText="1"/>
    </xf>
    <xf numFmtId="0" fontId="112" fillId="0" borderId="7" xfId="0" applyFont="1" applyFill="1" applyBorder="1" applyAlignment="1">
      <alignment horizontal="center" vertical="center" wrapText="1"/>
    </xf>
    <xf numFmtId="0" fontId="112" fillId="0" borderId="0" xfId="0" applyFont="1" applyFill="1" applyBorder="1" applyAlignment="1">
      <alignment horizontal="center" vertical="center" wrapText="1"/>
    </xf>
    <xf numFmtId="14" fontId="84" fillId="0" borderId="0" xfId="0" applyNumberFormat="1" applyFont="1" applyFill="1"/>
    <xf numFmtId="0" fontId="118" fillId="0" borderId="113" xfId="13" applyFont="1" applyFill="1" applyBorder="1" applyAlignment="1" applyProtection="1">
      <alignment horizontal="left" vertical="center" wrapText="1"/>
      <protection locked="0"/>
    </xf>
    <xf numFmtId="0" fontId="112" fillId="0" borderId="0" xfId="0" applyFont="1" applyFill="1" applyAlignment="1">
      <alignment horizontal="left" vertical="top" wrapText="1"/>
    </xf>
    <xf numFmtId="0" fontId="112" fillId="0" borderId="0" xfId="0" applyFont="1" applyFill="1" applyAlignment="1">
      <alignment wrapText="1"/>
    </xf>
    <xf numFmtId="0" fontId="112" fillId="0" borderId="113" xfId="0" applyFont="1" applyFill="1" applyBorder="1" applyAlignment="1">
      <alignment horizontal="center" vertical="center"/>
    </xf>
    <xf numFmtId="0" fontId="112" fillId="0" borderId="113" xfId="0" applyFont="1" applyFill="1" applyBorder="1" applyAlignment="1">
      <alignment horizontal="center" vertical="center" wrapText="1"/>
    </xf>
    <xf numFmtId="0" fontId="115" fillId="0" borderId="0" xfId="0" applyFont="1" applyFill="1"/>
    <xf numFmtId="0" fontId="112" fillId="0" borderId="113" xfId="0" applyFont="1" applyFill="1" applyBorder="1" applyAlignment="1">
      <alignment wrapText="1"/>
    </xf>
    <xf numFmtId="0" fontId="112" fillId="0" borderId="113" xfId="0" applyFont="1" applyFill="1" applyBorder="1" applyAlignment="1">
      <alignment horizontal="left" indent="8"/>
    </xf>
    <xf numFmtId="0" fontId="112" fillId="0" borderId="0" xfId="0" applyFont="1" applyFill="1" applyBorder="1" applyAlignment="1">
      <alignment horizontal="left"/>
    </xf>
    <xf numFmtId="0" fontId="115" fillId="0" borderId="0" xfId="0" applyFont="1" applyFill="1" applyBorder="1"/>
    <xf numFmtId="0" fontId="115" fillId="0" borderId="7" xfId="0" applyFont="1" applyFill="1" applyBorder="1"/>
    <xf numFmtId="0" fontId="112" fillId="0" borderId="0" xfId="0" applyFont="1" applyFill="1" applyBorder="1" applyAlignment="1">
      <alignment horizontal="center" vertical="center"/>
    </xf>
    <xf numFmtId="0" fontId="112" fillId="0" borderId="7" xfId="0" applyFont="1" applyFill="1" applyBorder="1" applyAlignment="1">
      <alignment wrapText="1"/>
    </xf>
    <xf numFmtId="49" fontId="112" fillId="0" borderId="113" xfId="0" applyNumberFormat="1" applyFont="1" applyFill="1" applyBorder="1" applyAlignment="1">
      <alignment horizontal="center" vertical="center" wrapText="1"/>
    </xf>
    <xf numFmtId="0" fontId="112" fillId="0" borderId="113" xfId="0" applyFont="1" applyFill="1" applyBorder="1" applyAlignment="1">
      <alignment horizontal="center"/>
    </xf>
    <xf numFmtId="0" fontId="112" fillId="0" borderId="7" xfId="0" applyFont="1" applyFill="1" applyBorder="1"/>
    <xf numFmtId="0" fontId="112" fillId="0" borderId="113" xfId="0" applyFont="1" applyFill="1" applyBorder="1" applyAlignment="1">
      <alignment horizontal="left" indent="2"/>
    </xf>
    <xf numFmtId="0" fontId="112" fillId="0" borderId="113" xfId="0" applyNumberFormat="1" applyFont="1" applyFill="1" applyBorder="1" applyAlignment="1">
      <alignment horizontal="left" indent="1"/>
    </xf>
    <xf numFmtId="0" fontId="120" fillId="0" borderId="0" xfId="0" applyFont="1" applyFill="1"/>
    <xf numFmtId="0" fontId="120" fillId="0" borderId="0" xfId="0" applyFont="1" applyFill="1" applyAlignment="1">
      <alignment horizontal="center" vertical="center"/>
    </xf>
    <xf numFmtId="0" fontId="114" fillId="0" borderId="113" xfId="0" applyFont="1" applyFill="1" applyBorder="1" applyAlignment="1">
      <alignment horizontal="center" vertical="center" wrapText="1"/>
    </xf>
    <xf numFmtId="0" fontId="0" fillId="0" borderId="113" xfId="0" applyBorder="1" applyAlignment="1">
      <alignment horizontal="left" indent="2"/>
    </xf>
    <xf numFmtId="0" fontId="0" fillId="0" borderId="114" xfId="0" applyBorder="1" applyAlignment="1">
      <alignment horizontal="left" indent="2"/>
    </xf>
    <xf numFmtId="0" fontId="0" fillId="0" borderId="113" xfId="0" applyFill="1" applyBorder="1" applyAlignment="1">
      <alignment horizontal="left" indent="2"/>
    </xf>
    <xf numFmtId="0" fontId="122" fillId="0" borderId="120" xfId="0" applyNumberFormat="1" applyFont="1" applyFill="1" applyBorder="1" applyAlignment="1">
      <alignment vertical="center" wrapText="1" readingOrder="1"/>
    </xf>
    <xf numFmtId="0" fontId="122" fillId="0" borderId="121" xfId="0" applyNumberFormat="1" applyFont="1" applyFill="1" applyBorder="1" applyAlignment="1">
      <alignment vertical="center" wrapText="1" readingOrder="1"/>
    </xf>
    <xf numFmtId="0" fontId="122" fillId="0" borderId="121" xfId="0" applyNumberFormat="1" applyFont="1" applyFill="1" applyBorder="1" applyAlignment="1">
      <alignment horizontal="left" vertical="center" wrapText="1" indent="1" readingOrder="1"/>
    </xf>
    <xf numFmtId="0" fontId="122" fillId="0" borderId="122" xfId="0" applyNumberFormat="1" applyFont="1" applyFill="1" applyBorder="1" applyAlignment="1">
      <alignment vertical="center" wrapText="1" readingOrder="1"/>
    </xf>
    <xf numFmtId="0" fontId="123" fillId="0" borderId="113" xfId="0" applyNumberFormat="1" applyFont="1" applyFill="1" applyBorder="1" applyAlignment="1">
      <alignment vertical="center" wrapText="1" readingOrder="1"/>
    </xf>
    <xf numFmtId="0" fontId="112" fillId="0" borderId="114" xfId="0" applyFont="1" applyFill="1" applyBorder="1" applyAlignment="1">
      <alignment horizontal="center" vertical="center" wrapText="1"/>
    </xf>
    <xf numFmtId="0" fontId="0" fillId="0" borderId="7" xfId="0" applyBorder="1"/>
    <xf numFmtId="0" fontId="112" fillId="0" borderId="105" xfId="0" applyFont="1" applyFill="1" applyBorder="1" applyAlignment="1">
      <alignment horizontal="center" vertical="center" wrapText="1"/>
    </xf>
    <xf numFmtId="0" fontId="0" fillId="0" borderId="113" xfId="0" applyBorder="1" applyAlignment="1">
      <alignment horizontal="left" indent="3"/>
    </xf>
    <xf numFmtId="10" fontId="94" fillId="78" borderId="113" xfId="0" applyNumberFormat="1" applyFont="1" applyFill="1" applyBorder="1" applyAlignment="1" applyProtection="1">
      <alignment vertical="center"/>
      <protection locked="0"/>
    </xf>
    <xf numFmtId="10" fontId="94" fillId="78" borderId="83" xfId="0" applyNumberFormat="1" applyFont="1" applyFill="1" applyBorder="1" applyAlignment="1" applyProtection="1">
      <alignment vertical="center"/>
      <protection locked="0"/>
    </xf>
    <xf numFmtId="3" fontId="94" fillId="78" borderId="113" xfId="0" applyNumberFormat="1" applyFont="1" applyFill="1" applyBorder="1" applyAlignment="1" applyProtection="1">
      <alignment vertical="center"/>
      <protection locked="0"/>
    </xf>
    <xf numFmtId="3" fontId="94" fillId="78" borderId="83" xfId="0" applyNumberFormat="1" applyFont="1" applyFill="1" applyBorder="1" applyAlignment="1" applyProtection="1">
      <alignment vertical="center"/>
      <protection locked="0"/>
    </xf>
    <xf numFmtId="10" fontId="94" fillId="78" borderId="22" xfId="0" applyNumberFormat="1" applyFont="1" applyFill="1" applyBorder="1" applyAlignment="1" applyProtection="1">
      <alignment vertical="center"/>
      <protection locked="0"/>
    </xf>
    <xf numFmtId="10" fontId="94" fillId="78" borderId="23" xfId="0" applyNumberFormat="1" applyFont="1" applyFill="1" applyBorder="1" applyAlignment="1" applyProtection="1">
      <alignment vertical="center"/>
      <protection locked="0"/>
    </xf>
    <xf numFmtId="193" fontId="94" fillId="79" borderId="7" xfId="0" applyNumberFormat="1" applyFont="1" applyFill="1" applyBorder="1" applyAlignment="1">
      <alignment horizontal="right"/>
    </xf>
    <xf numFmtId="193" fontId="94" fillId="79" borderId="77" xfId="0" applyNumberFormat="1" applyFont="1" applyFill="1" applyBorder="1" applyAlignment="1">
      <alignment horizontal="right"/>
    </xf>
    <xf numFmtId="14" fontId="96" fillId="0" borderId="0" xfId="0" applyNumberFormat="1" applyFont="1" applyAlignment="1">
      <alignment horizontal="left"/>
    </xf>
    <xf numFmtId="193" fontId="94" fillId="0" borderId="113" xfId="0" applyNumberFormat="1" applyFont="1" applyFill="1" applyBorder="1" applyAlignment="1" applyProtection="1">
      <alignment horizontal="right"/>
    </xf>
    <xf numFmtId="193" fontId="94" fillId="0" borderId="22" xfId="0" applyNumberFormat="1" applyFont="1" applyFill="1" applyBorder="1" applyAlignment="1" applyProtection="1">
      <alignment horizontal="right"/>
    </xf>
    <xf numFmtId="193" fontId="85" fillId="0" borderId="0" xfId="0" applyNumberFormat="1" applyFont="1" applyFill="1"/>
    <xf numFmtId="43" fontId="4" fillId="35" borderId="83" xfId="7" applyNumberFormat="1" applyFont="1" applyFill="1" applyBorder="1" applyAlignment="1">
      <alignment horizontal="center" vertical="center" wrapText="1"/>
    </xf>
    <xf numFmtId="0" fontId="87" fillId="0" borderId="123" xfId="0" applyFont="1" applyBorder="1" applyAlignment="1">
      <alignment horizontal="right" wrapText="1"/>
    </xf>
    <xf numFmtId="164" fontId="3" fillId="3" borderId="85" xfId="7" applyNumberFormat="1" applyFont="1" applyFill="1" applyBorder="1" applyAlignment="1">
      <alignment vertical="center"/>
    </xf>
    <xf numFmtId="164" fontId="3" fillId="0" borderId="0" xfId="7" applyNumberFormat="1" applyFont="1"/>
    <xf numFmtId="164" fontId="2" fillId="0" borderId="3" xfId="7" applyNumberFormat="1" applyFont="1" applyFill="1" applyBorder="1" applyAlignment="1">
      <alignment horizontal="center" vertical="center" wrapText="1"/>
    </xf>
    <xf numFmtId="164" fontId="3" fillId="3" borderId="86" xfId="7" applyNumberFormat="1" applyFont="1" applyFill="1" applyBorder="1" applyAlignment="1">
      <alignment vertical="center"/>
    </xf>
    <xf numFmtId="164" fontId="104" fillId="0" borderId="113" xfId="948" applyNumberFormat="1" applyFont="1" applyFill="1" applyBorder="1" applyAlignment="1" applyProtection="1">
      <alignment horizontal="right" vertical="center"/>
      <protection locked="0"/>
    </xf>
    <xf numFmtId="164" fontId="3" fillId="0" borderId="0" xfId="0" applyNumberFormat="1" applyFont="1"/>
    <xf numFmtId="43" fontId="112" fillId="0" borderId="0" xfId="0" applyNumberFormat="1" applyFont="1" applyFill="1"/>
    <xf numFmtId="164" fontId="112" fillId="0" borderId="113" xfId="7" applyNumberFormat="1" applyFont="1" applyFill="1" applyBorder="1"/>
    <xf numFmtId="164" fontId="120" fillId="0" borderId="0" xfId="7" applyNumberFormat="1" applyFont="1" applyFill="1"/>
    <xf numFmtId="164" fontId="112" fillId="0" borderId="113" xfId="7" applyNumberFormat="1" applyFont="1" applyFill="1" applyBorder="1" applyAlignment="1">
      <alignment horizontal="left" indent="1"/>
    </xf>
    <xf numFmtId="164" fontId="112" fillId="0" borderId="0" xfId="7" applyNumberFormat="1" applyFont="1" applyFill="1"/>
    <xf numFmtId="164" fontId="114" fillId="0" borderId="70" xfId="7" applyNumberFormat="1" applyFont="1" applyFill="1" applyBorder="1" applyAlignment="1">
      <alignment horizontal="left" vertical="center" wrapText="1"/>
    </xf>
    <xf numFmtId="164" fontId="112" fillId="0" borderId="114" xfId="7" applyNumberFormat="1" applyFont="1" applyFill="1" applyBorder="1" applyAlignment="1">
      <alignment horizontal="center" vertical="center" wrapText="1"/>
    </xf>
    <xf numFmtId="164" fontId="112" fillId="0" borderId="7" xfId="7" applyNumberFormat="1" applyFont="1" applyFill="1" applyBorder="1" applyAlignment="1">
      <alignment horizontal="center" vertical="center" wrapText="1"/>
    </xf>
    <xf numFmtId="164" fontId="112" fillId="0" borderId="0" xfId="7" applyNumberFormat="1" applyFont="1" applyFill="1" applyBorder="1"/>
    <xf numFmtId="164" fontId="112" fillId="0" borderId="0" xfId="7" applyNumberFormat="1" applyFont="1" applyFill="1" applyAlignment="1">
      <alignment horizontal="center" vertical="center"/>
    </xf>
    <xf numFmtId="164" fontId="112" fillId="0" borderId="0" xfId="7" applyNumberFormat="1" applyFont="1" applyFill="1" applyBorder="1" applyAlignment="1">
      <alignment horizontal="left"/>
    </xf>
    <xf numFmtId="10" fontId="125" fillId="0" borderId="83" xfId="0" applyNumberFormat="1" applyFont="1" applyBorder="1" applyAlignment="1">
      <alignment horizontal="right" vertical="center"/>
    </xf>
    <xf numFmtId="0" fontId="94" fillId="0" borderId="22" xfId="0" applyFont="1" applyBorder="1" applyAlignment="1">
      <alignment horizontal="left" vertical="center" wrapText="1"/>
    </xf>
    <xf numFmtId="169" fontId="9" fillId="80" borderId="113" xfId="20" applyFont="1" applyFill="1" applyBorder="1"/>
    <xf numFmtId="169" fontId="9" fillId="80" borderId="83" xfId="20" applyFont="1" applyFill="1" applyBorder="1"/>
    <xf numFmtId="193" fontId="126" fillId="0" borderId="113" xfId="0" applyNumberFormat="1" applyFont="1" applyFill="1" applyBorder="1" applyAlignment="1" applyProtection="1">
      <alignment vertical="center" wrapText="1"/>
      <protection locked="0"/>
    </xf>
    <xf numFmtId="193" fontId="126" fillId="0" borderId="83" xfId="0" applyNumberFormat="1" applyFont="1" applyFill="1" applyBorder="1" applyAlignment="1" applyProtection="1">
      <alignment vertical="center" wrapText="1"/>
      <protection locked="0"/>
    </xf>
    <xf numFmtId="169" fontId="9" fillId="80" borderId="113" xfId="0" applyNumberFormat="1" applyFont="1" applyFill="1" applyBorder="1"/>
    <xf numFmtId="169" fontId="9" fillId="80" borderId="83" xfId="0" applyNumberFormat="1" applyFont="1" applyFill="1" applyBorder="1"/>
    <xf numFmtId="193" fontId="126" fillId="0" borderId="113" xfId="0" applyNumberFormat="1" applyFont="1" applyFill="1" applyBorder="1" applyAlignment="1" applyProtection="1">
      <alignment horizontal="right" vertical="center" wrapText="1"/>
      <protection locked="0"/>
    </xf>
    <xf numFmtId="193" fontId="126" fillId="0" borderId="83" xfId="0" applyNumberFormat="1" applyFont="1" applyFill="1" applyBorder="1" applyAlignment="1" applyProtection="1">
      <alignment horizontal="right" vertical="center" wrapText="1"/>
      <protection locked="0"/>
    </xf>
    <xf numFmtId="10" fontId="127" fillId="0" borderId="113" xfId="0" applyNumberFormat="1" applyFont="1" applyFill="1" applyBorder="1" applyAlignment="1" applyProtection="1">
      <alignment horizontal="right" vertical="center" wrapText="1"/>
      <protection locked="0"/>
    </xf>
    <xf numFmtId="10" fontId="127" fillId="0" borderId="83" xfId="0" applyNumberFormat="1" applyFont="1" applyFill="1" applyBorder="1" applyAlignment="1" applyProtection="1">
      <alignment horizontal="right" vertical="center" wrapText="1"/>
      <protection locked="0"/>
    </xf>
    <xf numFmtId="165" fontId="127" fillId="0" borderId="113" xfId="0" applyNumberFormat="1" applyFont="1" applyFill="1" applyBorder="1" applyAlignment="1" applyProtection="1">
      <alignment horizontal="right" vertical="center" wrapText="1"/>
      <protection locked="0"/>
    </xf>
    <xf numFmtId="165" fontId="127" fillId="0" borderId="83" xfId="0" applyNumberFormat="1" applyFont="1" applyFill="1" applyBorder="1" applyAlignment="1" applyProtection="1">
      <alignment horizontal="right" vertical="center" wrapText="1"/>
      <protection locked="0"/>
    </xf>
    <xf numFmtId="193" fontId="94" fillId="0" borderId="113" xfId="7" applyNumberFormat="1" applyFont="1" applyFill="1" applyBorder="1" applyAlignment="1" applyProtection="1">
      <alignment horizontal="right"/>
    </xf>
    <xf numFmtId="193" fontId="94" fillId="79" borderId="113" xfId="7" applyNumberFormat="1" applyFont="1" applyFill="1" applyBorder="1" applyAlignment="1" applyProtection="1">
      <alignment horizontal="right"/>
    </xf>
    <xf numFmtId="193" fontId="94" fillId="0" borderId="113" xfId="0" applyNumberFormat="1" applyFont="1" applyFill="1" applyBorder="1" applyAlignment="1">
      <alignment horizontal="right"/>
    </xf>
    <xf numFmtId="193" fontId="94" fillId="0" borderId="117" xfId="0" applyNumberFormat="1" applyFont="1" applyFill="1" applyBorder="1" applyAlignment="1">
      <alignment horizontal="right"/>
    </xf>
    <xf numFmtId="193" fontId="94" fillId="79" borderId="113" xfId="0" applyNumberFormat="1" applyFont="1" applyFill="1" applyBorder="1" applyAlignment="1">
      <alignment horizontal="right"/>
    </xf>
    <xf numFmtId="193" fontId="94" fillId="0" borderId="7" xfId="0" applyNumberFormat="1" applyFont="1" applyFill="1" applyBorder="1" applyAlignment="1">
      <alignment horizontal="right"/>
    </xf>
    <xf numFmtId="193" fontId="94" fillId="0" borderId="77" xfId="0" applyNumberFormat="1" applyFont="1" applyFill="1" applyBorder="1" applyAlignment="1">
      <alignment horizontal="right"/>
    </xf>
    <xf numFmtId="193" fontId="94" fillId="0" borderId="113" xfId="7" applyNumberFormat="1" applyFont="1" applyFill="1" applyBorder="1" applyAlignment="1" applyProtection="1">
      <alignment horizontal="right"/>
      <protection locked="0"/>
    </xf>
    <xf numFmtId="193" fontId="94" fillId="0" borderId="7" xfId="0" applyNumberFormat="1" applyFont="1" applyFill="1" applyBorder="1" applyAlignment="1" applyProtection="1">
      <alignment horizontal="right"/>
      <protection locked="0"/>
    </xf>
    <xf numFmtId="193" fontId="94" fillId="0" borderId="77" xfId="0" applyNumberFormat="1" applyFont="1" applyFill="1" applyBorder="1" applyAlignment="1" applyProtection="1">
      <alignment horizontal="right"/>
      <protection locked="0"/>
    </xf>
    <xf numFmtId="193" fontId="94" fillId="79" borderId="22" xfId="7" applyNumberFormat="1" applyFont="1" applyFill="1" applyBorder="1" applyAlignment="1" applyProtection="1">
      <alignment horizontal="right"/>
    </xf>
    <xf numFmtId="193" fontId="94" fillId="79" borderId="22" xfId="0" applyNumberFormat="1" applyFont="1" applyFill="1" applyBorder="1" applyAlignment="1">
      <alignment horizontal="right"/>
    </xf>
    <xf numFmtId="193" fontId="94" fillId="79" borderId="25" xfId="0" applyNumberFormat="1" applyFont="1" applyFill="1" applyBorder="1" applyAlignment="1">
      <alignment horizontal="right"/>
    </xf>
    <xf numFmtId="193" fontId="94" fillId="79" borderId="124" xfId="0" applyNumberFormat="1" applyFont="1" applyFill="1" applyBorder="1" applyAlignment="1">
      <alignment horizontal="right"/>
    </xf>
    <xf numFmtId="193" fontId="128" fillId="0" borderId="113" xfId="0" applyNumberFormat="1" applyFont="1" applyFill="1" applyBorder="1" applyAlignment="1" applyProtection="1">
      <alignment horizontal="right"/>
      <protection locked="0"/>
    </xf>
    <xf numFmtId="193" fontId="128" fillId="0" borderId="117" xfId="0" applyNumberFormat="1" applyFont="1" applyFill="1" applyBorder="1" applyAlignment="1" applyProtection="1">
      <alignment horizontal="right"/>
      <protection locked="0"/>
    </xf>
    <xf numFmtId="193" fontId="128" fillId="79" borderId="113" xfId="0" applyNumberFormat="1" applyFont="1" applyFill="1" applyBorder="1" applyAlignment="1">
      <alignment horizontal="right"/>
    </xf>
    <xf numFmtId="193" fontId="128" fillId="79" borderId="7" xfId="0" applyNumberFormat="1" applyFont="1" applyFill="1" applyBorder="1" applyAlignment="1">
      <alignment horizontal="right"/>
    </xf>
    <xf numFmtId="193" fontId="128" fillId="79" borderId="77" xfId="0" applyNumberFormat="1" applyFont="1" applyFill="1" applyBorder="1" applyAlignment="1">
      <alignment horizontal="right"/>
    </xf>
    <xf numFmtId="193" fontId="128" fillId="0" borderId="7" xfId="0" applyNumberFormat="1" applyFont="1" applyFill="1" applyBorder="1" applyAlignment="1" applyProtection="1">
      <alignment horizontal="right"/>
      <protection locked="0"/>
    </xf>
    <xf numFmtId="193" fontId="128" fillId="0" borderId="77" xfId="0" applyNumberFormat="1" applyFont="1" applyFill="1" applyBorder="1" applyAlignment="1" applyProtection="1">
      <alignment horizontal="right"/>
      <protection locked="0"/>
    </xf>
    <xf numFmtId="193" fontId="129" fillId="0" borderId="113" xfId="0" applyNumberFormat="1" applyFont="1" applyFill="1" applyBorder="1" applyAlignment="1">
      <alignment horizontal="center"/>
    </xf>
    <xf numFmtId="193" fontId="129" fillId="0" borderId="7" xfId="0" applyNumberFormat="1" applyFont="1" applyFill="1" applyBorder="1" applyAlignment="1">
      <alignment horizontal="center"/>
    </xf>
    <xf numFmtId="193" fontId="129" fillId="0" borderId="77" xfId="0" applyNumberFormat="1" applyFont="1" applyFill="1" applyBorder="1" applyAlignment="1">
      <alignment horizontal="center"/>
    </xf>
    <xf numFmtId="193" fontId="128" fillId="79" borderId="113" xfId="0" applyNumberFormat="1" applyFont="1" applyFill="1" applyBorder="1" applyAlignment="1" applyProtection="1">
      <alignment horizontal="right"/>
    </xf>
    <xf numFmtId="193" fontId="94" fillId="79" borderId="113" xfId="7" applyNumberFormat="1" applyFont="1" applyFill="1" applyBorder="1" applyAlignment="1" applyProtection="1"/>
    <xf numFmtId="193" fontId="94" fillId="79" borderId="7" xfId="0" applyNumberFormat="1" applyFont="1" applyFill="1" applyBorder="1"/>
    <xf numFmtId="193" fontId="128" fillId="0" borderId="113" xfId="0" applyNumberFormat="1" applyFont="1" applyFill="1" applyBorder="1" applyAlignment="1" applyProtection="1">
      <alignment horizontal="right" vertical="center"/>
      <protection locked="0"/>
    </xf>
    <xf numFmtId="193" fontId="128" fillId="0" borderId="7" xfId="0" applyNumberFormat="1" applyFont="1" applyFill="1" applyBorder="1" applyAlignment="1" applyProtection="1">
      <alignment horizontal="right" vertical="center"/>
      <protection locked="0"/>
    </xf>
    <xf numFmtId="193" fontId="128" fillId="0" borderId="77" xfId="0" applyNumberFormat="1" applyFont="1" applyFill="1" applyBorder="1" applyAlignment="1" applyProtection="1">
      <alignment horizontal="right" vertical="center"/>
      <protection locked="0"/>
    </xf>
    <xf numFmtId="193" fontId="128" fillId="79" borderId="22" xfId="0" applyNumberFormat="1" applyFont="1" applyFill="1" applyBorder="1" applyAlignment="1">
      <alignment horizontal="right"/>
    </xf>
    <xf numFmtId="193" fontId="128" fillId="79" borderId="25" xfId="0" applyNumberFormat="1" applyFont="1" applyFill="1" applyBorder="1" applyAlignment="1">
      <alignment horizontal="right"/>
    </xf>
    <xf numFmtId="193" fontId="94" fillId="79" borderId="113" xfId="0" applyNumberFormat="1" applyFont="1" applyFill="1" applyBorder="1" applyAlignment="1" applyProtection="1">
      <alignment horizontal="right"/>
    </xf>
    <xf numFmtId="193" fontId="94" fillId="79" borderId="83" xfId="0" applyNumberFormat="1" applyFont="1" applyFill="1" applyBorder="1" applyAlignment="1" applyProtection="1">
      <alignment horizontal="right"/>
    </xf>
    <xf numFmtId="38" fontId="128" fillId="81" borderId="45" xfId="0" applyNumberFormat="1" applyFont="1" applyFill="1" applyBorder="1" applyAlignment="1" applyProtection="1">
      <alignment horizontal="right"/>
    </xf>
    <xf numFmtId="38" fontId="128" fillId="0" borderId="45" xfId="0" applyNumberFormat="1" applyFont="1" applyFill="1" applyBorder="1" applyAlignment="1" applyProtection="1">
      <alignment horizontal="right"/>
      <protection locked="0"/>
    </xf>
    <xf numFmtId="193" fontId="94" fillId="79" borderId="22" xfId="0" applyNumberFormat="1" applyFont="1" applyFill="1" applyBorder="1" applyAlignment="1" applyProtection="1">
      <alignment horizontal="right"/>
    </xf>
    <xf numFmtId="193" fontId="94" fillId="79" borderId="23" xfId="0" applyNumberFormat="1" applyFont="1" applyFill="1" applyBorder="1" applyAlignment="1" applyProtection="1">
      <alignment horizontal="right"/>
    </xf>
    <xf numFmtId="3" fontId="130" fillId="79" borderId="113" xfId="0" applyNumberFormat="1" applyFont="1" applyFill="1" applyBorder="1" applyAlignment="1">
      <alignment vertical="center" wrapText="1"/>
    </xf>
    <xf numFmtId="3" fontId="130" fillId="0" borderId="113" xfId="0" applyNumberFormat="1" applyFont="1" applyFill="1" applyBorder="1" applyAlignment="1">
      <alignment vertical="center" wrapText="1"/>
    </xf>
    <xf numFmtId="3" fontId="130" fillId="0" borderId="117" xfId="0" applyNumberFormat="1" applyFont="1" applyFill="1" applyBorder="1" applyAlignment="1">
      <alignment vertical="center" wrapText="1"/>
    </xf>
    <xf numFmtId="3" fontId="130" fillId="0" borderId="7" xfId="0" applyNumberFormat="1" applyFont="1" applyFill="1" applyBorder="1" applyAlignment="1">
      <alignment vertical="center" wrapText="1"/>
    </xf>
    <xf numFmtId="3" fontId="130" fillId="0" borderId="77" xfId="0" applyNumberFormat="1" applyFont="1" applyFill="1" applyBorder="1" applyAlignment="1">
      <alignment vertical="center" wrapText="1"/>
    </xf>
    <xf numFmtId="3" fontId="130" fillId="79" borderId="22" xfId="0" applyNumberFormat="1" applyFont="1" applyFill="1" applyBorder="1" applyAlignment="1">
      <alignment vertical="center" wrapText="1"/>
    </xf>
    <xf numFmtId="193" fontId="127" fillId="0" borderId="113" xfId="0" applyNumberFormat="1" applyFont="1" applyFill="1" applyBorder="1" applyAlignment="1">
      <alignment horizontal="center" vertical="center"/>
    </xf>
    <xf numFmtId="193" fontId="127" fillId="0" borderId="83" xfId="0" applyNumberFormat="1" applyFont="1" applyFill="1" applyBorder="1" applyAlignment="1">
      <alignment horizontal="center" vertical="center"/>
    </xf>
    <xf numFmtId="167" fontId="131" fillId="79" borderId="22" xfId="0" applyNumberFormat="1" applyFont="1" applyFill="1" applyBorder="1" applyAlignment="1">
      <alignment horizontal="center" vertical="center"/>
    </xf>
    <xf numFmtId="167" fontId="131" fillId="79" borderId="23" xfId="0" applyNumberFormat="1" applyFont="1" applyFill="1" applyBorder="1" applyAlignment="1">
      <alignment horizontal="center" vertical="center"/>
    </xf>
    <xf numFmtId="193" fontId="132" fillId="79" borderId="17" xfId="0" applyNumberFormat="1" applyFont="1" applyFill="1" applyBorder="1" applyAlignment="1">
      <alignment horizontal="center" vertical="center"/>
    </xf>
    <xf numFmtId="3" fontId="132" fillId="0" borderId="83" xfId="0" applyNumberFormat="1" applyFont="1" applyFill="1" applyBorder="1" applyAlignment="1"/>
    <xf numFmtId="3" fontId="132" fillId="0" borderId="83" xfId="0" applyNumberFormat="1" applyFont="1" applyFill="1" applyBorder="1" applyAlignment="1">
      <alignment wrapText="1"/>
    </xf>
    <xf numFmtId="193" fontId="132" fillId="79" borderId="83" xfId="0" applyNumberFormat="1" applyFont="1" applyFill="1" applyBorder="1" applyAlignment="1">
      <alignment horizontal="center" vertical="center" wrapText="1"/>
    </xf>
    <xf numFmtId="193" fontId="132" fillId="79" borderId="23" xfId="0" applyNumberFormat="1" applyFont="1" applyFill="1" applyBorder="1" applyAlignment="1">
      <alignment horizontal="center" vertical="center" wrapText="1"/>
    </xf>
    <xf numFmtId="10" fontId="126" fillId="0" borderId="113" xfId="20962" applyNumberFormat="1" applyFont="1" applyFill="1" applyBorder="1" applyAlignment="1">
      <alignment horizontal="left" vertical="center" wrapText="1"/>
    </xf>
    <xf numFmtId="4" fontId="127" fillId="0" borderId="83" xfId="0" applyNumberFormat="1" applyFont="1" applyFill="1" applyBorder="1" applyAlignment="1">
      <alignment horizontal="right" vertical="center" wrapText="1"/>
    </xf>
    <xf numFmtId="10" fontId="127" fillId="0" borderId="113" xfId="20962" applyNumberFormat="1" applyFont="1" applyFill="1" applyBorder="1" applyAlignment="1">
      <alignment horizontal="left" vertical="center" wrapText="1"/>
    </xf>
    <xf numFmtId="10" fontId="131" fillId="79" borderId="113" xfId="0" applyNumberFormat="1" applyFont="1" applyFill="1" applyBorder="1" applyAlignment="1">
      <alignment horizontal="left" vertical="center" wrapText="1"/>
    </xf>
    <xf numFmtId="4" fontId="131" fillId="79" borderId="83" xfId="0" applyNumberFormat="1" applyFont="1" applyFill="1" applyBorder="1" applyAlignment="1">
      <alignment horizontal="right" vertical="center" wrapText="1"/>
    </xf>
    <xf numFmtId="4" fontId="133" fillId="0" borderId="83" xfId="0" applyNumberFormat="1" applyFont="1" applyFill="1" applyBorder="1" applyAlignment="1">
      <alignment horizontal="right" vertical="center" wrapText="1"/>
    </xf>
    <xf numFmtId="10" fontId="133" fillId="0" borderId="113" xfId="20962" applyNumberFormat="1" applyFont="1" applyFill="1" applyBorder="1" applyAlignment="1">
      <alignment horizontal="left" vertical="center" wrapText="1"/>
    </xf>
    <xf numFmtId="10" fontId="131" fillId="79" borderId="113" xfId="20962" applyNumberFormat="1" applyFont="1" applyFill="1" applyBorder="1" applyAlignment="1">
      <alignment horizontal="left" vertical="center" wrapText="1"/>
    </xf>
    <xf numFmtId="10" fontId="134" fillId="0" borderId="22" xfId="20962" applyNumberFormat="1" applyFont="1" applyFill="1" applyBorder="1" applyAlignment="1" applyProtection="1">
      <alignment horizontal="left" vertical="center"/>
    </xf>
    <xf numFmtId="4" fontId="126" fillId="0" borderId="23" xfId="1" applyNumberFormat="1" applyFont="1" applyFill="1" applyBorder="1" applyAlignment="1" applyProtection="1">
      <alignment horizontal="right" vertical="center"/>
    </xf>
    <xf numFmtId="193" fontId="126" fillId="79" borderId="83" xfId="2" applyNumberFormat="1" applyFont="1" applyFill="1" applyBorder="1" applyAlignment="1" applyProtection="1">
      <alignment vertical="top"/>
    </xf>
    <xf numFmtId="193" fontId="126" fillId="78" borderId="83" xfId="2" applyNumberFormat="1" applyFont="1" applyFill="1" applyBorder="1" applyAlignment="1" applyProtection="1">
      <alignment vertical="top"/>
      <protection locked="0"/>
    </xf>
    <xf numFmtId="193" fontId="126" fillId="79" borderId="83" xfId="2" applyNumberFormat="1" applyFont="1" applyFill="1" applyBorder="1" applyAlignment="1" applyProtection="1">
      <alignment vertical="top" wrapText="1"/>
    </xf>
    <xf numFmtId="193" fontId="126" fillId="78" borderId="83" xfId="2" applyNumberFormat="1" applyFont="1" applyFill="1" applyBorder="1" applyAlignment="1" applyProtection="1">
      <alignment vertical="top" wrapText="1"/>
      <protection locked="0"/>
    </xf>
    <xf numFmtId="193" fontId="126" fillId="79" borderId="83" xfId="2" applyNumberFormat="1" applyFont="1" applyFill="1" applyBorder="1" applyAlignment="1" applyProtection="1">
      <alignment vertical="top" wrapText="1"/>
      <protection locked="0"/>
    </xf>
    <xf numFmtId="193" fontId="126" fillId="79" borderId="23" xfId="2" applyNumberFormat="1" applyFont="1" applyFill="1" applyBorder="1" applyAlignment="1" applyProtection="1">
      <alignment vertical="top" wrapText="1"/>
    </xf>
    <xf numFmtId="0" fontId="84" fillId="0" borderId="123" xfId="0" applyFont="1" applyBorder="1" applyAlignment="1">
      <alignment wrapText="1"/>
    </xf>
    <xf numFmtId="193" fontId="135" fillId="0" borderId="125" xfId="0" applyNumberFormat="1" applyFont="1" applyFill="1" applyBorder="1" applyAlignment="1">
      <alignment vertical="center"/>
    </xf>
    <xf numFmtId="193" fontId="136" fillId="0" borderId="126" xfId="0" applyNumberFormat="1" applyFont="1" applyFill="1" applyBorder="1" applyAlignment="1">
      <alignment vertical="center"/>
    </xf>
    <xf numFmtId="193" fontId="135" fillId="79" borderId="126" xfId="0" applyNumberFormat="1" applyFont="1" applyFill="1" applyBorder="1" applyAlignment="1">
      <alignment vertical="center"/>
    </xf>
    <xf numFmtId="193" fontId="135" fillId="0" borderId="126" xfId="0" applyNumberFormat="1" applyFont="1" applyFill="1" applyBorder="1" applyAlignment="1">
      <alignment vertical="center"/>
    </xf>
    <xf numFmtId="193" fontId="135" fillId="0" borderId="127" xfId="0" applyNumberFormat="1" applyFont="1" applyFill="1" applyBorder="1" applyAlignment="1">
      <alignment vertical="center"/>
    </xf>
    <xf numFmtId="193" fontId="135" fillId="0" borderId="128" xfId="0" applyNumberFormat="1" applyFont="1" applyFill="1" applyBorder="1" applyAlignment="1">
      <alignment vertical="center"/>
    </xf>
    <xf numFmtId="193" fontId="137" fillId="79" borderId="129" xfId="0" applyNumberFormat="1" applyFont="1" applyFill="1" applyBorder="1" applyAlignment="1">
      <alignment vertical="center"/>
    </xf>
    <xf numFmtId="193" fontId="135" fillId="0" borderId="130" xfId="0" applyNumberFormat="1" applyFont="1" applyFill="1" applyBorder="1" applyAlignment="1">
      <alignment vertical="center"/>
    </xf>
    <xf numFmtId="193" fontId="136" fillId="0" borderId="127" xfId="0" applyNumberFormat="1" applyFont="1" applyFill="1" applyBorder="1" applyAlignment="1">
      <alignment vertical="center"/>
    </xf>
    <xf numFmtId="193" fontId="136" fillId="0" borderId="128" xfId="0" applyNumberFormat="1" applyFont="1" applyFill="1" applyBorder="1" applyAlignment="1">
      <alignment vertical="center"/>
    </xf>
    <xf numFmtId="193" fontId="137" fillId="79" borderId="131" xfId="0" applyNumberFormat="1" applyFont="1" applyFill="1" applyBorder="1" applyAlignment="1">
      <alignment vertical="center"/>
    </xf>
    <xf numFmtId="3" fontId="127" fillId="0" borderId="113" xfId="0" applyNumberFormat="1" applyFont="1" applyFill="1" applyBorder="1" applyAlignment="1"/>
    <xf numFmtId="3" fontId="127" fillId="0" borderId="115" xfId="0" applyNumberFormat="1" applyFont="1" applyFill="1" applyBorder="1" applyAlignment="1"/>
    <xf numFmtId="3" fontId="127" fillId="0" borderId="83" xfId="0" applyNumberFormat="1" applyFont="1" applyFill="1" applyBorder="1" applyAlignment="1"/>
    <xf numFmtId="3" fontId="127" fillId="79" borderId="22" xfId="0" applyNumberFormat="1" applyFont="1" applyFill="1" applyBorder="1"/>
    <xf numFmtId="3" fontId="127" fillId="79" borderId="23" xfId="0" applyNumberFormat="1" applyFont="1" applyFill="1" applyBorder="1"/>
    <xf numFmtId="193" fontId="127" fillId="0" borderId="18" xfId="0" applyNumberFormat="1" applyFont="1" applyFill="1" applyBorder="1" applyAlignment="1"/>
    <xf numFmtId="193" fontId="127" fillId="0" borderId="113" xfId="0" applyNumberFormat="1" applyFont="1" applyFill="1" applyBorder="1" applyAlignment="1"/>
    <xf numFmtId="193" fontId="127" fillId="0" borderId="86" xfId="0" applyNumberFormat="1" applyFont="1" applyFill="1" applyBorder="1" applyAlignment="1">
      <alignment wrapText="1"/>
    </xf>
    <xf numFmtId="193" fontId="127" fillId="0" borderId="86" xfId="0" applyNumberFormat="1" applyFont="1" applyFill="1" applyBorder="1" applyAlignment="1"/>
    <xf numFmtId="193" fontId="127" fillId="79" borderId="51" xfId="0" applyNumberFormat="1" applyFont="1" applyFill="1" applyBorder="1" applyAlignment="1"/>
    <xf numFmtId="193" fontId="127" fillId="79" borderId="21" xfId="0" applyNumberFormat="1" applyFont="1" applyFill="1" applyBorder="1"/>
    <xf numFmtId="193" fontId="127" fillId="79" borderId="22" xfId="0" applyNumberFormat="1" applyFont="1" applyFill="1" applyBorder="1"/>
    <xf numFmtId="193" fontId="127" fillId="79" borderId="23" xfId="0" applyNumberFormat="1" applyFont="1" applyFill="1" applyBorder="1"/>
    <xf numFmtId="193" fontId="127" fillId="79" borderId="52" xfId="0" applyNumberFormat="1" applyFont="1" applyFill="1" applyBorder="1"/>
    <xf numFmtId="193" fontId="127" fillId="0" borderId="113" xfId="0" applyNumberFormat="1" applyFont="1" applyFill="1" applyBorder="1"/>
    <xf numFmtId="193" fontId="127" fillId="0" borderId="115" xfId="0" applyNumberFormat="1" applyFont="1" applyFill="1" applyBorder="1"/>
    <xf numFmtId="9" fontId="127" fillId="0" borderId="83" xfId="20962" applyFont="1" applyFill="1" applyBorder="1"/>
    <xf numFmtId="9" fontId="127" fillId="79" borderId="23" xfId="20962" applyFont="1" applyFill="1" applyBorder="1"/>
    <xf numFmtId="3" fontId="9" fillId="80" borderId="0" xfId="20" applyNumberFormat="1" applyFont="1" applyFill="1" applyBorder="1"/>
    <xf numFmtId="3" fontId="127" fillId="0" borderId="87" xfId="0" applyNumberFormat="1" applyFont="1" applyFill="1" applyBorder="1" applyAlignment="1">
      <alignment vertical="center"/>
    </xf>
    <xf numFmtId="3" fontId="127" fillId="0" borderId="65" xfId="0" applyNumberFormat="1" applyFont="1" applyFill="1" applyBorder="1" applyAlignment="1">
      <alignment vertical="center"/>
    </xf>
    <xf numFmtId="3" fontId="127" fillId="78" borderId="116" xfId="0" applyNumberFormat="1" applyFont="1" applyFill="1" applyBorder="1" applyAlignment="1">
      <alignment vertical="center"/>
    </xf>
    <xf numFmtId="3" fontId="127" fillId="78" borderId="86" xfId="0" applyNumberFormat="1" applyFont="1" applyFill="1" applyBorder="1" applyAlignment="1">
      <alignment vertical="center"/>
    </xf>
    <xf numFmtId="3" fontId="127" fillId="0" borderId="113" xfId="0" applyNumberFormat="1" applyFont="1" applyFill="1" applyBorder="1" applyAlignment="1">
      <alignment vertical="center"/>
    </xf>
    <xf numFmtId="3" fontId="127" fillId="0" borderId="115" xfId="0" applyNumberFormat="1" applyFont="1" applyFill="1" applyBorder="1" applyAlignment="1">
      <alignment vertical="center"/>
    </xf>
    <xf numFmtId="3" fontId="127" fillId="0" borderId="83" xfId="0" applyNumberFormat="1" applyFont="1" applyFill="1" applyBorder="1" applyAlignment="1">
      <alignment vertical="center"/>
    </xf>
    <xf numFmtId="3" fontId="127" fillId="0" borderId="22" xfId="0" applyNumberFormat="1" applyFont="1" applyFill="1" applyBorder="1" applyAlignment="1">
      <alignment vertical="center"/>
    </xf>
    <xf numFmtId="3" fontId="127" fillId="0" borderId="24" xfId="0" applyNumberFormat="1" applyFont="1" applyFill="1" applyBorder="1" applyAlignment="1">
      <alignment vertical="center"/>
    </xf>
    <xf numFmtId="3" fontId="127" fillId="0" borderId="23" xfId="0" applyNumberFormat="1" applyFont="1" applyFill="1" applyBorder="1" applyAlignment="1">
      <alignment vertical="center"/>
    </xf>
    <xf numFmtId="3" fontId="127" fillId="0" borderId="26" xfId="0" applyNumberFormat="1" applyFont="1" applyFill="1" applyBorder="1" applyAlignment="1">
      <alignment vertical="center"/>
    </xf>
    <xf numFmtId="3" fontId="127" fillId="0" borderId="17" xfId="0" applyNumberFormat="1" applyFont="1" applyFill="1" applyBorder="1" applyAlignment="1">
      <alignment vertical="center"/>
    </xf>
    <xf numFmtId="3" fontId="127" fillId="0" borderId="105" xfId="0" applyNumberFormat="1" applyFont="1" applyFill="1" applyBorder="1" applyAlignment="1">
      <alignment vertical="center"/>
    </xf>
    <xf numFmtId="3" fontId="127" fillId="0" borderId="91" xfId="0" applyNumberFormat="1" applyFont="1" applyFill="1" applyBorder="1" applyAlignment="1">
      <alignment vertical="center"/>
    </xf>
    <xf numFmtId="10" fontId="127" fillId="0" borderId="94" xfId="20962" applyNumberFormat="1" applyFont="1" applyFill="1" applyBorder="1" applyAlignment="1">
      <alignment vertical="center"/>
    </xf>
    <xf numFmtId="193" fontId="94" fillId="79" borderId="113" xfId="5" applyNumberFormat="1" applyFont="1" applyFill="1" applyBorder="1" applyProtection="1">
      <protection locked="0"/>
    </xf>
    <xf numFmtId="0" fontId="94" fillId="78" borderId="113" xfId="5" applyFont="1" applyFill="1" applyBorder="1" applyProtection="1">
      <protection locked="0"/>
    </xf>
    <xf numFmtId="193" fontId="94" fillId="79" borderId="113" xfId="1" applyNumberFormat="1" applyFont="1" applyFill="1" applyBorder="1" applyProtection="1">
      <protection locked="0"/>
    </xf>
    <xf numFmtId="3" fontId="94" fillId="79" borderId="83" xfId="5" applyNumberFormat="1" applyFont="1" applyFill="1" applyBorder="1" applyProtection="1">
      <protection locked="0"/>
    </xf>
    <xf numFmtId="193" fontId="94" fillId="78" borderId="113" xfId="5" applyNumberFormat="1" applyFont="1" applyFill="1" applyBorder="1" applyProtection="1">
      <protection locked="0"/>
    </xf>
    <xf numFmtId="165" fontId="94" fillId="78" borderId="113" xfId="8" applyNumberFormat="1" applyFont="1" applyFill="1" applyBorder="1" applyAlignment="1" applyProtection="1">
      <alignment horizontal="right" wrapText="1"/>
      <protection locked="0"/>
    </xf>
    <xf numFmtId="165" fontId="94" fillId="82" borderId="113" xfId="8" applyNumberFormat="1" applyFont="1" applyFill="1" applyBorder="1" applyAlignment="1" applyProtection="1">
      <alignment horizontal="right" wrapText="1"/>
      <protection locked="0"/>
    </xf>
    <xf numFmtId="193" fontId="94" fillId="0" borderId="113" xfId="1" applyNumberFormat="1" applyFont="1" applyFill="1" applyBorder="1" applyProtection="1">
      <protection locked="0"/>
    </xf>
    <xf numFmtId="193" fontId="138" fillId="79" borderId="22" xfId="16" applyNumberFormat="1" applyFont="1" applyFill="1" applyBorder="1" applyAlignment="1" applyProtection="1">
      <protection locked="0"/>
    </xf>
    <xf numFmtId="3" fontId="138" fillId="79" borderId="22" xfId="16" applyNumberFormat="1" applyFont="1" applyFill="1" applyBorder="1" applyAlignment="1" applyProtection="1">
      <protection locked="0"/>
    </xf>
    <xf numFmtId="193" fontId="138" fillId="79" borderId="22" xfId="1" applyNumberFormat="1" applyFont="1" applyFill="1" applyBorder="1" applyAlignment="1" applyProtection="1">
      <protection locked="0"/>
    </xf>
    <xf numFmtId="193" fontId="94" fillId="78" borderId="22" xfId="5" applyNumberFormat="1" applyFont="1" applyFill="1" applyBorder="1" applyProtection="1">
      <protection locked="0"/>
    </xf>
    <xf numFmtId="164" fontId="138" fillId="79" borderId="23" xfId="1" applyNumberFormat="1" applyFont="1" applyFill="1" applyBorder="1" applyAlignment="1" applyProtection="1">
      <protection locked="0"/>
    </xf>
    <xf numFmtId="164" fontId="104" fillId="83" borderId="113" xfId="948" applyNumberFormat="1" applyFont="1" applyFill="1" applyBorder="1" applyAlignment="1" applyProtection="1">
      <alignment horizontal="right" vertical="center"/>
    </xf>
    <xf numFmtId="164" fontId="45" fillId="84" borderId="117" xfId="948" applyNumberFormat="1" applyFont="1" applyFill="1" applyBorder="1" applyAlignment="1" applyProtection="1">
      <alignment horizontal="right" vertical="center"/>
      <protection locked="0"/>
    </xf>
    <xf numFmtId="164" fontId="103" fillId="84" borderId="117" xfId="948" applyNumberFormat="1" applyFont="1" applyFill="1" applyBorder="1" applyAlignment="1" applyProtection="1">
      <alignment horizontal="right" vertical="center"/>
      <protection locked="0"/>
    </xf>
    <xf numFmtId="164" fontId="104" fillId="78" borderId="113" xfId="948" applyNumberFormat="1" applyFont="1" applyFill="1" applyBorder="1" applyAlignment="1" applyProtection="1">
      <alignment horizontal="right" vertical="center"/>
      <protection locked="0"/>
    </xf>
    <xf numFmtId="10" fontId="104" fillId="83" borderId="113" xfId="20962" applyNumberFormat="1" applyFont="1" applyFill="1" applyBorder="1" applyAlignment="1" applyProtection="1">
      <alignment horizontal="right" vertical="center"/>
    </xf>
    <xf numFmtId="164" fontId="130" fillId="0" borderId="113" xfId="7" applyNumberFormat="1" applyFont="1" applyFill="1" applyBorder="1"/>
    <xf numFmtId="164" fontId="130" fillId="0" borderId="83" xfId="7" applyNumberFormat="1" applyFont="1" applyFill="1" applyBorder="1"/>
    <xf numFmtId="169" fontId="125" fillId="80" borderId="113" xfId="20" applyFont="1" applyFill="1" applyBorder="1"/>
    <xf numFmtId="164" fontId="130" fillId="0" borderId="113" xfId="7" applyNumberFormat="1" applyFont="1" applyFill="1" applyBorder="1" applyAlignment="1">
      <alignment vertical="center"/>
    </xf>
    <xf numFmtId="164" fontId="139" fillId="0" borderId="83" xfId="7" applyNumberFormat="1" applyFont="1" applyFill="1" applyBorder="1"/>
    <xf numFmtId="164" fontId="127" fillId="78" borderId="113" xfId="7" applyNumberFormat="1" applyFont="1" applyFill="1" applyBorder="1"/>
    <xf numFmtId="164" fontId="127" fillId="78" borderId="113" xfId="7" applyNumberFormat="1" applyFont="1" applyFill="1" applyBorder="1" applyAlignment="1">
      <alignment vertical="center"/>
    </xf>
    <xf numFmtId="164" fontId="127" fillId="78" borderId="83" xfId="7" applyNumberFormat="1" applyFont="1" applyFill="1" applyBorder="1"/>
    <xf numFmtId="164" fontId="127" fillId="0" borderId="113" xfId="7" applyNumberFormat="1" applyFont="1" applyFill="1" applyBorder="1"/>
    <xf numFmtId="164" fontId="127" fillId="0" borderId="113" xfId="7" applyNumberFormat="1" applyFont="1" applyFill="1" applyBorder="1" applyAlignment="1">
      <alignment vertical="center"/>
    </xf>
    <xf numFmtId="164" fontId="127" fillId="0" borderId="83" xfId="7" applyNumberFormat="1" applyFont="1" applyFill="1" applyBorder="1"/>
    <xf numFmtId="0" fontId="132" fillId="0" borderId="0" xfId="0" applyFont="1" applyFill="1" applyBorder="1"/>
    <xf numFmtId="164" fontId="131" fillId="0" borderId="83" xfId="7" applyNumberFormat="1" applyFont="1" applyFill="1" applyBorder="1"/>
    <xf numFmtId="0" fontId="127" fillId="78" borderId="113" xfId="0" applyFont="1" applyFill="1" applyBorder="1"/>
    <xf numFmtId="0" fontId="127" fillId="78" borderId="83" xfId="0" applyFont="1" applyFill="1" applyBorder="1"/>
    <xf numFmtId="169" fontId="9" fillId="80" borderId="22" xfId="20" applyFont="1" applyFill="1" applyBorder="1"/>
    <xf numFmtId="10" fontId="131" fillId="0" borderId="23" xfId="20962" applyNumberFormat="1" applyFont="1" applyFill="1" applyBorder="1"/>
    <xf numFmtId="3" fontId="135" fillId="0" borderId="113" xfId="0" applyNumberFormat="1" applyFont="1" applyFill="1" applyBorder="1"/>
    <xf numFmtId="166" fontId="111" fillId="79" borderId="113" xfId="20965" applyFont="1" applyFill="1" applyBorder="1"/>
    <xf numFmtId="3" fontId="122" fillId="0" borderId="113" xfId="0" applyNumberFormat="1" applyFont="1" applyFill="1" applyBorder="1"/>
    <xf numFmtId="195" fontId="122" fillId="0" borderId="113" xfId="0" applyNumberFormat="1" applyFont="1" applyFill="1" applyBorder="1"/>
    <xf numFmtId="3" fontId="123" fillId="0" borderId="113" xfId="0" applyNumberFormat="1" applyFont="1" applyFill="1" applyBorder="1"/>
    <xf numFmtId="0" fontId="122" fillId="85" borderId="113" xfId="0" applyFont="1" applyFill="1" applyBorder="1"/>
    <xf numFmtId="0" fontId="122" fillId="0" borderId="113" xfId="0" applyFont="1" applyFill="1" applyBorder="1"/>
    <xf numFmtId="0" fontId="123" fillId="85" borderId="113" xfId="0" applyFont="1" applyFill="1" applyBorder="1"/>
    <xf numFmtId="3" fontId="123" fillId="0" borderId="7" xfId="0" applyNumberFormat="1" applyFont="1" applyFill="1" applyBorder="1"/>
    <xf numFmtId="0" fontId="122" fillId="86" borderId="113" xfId="0" applyFont="1" applyFill="1" applyBorder="1"/>
    <xf numFmtId="3" fontId="135" fillId="86" borderId="113" xfId="0" applyNumberFormat="1" applyFont="1" applyFill="1" applyBorder="1"/>
    <xf numFmtId="3" fontId="111" fillId="0" borderId="113" xfId="0" applyNumberFormat="1" applyFont="1" applyFill="1" applyBorder="1" applyAlignment="1">
      <alignment horizontal="left" vertical="center" wrapText="1"/>
    </xf>
    <xf numFmtId="164" fontId="140" fillId="0" borderId="113" xfId="7" applyNumberFormat="1" applyFont="1" applyFill="1" applyBorder="1"/>
    <xf numFmtId="10" fontId="140" fillId="0" borderId="113" xfId="20962" applyNumberFormat="1" applyFont="1" applyFill="1" applyBorder="1"/>
    <xf numFmtId="43" fontId="140" fillId="0" borderId="113" xfId="7" applyFont="1" applyFill="1" applyBorder="1"/>
    <xf numFmtId="164" fontId="141" fillId="0" borderId="113" xfId="7" applyNumberFormat="1" applyFont="1" applyFill="1" applyBorder="1"/>
    <xf numFmtId="0" fontId="140" fillId="0" borderId="113" xfId="0" applyFont="1" applyFill="1" applyBorder="1"/>
    <xf numFmtId="193" fontId="85" fillId="0" borderId="0" xfId="0" applyNumberFormat="1" applyFont="1"/>
    <xf numFmtId="164" fontId="85" fillId="0" borderId="0" xfId="7" applyNumberFormat="1" applyFont="1"/>
    <xf numFmtId="193" fontId="0" fillId="0" borderId="0" xfId="0" applyNumberFormat="1"/>
    <xf numFmtId="3" fontId="88" fillId="0" borderId="0" xfId="0" applyNumberFormat="1" applyFont="1"/>
    <xf numFmtId="164" fontId="3" fillId="0" borderId="0" xfId="7" applyNumberFormat="1" applyFont="1" applyFill="1" applyAlignment="1">
      <alignment horizontal="left" vertical="center"/>
    </xf>
    <xf numFmtId="164" fontId="0" fillId="0" borderId="0" xfId="7" applyNumberFormat="1" applyFont="1"/>
    <xf numFmtId="3" fontId="84" fillId="0" borderId="0" xfId="0" applyNumberFormat="1" applyFont="1"/>
    <xf numFmtId="193" fontId="84" fillId="0" borderId="0" xfId="0" applyNumberFormat="1" applyFont="1" applyBorder="1" applyAlignment="1">
      <alignment horizontal="center" vertical="center" wrapText="1"/>
    </xf>
    <xf numFmtId="3" fontId="3" fillId="0" borderId="0" xfId="0" applyNumberFormat="1" applyFont="1"/>
    <xf numFmtId="164" fontId="0" fillId="0" borderId="0" xfId="0" applyNumberFormat="1"/>
    <xf numFmtId="164" fontId="137" fillId="0" borderId="113" xfId="7" applyNumberFormat="1" applyFont="1" applyFill="1" applyBorder="1"/>
    <xf numFmtId="164" fontId="135" fillId="0" borderId="113" xfId="7" applyNumberFormat="1" applyFont="1" applyFill="1" applyBorder="1"/>
    <xf numFmtId="0" fontId="94" fillId="0" borderId="0" xfId="0" applyFont="1"/>
    <xf numFmtId="14" fontId="142" fillId="0" borderId="0" xfId="0" applyNumberFormat="1" applyFont="1" applyFill="1"/>
    <xf numFmtId="0" fontId="142" fillId="0" borderId="0" xfId="0" applyFont="1" applyFill="1"/>
    <xf numFmtId="0" fontId="143" fillId="0" borderId="0" xfId="11" applyFont="1" applyFill="1" applyBorder="1" applyAlignment="1" applyProtection="1"/>
    <xf numFmtId="0" fontId="144" fillId="0" borderId="113" xfId="0" applyFont="1" applyFill="1" applyBorder="1" applyAlignment="1">
      <alignment horizontal="center" vertical="center" wrapText="1"/>
    </xf>
    <xf numFmtId="49" fontId="94" fillId="0" borderId="113" xfId="5" applyNumberFormat="1" applyFont="1" applyFill="1" applyBorder="1" applyAlignment="1" applyProtection="1">
      <alignment horizontal="right" vertical="center"/>
      <protection locked="0"/>
    </xf>
    <xf numFmtId="0" fontId="94" fillId="0" borderId="113" xfId="13" applyFont="1" applyFill="1" applyBorder="1" applyAlignment="1" applyProtection="1">
      <alignment horizontal="left" vertical="center" wrapText="1"/>
      <protection locked="0"/>
    </xf>
    <xf numFmtId="0" fontId="145" fillId="0" borderId="113" xfId="13" applyFont="1" applyFill="1" applyBorder="1" applyAlignment="1" applyProtection="1">
      <alignment horizontal="left" vertical="center" wrapText="1"/>
      <protection locked="0"/>
    </xf>
    <xf numFmtId="49" fontId="138" fillId="0" borderId="113" xfId="5" applyNumberFormat="1" applyFont="1" applyFill="1" applyBorder="1" applyAlignment="1" applyProtection="1">
      <alignment horizontal="right" vertical="center"/>
      <protection locked="0"/>
    </xf>
    <xf numFmtId="0" fontId="144" fillId="0" borderId="113" xfId="0" applyFont="1" applyFill="1" applyBorder="1"/>
    <xf numFmtId="0" fontId="142" fillId="0" borderId="0" xfId="0" applyFont="1" applyFill="1" applyAlignment="1">
      <alignment horizontal="left" vertical="top" wrapText="1"/>
    </xf>
    <xf numFmtId="43" fontId="142" fillId="0" borderId="0" xfId="0" applyNumberFormat="1" applyFont="1" applyFill="1"/>
    <xf numFmtId="3" fontId="112" fillId="0" borderId="0" xfId="0" applyNumberFormat="1" applyFont="1" applyFill="1"/>
    <xf numFmtId="3" fontId="120" fillId="0" borderId="0" xfId="0" applyNumberFormat="1" applyFont="1" applyFill="1"/>
    <xf numFmtId="193" fontId="146" fillId="0" borderId="45" xfId="0" applyNumberFormat="1" applyFont="1" applyFill="1" applyBorder="1" applyAlignment="1" applyProtection="1">
      <alignment horizontal="right" vertical="center"/>
      <protection locked="0"/>
    </xf>
    <xf numFmtId="43" fontId="96" fillId="3" borderId="83" xfId="7" applyFont="1" applyFill="1" applyBorder="1" applyAlignment="1" applyProtection="1">
      <alignment vertical="top"/>
      <protection locked="0"/>
    </xf>
    <xf numFmtId="193" fontId="142" fillId="0" borderId="13" xfId="0" applyNumberFormat="1" applyFont="1" applyBorder="1" applyAlignment="1">
      <alignment vertical="center"/>
    </xf>
    <xf numFmtId="193" fontId="142" fillId="0" borderId="132" xfId="0" applyNumberFormat="1" applyFont="1" applyBorder="1" applyAlignment="1">
      <alignment vertical="center"/>
    </xf>
    <xf numFmtId="164" fontId="147" fillId="0" borderId="113" xfId="7" applyNumberFormat="1" applyFont="1" applyBorder="1"/>
    <xf numFmtId="0" fontId="3" fillId="0" borderId="113" xfId="0" applyFont="1" applyFill="1" applyBorder="1" applyAlignment="1">
      <alignment horizontal="center"/>
    </xf>
    <xf numFmtId="0" fontId="3" fillId="0" borderId="113" xfId="0" applyFont="1" applyBorder="1" applyAlignment="1">
      <alignment horizontal="center"/>
    </xf>
    <xf numFmtId="0" fontId="147" fillId="3" borderId="113" xfId="0" applyFont="1" applyFill="1" applyBorder="1" applyAlignment="1">
      <alignment horizontal="center"/>
    </xf>
    <xf numFmtId="0" fontId="147" fillId="3" borderId="83" xfId="0" applyFont="1" applyFill="1" applyBorder="1" applyAlignment="1">
      <alignment horizontal="center" vertical="center" wrapText="1"/>
    </xf>
    <xf numFmtId="164" fontId="147" fillId="0" borderId="83" xfId="7" applyNumberFormat="1" applyFont="1" applyBorder="1"/>
    <xf numFmtId="169" fontId="125" fillId="36" borderId="113" xfId="20" applyFont="1" applyBorder="1"/>
    <xf numFmtId="164" fontId="147" fillId="0" borderId="113" xfId="7" applyNumberFormat="1" applyFont="1" applyBorder="1" applyAlignment="1">
      <alignment vertical="center"/>
    </xf>
    <xf numFmtId="164" fontId="148" fillId="0" borderId="83" xfId="7" applyNumberFormat="1" applyFont="1" applyBorder="1"/>
    <xf numFmtId="164" fontId="3" fillId="3" borderId="113" xfId="7" applyNumberFormat="1" applyFont="1" applyFill="1" applyBorder="1"/>
    <xf numFmtId="164" fontId="3" fillId="3" borderId="113" xfId="7" applyNumberFormat="1" applyFont="1" applyFill="1" applyBorder="1" applyAlignment="1">
      <alignment vertical="center"/>
    </xf>
    <xf numFmtId="164" fontId="3" fillId="3" borderId="83" xfId="7" applyNumberFormat="1" applyFont="1" applyFill="1" applyBorder="1"/>
    <xf numFmtId="164" fontId="3" fillId="0" borderId="113" xfId="7" applyNumberFormat="1" applyFont="1" applyFill="1" applyBorder="1"/>
    <xf numFmtId="164" fontId="3" fillId="0" borderId="113" xfId="7" applyNumberFormat="1" applyFont="1" applyFill="1" applyBorder="1" applyAlignment="1">
      <alignment vertical="center"/>
    </xf>
    <xf numFmtId="164" fontId="3" fillId="0" borderId="83" xfId="7" applyNumberFormat="1" applyFont="1" applyBorder="1"/>
    <xf numFmtId="164" fontId="3" fillId="0" borderId="113" xfId="7" applyNumberFormat="1" applyFont="1" applyBorder="1"/>
    <xf numFmtId="164" fontId="3" fillId="0" borderId="113" xfId="7" applyNumberFormat="1" applyFont="1" applyBorder="1" applyAlignment="1">
      <alignment vertical="center"/>
    </xf>
    <xf numFmtId="169" fontId="9" fillId="36" borderId="113" xfId="20" applyBorder="1"/>
    <xf numFmtId="164" fontId="4" fillId="0" borderId="83" xfId="7" applyNumberFormat="1" applyFont="1" applyBorder="1"/>
    <xf numFmtId="0" fontId="3" fillId="3" borderId="113" xfId="0" applyFont="1" applyFill="1" applyBorder="1"/>
    <xf numFmtId="0" fontId="3" fillId="3" borderId="83" xfId="0" applyFont="1" applyFill="1" applyBorder="1"/>
    <xf numFmtId="169" fontId="9" fillId="36" borderId="22" xfId="20" applyBorder="1"/>
    <xf numFmtId="10" fontId="4" fillId="0" borderId="23" xfId="20962" applyNumberFormat="1" applyFont="1" applyBorder="1"/>
    <xf numFmtId="43" fontId="3" fillId="0" borderId="0" xfId="0" applyNumberFormat="1" applyFont="1"/>
    <xf numFmtId="0" fontId="93" fillId="0" borderId="67" xfId="0" applyFont="1" applyBorder="1" applyAlignment="1">
      <alignment horizontal="left" wrapText="1"/>
    </xf>
    <xf numFmtId="0" fontId="93" fillId="0" borderId="66" xfId="0" applyFont="1" applyBorder="1" applyAlignment="1">
      <alignment horizontal="left" wrapText="1"/>
    </xf>
    <xf numFmtId="0" fontId="2" fillId="0" borderId="26" xfId="0" applyFont="1" applyFill="1" applyBorder="1" applyAlignment="1" applyProtection="1">
      <alignment horizontal="center"/>
    </xf>
    <xf numFmtId="0" fontId="2" fillId="0" borderId="27" xfId="0" applyFont="1" applyFill="1" applyBorder="1" applyAlignment="1" applyProtection="1">
      <alignment horizontal="center"/>
    </xf>
    <xf numFmtId="0" fontId="2" fillId="0" borderId="29" xfId="0" applyFont="1" applyFill="1" applyBorder="1" applyAlignment="1" applyProtection="1">
      <alignment horizontal="center"/>
    </xf>
    <xf numFmtId="0" fontId="2" fillId="0" borderId="28" xfId="0" applyFont="1" applyFill="1" applyBorder="1" applyAlignment="1" applyProtection="1">
      <alignment horizontal="center"/>
    </xf>
    <xf numFmtId="0" fontId="86" fillId="0" borderId="4" xfId="0" applyFont="1" applyBorder="1" applyAlignment="1">
      <alignment horizontal="center" vertical="center"/>
    </xf>
    <xf numFmtId="0" fontId="86" fillId="0" borderId="68"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82" xfId="0" applyFont="1" applyFill="1" applyBorder="1" applyAlignment="1">
      <alignment horizontal="center" vertical="center" wrapText="1"/>
    </xf>
    <xf numFmtId="0" fontId="84" fillId="0" borderId="82" xfId="0" applyFont="1" applyFill="1" applyBorder="1" applyAlignment="1">
      <alignment horizontal="center" vertical="center" wrapText="1"/>
    </xf>
    <xf numFmtId="0" fontId="45" fillId="0" borderId="82" xfId="11" applyFont="1" applyFill="1" applyBorder="1" applyAlignment="1" applyProtection="1">
      <alignment horizontal="center" vertical="center" wrapText="1"/>
    </xf>
    <xf numFmtId="0" fontId="45" fillId="0" borderId="83" xfId="11" applyFont="1" applyFill="1" applyBorder="1" applyAlignment="1" applyProtection="1">
      <alignment horizontal="center" vertical="center" wrapText="1"/>
    </xf>
    <xf numFmtId="0" fontId="45" fillId="0" borderId="72"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3" xfId="13" applyFont="1" applyFill="1" applyBorder="1" applyAlignment="1" applyProtection="1">
      <alignment horizontal="center" vertical="center" wrapText="1"/>
      <protection locked="0"/>
    </xf>
    <xf numFmtId="0" fontId="98" fillId="3" borderId="65"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94" fontId="3" fillId="0" borderId="8" xfId="0" applyNumberFormat="1" applyFont="1" applyBorder="1" applyAlignment="1">
      <alignment horizontal="center" vertical="center"/>
    </xf>
    <xf numFmtId="194" fontId="3" fillId="0" borderId="10" xfId="0" applyNumberFormat="1" applyFont="1" applyBorder="1" applyAlignment="1">
      <alignment horizontal="center" vertical="center"/>
    </xf>
    <xf numFmtId="164" fontId="45" fillId="3" borderId="71"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0" xfId="0" applyFont="1" applyBorder="1" applyAlignment="1">
      <alignment horizontal="center" vertical="center" wrapText="1"/>
    </xf>
    <xf numFmtId="0" fontId="86" fillId="0" borderId="51" xfId="0" applyFont="1" applyBorder="1" applyAlignment="1">
      <alignment horizontal="center" vertical="center" wrapText="1"/>
    </xf>
    <xf numFmtId="164" fontId="45" fillId="0" borderId="74" xfId="1" applyNumberFormat="1" applyFont="1" applyFill="1" applyBorder="1" applyAlignment="1" applyProtection="1">
      <alignment horizontal="center" vertical="center" wrapText="1"/>
      <protection locked="0"/>
    </xf>
    <xf numFmtId="164" fontId="45" fillId="0" borderId="75" xfId="1" applyNumberFormat="1" applyFont="1" applyFill="1" applyBorder="1" applyAlignment="1" applyProtection="1">
      <alignment horizontal="center" vertical="center" wrapText="1"/>
      <protection locked="0"/>
    </xf>
    <xf numFmtId="0" fontId="3" fillId="0" borderId="73"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86" fillId="0" borderId="76" xfId="0" applyFont="1" applyBorder="1" applyAlignment="1">
      <alignment horizontal="center"/>
    </xf>
    <xf numFmtId="0" fontId="86" fillId="0" borderId="77"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3" xfId="0" applyFont="1" applyFill="1" applyBorder="1" applyAlignment="1">
      <alignment horizontal="left" vertical="center"/>
    </xf>
    <xf numFmtId="0" fontId="99" fillId="0" borderId="54" xfId="0" applyFont="1" applyFill="1" applyBorder="1" applyAlignment="1">
      <alignment horizontal="left" vertical="center"/>
    </xf>
    <xf numFmtId="0" fontId="3" fillId="0" borderId="54" xfId="0" applyFont="1" applyFill="1" applyBorder="1" applyAlignment="1">
      <alignment horizontal="center" vertical="center" wrapText="1"/>
    </xf>
    <xf numFmtId="164" fontId="3" fillId="0" borderId="54" xfId="7" applyNumberFormat="1" applyFont="1" applyFill="1" applyBorder="1" applyAlignment="1">
      <alignment horizontal="center" vertical="center" wrapText="1"/>
    </xf>
    <xf numFmtId="164" fontId="3" fillId="0" borderId="79" xfId="7" applyNumberFormat="1" applyFont="1" applyFill="1" applyBorder="1" applyAlignment="1">
      <alignment horizontal="center" vertical="center" wrapText="1"/>
    </xf>
    <xf numFmtId="164" fontId="3" fillId="0" borderId="60" xfId="7" applyNumberFormat="1" applyFont="1" applyFill="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3" xfId="0" applyFont="1" applyBorder="1" applyAlignment="1">
      <alignment horizontal="center" vertical="center" wrapText="1"/>
    </xf>
    <xf numFmtId="0" fontId="138" fillId="0" borderId="103" xfId="0" applyNumberFormat="1" applyFont="1" applyFill="1" applyBorder="1" applyAlignment="1">
      <alignment horizontal="left" vertical="center" wrapText="1"/>
    </xf>
    <xf numFmtId="0" fontId="138" fillId="0" borderId="104" xfId="0" applyNumberFormat="1" applyFont="1" applyFill="1" applyBorder="1" applyAlignment="1">
      <alignment horizontal="left" vertical="center" wrapText="1"/>
    </xf>
    <xf numFmtId="0" fontId="138" fillId="0" borderId="108" xfId="0" applyNumberFormat="1" applyFont="1" applyFill="1" applyBorder="1" applyAlignment="1">
      <alignment horizontal="left" vertical="center" wrapText="1"/>
    </xf>
    <xf numFmtId="0" fontId="138" fillId="0" borderId="109" xfId="0" applyNumberFormat="1" applyFont="1" applyFill="1" applyBorder="1" applyAlignment="1">
      <alignment horizontal="left" vertical="center" wrapText="1"/>
    </xf>
    <xf numFmtId="0" fontId="138" fillId="0" borderId="111" xfId="0" applyNumberFormat="1" applyFont="1" applyFill="1" applyBorder="1" applyAlignment="1">
      <alignment horizontal="left" vertical="center" wrapText="1"/>
    </xf>
    <xf numFmtId="0" fontId="138" fillId="0" borderId="112" xfId="0" applyNumberFormat="1" applyFont="1" applyFill="1" applyBorder="1" applyAlignment="1">
      <alignment horizontal="left" vertical="center" wrapText="1"/>
    </xf>
    <xf numFmtId="0" fontId="144" fillId="0" borderId="105" xfId="0" applyFont="1" applyFill="1" applyBorder="1" applyAlignment="1">
      <alignment horizontal="center" vertical="center" wrapText="1"/>
    </xf>
    <xf numFmtId="0" fontId="144" fillId="0" borderId="106" xfId="0" applyFont="1" applyFill="1" applyBorder="1" applyAlignment="1">
      <alignment horizontal="center" vertical="center" wrapText="1"/>
    </xf>
    <xf numFmtId="0" fontId="144" fillId="0" borderId="107" xfId="0" applyFont="1" applyFill="1" applyBorder="1" applyAlignment="1">
      <alignment horizontal="center" vertical="center" wrapText="1"/>
    </xf>
    <xf numFmtId="0" fontId="144" fillId="0" borderId="87" xfId="0" applyFont="1" applyFill="1" applyBorder="1" applyAlignment="1">
      <alignment horizontal="center" vertical="center" wrapText="1"/>
    </xf>
    <xf numFmtId="0" fontId="144" fillId="0" borderId="110" xfId="0" applyFont="1" applyFill="1" applyBorder="1" applyAlignment="1">
      <alignment horizontal="center" vertical="center" wrapText="1"/>
    </xf>
    <xf numFmtId="0" fontId="144" fillId="0" borderId="77" xfId="0" applyFont="1" applyFill="1" applyBorder="1" applyAlignment="1">
      <alignment horizontal="center" vertical="center" wrapText="1"/>
    </xf>
    <xf numFmtId="0" fontId="112" fillId="0" borderId="114" xfId="0" applyFont="1" applyFill="1" applyBorder="1" applyAlignment="1">
      <alignment horizontal="center" vertical="center" wrapText="1"/>
    </xf>
    <xf numFmtId="0" fontId="112" fillId="0" borderId="7" xfId="0" applyFont="1" applyFill="1" applyBorder="1" applyAlignment="1">
      <alignment horizontal="center" vertical="center" wrapText="1"/>
    </xf>
    <xf numFmtId="0" fontId="114" fillId="0" borderId="103" xfId="0" applyNumberFormat="1" applyFont="1" applyFill="1" applyBorder="1" applyAlignment="1">
      <alignment horizontal="left" vertical="center" wrapText="1"/>
    </xf>
    <xf numFmtId="0" fontId="114" fillId="0" borderId="104" xfId="0" applyNumberFormat="1" applyFont="1" applyFill="1" applyBorder="1" applyAlignment="1">
      <alignment horizontal="left" vertical="center" wrapText="1"/>
    </xf>
    <xf numFmtId="0" fontId="114" fillId="0" borderId="111" xfId="0" applyNumberFormat="1" applyFont="1" applyFill="1" applyBorder="1" applyAlignment="1">
      <alignment horizontal="left" vertical="center" wrapText="1"/>
    </xf>
    <xf numFmtId="0" fontId="114" fillId="0" borderId="112" xfId="0" applyNumberFormat="1" applyFont="1" applyFill="1" applyBorder="1" applyAlignment="1">
      <alignment horizontal="left" vertical="center" wrapText="1"/>
    </xf>
    <xf numFmtId="0" fontId="112" fillId="0" borderId="113" xfId="0" applyFont="1" applyFill="1" applyBorder="1" applyAlignment="1">
      <alignment horizontal="center" vertical="center" wrapText="1"/>
    </xf>
    <xf numFmtId="0" fontId="119" fillId="0" borderId="113" xfId="0" applyFont="1" applyFill="1" applyBorder="1" applyAlignment="1">
      <alignment horizontal="center" vertical="center"/>
    </xf>
    <xf numFmtId="0" fontId="119" fillId="0" borderId="105" xfId="0" applyFont="1" applyFill="1" applyBorder="1" applyAlignment="1">
      <alignment horizontal="center" vertical="center"/>
    </xf>
    <xf numFmtId="0" fontId="119" fillId="0" borderId="107" xfId="0" applyFont="1" applyFill="1" applyBorder="1" applyAlignment="1">
      <alignment horizontal="center" vertical="center"/>
    </xf>
    <xf numFmtId="0" fontId="119" fillId="0" borderId="87" xfId="0" applyFont="1" applyFill="1" applyBorder="1" applyAlignment="1">
      <alignment horizontal="center" vertical="center"/>
    </xf>
    <xf numFmtId="0" fontId="119" fillId="0" borderId="77" xfId="0" applyFont="1" applyFill="1" applyBorder="1" applyAlignment="1">
      <alignment horizontal="center" vertical="center"/>
    </xf>
    <xf numFmtId="0" fontId="115" fillId="0" borderId="105" xfId="0" applyFont="1" applyFill="1" applyBorder="1" applyAlignment="1">
      <alignment horizontal="center" vertical="center" wrapText="1"/>
    </xf>
    <xf numFmtId="0" fontId="115" fillId="0" borderId="87" xfId="0" applyFont="1" applyFill="1" applyBorder="1" applyAlignment="1">
      <alignment horizontal="center" vertical="center" wrapText="1"/>
    </xf>
    <xf numFmtId="0" fontId="115" fillId="0" borderId="113" xfId="0" applyFont="1" applyFill="1" applyBorder="1" applyAlignment="1">
      <alignment horizontal="center" vertical="center" wrapText="1"/>
    </xf>
    <xf numFmtId="0" fontId="115" fillId="0" borderId="107" xfId="0" applyFont="1" applyFill="1" applyBorder="1" applyAlignment="1">
      <alignment horizontal="center" vertical="center" wrapText="1"/>
    </xf>
    <xf numFmtId="0" fontId="115" fillId="0" borderId="72" xfId="0" applyFont="1" applyFill="1" applyBorder="1" applyAlignment="1">
      <alignment horizontal="center" vertical="center" wrapText="1"/>
    </xf>
    <xf numFmtId="0" fontId="115" fillId="0" borderId="70" xfId="0" applyFont="1" applyFill="1" applyBorder="1" applyAlignment="1">
      <alignment horizontal="center" vertical="center" wrapText="1"/>
    </xf>
    <xf numFmtId="0" fontId="115" fillId="0" borderId="77" xfId="0" applyFont="1" applyFill="1" applyBorder="1" applyAlignment="1">
      <alignment horizontal="center" vertical="center" wrapText="1"/>
    </xf>
    <xf numFmtId="0" fontId="112" fillId="0" borderId="115" xfId="0" applyFont="1" applyFill="1" applyBorder="1" applyAlignment="1">
      <alignment horizontal="center" vertical="center" wrapText="1"/>
    </xf>
    <xf numFmtId="0" fontId="112" fillId="0" borderId="116" xfId="0" applyFont="1" applyFill="1" applyBorder="1" applyAlignment="1">
      <alignment horizontal="center" vertical="center" wrapText="1"/>
    </xf>
    <xf numFmtId="0" fontId="112" fillId="0" borderId="117" xfId="0" applyFont="1" applyFill="1" applyBorder="1" applyAlignment="1">
      <alignment horizontal="center" vertical="center" wrapText="1"/>
    </xf>
    <xf numFmtId="0" fontId="115" fillId="0" borderId="78"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2" fillId="0" borderId="78" xfId="0" applyFont="1" applyFill="1" applyBorder="1" applyAlignment="1">
      <alignment horizontal="center" vertical="center" wrapText="1"/>
    </xf>
    <xf numFmtId="0" fontId="112" fillId="0" borderId="72"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70" xfId="0" applyFont="1" applyFill="1" applyBorder="1" applyAlignment="1">
      <alignment horizontal="center" vertical="center" wrapText="1"/>
    </xf>
    <xf numFmtId="0" fontId="112" fillId="0" borderId="77" xfId="0" applyFont="1" applyFill="1" applyBorder="1" applyAlignment="1">
      <alignment horizontal="center" vertical="center" wrapText="1"/>
    </xf>
    <xf numFmtId="0" fontId="115" fillId="0" borderId="105" xfId="0" applyFont="1" applyFill="1" applyBorder="1" applyAlignment="1">
      <alignment horizontal="center" vertical="top" wrapText="1"/>
    </xf>
    <xf numFmtId="0" fontId="115" fillId="0" borderId="107" xfId="0" applyFont="1" applyFill="1" applyBorder="1" applyAlignment="1">
      <alignment horizontal="center" vertical="top" wrapText="1"/>
    </xf>
    <xf numFmtId="0" fontId="115" fillId="0" borderId="72" xfId="0" applyFont="1" applyFill="1" applyBorder="1" applyAlignment="1">
      <alignment horizontal="center" vertical="top" wrapText="1"/>
    </xf>
    <xf numFmtId="0" fontId="115" fillId="0" borderId="70" xfId="0" applyFont="1" applyFill="1" applyBorder="1" applyAlignment="1">
      <alignment horizontal="center" vertical="top" wrapText="1"/>
    </xf>
    <xf numFmtId="0" fontId="115" fillId="0" borderId="87" xfId="0" applyFont="1" applyFill="1" applyBorder="1" applyAlignment="1">
      <alignment horizontal="center" vertical="top" wrapText="1"/>
    </xf>
    <xf numFmtId="0" fontId="115" fillId="0" borderId="77" xfId="0" applyFont="1" applyFill="1" applyBorder="1" applyAlignment="1">
      <alignment horizontal="center" vertical="top" wrapText="1"/>
    </xf>
    <xf numFmtId="0" fontId="112" fillId="0" borderId="0" xfId="0" applyFont="1" applyFill="1" applyBorder="1" applyAlignment="1">
      <alignment horizontal="center" vertical="center"/>
    </xf>
    <xf numFmtId="0" fontId="112" fillId="0" borderId="70" xfId="0" applyFont="1" applyFill="1" applyBorder="1" applyAlignment="1">
      <alignment horizontal="center" vertical="center"/>
    </xf>
    <xf numFmtId="0" fontId="112" fillId="0" borderId="72" xfId="0" applyFont="1" applyFill="1" applyBorder="1" applyAlignment="1">
      <alignment horizontal="center" vertical="center"/>
    </xf>
    <xf numFmtId="0" fontId="112" fillId="0" borderId="115" xfId="0" applyFont="1" applyFill="1" applyBorder="1" applyAlignment="1">
      <alignment horizontal="center" vertical="center"/>
    </xf>
    <xf numFmtId="0" fontId="112" fillId="0" borderId="116" xfId="0" applyFont="1" applyFill="1" applyBorder="1" applyAlignment="1">
      <alignment horizontal="center" vertical="center"/>
    </xf>
    <xf numFmtId="0" fontId="112" fillId="0" borderId="117" xfId="0" applyFont="1" applyFill="1" applyBorder="1" applyAlignment="1">
      <alignment horizontal="center" vertical="center"/>
    </xf>
    <xf numFmtId="164" fontId="112" fillId="0" borderId="105" xfId="7" applyNumberFormat="1" applyFont="1" applyFill="1" applyBorder="1" applyAlignment="1">
      <alignment horizontal="center" vertical="top" wrapText="1"/>
    </xf>
    <xf numFmtId="164" fontId="112" fillId="0" borderId="106" xfId="7" applyNumberFormat="1" applyFont="1" applyFill="1" applyBorder="1" applyAlignment="1">
      <alignment horizontal="center" vertical="top" wrapText="1"/>
    </xf>
    <xf numFmtId="164" fontId="112" fillId="0" borderId="107" xfId="7" applyNumberFormat="1" applyFont="1" applyFill="1" applyBorder="1" applyAlignment="1">
      <alignment horizontal="center" vertical="top" wrapText="1"/>
    </xf>
    <xf numFmtId="164" fontId="112" fillId="0" borderId="116" xfId="7" applyNumberFormat="1" applyFont="1" applyFill="1" applyBorder="1" applyAlignment="1">
      <alignment horizontal="center" vertical="top" wrapText="1"/>
    </xf>
    <xf numFmtId="164" fontId="112" fillId="0" borderId="117" xfId="7" applyNumberFormat="1" applyFont="1" applyFill="1" applyBorder="1" applyAlignment="1">
      <alignment horizontal="center" vertical="top" wrapText="1"/>
    </xf>
    <xf numFmtId="164" fontId="112" fillId="0" borderId="114" xfId="7" applyNumberFormat="1" applyFont="1" applyFill="1" applyBorder="1" applyAlignment="1">
      <alignment horizontal="center" vertical="top" wrapText="1"/>
    </xf>
    <xf numFmtId="164" fontId="112" fillId="0" borderId="7" xfId="7" applyNumberFormat="1" applyFont="1" applyFill="1" applyBorder="1" applyAlignment="1">
      <alignment horizontal="center" vertical="top" wrapText="1"/>
    </xf>
    <xf numFmtId="0" fontId="114" fillId="0" borderId="118" xfId="0" applyNumberFormat="1" applyFont="1" applyFill="1" applyBorder="1" applyAlignment="1">
      <alignment horizontal="left" vertical="top" wrapText="1"/>
    </xf>
    <xf numFmtId="0" fontId="114" fillId="0" borderId="119" xfId="0" applyNumberFormat="1" applyFont="1" applyFill="1" applyBorder="1" applyAlignment="1">
      <alignment horizontal="left" vertical="top" wrapText="1"/>
    </xf>
    <xf numFmtId="0" fontId="120" fillId="0" borderId="114" xfId="0" applyFont="1" applyBorder="1" applyAlignment="1">
      <alignment horizontal="center" vertical="center" wrapText="1"/>
    </xf>
    <xf numFmtId="0" fontId="120" fillId="0" borderId="105" xfId="0" applyFont="1" applyBorder="1" applyAlignment="1">
      <alignment horizontal="center" vertical="center" wrapText="1"/>
    </xf>
    <xf numFmtId="0" fontId="124" fillId="0" borderId="113" xfId="0" applyFont="1" applyBorder="1" applyAlignment="1">
      <alignment horizontal="center" vertical="center"/>
    </xf>
    <xf numFmtId="0" fontId="121" fillId="0" borderId="113"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tomashvili\Desktop\PG1-BBB-QQ-2022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key ratios"/>
      <sheetName val="2. RC"/>
      <sheetName val="3. PL"/>
      <sheetName val="4. Off-Balance"/>
      <sheetName val="5. RWA"/>
      <sheetName val="6. Administrators-shareholders"/>
      <sheetName val="7. LI1"/>
      <sheetName val="8. LI2"/>
      <sheetName val="9.1. Capital Requirements"/>
      <sheetName val="9. Capital"/>
      <sheetName val="10. CC2"/>
      <sheetName val="11. CRWA"/>
      <sheetName val="12. CRM"/>
      <sheetName val="13. CRME"/>
      <sheetName val="14. LCR"/>
      <sheetName val="15. CCR"/>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26. Retail Products"/>
      <sheetName val="Instruction"/>
    </sheetNames>
    <sheetDataSet>
      <sheetData sheetId="0"/>
      <sheetData sheetId="1"/>
      <sheetData sheetId="2">
        <row r="29">
          <cell r="E29">
            <v>494809908.77590001</v>
          </cell>
        </row>
        <row r="38">
          <cell r="E38">
            <v>2902923741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10" zoomScaleNormal="100" workbookViewId="0">
      <selection activeCell="B33" sqref="B33"/>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51"/>
      <c r="B1" s="184" t="s">
        <v>342</v>
      </c>
      <c r="C1" s="151"/>
    </row>
    <row r="2" spans="1:3">
      <c r="A2" s="185">
        <v>1</v>
      </c>
      <c r="B2" s="308" t="s">
        <v>343</v>
      </c>
      <c r="C2" s="81" t="s">
        <v>772</v>
      </c>
    </row>
    <row r="3" spans="1:3">
      <c r="A3" s="185">
        <v>2</v>
      </c>
      <c r="B3" s="309" t="s">
        <v>339</v>
      </c>
      <c r="C3" s="71" t="s">
        <v>743</v>
      </c>
    </row>
    <row r="4" spans="1:3">
      <c r="A4" s="185">
        <v>3</v>
      </c>
      <c r="B4" s="310" t="s">
        <v>344</v>
      </c>
      <c r="C4" s="71" t="s">
        <v>751</v>
      </c>
    </row>
    <row r="5" spans="1:3">
      <c r="A5" s="186">
        <v>4</v>
      </c>
      <c r="B5" s="311" t="s">
        <v>340</v>
      </c>
      <c r="C5" s="81" t="s">
        <v>771</v>
      </c>
    </row>
    <row r="6" spans="1:3" s="187" customFormat="1" ht="45.75" customHeight="1">
      <c r="A6" s="725" t="s">
        <v>418</v>
      </c>
      <c r="B6" s="726"/>
      <c r="C6" s="726"/>
    </row>
    <row r="7" spans="1:3" ht="15">
      <c r="A7" s="188" t="s">
        <v>29</v>
      </c>
      <c r="B7" s="184" t="s">
        <v>341</v>
      </c>
    </row>
    <row r="8" spans="1:3">
      <c r="A8" s="151">
        <v>1</v>
      </c>
      <c r="B8" s="228" t="s">
        <v>20</v>
      </c>
    </row>
    <row r="9" spans="1:3">
      <c r="A9" s="151">
        <v>2</v>
      </c>
      <c r="B9" s="229" t="s">
        <v>21</v>
      </c>
    </row>
    <row r="10" spans="1:3">
      <c r="A10" s="151">
        <v>3</v>
      </c>
      <c r="B10" s="229" t="s">
        <v>22</v>
      </c>
    </row>
    <row r="11" spans="1:3">
      <c r="A11" s="151">
        <v>4</v>
      </c>
      <c r="B11" s="229" t="s">
        <v>23</v>
      </c>
      <c r="C11" s="85"/>
    </row>
    <row r="12" spans="1:3">
      <c r="A12" s="151">
        <v>5</v>
      </c>
      <c r="B12" s="229" t="s">
        <v>24</v>
      </c>
    </row>
    <row r="13" spans="1:3">
      <c r="A13" s="151">
        <v>6</v>
      </c>
      <c r="B13" s="230" t="s">
        <v>351</v>
      </c>
    </row>
    <row r="14" spans="1:3">
      <c r="A14" s="151">
        <v>7</v>
      </c>
      <c r="B14" s="229" t="s">
        <v>345</v>
      </c>
    </row>
    <row r="15" spans="1:3">
      <c r="A15" s="151">
        <v>8</v>
      </c>
      <c r="B15" s="229" t="s">
        <v>346</v>
      </c>
    </row>
    <row r="16" spans="1:3">
      <c r="A16" s="151">
        <v>9</v>
      </c>
      <c r="B16" s="229" t="s">
        <v>25</v>
      </c>
    </row>
    <row r="17" spans="1:2">
      <c r="A17" s="307" t="s">
        <v>417</v>
      </c>
      <c r="B17" s="306" t="s">
        <v>404</v>
      </c>
    </row>
    <row r="18" spans="1:2">
      <c r="A18" s="151">
        <v>10</v>
      </c>
      <c r="B18" s="229" t="s">
        <v>26</v>
      </c>
    </row>
    <row r="19" spans="1:2">
      <c r="A19" s="151">
        <v>11</v>
      </c>
      <c r="B19" s="230" t="s">
        <v>347</v>
      </c>
    </row>
    <row r="20" spans="1:2">
      <c r="A20" s="151">
        <v>12</v>
      </c>
      <c r="B20" s="230" t="s">
        <v>27</v>
      </c>
    </row>
    <row r="21" spans="1:2">
      <c r="A21" s="347">
        <v>13</v>
      </c>
      <c r="B21" s="348" t="s">
        <v>348</v>
      </c>
    </row>
    <row r="22" spans="1:2">
      <c r="A22" s="347">
        <v>14</v>
      </c>
      <c r="B22" s="349" t="s">
        <v>375</v>
      </c>
    </row>
    <row r="23" spans="1:2">
      <c r="A23" s="350">
        <v>15</v>
      </c>
      <c r="B23" s="351" t="s">
        <v>28</v>
      </c>
    </row>
    <row r="24" spans="1:2">
      <c r="A24" s="350">
        <v>15.1</v>
      </c>
      <c r="B24" s="352" t="s">
        <v>431</v>
      </c>
    </row>
    <row r="25" spans="1:2">
      <c r="A25" s="350">
        <v>16</v>
      </c>
      <c r="B25" s="352" t="s">
        <v>495</v>
      </c>
    </row>
    <row r="26" spans="1:2">
      <c r="A26" s="350">
        <v>17</v>
      </c>
      <c r="B26" s="352" t="s">
        <v>536</v>
      </c>
    </row>
    <row r="27" spans="1:2">
      <c r="A27" s="350">
        <v>18</v>
      </c>
      <c r="B27" s="352" t="s">
        <v>706</v>
      </c>
    </row>
    <row r="28" spans="1:2">
      <c r="A28" s="350">
        <v>19</v>
      </c>
      <c r="B28" s="352" t="s">
        <v>707</v>
      </c>
    </row>
    <row r="29" spans="1:2">
      <c r="A29" s="350">
        <v>20</v>
      </c>
      <c r="B29" s="421" t="s">
        <v>537</v>
      </c>
    </row>
    <row r="30" spans="1:2">
      <c r="A30" s="350">
        <v>21</v>
      </c>
      <c r="B30" s="352" t="s">
        <v>703</v>
      </c>
    </row>
    <row r="31" spans="1:2">
      <c r="A31" s="350">
        <v>22</v>
      </c>
      <c r="B31" s="352" t="s">
        <v>538</v>
      </c>
    </row>
    <row r="32" spans="1:2">
      <c r="A32" s="350">
        <v>23</v>
      </c>
      <c r="B32" s="352" t="s">
        <v>539</v>
      </c>
    </row>
    <row r="33" spans="1:2">
      <c r="A33" s="350">
        <v>24</v>
      </c>
      <c r="B33" s="352" t="s">
        <v>540</v>
      </c>
    </row>
    <row r="34" spans="1:2">
      <c r="A34" s="350">
        <v>25</v>
      </c>
      <c r="B34" s="352" t="s">
        <v>541</v>
      </c>
    </row>
    <row r="35" spans="1:2">
      <c r="A35" s="350">
        <v>26</v>
      </c>
      <c r="B35" s="352" t="s">
        <v>738</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heetViews>
  <sheetFormatPr defaultColWidth="9.140625" defaultRowHeight="12.75"/>
  <cols>
    <col min="1" max="1" width="9.42578125" style="243" bestFit="1" customWidth="1"/>
    <col min="2" max="2" width="59" style="243" customWidth="1"/>
    <col min="3" max="3" width="16.7109375" style="243" bestFit="1" customWidth="1"/>
    <col min="4" max="4" width="15.7109375" style="243" bestFit="1" customWidth="1"/>
    <col min="5" max="16384" width="9.140625" style="243"/>
  </cols>
  <sheetData>
    <row r="1" spans="1:6" ht="15">
      <c r="A1" s="290" t="s">
        <v>30</v>
      </c>
      <c r="B1" s="3" t="str">
        <f>'1. key ratios '!B1</f>
        <v>JSC "Bank of Georgia"</v>
      </c>
    </row>
    <row r="2" spans="1:6" s="211" customFormat="1" ht="15.75" customHeight="1">
      <c r="A2" s="211" t="s">
        <v>31</v>
      </c>
      <c r="B2" s="361">
        <f>'1. key ratios '!B2</f>
        <v>44926</v>
      </c>
    </row>
    <row r="3" spans="1:6" s="211" customFormat="1" ht="15.75" customHeight="1"/>
    <row r="4" spans="1:6" ht="13.5" thickBot="1">
      <c r="A4" s="259" t="s">
        <v>403</v>
      </c>
      <c r="B4" s="298" t="s">
        <v>404</v>
      </c>
    </row>
    <row r="5" spans="1:6" s="299" customFormat="1" ht="12.75" customHeight="1">
      <c r="A5" s="345"/>
      <c r="B5" s="346" t="s">
        <v>407</v>
      </c>
      <c r="C5" s="291" t="s">
        <v>405</v>
      </c>
      <c r="D5" s="292" t="s">
        <v>406</v>
      </c>
    </row>
    <row r="6" spans="1:6" s="300" customFormat="1">
      <c r="A6" s="293">
        <v>1</v>
      </c>
      <c r="B6" s="341" t="s">
        <v>408</v>
      </c>
      <c r="C6" s="341"/>
      <c r="D6" s="294"/>
    </row>
    <row r="7" spans="1:6" s="300" customFormat="1">
      <c r="A7" s="295" t="s">
        <v>394</v>
      </c>
      <c r="B7" s="342" t="s">
        <v>409</v>
      </c>
      <c r="C7" s="557">
        <v>4.4999999999999998E-2</v>
      </c>
      <c r="D7" s="558">
        <v>912574074.06842303</v>
      </c>
      <c r="E7" s="675"/>
      <c r="F7" s="675"/>
    </row>
    <row r="8" spans="1:6" s="300" customFormat="1">
      <c r="A8" s="295" t="s">
        <v>395</v>
      </c>
      <c r="B8" s="342" t="s">
        <v>410</v>
      </c>
      <c r="C8" s="559">
        <v>0.06</v>
      </c>
      <c r="D8" s="558">
        <v>1216765432.0912306</v>
      </c>
      <c r="E8" s="675"/>
      <c r="F8" s="675"/>
    </row>
    <row r="9" spans="1:6" s="300" customFormat="1">
      <c r="A9" s="295" t="s">
        <v>396</v>
      </c>
      <c r="B9" s="342" t="s">
        <v>411</v>
      </c>
      <c r="C9" s="559">
        <v>0.08</v>
      </c>
      <c r="D9" s="558">
        <v>1622353909.4549744</v>
      </c>
      <c r="E9" s="675"/>
      <c r="F9" s="675"/>
    </row>
    <row r="10" spans="1:6" s="300" customFormat="1">
      <c r="A10" s="293" t="s">
        <v>397</v>
      </c>
      <c r="B10" s="341" t="s">
        <v>412</v>
      </c>
      <c r="C10" s="560"/>
      <c r="D10" s="561"/>
      <c r="E10" s="675"/>
      <c r="F10" s="675"/>
    </row>
    <row r="11" spans="1:6" s="301" customFormat="1">
      <c r="A11" s="296" t="s">
        <v>398</v>
      </c>
      <c r="B11" s="339" t="s">
        <v>478</v>
      </c>
      <c r="C11" s="557">
        <v>2.5000000000000001E-2</v>
      </c>
      <c r="D11" s="562">
        <v>506985596.70467949</v>
      </c>
      <c r="E11" s="675"/>
      <c r="F11" s="675"/>
    </row>
    <row r="12" spans="1:6" s="301" customFormat="1">
      <c r="A12" s="296" t="s">
        <v>399</v>
      </c>
      <c r="B12" s="339" t="s">
        <v>413</v>
      </c>
      <c r="C12" s="563">
        <v>0</v>
      </c>
      <c r="D12" s="562">
        <v>0</v>
      </c>
      <c r="E12" s="675"/>
      <c r="F12" s="675"/>
    </row>
    <row r="13" spans="1:6" s="301" customFormat="1">
      <c r="A13" s="296" t="s">
        <v>400</v>
      </c>
      <c r="B13" s="339" t="s">
        <v>414</v>
      </c>
      <c r="C13" s="563">
        <v>2.5000000000000001E-2</v>
      </c>
      <c r="D13" s="562">
        <v>506985596.70467949</v>
      </c>
      <c r="E13" s="675"/>
      <c r="F13" s="675"/>
    </row>
    <row r="14" spans="1:6" s="301" customFormat="1">
      <c r="A14" s="293" t="s">
        <v>401</v>
      </c>
      <c r="B14" s="341" t="s">
        <v>475</v>
      </c>
      <c r="C14" s="564"/>
      <c r="D14" s="561"/>
      <c r="E14" s="675"/>
      <c r="F14" s="675"/>
    </row>
    <row r="15" spans="1:6" s="301" customFormat="1">
      <c r="A15" s="296">
        <v>3.1</v>
      </c>
      <c r="B15" s="339" t="s">
        <v>419</v>
      </c>
      <c r="C15" s="563">
        <v>2.10580799449708E-2</v>
      </c>
      <c r="D15" s="562">
        <v>427045729.05423462</v>
      </c>
      <c r="E15" s="675"/>
      <c r="F15" s="675"/>
    </row>
    <row r="16" spans="1:6" s="301" customFormat="1">
      <c r="A16" s="296">
        <v>3.2</v>
      </c>
      <c r="B16" s="339" t="s">
        <v>420</v>
      </c>
      <c r="C16" s="563">
        <v>2.8138782842023563E-2</v>
      </c>
      <c r="D16" s="562">
        <v>570638304.38826847</v>
      </c>
      <c r="E16" s="675"/>
      <c r="F16" s="675"/>
    </row>
    <row r="17" spans="1:6" s="300" customFormat="1">
      <c r="A17" s="296">
        <v>3.3</v>
      </c>
      <c r="B17" s="339" t="s">
        <v>421</v>
      </c>
      <c r="C17" s="563">
        <v>4.2297252748685482E-2</v>
      </c>
      <c r="D17" s="562">
        <v>857763916.95043814</v>
      </c>
      <c r="E17" s="675"/>
      <c r="F17" s="675"/>
    </row>
    <row r="18" spans="1:6" s="299" customFormat="1" ht="12.75" customHeight="1">
      <c r="A18" s="343"/>
      <c r="B18" s="344" t="s">
        <v>474</v>
      </c>
      <c r="C18" s="340" t="s">
        <v>405</v>
      </c>
      <c r="D18" s="471" t="s">
        <v>406</v>
      </c>
      <c r="E18" s="675"/>
      <c r="F18" s="675"/>
    </row>
    <row r="19" spans="1:6" s="300" customFormat="1">
      <c r="A19" s="297">
        <v>4</v>
      </c>
      <c r="B19" s="339" t="s">
        <v>415</v>
      </c>
      <c r="C19" s="563">
        <f>C7+C11+C12+C13+C15</f>
        <v>0.1160580799449708</v>
      </c>
      <c r="D19" s="558">
        <v>2353590996.5320168</v>
      </c>
      <c r="E19" s="675"/>
      <c r="F19" s="675"/>
    </row>
    <row r="20" spans="1:6" s="300" customFormat="1">
      <c r="A20" s="297">
        <v>5</v>
      </c>
      <c r="B20" s="339" t="s">
        <v>136</v>
      </c>
      <c r="C20" s="563">
        <f>C8+C11+C12+C13+C16</f>
        <v>0.13813878284202355</v>
      </c>
      <c r="D20" s="558">
        <v>2801374929.8888578</v>
      </c>
      <c r="E20" s="675"/>
      <c r="F20" s="675"/>
    </row>
    <row r="21" spans="1:6" s="300" customFormat="1" ht="13.5" thickBot="1">
      <c r="A21" s="302" t="s">
        <v>402</v>
      </c>
      <c r="B21" s="303" t="s">
        <v>416</v>
      </c>
      <c r="C21" s="565">
        <f>C9+C11+C12+C13+C17</f>
        <v>0.17229725274868549</v>
      </c>
      <c r="D21" s="566">
        <v>3494089019.8147717</v>
      </c>
      <c r="E21" s="675"/>
      <c r="F21" s="675"/>
    </row>
    <row r="22" spans="1:6">
      <c r="F22" s="259"/>
    </row>
    <row r="23" spans="1:6" ht="51">
      <c r="B23" s="258" t="s">
        <v>477</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Normal="100" workbookViewId="0">
      <pane xSplit="1" ySplit="5" topLeftCell="B6" activePane="bottomRight" state="frozen"/>
      <selection pane="topRight"/>
      <selection pane="bottomLeft"/>
      <selection pane="bottomRight" activeCell="F14" sqref="F14"/>
    </sheetView>
  </sheetViews>
  <sheetFormatPr defaultColWidth="9.140625" defaultRowHeight="12.75"/>
  <cols>
    <col min="1" max="1" width="9.5703125" style="88" bestFit="1" customWidth="1"/>
    <col min="2" max="2" width="132.42578125" style="4" customWidth="1"/>
    <col min="3" max="3" width="18.42578125" style="4" customWidth="1"/>
    <col min="4" max="16384" width="9.140625" style="4"/>
  </cols>
  <sheetData>
    <row r="1" spans="1:3">
      <c r="A1" s="2" t="s">
        <v>30</v>
      </c>
      <c r="B1" s="3" t="str">
        <f>'1. key ratios '!B1</f>
        <v>JSC "Bank of Georgia"</v>
      </c>
    </row>
    <row r="2" spans="1:3" s="76" customFormat="1" ht="15.75" customHeight="1">
      <c r="A2" s="76" t="s">
        <v>31</v>
      </c>
      <c r="B2" s="361">
        <f>'1. key ratios '!B2</f>
        <v>44926</v>
      </c>
    </row>
    <row r="3" spans="1:3" s="76" customFormat="1" ht="15.75" customHeight="1"/>
    <row r="4" spans="1:3" ht="13.5" thickBot="1">
      <c r="A4" s="88" t="s">
        <v>245</v>
      </c>
      <c r="B4" s="138" t="s">
        <v>244</v>
      </c>
    </row>
    <row r="5" spans="1:3">
      <c r="A5" s="89" t="s">
        <v>6</v>
      </c>
      <c r="B5" s="90"/>
      <c r="C5" s="91" t="s">
        <v>73</v>
      </c>
    </row>
    <row r="6" spans="1:3">
      <c r="A6" s="92">
        <v>1</v>
      </c>
      <c r="B6" s="93" t="s">
        <v>243</v>
      </c>
      <c r="C6" s="567">
        <f>SUM(C7:C11)</f>
        <v>3153643863.5599999</v>
      </c>
    </row>
    <row r="7" spans="1:3">
      <c r="A7" s="92">
        <v>2</v>
      </c>
      <c r="B7" s="94" t="s">
        <v>242</v>
      </c>
      <c r="C7" s="568">
        <v>27993660.18</v>
      </c>
    </row>
    <row r="8" spans="1:3">
      <c r="A8" s="92">
        <v>3</v>
      </c>
      <c r="B8" s="95" t="s">
        <v>241</v>
      </c>
      <c r="C8" s="568">
        <v>202328975.38000003</v>
      </c>
    </row>
    <row r="9" spans="1:3">
      <c r="A9" s="92">
        <v>4</v>
      </c>
      <c r="B9" s="95" t="s">
        <v>240</v>
      </c>
      <c r="C9" s="568">
        <v>20397487</v>
      </c>
    </row>
    <row r="10" spans="1:3">
      <c r="A10" s="92">
        <v>5</v>
      </c>
      <c r="B10" s="95" t="s">
        <v>239</v>
      </c>
      <c r="C10" s="568"/>
    </row>
    <row r="11" spans="1:3">
      <c r="A11" s="92">
        <v>6</v>
      </c>
      <c r="B11" s="96" t="s">
        <v>238</v>
      </c>
      <c r="C11" s="698">
        <v>2902923741</v>
      </c>
    </row>
    <row r="12" spans="1:3" s="64" customFormat="1">
      <c r="A12" s="92">
        <v>7</v>
      </c>
      <c r="B12" s="93" t="s">
        <v>237</v>
      </c>
      <c r="C12" s="569">
        <f>SUM(C13:C27)</f>
        <v>170895406.4463</v>
      </c>
    </row>
    <row r="13" spans="1:3" s="64" customFormat="1">
      <c r="A13" s="92">
        <v>8</v>
      </c>
      <c r="B13" s="97" t="s">
        <v>236</v>
      </c>
      <c r="C13" s="570">
        <v>20397487</v>
      </c>
    </row>
    <row r="14" spans="1:3" s="64" customFormat="1" ht="25.5">
      <c r="A14" s="92">
        <v>9</v>
      </c>
      <c r="B14" s="98" t="s">
        <v>235</v>
      </c>
      <c r="C14" s="570">
        <v>0</v>
      </c>
    </row>
    <row r="15" spans="1:3" s="64" customFormat="1">
      <c r="A15" s="92">
        <v>10</v>
      </c>
      <c r="B15" s="99" t="s">
        <v>234</v>
      </c>
      <c r="C15" s="570">
        <v>142285755.19999999</v>
      </c>
    </row>
    <row r="16" spans="1:3" s="64" customFormat="1">
      <c r="A16" s="92">
        <v>11</v>
      </c>
      <c r="B16" s="100" t="s">
        <v>233</v>
      </c>
      <c r="C16" s="570">
        <v>0</v>
      </c>
    </row>
    <row r="17" spans="1:3" s="64" customFormat="1">
      <c r="A17" s="92">
        <v>12</v>
      </c>
      <c r="B17" s="99" t="s">
        <v>232</v>
      </c>
      <c r="C17" s="570">
        <v>10173</v>
      </c>
    </row>
    <row r="18" spans="1:3" s="64" customFormat="1">
      <c r="A18" s="92">
        <v>13</v>
      </c>
      <c r="B18" s="99" t="s">
        <v>231</v>
      </c>
      <c r="C18" s="570">
        <v>2881627.0663000001</v>
      </c>
    </row>
    <row r="19" spans="1:3" s="64" customFormat="1">
      <c r="A19" s="92">
        <v>14</v>
      </c>
      <c r="B19" s="99" t="s">
        <v>230</v>
      </c>
      <c r="C19" s="570">
        <v>0</v>
      </c>
    </row>
    <row r="20" spans="1:3" s="64" customFormat="1">
      <c r="A20" s="92">
        <v>15</v>
      </c>
      <c r="B20" s="99" t="s">
        <v>229</v>
      </c>
      <c r="C20" s="570">
        <v>0</v>
      </c>
    </row>
    <row r="21" spans="1:3" s="64" customFormat="1" ht="25.5">
      <c r="A21" s="92">
        <v>16</v>
      </c>
      <c r="B21" s="98" t="s">
        <v>228</v>
      </c>
      <c r="C21" s="570">
        <v>0</v>
      </c>
    </row>
    <row r="22" spans="1:3" s="64" customFormat="1">
      <c r="A22" s="92">
        <v>17</v>
      </c>
      <c r="B22" s="101" t="s">
        <v>227</v>
      </c>
      <c r="C22" s="570">
        <v>5320364.18</v>
      </c>
    </row>
    <row r="23" spans="1:3" s="64" customFormat="1">
      <c r="A23" s="92">
        <v>18</v>
      </c>
      <c r="B23" s="98" t="s">
        <v>226</v>
      </c>
      <c r="C23" s="570">
        <v>0</v>
      </c>
    </row>
    <row r="24" spans="1:3" s="64" customFormat="1" ht="25.5">
      <c r="A24" s="92">
        <v>19</v>
      </c>
      <c r="B24" s="98" t="s">
        <v>203</v>
      </c>
      <c r="C24" s="570">
        <v>0</v>
      </c>
    </row>
    <row r="25" spans="1:3" s="64" customFormat="1">
      <c r="A25" s="92">
        <v>20</v>
      </c>
      <c r="B25" s="102" t="s">
        <v>225</v>
      </c>
      <c r="C25" s="570">
        <v>0</v>
      </c>
    </row>
    <row r="26" spans="1:3" s="64" customFormat="1">
      <c r="A26" s="92">
        <v>21</v>
      </c>
      <c r="B26" s="102" t="s">
        <v>224</v>
      </c>
      <c r="C26" s="570">
        <v>0</v>
      </c>
    </row>
    <row r="27" spans="1:3" s="64" customFormat="1">
      <c r="A27" s="92">
        <v>22</v>
      </c>
      <c r="B27" s="102" t="s">
        <v>223</v>
      </c>
      <c r="C27" s="570">
        <v>0</v>
      </c>
    </row>
    <row r="28" spans="1:3" s="64" customFormat="1">
      <c r="A28" s="92">
        <v>23</v>
      </c>
      <c r="B28" s="103" t="s">
        <v>222</v>
      </c>
      <c r="C28" s="569">
        <f>C6-C12</f>
        <v>2982748457.1136999</v>
      </c>
    </row>
    <row r="29" spans="1:3" s="64" customFormat="1">
      <c r="A29" s="104"/>
      <c r="B29" s="105"/>
      <c r="C29" s="570"/>
    </row>
    <row r="30" spans="1:3" s="64" customFormat="1">
      <c r="A30" s="104">
        <v>24</v>
      </c>
      <c r="B30" s="103" t="s">
        <v>221</v>
      </c>
      <c r="C30" s="569">
        <f>C31+C34</f>
        <v>405300000</v>
      </c>
    </row>
    <row r="31" spans="1:3" s="64" customFormat="1">
      <c r="A31" s="104">
        <v>25</v>
      </c>
      <c r="B31" s="95" t="s">
        <v>220</v>
      </c>
      <c r="C31" s="571">
        <f>C32+C33</f>
        <v>0</v>
      </c>
    </row>
    <row r="32" spans="1:3" s="64" customFormat="1">
      <c r="A32" s="104">
        <v>26</v>
      </c>
      <c r="B32" s="106" t="s">
        <v>300</v>
      </c>
      <c r="C32" s="570"/>
    </row>
    <row r="33" spans="1:3" s="64" customFormat="1">
      <c r="A33" s="104">
        <v>27</v>
      </c>
      <c r="B33" s="106" t="s">
        <v>219</v>
      </c>
      <c r="C33" s="570"/>
    </row>
    <row r="34" spans="1:3" s="64" customFormat="1">
      <c r="A34" s="104">
        <v>28</v>
      </c>
      <c r="B34" s="95" t="s">
        <v>218</v>
      </c>
      <c r="C34" s="570">
        <v>405300000</v>
      </c>
    </row>
    <row r="35" spans="1:3" s="64" customFormat="1">
      <c r="A35" s="104">
        <v>29</v>
      </c>
      <c r="B35" s="103" t="s">
        <v>217</v>
      </c>
      <c r="C35" s="569">
        <f>SUM(C36:C40)</f>
        <v>0</v>
      </c>
    </row>
    <row r="36" spans="1:3" s="64" customFormat="1">
      <c r="A36" s="104">
        <v>30</v>
      </c>
      <c r="B36" s="98" t="s">
        <v>216</v>
      </c>
      <c r="C36" s="570"/>
    </row>
    <row r="37" spans="1:3" s="64" customFormat="1">
      <c r="A37" s="104">
        <v>31</v>
      </c>
      <c r="B37" s="99" t="s">
        <v>215</v>
      </c>
      <c r="C37" s="570"/>
    </row>
    <row r="38" spans="1:3" s="64" customFormat="1" ht="25.5">
      <c r="A38" s="104">
        <v>32</v>
      </c>
      <c r="B38" s="98" t="s">
        <v>214</v>
      </c>
      <c r="C38" s="570"/>
    </row>
    <row r="39" spans="1:3" s="64" customFormat="1" ht="25.5">
      <c r="A39" s="104">
        <v>33</v>
      </c>
      <c r="B39" s="98" t="s">
        <v>203</v>
      </c>
      <c r="C39" s="570"/>
    </row>
    <row r="40" spans="1:3" s="64" customFormat="1">
      <c r="A40" s="104">
        <v>34</v>
      </c>
      <c r="B40" s="102" t="s">
        <v>213</v>
      </c>
      <c r="C40" s="570"/>
    </row>
    <row r="41" spans="1:3" s="64" customFormat="1">
      <c r="A41" s="104">
        <v>35</v>
      </c>
      <c r="B41" s="103" t="s">
        <v>212</v>
      </c>
      <c r="C41" s="569">
        <f>C30-C35</f>
        <v>405300000</v>
      </c>
    </row>
    <row r="42" spans="1:3" s="64" customFormat="1">
      <c r="A42" s="104"/>
      <c r="B42" s="105"/>
      <c r="C42" s="570"/>
    </row>
    <row r="43" spans="1:3" s="64" customFormat="1">
      <c r="A43" s="104">
        <v>36</v>
      </c>
      <c r="B43" s="107" t="s">
        <v>211</v>
      </c>
      <c r="C43" s="569">
        <f>SUM(C44:C46)</f>
        <v>618232090.62527466</v>
      </c>
    </row>
    <row r="44" spans="1:3" s="64" customFormat="1">
      <c r="A44" s="104">
        <v>37</v>
      </c>
      <c r="B44" s="95" t="s">
        <v>210</v>
      </c>
      <c r="C44" s="570">
        <v>397194000</v>
      </c>
    </row>
    <row r="45" spans="1:3" s="64" customFormat="1">
      <c r="A45" s="104">
        <v>38</v>
      </c>
      <c r="B45" s="95" t="s">
        <v>209</v>
      </c>
      <c r="C45" s="570">
        <v>0</v>
      </c>
    </row>
    <row r="46" spans="1:3" s="64" customFormat="1">
      <c r="A46" s="104">
        <v>39</v>
      </c>
      <c r="B46" s="95" t="s">
        <v>208</v>
      </c>
      <c r="C46" s="570">
        <v>221038090.62527466</v>
      </c>
    </row>
    <row r="47" spans="1:3" s="64" customFormat="1">
      <c r="A47" s="104">
        <v>40</v>
      </c>
      <c r="B47" s="107" t="s">
        <v>207</v>
      </c>
      <c r="C47" s="569">
        <f>SUM(C48:C51)</f>
        <v>0</v>
      </c>
    </row>
    <row r="48" spans="1:3" s="64" customFormat="1">
      <c r="A48" s="104">
        <v>41</v>
      </c>
      <c r="B48" s="98" t="s">
        <v>206</v>
      </c>
      <c r="C48" s="570"/>
    </row>
    <row r="49" spans="1:3" s="64" customFormat="1">
      <c r="A49" s="104">
        <v>42</v>
      </c>
      <c r="B49" s="99" t="s">
        <v>205</v>
      </c>
      <c r="C49" s="570"/>
    </row>
    <row r="50" spans="1:3" s="64" customFormat="1">
      <c r="A50" s="104">
        <v>43</v>
      </c>
      <c r="B50" s="98" t="s">
        <v>204</v>
      </c>
      <c r="C50" s="570"/>
    </row>
    <row r="51" spans="1:3" s="64" customFormat="1" ht="25.5">
      <c r="A51" s="104">
        <v>44</v>
      </c>
      <c r="B51" s="98" t="s">
        <v>203</v>
      </c>
      <c r="C51" s="570"/>
    </row>
    <row r="52" spans="1:3" s="64" customFormat="1" ht="13.5" thickBot="1">
      <c r="A52" s="108">
        <v>45</v>
      </c>
      <c r="B52" s="109" t="s">
        <v>202</v>
      </c>
      <c r="C52" s="572">
        <f>C43-C47</f>
        <v>618232090.62527466</v>
      </c>
    </row>
    <row r="55" spans="1:3">
      <c r="B55" s="4" t="s">
        <v>7</v>
      </c>
    </row>
  </sheetData>
  <dataValidations count="1">
    <dataValidation operator="lessThanOrEqual" allowBlank="1" showInputMessage="1" showErrorMessage="1" errorTitle="Should be negative number" error="Should be whole negative number or 0" sqref="C13:C33 C35:C52"/>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zoomScaleNormal="100" workbookViewId="0">
      <pane xSplit="1" ySplit="5" topLeftCell="B27" activePane="bottomRight" state="frozen"/>
      <selection pane="topRight"/>
      <selection pane="bottomLeft"/>
      <selection pane="bottomRight" activeCell="C35" sqref="C35"/>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15">
      <c r="A1" s="2" t="s">
        <v>30</v>
      </c>
      <c r="B1" s="3" t="str">
        <f>'1. key ratios '!B1</f>
        <v>JSC "Bank of Georgia"</v>
      </c>
      <c r="E1" s="4"/>
      <c r="F1" s="4"/>
    </row>
    <row r="2" spans="1:15" s="76" customFormat="1" ht="15.75" customHeight="1">
      <c r="A2" s="2" t="s">
        <v>31</v>
      </c>
      <c r="B2" s="361">
        <f>'1. key ratios '!B2</f>
        <v>44926</v>
      </c>
    </row>
    <row r="3" spans="1:15" s="76" customFormat="1" ht="15.75" customHeight="1">
      <c r="A3" s="110"/>
    </row>
    <row r="4" spans="1:15" s="76" customFormat="1" ht="15.75" customHeight="1" thickBot="1">
      <c r="A4" s="76" t="s">
        <v>86</v>
      </c>
      <c r="B4" s="202" t="s">
        <v>284</v>
      </c>
      <c r="D4" s="37" t="s">
        <v>73</v>
      </c>
    </row>
    <row r="5" spans="1:15" ht="25.5">
      <c r="A5" s="111" t="s">
        <v>6</v>
      </c>
      <c r="B5" s="233" t="s">
        <v>338</v>
      </c>
      <c r="C5" s="112" t="s">
        <v>92</v>
      </c>
      <c r="D5" s="113" t="s">
        <v>93</v>
      </c>
    </row>
    <row r="6" spans="1:15" ht="15">
      <c r="A6" s="82">
        <v>1</v>
      </c>
      <c r="B6" s="114" t="s">
        <v>35</v>
      </c>
      <c r="C6" s="574">
        <v>961236880.95600009</v>
      </c>
      <c r="D6" s="115"/>
      <c r="E6" s="116"/>
      <c r="F6" s="676"/>
      <c r="G6"/>
      <c r="H6"/>
      <c r="I6"/>
      <c r="J6"/>
      <c r="K6"/>
      <c r="L6"/>
      <c r="M6"/>
      <c r="N6"/>
      <c r="O6"/>
    </row>
    <row r="7" spans="1:15" ht="15">
      <c r="A7" s="82">
        <v>2</v>
      </c>
      <c r="B7" s="117" t="s">
        <v>36</v>
      </c>
      <c r="C7" s="574">
        <v>2918193949.1000004</v>
      </c>
      <c r="D7" s="118"/>
      <c r="E7" s="116"/>
      <c r="F7" s="676"/>
      <c r="G7"/>
      <c r="H7"/>
      <c r="I7"/>
      <c r="J7"/>
      <c r="K7"/>
      <c r="L7"/>
      <c r="M7"/>
      <c r="N7"/>
      <c r="O7"/>
    </row>
    <row r="8" spans="1:15" ht="15">
      <c r="A8" s="82">
        <v>3</v>
      </c>
      <c r="B8" s="117" t="s">
        <v>37</v>
      </c>
      <c r="C8" s="574">
        <v>1493075244.05</v>
      </c>
      <c r="D8" s="118"/>
      <c r="E8" s="116"/>
      <c r="F8" s="676"/>
      <c r="G8"/>
      <c r="H8"/>
      <c r="I8"/>
      <c r="J8"/>
      <c r="K8"/>
      <c r="L8"/>
      <c r="M8"/>
      <c r="N8"/>
      <c r="O8"/>
    </row>
    <row r="9" spans="1:15" ht="15">
      <c r="A9" s="82">
        <v>4</v>
      </c>
      <c r="B9" s="117" t="s">
        <v>38</v>
      </c>
      <c r="C9" s="574">
        <v>303.24</v>
      </c>
      <c r="D9" s="118"/>
      <c r="E9" s="116"/>
      <c r="F9" s="676"/>
      <c r="G9"/>
      <c r="H9"/>
      <c r="I9"/>
      <c r="J9"/>
      <c r="K9"/>
      <c r="L9"/>
      <c r="M9"/>
      <c r="N9"/>
      <c r="O9"/>
    </row>
    <row r="10" spans="1:15" ht="15">
      <c r="A10" s="82">
        <v>5</v>
      </c>
      <c r="B10" s="117" t="s">
        <v>39</v>
      </c>
      <c r="C10" s="574">
        <v>4230393807.96</v>
      </c>
      <c r="D10" s="118"/>
      <c r="E10" s="116"/>
      <c r="F10" s="676"/>
      <c r="G10"/>
      <c r="H10"/>
      <c r="I10"/>
      <c r="J10"/>
      <c r="K10"/>
      <c r="L10"/>
      <c r="M10"/>
      <c r="N10"/>
      <c r="O10"/>
    </row>
    <row r="11" spans="1:15" ht="15">
      <c r="A11" s="82"/>
      <c r="B11" s="117" t="s">
        <v>740</v>
      </c>
      <c r="C11" s="574">
        <v>-1433872.4</v>
      </c>
      <c r="D11" s="118"/>
      <c r="E11" s="116"/>
      <c r="F11" s="676"/>
      <c r="G11"/>
      <c r="H11"/>
      <c r="I11"/>
      <c r="J11"/>
      <c r="K11"/>
      <c r="L11"/>
      <c r="M11"/>
      <c r="N11"/>
      <c r="O11"/>
    </row>
    <row r="12" spans="1:15" ht="15">
      <c r="A12" s="82">
        <v>6.1</v>
      </c>
      <c r="B12" s="203" t="s">
        <v>40</v>
      </c>
      <c r="C12" s="574">
        <v>16316961029.125702</v>
      </c>
      <c r="D12" s="119"/>
      <c r="E12" s="120"/>
      <c r="F12" s="676"/>
      <c r="G12"/>
      <c r="H12"/>
      <c r="I12"/>
      <c r="J12"/>
      <c r="K12"/>
      <c r="L12"/>
      <c r="M12"/>
      <c r="N12"/>
      <c r="O12"/>
    </row>
    <row r="13" spans="1:15" ht="15">
      <c r="A13" s="82">
        <v>6.2</v>
      </c>
      <c r="B13" s="204" t="s">
        <v>41</v>
      </c>
      <c r="C13" s="575">
        <v>-622256240.74339998</v>
      </c>
      <c r="D13" s="119"/>
      <c r="E13" s="120"/>
      <c r="F13" s="676"/>
      <c r="G13"/>
      <c r="H13"/>
      <c r="I13"/>
      <c r="J13"/>
      <c r="K13"/>
      <c r="L13"/>
      <c r="M13"/>
      <c r="N13"/>
      <c r="O13"/>
    </row>
    <row r="14" spans="1:15" ht="15">
      <c r="A14" s="82" t="s">
        <v>709</v>
      </c>
      <c r="B14" s="121" t="s">
        <v>711</v>
      </c>
      <c r="C14" s="575">
        <v>-292705864.16339999</v>
      </c>
      <c r="D14" s="119"/>
      <c r="E14" s="120"/>
      <c r="F14" s="676"/>
      <c r="G14"/>
      <c r="H14"/>
      <c r="I14"/>
      <c r="J14"/>
      <c r="K14"/>
      <c r="L14"/>
      <c r="M14"/>
      <c r="N14"/>
      <c r="O14"/>
    </row>
    <row r="15" spans="1:15" ht="15">
      <c r="A15" s="82" t="s">
        <v>710</v>
      </c>
      <c r="B15" s="121" t="s">
        <v>712</v>
      </c>
      <c r="C15" s="575">
        <v>0</v>
      </c>
      <c r="D15" s="119"/>
      <c r="E15" s="120"/>
      <c r="F15" s="676"/>
      <c r="G15"/>
      <c r="H15"/>
      <c r="I15"/>
      <c r="J15"/>
      <c r="K15"/>
      <c r="L15"/>
      <c r="M15"/>
      <c r="N15"/>
      <c r="O15"/>
    </row>
    <row r="16" spans="1:15" ht="15">
      <c r="A16" s="82">
        <v>6</v>
      </c>
      <c r="B16" s="117" t="s">
        <v>42</v>
      </c>
      <c r="C16" s="576">
        <f>C12+C13</f>
        <v>15694704788.382301</v>
      </c>
      <c r="D16" s="119"/>
      <c r="E16" s="116"/>
      <c r="F16" s="676"/>
      <c r="G16"/>
      <c r="H16"/>
      <c r="I16"/>
      <c r="J16"/>
      <c r="K16"/>
      <c r="L16"/>
      <c r="M16"/>
      <c r="N16"/>
      <c r="O16"/>
    </row>
    <row r="17" spans="1:15" ht="15">
      <c r="A17" s="82">
        <v>7</v>
      </c>
      <c r="B17" s="117" t="s">
        <v>43</v>
      </c>
      <c r="C17" s="577">
        <v>204891586.2705</v>
      </c>
      <c r="D17" s="118"/>
      <c r="E17" s="116"/>
      <c r="F17" s="676"/>
      <c r="G17"/>
      <c r="H17"/>
      <c r="I17"/>
      <c r="J17"/>
      <c r="K17"/>
      <c r="L17"/>
      <c r="M17"/>
      <c r="N17"/>
      <c r="O17"/>
    </row>
    <row r="18" spans="1:15" ht="15">
      <c r="A18" s="82">
        <v>8</v>
      </c>
      <c r="B18" s="231" t="s">
        <v>198</v>
      </c>
      <c r="C18" s="577">
        <v>110879993.06099999</v>
      </c>
      <c r="D18" s="118"/>
      <c r="E18" s="116"/>
      <c r="F18" s="676"/>
      <c r="G18"/>
      <c r="H18"/>
      <c r="I18"/>
      <c r="J18"/>
      <c r="K18"/>
      <c r="L18"/>
      <c r="M18"/>
      <c r="N18"/>
      <c r="O18"/>
    </row>
    <row r="19" spans="1:15" ht="15">
      <c r="A19" s="82">
        <v>9</v>
      </c>
      <c r="B19" s="117" t="s">
        <v>44</v>
      </c>
      <c r="C19" s="577">
        <v>149952666.40149999</v>
      </c>
      <c r="D19" s="118"/>
      <c r="E19" s="116"/>
      <c r="F19" s="676"/>
      <c r="G19"/>
      <c r="H19"/>
      <c r="I19"/>
      <c r="J19"/>
      <c r="K19"/>
      <c r="L19"/>
      <c r="M19"/>
      <c r="N19"/>
      <c r="O19"/>
    </row>
    <row r="20" spans="1:15" ht="15">
      <c r="A20" s="82">
        <v>9.1</v>
      </c>
      <c r="B20" s="121" t="s">
        <v>88</v>
      </c>
      <c r="C20" s="575">
        <v>5320364.18</v>
      </c>
      <c r="D20" s="118"/>
      <c r="E20" s="116"/>
      <c r="F20" s="676"/>
      <c r="G20"/>
      <c r="H20"/>
      <c r="I20"/>
      <c r="J20"/>
      <c r="K20"/>
      <c r="L20"/>
      <c r="M20"/>
      <c r="N20"/>
      <c r="O20"/>
    </row>
    <row r="21" spans="1:15" ht="15">
      <c r="A21" s="82">
        <v>9.1999999999999993</v>
      </c>
      <c r="B21" s="121" t="s">
        <v>89</v>
      </c>
      <c r="C21" s="575">
        <v>2881627.0663000001</v>
      </c>
      <c r="D21" s="118"/>
      <c r="E21" s="116"/>
      <c r="F21" s="676"/>
      <c r="G21"/>
      <c r="H21"/>
      <c r="I21"/>
      <c r="J21"/>
      <c r="K21"/>
      <c r="L21"/>
      <c r="M21"/>
      <c r="N21"/>
      <c r="O21"/>
    </row>
    <row r="22" spans="1:15" ht="15">
      <c r="A22" s="82">
        <v>9.3000000000000007</v>
      </c>
      <c r="B22" s="205" t="s">
        <v>266</v>
      </c>
      <c r="C22" s="575">
        <v>0</v>
      </c>
      <c r="D22" s="118"/>
      <c r="E22" s="116"/>
      <c r="F22" s="676"/>
      <c r="G22"/>
      <c r="H22"/>
      <c r="I22"/>
      <c r="J22"/>
      <c r="K22"/>
      <c r="L22"/>
      <c r="M22"/>
      <c r="N22"/>
      <c r="O22"/>
    </row>
    <row r="23" spans="1:15" ht="15">
      <c r="A23" s="82">
        <v>10</v>
      </c>
      <c r="B23" s="117" t="s">
        <v>45</v>
      </c>
      <c r="C23" s="577">
        <v>557389708.64999998</v>
      </c>
      <c r="D23" s="118"/>
      <c r="E23" s="116"/>
      <c r="F23" s="676"/>
      <c r="G23"/>
      <c r="H23"/>
      <c r="I23"/>
      <c r="J23"/>
      <c r="K23"/>
      <c r="L23"/>
      <c r="M23"/>
      <c r="N23"/>
      <c r="O23"/>
    </row>
    <row r="24" spans="1:15" ht="15">
      <c r="A24" s="82">
        <v>10.1</v>
      </c>
      <c r="B24" s="121" t="s">
        <v>90</v>
      </c>
      <c r="C24" s="577">
        <v>142285755.19999999</v>
      </c>
      <c r="D24" s="122" t="s">
        <v>91</v>
      </c>
      <c r="E24" s="116"/>
      <c r="F24" s="676"/>
      <c r="G24"/>
      <c r="H24"/>
      <c r="I24"/>
      <c r="J24"/>
      <c r="K24"/>
      <c r="L24"/>
      <c r="M24"/>
      <c r="N24"/>
      <c r="O24"/>
    </row>
    <row r="25" spans="1:15" ht="15">
      <c r="A25" s="82">
        <v>11</v>
      </c>
      <c r="B25" s="121" t="s">
        <v>46</v>
      </c>
      <c r="C25" s="577">
        <v>304783478.51669574</v>
      </c>
      <c r="D25" s="124"/>
      <c r="E25" s="116"/>
      <c r="F25" s="676"/>
      <c r="G25"/>
      <c r="H25"/>
      <c r="I25"/>
      <c r="J25"/>
      <c r="K25"/>
      <c r="L25"/>
      <c r="M25"/>
      <c r="N25"/>
      <c r="O25"/>
    </row>
    <row r="26" spans="1:15" ht="15">
      <c r="A26" s="82"/>
      <c r="B26" s="573"/>
      <c r="C26" s="579">
        <v>0</v>
      </c>
      <c r="D26" s="130"/>
      <c r="E26" s="116"/>
      <c r="F26" s="676"/>
      <c r="G26"/>
      <c r="H26"/>
      <c r="I26"/>
      <c r="J26"/>
      <c r="K26"/>
      <c r="L26"/>
      <c r="M26"/>
      <c r="N26"/>
      <c r="O26"/>
    </row>
    <row r="27" spans="1:15" ht="15">
      <c r="A27" s="82">
        <v>12</v>
      </c>
      <c r="B27" s="125" t="s">
        <v>47</v>
      </c>
      <c r="C27" s="580">
        <f>SUM(C6:C10,C16:C19,C23,C25)</f>
        <v>26625502406.588001</v>
      </c>
      <c r="D27" s="126"/>
      <c r="E27" s="127"/>
      <c r="F27" s="676"/>
      <c r="G27"/>
      <c r="H27"/>
      <c r="I27"/>
      <c r="J27"/>
      <c r="K27"/>
      <c r="L27"/>
      <c r="M27"/>
      <c r="N27"/>
      <c r="O27"/>
    </row>
    <row r="28" spans="1:15" ht="15">
      <c r="A28" s="82">
        <v>13</v>
      </c>
      <c r="B28" s="117" t="s">
        <v>49</v>
      </c>
      <c r="C28" s="581">
        <v>1104447267.9100001</v>
      </c>
      <c r="D28" s="128"/>
      <c r="E28" s="116"/>
      <c r="F28" s="676"/>
      <c r="G28"/>
      <c r="H28"/>
      <c r="I28"/>
      <c r="J28"/>
      <c r="K28"/>
      <c r="L28"/>
      <c r="M28"/>
      <c r="N28"/>
      <c r="O28"/>
    </row>
    <row r="29" spans="1:15" ht="15">
      <c r="A29" s="82">
        <v>14</v>
      </c>
      <c r="B29" s="117" t="s">
        <v>50</v>
      </c>
      <c r="C29" s="581">
        <v>4830952285.3465004</v>
      </c>
      <c r="D29" s="118"/>
      <c r="E29" s="116"/>
      <c r="F29" s="676"/>
      <c r="G29"/>
      <c r="H29"/>
      <c r="I29"/>
      <c r="J29"/>
      <c r="K29"/>
      <c r="L29"/>
      <c r="M29"/>
      <c r="N29"/>
      <c r="O29"/>
    </row>
    <row r="30" spans="1:15" ht="15">
      <c r="A30" s="82">
        <v>15</v>
      </c>
      <c r="B30" s="117" t="s">
        <v>51</v>
      </c>
      <c r="C30" s="581">
        <v>5532210682.4400005</v>
      </c>
      <c r="D30" s="118"/>
      <c r="E30" s="116"/>
      <c r="F30" s="676"/>
      <c r="G30"/>
      <c r="H30"/>
      <c r="I30"/>
      <c r="J30"/>
      <c r="K30"/>
      <c r="L30"/>
      <c r="M30"/>
      <c r="N30"/>
      <c r="O30"/>
    </row>
    <row r="31" spans="1:15" ht="15">
      <c r="A31" s="82">
        <v>16</v>
      </c>
      <c r="B31" s="117" t="s">
        <v>52</v>
      </c>
      <c r="C31" s="581">
        <v>6855340535.5699997</v>
      </c>
      <c r="D31" s="118"/>
      <c r="E31" s="116"/>
      <c r="F31" s="676"/>
      <c r="G31"/>
      <c r="H31"/>
      <c r="I31"/>
      <c r="J31"/>
      <c r="K31"/>
      <c r="L31"/>
      <c r="M31"/>
      <c r="N31"/>
      <c r="O31"/>
    </row>
    <row r="32" spans="1:15" ht="15">
      <c r="A32" s="82">
        <v>17</v>
      </c>
      <c r="B32" s="117" t="s">
        <v>53</v>
      </c>
      <c r="C32" s="581">
        <v>327435734</v>
      </c>
      <c r="D32" s="118"/>
      <c r="E32" s="116"/>
      <c r="F32" s="676"/>
      <c r="G32"/>
      <c r="H32"/>
      <c r="I32"/>
      <c r="J32"/>
      <c r="K32"/>
      <c r="L32"/>
      <c r="M32"/>
      <c r="N32"/>
      <c r="O32"/>
    </row>
    <row r="33" spans="1:15" ht="15">
      <c r="A33" s="82">
        <v>18</v>
      </c>
      <c r="B33" s="117" t="s">
        <v>54</v>
      </c>
      <c r="C33" s="581">
        <v>3426805269.6656003</v>
      </c>
      <c r="D33" s="118"/>
      <c r="E33" s="116"/>
      <c r="F33" s="676"/>
      <c r="G33"/>
      <c r="H33"/>
      <c r="I33"/>
      <c r="J33"/>
      <c r="K33"/>
      <c r="L33"/>
      <c r="M33"/>
      <c r="N33"/>
      <c r="O33"/>
    </row>
    <row r="34" spans="1:15" ht="15">
      <c r="A34" s="82">
        <v>19</v>
      </c>
      <c r="B34" s="117" t="s">
        <v>55</v>
      </c>
      <c r="C34" s="581">
        <v>97373032.079999983</v>
      </c>
      <c r="D34" s="118"/>
      <c r="E34" s="116"/>
      <c r="F34" s="676"/>
      <c r="G34"/>
      <c r="H34"/>
      <c r="I34"/>
      <c r="J34"/>
      <c r="K34"/>
      <c r="L34"/>
      <c r="M34"/>
      <c r="N34"/>
      <c r="O34"/>
    </row>
    <row r="35" spans="1:15" ht="15">
      <c r="A35" s="82">
        <v>20</v>
      </c>
      <c r="B35" s="117" t="s">
        <v>56</v>
      </c>
      <c r="C35" s="700">
        <f>'[4]2. RC'!E29</f>
        <v>494809908.77590001</v>
      </c>
      <c r="D35" s="118"/>
      <c r="E35" s="116"/>
      <c r="F35" s="676"/>
      <c r="G35"/>
      <c r="H35"/>
      <c r="I35"/>
      <c r="J35"/>
      <c r="K35"/>
      <c r="L35"/>
      <c r="M35"/>
      <c r="N35"/>
      <c r="O35"/>
    </row>
    <row r="36" spans="1:15" ht="15">
      <c r="A36" s="82">
        <v>20.100000000000001</v>
      </c>
      <c r="B36" s="129" t="s">
        <v>714</v>
      </c>
      <c r="C36" s="578">
        <v>32833561.009800002</v>
      </c>
      <c r="D36" s="124"/>
      <c r="E36" s="116"/>
      <c r="F36" s="676"/>
      <c r="G36"/>
      <c r="H36"/>
      <c r="I36"/>
      <c r="J36"/>
      <c r="K36"/>
      <c r="L36"/>
      <c r="M36"/>
      <c r="N36"/>
      <c r="O36"/>
    </row>
    <row r="37" spans="1:15" ht="15">
      <c r="A37" s="82">
        <v>21</v>
      </c>
      <c r="B37" s="123" t="s">
        <v>57</v>
      </c>
      <c r="C37" s="581">
        <v>802494000</v>
      </c>
      <c r="D37" s="124"/>
      <c r="E37" s="116"/>
      <c r="F37" s="676"/>
      <c r="G37"/>
      <c r="H37"/>
      <c r="I37"/>
      <c r="J37"/>
      <c r="K37"/>
      <c r="L37"/>
      <c r="M37"/>
      <c r="N37"/>
      <c r="O37"/>
    </row>
    <row r="38" spans="1:15" ht="15">
      <c r="A38" s="82">
        <v>21.1</v>
      </c>
      <c r="B38" s="129" t="s">
        <v>713</v>
      </c>
      <c r="C38" s="582">
        <v>397194000</v>
      </c>
      <c r="D38" s="130"/>
      <c r="E38" s="116"/>
      <c r="F38" s="676"/>
      <c r="G38"/>
      <c r="H38"/>
      <c r="I38"/>
      <c r="J38"/>
      <c r="K38"/>
      <c r="L38"/>
      <c r="M38"/>
      <c r="N38"/>
      <c r="O38"/>
    </row>
    <row r="39" spans="1:15" ht="15">
      <c r="A39" s="82"/>
      <c r="B39" s="472" t="s">
        <v>741</v>
      </c>
      <c r="C39" s="583">
        <v>405300000</v>
      </c>
      <c r="D39" s="130"/>
      <c r="E39" s="116"/>
      <c r="F39" s="676"/>
      <c r="G39"/>
      <c r="H39"/>
      <c r="I39"/>
      <c r="J39"/>
      <c r="K39"/>
      <c r="L39"/>
      <c r="M39"/>
      <c r="N39"/>
      <c r="O39"/>
    </row>
    <row r="40" spans="1:15" ht="15">
      <c r="A40" s="82">
        <v>22</v>
      </c>
      <c r="B40" s="125" t="s">
        <v>58</v>
      </c>
      <c r="C40" s="580">
        <f>SUM(C28:C35)+C37</f>
        <v>23471868715.788006</v>
      </c>
      <c r="D40" s="126"/>
      <c r="E40" s="127"/>
      <c r="F40" s="676"/>
      <c r="G40"/>
      <c r="H40"/>
      <c r="I40"/>
      <c r="J40"/>
      <c r="K40"/>
      <c r="L40"/>
      <c r="M40"/>
      <c r="N40"/>
      <c r="O40"/>
    </row>
    <row r="41" spans="1:15" ht="15">
      <c r="A41" s="82">
        <v>23</v>
      </c>
      <c r="B41" s="123" t="s">
        <v>60</v>
      </c>
      <c r="C41" s="577">
        <v>27993660.18</v>
      </c>
      <c r="D41" s="118"/>
      <c r="E41" s="116"/>
      <c r="F41" s="676"/>
      <c r="G41"/>
      <c r="H41"/>
      <c r="I41"/>
      <c r="J41"/>
      <c r="K41"/>
      <c r="L41"/>
      <c r="M41"/>
      <c r="N41"/>
      <c r="O41"/>
    </row>
    <row r="42" spans="1:15" ht="15">
      <c r="A42" s="82">
        <v>24</v>
      </c>
      <c r="B42" s="123" t="s">
        <v>61</v>
      </c>
      <c r="C42" s="577">
        <v>0</v>
      </c>
      <c r="D42" s="118"/>
      <c r="E42" s="116"/>
      <c r="F42" s="676"/>
      <c r="G42"/>
      <c r="H42"/>
      <c r="I42"/>
      <c r="J42"/>
      <c r="K42"/>
      <c r="L42"/>
      <c r="M42"/>
      <c r="N42"/>
      <c r="O42"/>
    </row>
    <row r="43" spans="1:15" ht="15">
      <c r="A43" s="82">
        <v>25</v>
      </c>
      <c r="B43" s="123" t="s">
        <v>62</v>
      </c>
      <c r="C43" s="577">
        <v>-10173</v>
      </c>
      <c r="D43" s="118"/>
      <c r="E43" s="116"/>
      <c r="F43" s="676"/>
      <c r="G43"/>
      <c r="H43"/>
      <c r="I43"/>
      <c r="J43"/>
      <c r="K43"/>
      <c r="L43"/>
      <c r="M43"/>
      <c r="N43"/>
      <c r="O43"/>
    </row>
    <row r="44" spans="1:15" ht="15">
      <c r="A44" s="82">
        <v>26</v>
      </c>
      <c r="B44" s="123" t="s">
        <v>63</v>
      </c>
      <c r="C44" s="577">
        <v>202328975.38000003</v>
      </c>
      <c r="D44" s="118"/>
      <c r="E44" s="116"/>
      <c r="F44" s="676"/>
      <c r="G44"/>
      <c r="H44"/>
      <c r="I44"/>
      <c r="J44"/>
      <c r="K44"/>
      <c r="L44"/>
      <c r="M44"/>
      <c r="N44"/>
      <c r="O44"/>
    </row>
    <row r="45" spans="1:15" ht="15">
      <c r="A45" s="82">
        <v>27</v>
      </c>
      <c r="B45" s="123" t="s">
        <v>64</v>
      </c>
      <c r="C45" s="577">
        <v>0</v>
      </c>
      <c r="D45" s="118"/>
      <c r="E45" s="116"/>
      <c r="F45" s="676"/>
      <c r="G45"/>
      <c r="H45"/>
      <c r="I45"/>
      <c r="J45"/>
      <c r="K45"/>
      <c r="L45"/>
      <c r="M45"/>
      <c r="N45"/>
      <c r="O45"/>
    </row>
    <row r="46" spans="1:15" ht="15">
      <c r="A46" s="82">
        <v>28</v>
      </c>
      <c r="B46" s="123" t="s">
        <v>65</v>
      </c>
      <c r="C46" s="699">
        <f>'[4]2. RC'!E38</f>
        <v>2902923741</v>
      </c>
      <c r="D46" s="118"/>
      <c r="E46" s="116"/>
      <c r="F46" s="676"/>
      <c r="G46"/>
      <c r="H46"/>
      <c r="I46"/>
      <c r="J46"/>
      <c r="K46"/>
      <c r="L46"/>
      <c r="M46"/>
      <c r="N46"/>
      <c r="O46"/>
    </row>
    <row r="47" spans="1:15" ht="15">
      <c r="A47" s="82">
        <v>29</v>
      </c>
      <c r="B47" s="123" t="s">
        <v>66</v>
      </c>
      <c r="C47" s="577">
        <v>20397487.239999998</v>
      </c>
      <c r="D47" s="118"/>
      <c r="E47" s="116"/>
      <c r="F47" s="676"/>
      <c r="G47"/>
      <c r="H47"/>
      <c r="I47"/>
      <c r="J47"/>
      <c r="K47"/>
      <c r="L47"/>
      <c r="M47"/>
      <c r="N47"/>
      <c r="O47"/>
    </row>
    <row r="48" spans="1:15" ht="15.75" thickBot="1">
      <c r="A48" s="131">
        <v>30</v>
      </c>
      <c r="B48" s="132" t="s">
        <v>264</v>
      </c>
      <c r="C48" s="584">
        <f>SUM(C41:C47)</f>
        <v>3153633690.7999997</v>
      </c>
      <c r="D48" s="133"/>
      <c r="E48" s="127"/>
      <c r="F48" s="676"/>
      <c r="G48"/>
      <c r="H48"/>
      <c r="I48"/>
      <c r="J48"/>
      <c r="K48"/>
      <c r="L48"/>
      <c r="M48"/>
      <c r="N48"/>
      <c r="O48"/>
    </row>
    <row r="49" spans="6:15" ht="15">
      <c r="F49"/>
      <c r="G49"/>
      <c r="H49"/>
      <c r="I49"/>
      <c r="J49"/>
      <c r="K49"/>
      <c r="L49"/>
      <c r="M49"/>
      <c r="N49"/>
      <c r="O49"/>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zoomScaleNormal="100" workbookViewId="0">
      <pane xSplit="1" ySplit="4" topLeftCell="B5" activePane="bottomRight" state="frozen"/>
      <selection pane="topRight"/>
      <selection pane="bottomLeft"/>
      <selection pane="bottomRight" activeCell="B5" sqref="B5"/>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5" bestFit="1" customWidth="1"/>
    <col min="17" max="17" width="14.7109375" style="35" customWidth="1"/>
    <col min="18" max="18" width="13" style="35" bestFit="1" customWidth="1"/>
    <col min="19" max="19" width="34.85546875" style="35" customWidth="1"/>
    <col min="20" max="16384" width="9.140625" style="35"/>
  </cols>
  <sheetData>
    <row r="1" spans="1:19">
      <c r="A1" s="2" t="s">
        <v>30</v>
      </c>
      <c r="B1" s="3" t="str">
        <f>'1. key ratios '!B1</f>
        <v>JSC "Bank of Georgia"</v>
      </c>
    </row>
    <row r="2" spans="1:19">
      <c r="A2" s="2" t="s">
        <v>31</v>
      </c>
      <c r="B2" s="361">
        <f>'1. key ratios '!B2</f>
        <v>44926</v>
      </c>
    </row>
    <row r="4" spans="1:19" ht="26.25" thickBot="1">
      <c r="A4" s="4" t="s">
        <v>248</v>
      </c>
      <c r="B4" s="248" t="s">
        <v>373</v>
      </c>
    </row>
    <row r="5" spans="1:19" s="241" customFormat="1">
      <c r="A5" s="236"/>
      <c r="B5" s="237"/>
      <c r="C5" s="238" t="s">
        <v>0</v>
      </c>
      <c r="D5" s="238" t="s">
        <v>1</v>
      </c>
      <c r="E5" s="238" t="s">
        <v>2</v>
      </c>
      <c r="F5" s="238" t="s">
        <v>3</v>
      </c>
      <c r="G5" s="238" t="s">
        <v>4</v>
      </c>
      <c r="H5" s="238" t="s">
        <v>5</v>
      </c>
      <c r="I5" s="238" t="s">
        <v>8</v>
      </c>
      <c r="J5" s="238" t="s">
        <v>9</v>
      </c>
      <c r="K5" s="238" t="s">
        <v>10</v>
      </c>
      <c r="L5" s="238" t="s">
        <v>11</v>
      </c>
      <c r="M5" s="238" t="s">
        <v>12</v>
      </c>
      <c r="N5" s="238" t="s">
        <v>13</v>
      </c>
      <c r="O5" s="238" t="s">
        <v>356</v>
      </c>
      <c r="P5" s="238" t="s">
        <v>357</v>
      </c>
      <c r="Q5" s="238" t="s">
        <v>358</v>
      </c>
      <c r="R5" s="239" t="s">
        <v>359</v>
      </c>
      <c r="S5" s="240" t="s">
        <v>360</v>
      </c>
    </row>
    <row r="6" spans="1:19" s="241" customFormat="1" ht="99" customHeight="1">
      <c r="A6" s="242"/>
      <c r="B6" s="747" t="s">
        <v>361</v>
      </c>
      <c r="C6" s="749">
        <v>0</v>
      </c>
      <c r="D6" s="750"/>
      <c r="E6" s="743">
        <v>0.2</v>
      </c>
      <c r="F6" s="744"/>
      <c r="G6" s="743">
        <v>0.35</v>
      </c>
      <c r="H6" s="744"/>
      <c r="I6" s="743">
        <v>0.5</v>
      </c>
      <c r="J6" s="744"/>
      <c r="K6" s="743">
        <v>0.75</v>
      </c>
      <c r="L6" s="744"/>
      <c r="M6" s="743">
        <v>1</v>
      </c>
      <c r="N6" s="744"/>
      <c r="O6" s="743">
        <v>1.5</v>
      </c>
      <c r="P6" s="744"/>
      <c r="Q6" s="743">
        <v>2.5</v>
      </c>
      <c r="R6" s="744"/>
      <c r="S6" s="745" t="s">
        <v>247</v>
      </c>
    </row>
    <row r="7" spans="1:19" s="241" customFormat="1" ht="30.75" customHeight="1">
      <c r="A7" s="242"/>
      <c r="B7" s="748"/>
      <c r="C7" s="232" t="s">
        <v>250</v>
      </c>
      <c r="D7" s="232" t="s">
        <v>249</v>
      </c>
      <c r="E7" s="232" t="s">
        <v>250</v>
      </c>
      <c r="F7" s="232" t="s">
        <v>249</v>
      </c>
      <c r="G7" s="232" t="s">
        <v>250</v>
      </c>
      <c r="H7" s="232" t="s">
        <v>249</v>
      </c>
      <c r="I7" s="232" t="s">
        <v>250</v>
      </c>
      <c r="J7" s="232" t="s">
        <v>249</v>
      </c>
      <c r="K7" s="232" t="s">
        <v>250</v>
      </c>
      <c r="L7" s="232" t="s">
        <v>249</v>
      </c>
      <c r="M7" s="232" t="s">
        <v>250</v>
      </c>
      <c r="N7" s="232" t="s">
        <v>249</v>
      </c>
      <c r="O7" s="232" t="s">
        <v>250</v>
      </c>
      <c r="P7" s="232" t="s">
        <v>249</v>
      </c>
      <c r="Q7" s="232" t="s">
        <v>250</v>
      </c>
      <c r="R7" s="232" t="s">
        <v>249</v>
      </c>
      <c r="S7" s="746"/>
    </row>
    <row r="8" spans="1:19" s="135" customFormat="1">
      <c r="A8" s="134">
        <v>1</v>
      </c>
      <c r="B8" s="1" t="s">
        <v>95</v>
      </c>
      <c r="C8" s="585">
        <v>1326525701.1099999</v>
      </c>
      <c r="D8" s="585"/>
      <c r="E8" s="585">
        <v>0</v>
      </c>
      <c r="F8" s="586"/>
      <c r="G8" s="585">
        <v>0</v>
      </c>
      <c r="H8" s="585"/>
      <c r="I8" s="585">
        <v>0</v>
      </c>
      <c r="J8" s="585"/>
      <c r="K8" s="585">
        <v>0</v>
      </c>
      <c r="L8" s="585"/>
      <c r="M8" s="585">
        <v>2477269919.7530999</v>
      </c>
      <c r="N8" s="585"/>
      <c r="O8" s="585">
        <v>0</v>
      </c>
      <c r="P8" s="585"/>
      <c r="Q8" s="585">
        <v>0</v>
      </c>
      <c r="R8" s="586"/>
      <c r="S8" s="587">
        <f>$C$6*SUM(C8:D8)+$E$6*SUM(E8:F8)+$G$6*SUM(G8:H8)+$I$6*SUM(I8:J8)+$K$6*SUM(K8:L8)+$M$6*SUM(M8:N8)+$O$6*SUM(O8:P8)+$Q$6*SUM(Q8:R8)</f>
        <v>2477269919.7530999</v>
      </c>
    </row>
    <row r="9" spans="1:19" s="135" customFormat="1">
      <c r="A9" s="134">
        <v>2</v>
      </c>
      <c r="B9" s="1" t="s">
        <v>96</v>
      </c>
      <c r="C9" s="585">
        <v>0</v>
      </c>
      <c r="D9" s="585"/>
      <c r="E9" s="585">
        <v>0</v>
      </c>
      <c r="F9" s="585"/>
      <c r="G9" s="585">
        <v>0</v>
      </c>
      <c r="H9" s="585"/>
      <c r="I9" s="585">
        <v>0</v>
      </c>
      <c r="J9" s="585"/>
      <c r="K9" s="585">
        <v>0</v>
      </c>
      <c r="L9" s="585"/>
      <c r="M9" s="585">
        <v>0</v>
      </c>
      <c r="N9" s="585"/>
      <c r="O9" s="585">
        <v>0</v>
      </c>
      <c r="P9" s="585"/>
      <c r="Q9" s="585">
        <v>0</v>
      </c>
      <c r="R9" s="586"/>
      <c r="S9" s="587">
        <f t="shared" ref="S9:S21" si="0">$C$6*SUM(C9:D9)+$E$6*SUM(E9:F9)+$G$6*SUM(G9:H9)+$I$6*SUM(I9:J9)+$K$6*SUM(K9:L9)+$M$6*SUM(M9:N9)+$O$6*SUM(O9:P9)+$Q$6*SUM(Q9:R9)</f>
        <v>0</v>
      </c>
    </row>
    <row r="10" spans="1:19" s="135" customFormat="1">
      <c r="A10" s="134">
        <v>3</v>
      </c>
      <c r="B10" s="1" t="s">
        <v>267</v>
      </c>
      <c r="C10" s="585"/>
      <c r="D10" s="585"/>
      <c r="E10" s="585">
        <v>0</v>
      </c>
      <c r="F10" s="585"/>
      <c r="G10" s="585">
        <v>0</v>
      </c>
      <c r="H10" s="585"/>
      <c r="I10" s="585">
        <v>0</v>
      </c>
      <c r="J10" s="585"/>
      <c r="K10" s="585">
        <v>0</v>
      </c>
      <c r="L10" s="585"/>
      <c r="M10" s="585">
        <v>0</v>
      </c>
      <c r="N10" s="585"/>
      <c r="O10" s="585">
        <v>0</v>
      </c>
      <c r="P10" s="585"/>
      <c r="Q10" s="585">
        <v>0</v>
      </c>
      <c r="R10" s="586"/>
      <c r="S10" s="587">
        <f t="shared" si="0"/>
        <v>0</v>
      </c>
    </row>
    <row r="11" spans="1:19" s="135" customFormat="1">
      <c r="A11" s="134">
        <v>4</v>
      </c>
      <c r="B11" s="1" t="s">
        <v>97</v>
      </c>
      <c r="C11" s="585">
        <v>930273962.57000005</v>
      </c>
      <c r="D11" s="585"/>
      <c r="E11" s="585">
        <v>0</v>
      </c>
      <c r="F11" s="585"/>
      <c r="G11" s="585">
        <v>0</v>
      </c>
      <c r="H11" s="585"/>
      <c r="I11" s="585">
        <v>79425376.420000002</v>
      </c>
      <c r="J11" s="585"/>
      <c r="K11" s="585">
        <v>0</v>
      </c>
      <c r="L11" s="585"/>
      <c r="M11" s="585">
        <v>0</v>
      </c>
      <c r="N11" s="585"/>
      <c r="O11" s="585">
        <v>0</v>
      </c>
      <c r="P11" s="585"/>
      <c r="Q11" s="585">
        <v>0</v>
      </c>
      <c r="R11" s="586"/>
      <c r="S11" s="587">
        <f t="shared" si="0"/>
        <v>39712688.210000001</v>
      </c>
    </row>
    <row r="12" spans="1:19" s="135" customFormat="1">
      <c r="A12" s="134">
        <v>5</v>
      </c>
      <c r="B12" s="1" t="s">
        <v>98</v>
      </c>
      <c r="C12" s="585">
        <v>0</v>
      </c>
      <c r="D12" s="585"/>
      <c r="E12" s="585">
        <v>0</v>
      </c>
      <c r="F12" s="585"/>
      <c r="G12" s="585">
        <v>0</v>
      </c>
      <c r="H12" s="585"/>
      <c r="I12" s="585">
        <v>0</v>
      </c>
      <c r="J12" s="585"/>
      <c r="K12" s="585">
        <v>0</v>
      </c>
      <c r="L12" s="585"/>
      <c r="M12" s="585">
        <v>0</v>
      </c>
      <c r="N12" s="585"/>
      <c r="O12" s="585">
        <v>0</v>
      </c>
      <c r="P12" s="585"/>
      <c r="Q12" s="585">
        <v>0</v>
      </c>
      <c r="R12" s="586"/>
      <c r="S12" s="587">
        <f t="shared" si="0"/>
        <v>0</v>
      </c>
    </row>
    <row r="13" spans="1:19" s="135" customFormat="1">
      <c r="A13" s="134">
        <v>6</v>
      </c>
      <c r="B13" s="1" t="s">
        <v>99</v>
      </c>
      <c r="C13" s="585"/>
      <c r="D13" s="585"/>
      <c r="E13" s="585">
        <v>1861495163.3643</v>
      </c>
      <c r="F13" s="585"/>
      <c r="G13" s="585">
        <v>0</v>
      </c>
      <c r="H13" s="585"/>
      <c r="I13" s="585">
        <v>7040143.2000000002</v>
      </c>
      <c r="J13" s="585"/>
      <c r="K13" s="585">
        <v>0</v>
      </c>
      <c r="L13" s="585"/>
      <c r="M13" s="585">
        <v>82147391.4921</v>
      </c>
      <c r="N13" s="585"/>
      <c r="O13" s="585">
        <v>0</v>
      </c>
      <c r="P13" s="585"/>
      <c r="Q13" s="585">
        <v>0</v>
      </c>
      <c r="R13" s="586"/>
      <c r="S13" s="587">
        <f t="shared" si="0"/>
        <v>457966495.76496005</v>
      </c>
    </row>
    <row r="14" spans="1:19" s="135" customFormat="1">
      <c r="A14" s="134">
        <v>7</v>
      </c>
      <c r="B14" s="1" t="s">
        <v>100</v>
      </c>
      <c r="C14" s="585"/>
      <c r="D14" s="585"/>
      <c r="E14" s="585">
        <v>0</v>
      </c>
      <c r="F14" s="585"/>
      <c r="G14" s="585">
        <v>0</v>
      </c>
      <c r="H14" s="585"/>
      <c r="I14" s="585">
        <v>0</v>
      </c>
      <c r="J14" s="585"/>
      <c r="K14" s="585">
        <v>0</v>
      </c>
      <c r="L14" s="585"/>
      <c r="M14" s="585">
        <v>5896158374.2347994</v>
      </c>
      <c r="N14" s="585">
        <v>970061033.70509982</v>
      </c>
      <c r="O14" s="585">
        <v>0</v>
      </c>
      <c r="P14" s="585"/>
      <c r="Q14" s="585">
        <v>0</v>
      </c>
      <c r="R14" s="586"/>
      <c r="S14" s="587">
        <f t="shared" si="0"/>
        <v>6866219407.9398994</v>
      </c>
    </row>
    <row r="15" spans="1:19" s="135" customFormat="1">
      <c r="A15" s="134">
        <v>8</v>
      </c>
      <c r="B15" s="1" t="s">
        <v>101</v>
      </c>
      <c r="C15" s="585"/>
      <c r="D15" s="585"/>
      <c r="E15" s="585">
        <v>0</v>
      </c>
      <c r="F15" s="585"/>
      <c r="G15" s="585">
        <v>0</v>
      </c>
      <c r="H15" s="585"/>
      <c r="I15" s="585">
        <v>0</v>
      </c>
      <c r="J15" s="585"/>
      <c r="K15" s="585">
        <v>4601995138.7522001</v>
      </c>
      <c r="L15" s="585">
        <v>112455640.25125</v>
      </c>
      <c r="M15" s="585">
        <v>0</v>
      </c>
      <c r="N15" s="585">
        <v>0</v>
      </c>
      <c r="O15" s="585"/>
      <c r="P15" s="585"/>
      <c r="Q15" s="585">
        <v>0</v>
      </c>
      <c r="R15" s="586"/>
      <c r="S15" s="587">
        <f t="shared" si="0"/>
        <v>3535838084.2525878</v>
      </c>
    </row>
    <row r="16" spans="1:19" s="135" customFormat="1">
      <c r="A16" s="134">
        <v>9</v>
      </c>
      <c r="B16" s="1" t="s">
        <v>102</v>
      </c>
      <c r="C16" s="585"/>
      <c r="D16" s="585"/>
      <c r="E16" s="585">
        <v>0</v>
      </c>
      <c r="F16" s="585"/>
      <c r="G16" s="585">
        <v>3790991970.6745</v>
      </c>
      <c r="H16" s="585"/>
      <c r="I16" s="585">
        <v>0</v>
      </c>
      <c r="J16" s="585"/>
      <c r="K16" s="585">
        <v>0</v>
      </c>
      <c r="L16" s="585"/>
      <c r="M16" s="585">
        <v>0</v>
      </c>
      <c r="N16" s="585"/>
      <c r="O16" s="585">
        <v>0</v>
      </c>
      <c r="P16" s="585"/>
      <c r="Q16" s="585">
        <v>0</v>
      </c>
      <c r="R16" s="586"/>
      <c r="S16" s="587">
        <f t="shared" si="0"/>
        <v>1326847189.7360749</v>
      </c>
    </row>
    <row r="17" spans="1:19" s="135" customFormat="1">
      <c r="A17" s="134">
        <v>10</v>
      </c>
      <c r="B17" s="1" t="s">
        <v>103</v>
      </c>
      <c r="C17" s="585"/>
      <c r="D17" s="585"/>
      <c r="E17" s="585">
        <v>0</v>
      </c>
      <c r="F17" s="585"/>
      <c r="G17" s="585">
        <v>0</v>
      </c>
      <c r="H17" s="585"/>
      <c r="I17" s="585">
        <v>15507288.2028</v>
      </c>
      <c r="J17" s="585"/>
      <c r="K17" s="585">
        <v>0</v>
      </c>
      <c r="L17" s="585"/>
      <c r="M17" s="585">
        <v>118968029.1557</v>
      </c>
      <c r="N17" s="585"/>
      <c r="O17" s="585">
        <v>1807263.1188999999</v>
      </c>
      <c r="P17" s="585"/>
      <c r="Q17" s="585">
        <v>0</v>
      </c>
      <c r="R17" s="586"/>
      <c r="S17" s="587">
        <f t="shared" si="0"/>
        <v>129432567.93545</v>
      </c>
    </row>
    <row r="18" spans="1:19" s="135" customFormat="1">
      <c r="A18" s="134">
        <v>11</v>
      </c>
      <c r="B18" s="1" t="s">
        <v>104</v>
      </c>
      <c r="C18" s="585"/>
      <c r="D18" s="585"/>
      <c r="E18" s="585">
        <v>0</v>
      </c>
      <c r="F18" s="585"/>
      <c r="G18" s="585">
        <v>0</v>
      </c>
      <c r="H18" s="585"/>
      <c r="I18" s="585">
        <v>0</v>
      </c>
      <c r="J18" s="585"/>
      <c r="K18" s="585">
        <v>0</v>
      </c>
      <c r="L18" s="585"/>
      <c r="M18" s="585">
        <v>1154595512.1178</v>
      </c>
      <c r="N18" s="585"/>
      <c r="O18" s="585">
        <v>651977134.68789995</v>
      </c>
      <c r="P18" s="585"/>
      <c r="Q18" s="585">
        <v>25303421.103053302</v>
      </c>
      <c r="R18" s="586"/>
      <c r="S18" s="587">
        <f t="shared" si="0"/>
        <v>2195819766.9072833</v>
      </c>
    </row>
    <row r="19" spans="1:19" s="135" customFormat="1">
      <c r="A19" s="134">
        <v>12</v>
      </c>
      <c r="B19" s="1" t="s">
        <v>105</v>
      </c>
      <c r="C19" s="585"/>
      <c r="D19" s="585"/>
      <c r="E19" s="585">
        <v>0</v>
      </c>
      <c r="F19" s="585"/>
      <c r="G19" s="585">
        <v>0</v>
      </c>
      <c r="H19" s="585"/>
      <c r="I19" s="585">
        <v>0</v>
      </c>
      <c r="J19" s="585"/>
      <c r="K19" s="585">
        <v>0</v>
      </c>
      <c r="L19" s="585"/>
      <c r="M19" s="585">
        <v>0</v>
      </c>
      <c r="N19" s="585"/>
      <c r="O19" s="585">
        <v>0</v>
      </c>
      <c r="P19" s="585"/>
      <c r="Q19" s="585">
        <v>0</v>
      </c>
      <c r="R19" s="586"/>
      <c r="S19" s="587">
        <f t="shared" si="0"/>
        <v>0</v>
      </c>
    </row>
    <row r="20" spans="1:19" s="135" customFormat="1">
      <c r="A20" s="134">
        <v>13</v>
      </c>
      <c r="B20" s="1" t="s">
        <v>246</v>
      </c>
      <c r="C20" s="585"/>
      <c r="D20" s="585"/>
      <c r="E20" s="585">
        <v>0</v>
      </c>
      <c r="F20" s="585"/>
      <c r="G20" s="585">
        <v>0</v>
      </c>
      <c r="H20" s="585"/>
      <c r="I20" s="585">
        <v>0</v>
      </c>
      <c r="J20" s="585"/>
      <c r="K20" s="585">
        <v>0</v>
      </c>
      <c r="L20" s="585"/>
      <c r="M20" s="585">
        <v>0</v>
      </c>
      <c r="N20" s="585"/>
      <c r="O20" s="585">
        <v>0</v>
      </c>
      <c r="P20" s="585"/>
      <c r="Q20" s="585">
        <v>0</v>
      </c>
      <c r="R20" s="586"/>
      <c r="S20" s="587">
        <f t="shared" si="0"/>
        <v>0</v>
      </c>
    </row>
    <row r="21" spans="1:19" s="135" customFormat="1">
      <c r="A21" s="134">
        <v>14</v>
      </c>
      <c r="B21" s="1" t="s">
        <v>107</v>
      </c>
      <c r="C21" s="585">
        <v>961236880.95599997</v>
      </c>
      <c r="D21" s="585"/>
      <c r="E21" s="585">
        <v>0</v>
      </c>
      <c r="F21" s="585"/>
      <c r="G21" s="585">
        <v>0</v>
      </c>
      <c r="H21" s="585"/>
      <c r="I21" s="585">
        <v>0</v>
      </c>
      <c r="J21" s="585"/>
      <c r="K21" s="585">
        <v>0</v>
      </c>
      <c r="L21" s="585"/>
      <c r="M21" s="585">
        <v>755983058.88524795</v>
      </c>
      <c r="N21" s="585"/>
      <c r="O21" s="585">
        <v>0</v>
      </c>
      <c r="P21" s="585"/>
      <c r="Q21" s="585">
        <v>141750675.1552</v>
      </c>
      <c r="R21" s="586"/>
      <c r="S21" s="587">
        <f t="shared" si="0"/>
        <v>1110359746.773248</v>
      </c>
    </row>
    <row r="22" spans="1:19" ht="13.5" thickBot="1">
      <c r="A22" s="136"/>
      <c r="B22" s="137" t="s">
        <v>108</v>
      </c>
      <c r="C22" s="588">
        <f>SUM(C8:C21)</f>
        <v>3218036544.6359997</v>
      </c>
      <c r="D22" s="588">
        <f t="shared" ref="D22:S22" si="1">SUM(D8:D21)</f>
        <v>0</v>
      </c>
      <c r="E22" s="588">
        <f t="shared" si="1"/>
        <v>1861495163.3643</v>
      </c>
      <c r="F22" s="588">
        <f t="shared" si="1"/>
        <v>0</v>
      </c>
      <c r="G22" s="588">
        <f t="shared" si="1"/>
        <v>3790991970.6745</v>
      </c>
      <c r="H22" s="588">
        <f t="shared" si="1"/>
        <v>0</v>
      </c>
      <c r="I22" s="588">
        <f t="shared" si="1"/>
        <v>101972807.82280001</v>
      </c>
      <c r="J22" s="588">
        <f t="shared" si="1"/>
        <v>0</v>
      </c>
      <c r="K22" s="588">
        <f t="shared" si="1"/>
        <v>4601995138.7522001</v>
      </c>
      <c r="L22" s="588">
        <f t="shared" si="1"/>
        <v>112455640.25125</v>
      </c>
      <c r="M22" s="588">
        <f t="shared" si="1"/>
        <v>10485122285.638748</v>
      </c>
      <c r="N22" s="588">
        <f t="shared" si="1"/>
        <v>970061033.70509982</v>
      </c>
      <c r="O22" s="588">
        <f t="shared" si="1"/>
        <v>653784397.80679989</v>
      </c>
      <c r="P22" s="588">
        <f t="shared" si="1"/>
        <v>0</v>
      </c>
      <c r="Q22" s="588">
        <f t="shared" si="1"/>
        <v>167054096.25825331</v>
      </c>
      <c r="R22" s="588">
        <f t="shared" si="1"/>
        <v>0</v>
      </c>
      <c r="S22" s="589">
        <f t="shared" si="1"/>
        <v>18139465867.272602</v>
      </c>
    </row>
    <row r="26" spans="1:19">
      <c r="C26" s="677"/>
      <c r="D26" s="677"/>
      <c r="E26" s="677"/>
      <c r="F26" s="677"/>
      <c r="G26" s="677"/>
      <c r="H26" s="677"/>
      <c r="I26" s="677"/>
      <c r="J26" s="677"/>
      <c r="K26" s="677"/>
      <c r="L26" s="677"/>
      <c r="M26" s="677"/>
      <c r="N26" s="677"/>
      <c r="O26" s="677"/>
      <c r="P26" s="677"/>
      <c r="Q26" s="677"/>
      <c r="R26" s="677"/>
      <c r="S26" s="677"/>
    </row>
    <row r="27" spans="1:19">
      <c r="C27" s="677"/>
      <c r="D27" s="677"/>
      <c r="E27" s="677"/>
      <c r="F27" s="677"/>
      <c r="G27" s="677"/>
      <c r="H27" s="677"/>
      <c r="I27" s="677"/>
      <c r="J27" s="677"/>
      <c r="K27" s="677"/>
      <c r="L27" s="677"/>
      <c r="M27" s="677"/>
      <c r="N27" s="677"/>
      <c r="O27" s="677"/>
      <c r="P27" s="677"/>
      <c r="Q27" s="677"/>
      <c r="R27" s="677"/>
      <c r="S27" s="677"/>
    </row>
    <row r="28" spans="1:19">
      <c r="C28" s="677"/>
      <c r="D28" s="677"/>
      <c r="E28" s="677"/>
      <c r="F28" s="677"/>
      <c r="G28" s="677"/>
      <c r="H28" s="677"/>
      <c r="I28" s="677"/>
      <c r="J28" s="677"/>
      <c r="K28" s="677"/>
      <c r="L28" s="677"/>
      <c r="M28" s="677"/>
      <c r="N28" s="677"/>
      <c r="O28" s="677"/>
      <c r="P28" s="677"/>
      <c r="Q28" s="677"/>
      <c r="R28" s="677"/>
      <c r="S28" s="677"/>
    </row>
    <row r="29" spans="1:19">
      <c r="C29" s="677"/>
      <c r="D29" s="677"/>
      <c r="E29" s="677"/>
      <c r="F29" s="677"/>
      <c r="G29" s="677"/>
      <c r="H29" s="677"/>
      <c r="I29" s="677"/>
      <c r="J29" s="677"/>
      <c r="K29" s="677"/>
      <c r="L29" s="677"/>
      <c r="M29" s="677"/>
      <c r="N29" s="677"/>
      <c r="O29" s="677"/>
      <c r="P29" s="677"/>
      <c r="Q29" s="677"/>
      <c r="R29" s="677"/>
      <c r="S29" s="677"/>
    </row>
    <row r="30" spans="1:19">
      <c r="C30" s="677"/>
      <c r="D30" s="677"/>
      <c r="E30" s="677"/>
      <c r="F30" s="677"/>
      <c r="G30" s="677"/>
      <c r="H30" s="677"/>
      <c r="I30" s="677"/>
      <c r="J30" s="677"/>
      <c r="K30" s="677"/>
      <c r="L30" s="677"/>
      <c r="M30" s="677"/>
      <c r="N30" s="677"/>
      <c r="O30" s="677"/>
      <c r="P30" s="677"/>
      <c r="Q30" s="677"/>
      <c r="R30" s="677"/>
      <c r="S30" s="677"/>
    </row>
    <row r="31" spans="1:19">
      <c r="C31" s="677"/>
      <c r="D31" s="677"/>
      <c r="E31" s="677"/>
      <c r="F31" s="677"/>
      <c r="G31" s="677"/>
      <c r="H31" s="677"/>
      <c r="I31" s="677"/>
      <c r="J31" s="677"/>
      <c r="K31" s="677"/>
      <c r="L31" s="677"/>
      <c r="M31" s="677"/>
      <c r="N31" s="677"/>
      <c r="O31" s="677"/>
      <c r="P31" s="677"/>
      <c r="Q31" s="677"/>
      <c r="R31" s="677"/>
      <c r="S31" s="677"/>
    </row>
    <row r="32" spans="1:19">
      <c r="C32" s="677"/>
      <c r="D32" s="677"/>
      <c r="E32" s="677"/>
      <c r="F32" s="677"/>
      <c r="G32" s="677"/>
      <c r="H32" s="677"/>
      <c r="I32" s="677"/>
      <c r="J32" s="677"/>
      <c r="K32" s="677"/>
      <c r="L32" s="677"/>
      <c r="M32" s="677"/>
      <c r="N32" s="677"/>
      <c r="O32" s="677"/>
      <c r="P32" s="677"/>
      <c r="Q32" s="677"/>
      <c r="R32" s="677"/>
      <c r="S32" s="677"/>
    </row>
    <row r="33" spans="3:19">
      <c r="C33" s="677"/>
      <c r="D33" s="677"/>
      <c r="E33" s="677"/>
      <c r="F33" s="677"/>
      <c r="G33" s="677"/>
      <c r="H33" s="677"/>
      <c r="I33" s="677"/>
      <c r="J33" s="677"/>
      <c r="K33" s="677"/>
      <c r="L33" s="677"/>
      <c r="M33" s="677"/>
      <c r="N33" s="677"/>
      <c r="O33" s="677"/>
      <c r="P33" s="677"/>
      <c r="Q33" s="677"/>
      <c r="R33" s="677"/>
      <c r="S33" s="677"/>
    </row>
    <row r="34" spans="3:19">
      <c r="C34" s="677"/>
      <c r="D34" s="677"/>
      <c r="E34" s="677"/>
      <c r="F34" s="677"/>
      <c r="G34" s="677"/>
      <c r="H34" s="677"/>
      <c r="I34" s="677"/>
      <c r="J34" s="677"/>
      <c r="K34" s="677"/>
      <c r="L34" s="677"/>
      <c r="M34" s="677"/>
      <c r="N34" s="677"/>
      <c r="O34" s="677"/>
      <c r="P34" s="677"/>
      <c r="Q34" s="677"/>
      <c r="R34" s="677"/>
      <c r="S34" s="677"/>
    </row>
    <row r="35" spans="3:19">
      <c r="C35" s="677"/>
      <c r="D35" s="677"/>
      <c r="E35" s="677"/>
      <c r="F35" s="677"/>
      <c r="G35" s="677"/>
      <c r="H35" s="677"/>
      <c r="I35" s="677"/>
      <c r="J35" s="677"/>
      <c r="K35" s="677"/>
      <c r="L35" s="677"/>
      <c r="M35" s="677"/>
      <c r="N35" s="677"/>
      <c r="O35" s="677"/>
      <c r="P35" s="677"/>
      <c r="Q35" s="677"/>
      <c r="R35" s="677"/>
      <c r="S35" s="677"/>
    </row>
    <row r="36" spans="3:19">
      <c r="C36" s="677"/>
      <c r="D36" s="677"/>
      <c r="E36" s="677"/>
      <c r="F36" s="677"/>
      <c r="G36" s="677"/>
      <c r="H36" s="677"/>
      <c r="I36" s="677"/>
      <c r="J36" s="677"/>
      <c r="K36" s="677"/>
      <c r="L36" s="677"/>
      <c r="M36" s="677"/>
      <c r="N36" s="677"/>
      <c r="O36" s="677"/>
      <c r="P36" s="677"/>
      <c r="Q36" s="677"/>
      <c r="R36" s="677"/>
      <c r="S36" s="677"/>
    </row>
    <row r="37" spans="3:19">
      <c r="C37" s="677"/>
      <c r="D37" s="677"/>
      <c r="E37" s="677"/>
      <c r="F37" s="677"/>
      <c r="G37" s="677"/>
      <c r="H37" s="677"/>
      <c r="I37" s="677"/>
      <c r="J37" s="677"/>
      <c r="K37" s="677"/>
      <c r="L37" s="677"/>
      <c r="M37" s="677"/>
      <c r="N37" s="677"/>
      <c r="O37" s="677"/>
      <c r="P37" s="677"/>
      <c r="Q37" s="677"/>
      <c r="R37" s="677"/>
      <c r="S37" s="677"/>
    </row>
    <row r="38" spans="3:19">
      <c r="C38" s="677"/>
      <c r="D38" s="677"/>
      <c r="E38" s="677"/>
      <c r="F38" s="677"/>
      <c r="G38" s="677"/>
      <c r="H38" s="677"/>
      <c r="I38" s="677"/>
      <c r="J38" s="677"/>
      <c r="K38" s="677"/>
      <c r="L38" s="677"/>
      <c r="M38" s="677"/>
      <c r="N38" s="677"/>
      <c r="O38" s="677"/>
      <c r="P38" s="677"/>
      <c r="Q38" s="677"/>
      <c r="R38" s="677"/>
      <c r="S38" s="677"/>
    </row>
    <row r="39" spans="3:19">
      <c r="C39" s="677"/>
      <c r="D39" s="677"/>
      <c r="E39" s="677"/>
      <c r="F39" s="677"/>
      <c r="G39" s="677"/>
      <c r="H39" s="677"/>
      <c r="I39" s="677"/>
      <c r="J39" s="677"/>
      <c r="K39" s="677"/>
      <c r="L39" s="677"/>
      <c r="M39" s="677"/>
      <c r="N39" s="677"/>
      <c r="O39" s="677"/>
      <c r="P39" s="677"/>
      <c r="Q39" s="677"/>
      <c r="R39" s="677"/>
      <c r="S39" s="677"/>
    </row>
    <row r="40" spans="3:19">
      <c r="C40" s="677"/>
      <c r="D40" s="677"/>
      <c r="E40" s="677"/>
      <c r="F40" s="677"/>
      <c r="G40" s="677"/>
      <c r="H40" s="677"/>
      <c r="I40" s="677"/>
      <c r="J40" s="677"/>
      <c r="K40" s="677"/>
      <c r="L40" s="677"/>
      <c r="M40" s="677"/>
      <c r="N40" s="677"/>
      <c r="O40" s="677"/>
      <c r="P40" s="677"/>
      <c r="Q40" s="677"/>
      <c r="R40" s="677"/>
      <c r="S40" s="677"/>
    </row>
    <row r="41" spans="3:19">
      <c r="C41" s="677"/>
      <c r="D41" s="677"/>
      <c r="E41" s="677"/>
      <c r="F41" s="677"/>
      <c r="G41" s="677"/>
      <c r="H41" s="677"/>
      <c r="I41" s="677"/>
      <c r="J41" s="677"/>
      <c r="K41" s="677"/>
      <c r="L41" s="677"/>
      <c r="M41" s="677"/>
      <c r="N41" s="677"/>
      <c r="O41" s="677"/>
      <c r="P41" s="677"/>
      <c r="Q41" s="677"/>
      <c r="R41" s="677"/>
      <c r="S41" s="677"/>
    </row>
    <row r="42" spans="3:19">
      <c r="C42" s="677"/>
      <c r="D42" s="677"/>
      <c r="E42" s="677"/>
      <c r="F42" s="677"/>
      <c r="G42" s="677"/>
      <c r="H42" s="677"/>
      <c r="I42" s="677"/>
      <c r="J42" s="677"/>
      <c r="K42" s="677"/>
      <c r="L42" s="677"/>
      <c r="M42" s="677"/>
      <c r="N42" s="677"/>
      <c r="O42" s="677"/>
      <c r="P42" s="677"/>
      <c r="Q42" s="677"/>
      <c r="R42" s="677"/>
      <c r="S42" s="677"/>
    </row>
    <row r="43" spans="3:19">
      <c r="C43" s="677"/>
      <c r="D43" s="677"/>
      <c r="E43" s="677"/>
      <c r="F43" s="677"/>
      <c r="G43" s="677"/>
      <c r="H43" s="677"/>
      <c r="I43" s="677"/>
      <c r="J43" s="677"/>
      <c r="K43" s="677"/>
      <c r="L43" s="677"/>
      <c r="M43" s="677"/>
      <c r="N43" s="677"/>
      <c r="O43" s="677"/>
      <c r="P43" s="677"/>
      <c r="Q43" s="677"/>
      <c r="R43" s="677"/>
      <c r="S43" s="677"/>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Normal="100" workbookViewId="0">
      <pane xSplit="2" ySplit="6" topLeftCell="C7" activePane="bottomRight" state="frozen"/>
      <selection pane="topRight"/>
      <selection pane="bottomLeft"/>
      <selection pane="bottomRight" activeCell="C7" sqref="C7"/>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35"/>
  </cols>
  <sheetData>
    <row r="1" spans="1:22">
      <c r="A1" s="2" t="s">
        <v>30</v>
      </c>
      <c r="B1" s="3" t="str">
        <f>'1. key ratios '!B1</f>
        <v>JSC "Bank of Georgia"</v>
      </c>
    </row>
    <row r="2" spans="1:22">
      <c r="A2" s="2" t="s">
        <v>31</v>
      </c>
      <c r="B2" s="361">
        <f>'1. key ratios '!B2</f>
        <v>44926</v>
      </c>
    </row>
    <row r="4" spans="1:22" ht="13.5" thickBot="1">
      <c r="A4" s="4" t="s">
        <v>364</v>
      </c>
      <c r="B4" s="138" t="s">
        <v>94</v>
      </c>
      <c r="V4" s="37" t="s">
        <v>73</v>
      </c>
    </row>
    <row r="5" spans="1:22" ht="12.75" customHeight="1">
      <c r="A5" s="139"/>
      <c r="B5" s="140"/>
      <c r="C5" s="751" t="s">
        <v>275</v>
      </c>
      <c r="D5" s="752"/>
      <c r="E5" s="752"/>
      <c r="F5" s="752"/>
      <c r="G5" s="752"/>
      <c r="H5" s="752"/>
      <c r="I5" s="752"/>
      <c r="J5" s="752"/>
      <c r="K5" s="752"/>
      <c r="L5" s="753"/>
      <c r="M5" s="754" t="s">
        <v>276</v>
      </c>
      <c r="N5" s="755"/>
      <c r="O5" s="755"/>
      <c r="P5" s="755"/>
      <c r="Q5" s="755"/>
      <c r="R5" s="755"/>
      <c r="S5" s="756"/>
      <c r="T5" s="759" t="s">
        <v>362</v>
      </c>
      <c r="U5" s="759" t="s">
        <v>363</v>
      </c>
      <c r="V5" s="757" t="s">
        <v>120</v>
      </c>
    </row>
    <row r="6" spans="1:22" s="87" customFormat="1" ht="102">
      <c r="A6" s="84"/>
      <c r="B6" s="141"/>
      <c r="C6" s="142" t="s">
        <v>109</v>
      </c>
      <c r="D6" s="208" t="s">
        <v>110</v>
      </c>
      <c r="E6" s="162" t="s">
        <v>278</v>
      </c>
      <c r="F6" s="162" t="s">
        <v>279</v>
      </c>
      <c r="G6" s="208" t="s">
        <v>282</v>
      </c>
      <c r="H6" s="208" t="s">
        <v>277</v>
      </c>
      <c r="I6" s="208" t="s">
        <v>111</v>
      </c>
      <c r="J6" s="208" t="s">
        <v>112</v>
      </c>
      <c r="K6" s="143" t="s">
        <v>113</v>
      </c>
      <c r="L6" s="144" t="s">
        <v>114</v>
      </c>
      <c r="M6" s="142" t="s">
        <v>280</v>
      </c>
      <c r="N6" s="143" t="s">
        <v>115</v>
      </c>
      <c r="O6" s="143" t="s">
        <v>116</v>
      </c>
      <c r="P6" s="143" t="s">
        <v>117</v>
      </c>
      <c r="Q6" s="143" t="s">
        <v>118</v>
      </c>
      <c r="R6" s="143" t="s">
        <v>119</v>
      </c>
      <c r="S6" s="234" t="s">
        <v>281</v>
      </c>
      <c r="T6" s="760"/>
      <c r="U6" s="760"/>
      <c r="V6" s="758"/>
    </row>
    <row r="7" spans="1:22" s="135" customFormat="1">
      <c r="A7" s="145">
        <v>1</v>
      </c>
      <c r="B7" s="1" t="s">
        <v>95</v>
      </c>
      <c r="C7" s="590"/>
      <c r="D7" s="591">
        <v>0</v>
      </c>
      <c r="E7" s="591"/>
      <c r="F7" s="591"/>
      <c r="G7" s="591"/>
      <c r="H7" s="591"/>
      <c r="I7" s="591"/>
      <c r="J7" s="591"/>
      <c r="K7" s="591"/>
      <c r="L7" s="591"/>
      <c r="M7" s="591">
        <v>0</v>
      </c>
      <c r="N7" s="591"/>
      <c r="O7" s="591"/>
      <c r="P7" s="591"/>
      <c r="Q7" s="591"/>
      <c r="R7" s="591">
        <v>0</v>
      </c>
      <c r="S7" s="591"/>
      <c r="T7" s="592"/>
      <c r="U7" s="593"/>
      <c r="V7" s="594">
        <f>SUM(C7:S7)</f>
        <v>0</v>
      </c>
    </row>
    <row r="8" spans="1:22" s="135" customFormat="1">
      <c r="A8" s="145">
        <v>2</v>
      </c>
      <c r="B8" s="1" t="s">
        <v>96</v>
      </c>
      <c r="C8" s="590">
        <v>0</v>
      </c>
      <c r="D8" s="591">
        <v>0</v>
      </c>
      <c r="E8" s="591"/>
      <c r="F8" s="591"/>
      <c r="G8" s="591"/>
      <c r="H8" s="591"/>
      <c r="I8" s="591"/>
      <c r="J8" s="591"/>
      <c r="K8" s="591"/>
      <c r="L8" s="591"/>
      <c r="M8" s="591"/>
      <c r="N8" s="591"/>
      <c r="O8" s="591"/>
      <c r="P8" s="591"/>
      <c r="Q8" s="591"/>
      <c r="R8" s="591">
        <v>0</v>
      </c>
      <c r="S8" s="591"/>
      <c r="T8" s="593"/>
      <c r="U8" s="593"/>
      <c r="V8" s="594">
        <f t="shared" ref="V8:V20" si="0">SUM(C8:S8)</f>
        <v>0</v>
      </c>
    </row>
    <row r="9" spans="1:22" s="135" customFormat="1">
      <c r="A9" s="145">
        <v>3</v>
      </c>
      <c r="B9" s="1" t="s">
        <v>268</v>
      </c>
      <c r="C9" s="590"/>
      <c r="D9" s="591">
        <v>0</v>
      </c>
      <c r="E9" s="591"/>
      <c r="F9" s="591"/>
      <c r="G9" s="591"/>
      <c r="H9" s="591"/>
      <c r="I9" s="591"/>
      <c r="J9" s="591"/>
      <c r="K9" s="591"/>
      <c r="L9" s="591"/>
      <c r="M9" s="591"/>
      <c r="N9" s="591"/>
      <c r="O9" s="591"/>
      <c r="P9" s="591"/>
      <c r="Q9" s="591"/>
      <c r="R9" s="591">
        <v>0</v>
      </c>
      <c r="S9" s="591"/>
      <c r="T9" s="593"/>
      <c r="U9" s="593"/>
      <c r="V9" s="594">
        <f>SUM(C9:S9)</f>
        <v>0</v>
      </c>
    </row>
    <row r="10" spans="1:22" s="135" customFormat="1">
      <c r="A10" s="145">
        <v>4</v>
      </c>
      <c r="B10" s="1" t="s">
        <v>97</v>
      </c>
      <c r="C10" s="590"/>
      <c r="D10" s="591">
        <v>0</v>
      </c>
      <c r="E10" s="591"/>
      <c r="F10" s="591"/>
      <c r="G10" s="591"/>
      <c r="H10" s="591"/>
      <c r="I10" s="591"/>
      <c r="J10" s="591"/>
      <c r="K10" s="591"/>
      <c r="L10" s="591"/>
      <c r="M10" s="591"/>
      <c r="N10" s="591"/>
      <c r="O10" s="591"/>
      <c r="P10" s="591"/>
      <c r="Q10" s="591"/>
      <c r="R10" s="591">
        <v>0</v>
      </c>
      <c r="S10" s="591"/>
      <c r="T10" s="593"/>
      <c r="U10" s="593"/>
      <c r="V10" s="594">
        <f t="shared" si="0"/>
        <v>0</v>
      </c>
    </row>
    <row r="11" spans="1:22" s="135" customFormat="1">
      <c r="A11" s="145">
        <v>5</v>
      </c>
      <c r="B11" s="1" t="s">
        <v>98</v>
      </c>
      <c r="C11" s="590">
        <v>0</v>
      </c>
      <c r="D11" s="591">
        <v>0</v>
      </c>
      <c r="E11" s="591"/>
      <c r="F11" s="591"/>
      <c r="G11" s="591"/>
      <c r="H11" s="591"/>
      <c r="I11" s="591"/>
      <c r="J11" s="591"/>
      <c r="K11" s="591"/>
      <c r="L11" s="591"/>
      <c r="M11" s="591"/>
      <c r="N11" s="591"/>
      <c r="O11" s="591"/>
      <c r="P11" s="591"/>
      <c r="Q11" s="591"/>
      <c r="R11" s="591">
        <v>0</v>
      </c>
      <c r="S11" s="591"/>
      <c r="T11" s="593"/>
      <c r="U11" s="593"/>
      <c r="V11" s="594">
        <f t="shared" si="0"/>
        <v>0</v>
      </c>
    </row>
    <row r="12" spans="1:22" s="135" customFormat="1">
      <c r="A12" s="145">
        <v>6</v>
      </c>
      <c r="B12" s="1" t="s">
        <v>99</v>
      </c>
      <c r="C12" s="590"/>
      <c r="D12" s="591">
        <v>0</v>
      </c>
      <c r="E12" s="591"/>
      <c r="F12" s="591"/>
      <c r="G12" s="591"/>
      <c r="H12" s="591"/>
      <c r="I12" s="591"/>
      <c r="J12" s="591"/>
      <c r="K12" s="591"/>
      <c r="L12" s="591"/>
      <c r="M12" s="591"/>
      <c r="N12" s="591"/>
      <c r="O12" s="591"/>
      <c r="P12" s="591"/>
      <c r="Q12" s="591"/>
      <c r="R12" s="591">
        <v>0</v>
      </c>
      <c r="S12" s="591"/>
      <c r="T12" s="593"/>
      <c r="U12" s="593"/>
      <c r="V12" s="594">
        <f t="shared" si="0"/>
        <v>0</v>
      </c>
    </row>
    <row r="13" spans="1:22" s="135" customFormat="1">
      <c r="A13" s="145">
        <v>7</v>
      </c>
      <c r="B13" s="1" t="s">
        <v>100</v>
      </c>
      <c r="C13" s="590"/>
      <c r="D13" s="591">
        <v>140130910.04190001</v>
      </c>
      <c r="E13" s="591"/>
      <c r="F13" s="591"/>
      <c r="G13" s="591"/>
      <c r="H13" s="591"/>
      <c r="I13" s="591"/>
      <c r="J13" s="591"/>
      <c r="K13" s="591"/>
      <c r="L13" s="591"/>
      <c r="M13" s="591">
        <v>12025626.9976</v>
      </c>
      <c r="N13" s="591"/>
      <c r="O13" s="591">
        <v>71987452.350099996</v>
      </c>
      <c r="P13" s="591"/>
      <c r="Q13" s="591"/>
      <c r="R13" s="591">
        <v>176382046.7128</v>
      </c>
      <c r="S13" s="591"/>
      <c r="T13" s="593"/>
      <c r="U13" s="593"/>
      <c r="V13" s="594">
        <f t="shared" si="0"/>
        <v>400526036.10239995</v>
      </c>
    </row>
    <row r="14" spans="1:22" s="135" customFormat="1">
      <c r="A14" s="145">
        <v>8</v>
      </c>
      <c r="B14" s="1" t="s">
        <v>101</v>
      </c>
      <c r="C14" s="590"/>
      <c r="D14" s="591">
        <v>0</v>
      </c>
      <c r="E14" s="591"/>
      <c r="F14" s="591"/>
      <c r="G14" s="591"/>
      <c r="H14" s="591"/>
      <c r="I14" s="591"/>
      <c r="J14" s="591">
        <v>0</v>
      </c>
      <c r="K14" s="591"/>
      <c r="L14" s="591"/>
      <c r="M14" s="591">
        <v>3055164.1554999999</v>
      </c>
      <c r="N14" s="591"/>
      <c r="O14" s="591">
        <v>2087821.4728000001</v>
      </c>
      <c r="P14" s="591"/>
      <c r="Q14" s="591"/>
      <c r="R14" s="591">
        <v>0</v>
      </c>
      <c r="S14" s="591"/>
      <c r="T14" s="593"/>
      <c r="U14" s="593"/>
      <c r="V14" s="594">
        <f t="shared" si="0"/>
        <v>5142985.6283</v>
      </c>
    </row>
    <row r="15" spans="1:22" s="135" customFormat="1">
      <c r="A15" s="145">
        <v>9</v>
      </c>
      <c r="B15" s="1" t="s">
        <v>102</v>
      </c>
      <c r="C15" s="590"/>
      <c r="D15" s="591">
        <v>61027785.3213</v>
      </c>
      <c r="E15" s="591"/>
      <c r="F15" s="591"/>
      <c r="G15" s="591"/>
      <c r="H15" s="591"/>
      <c r="I15" s="591"/>
      <c r="J15" s="591"/>
      <c r="K15" s="591"/>
      <c r="L15" s="591"/>
      <c r="M15" s="591">
        <v>906374.20109999995</v>
      </c>
      <c r="N15" s="591"/>
      <c r="O15" s="591">
        <v>307603.96639999998</v>
      </c>
      <c r="P15" s="591"/>
      <c r="Q15" s="591"/>
      <c r="R15" s="591">
        <v>0</v>
      </c>
      <c r="S15" s="591"/>
      <c r="T15" s="593"/>
      <c r="U15" s="593"/>
      <c r="V15" s="594">
        <f t="shared" si="0"/>
        <v>62241763.488799997</v>
      </c>
    </row>
    <row r="16" spans="1:22" s="135" customFormat="1">
      <c r="A16" s="145">
        <v>10</v>
      </c>
      <c r="B16" s="1" t="s">
        <v>103</v>
      </c>
      <c r="C16" s="590"/>
      <c r="D16" s="591">
        <v>0</v>
      </c>
      <c r="E16" s="591"/>
      <c r="F16" s="591"/>
      <c r="G16" s="591"/>
      <c r="H16" s="591"/>
      <c r="I16" s="591"/>
      <c r="J16" s="591"/>
      <c r="K16" s="591"/>
      <c r="L16" s="591"/>
      <c r="M16" s="591"/>
      <c r="N16" s="591"/>
      <c r="O16" s="591"/>
      <c r="P16" s="591"/>
      <c r="Q16" s="591"/>
      <c r="R16" s="591">
        <v>0</v>
      </c>
      <c r="S16" s="591"/>
      <c r="T16" s="593"/>
      <c r="U16" s="593"/>
      <c r="V16" s="594">
        <f t="shared" si="0"/>
        <v>0</v>
      </c>
    </row>
    <row r="17" spans="1:22" s="135" customFormat="1">
      <c r="A17" s="145">
        <v>11</v>
      </c>
      <c r="B17" s="1" t="s">
        <v>104</v>
      </c>
      <c r="C17" s="590"/>
      <c r="D17" s="591">
        <v>737826.07929999998</v>
      </c>
      <c r="E17" s="591"/>
      <c r="F17" s="591"/>
      <c r="G17" s="591"/>
      <c r="H17" s="591"/>
      <c r="I17" s="591">
        <v>0</v>
      </c>
      <c r="J17" s="591"/>
      <c r="K17" s="591"/>
      <c r="L17" s="591"/>
      <c r="M17" s="591">
        <v>695128.67489999998</v>
      </c>
      <c r="N17" s="591"/>
      <c r="O17" s="591">
        <v>0</v>
      </c>
      <c r="P17" s="591"/>
      <c r="Q17" s="591"/>
      <c r="R17" s="591">
        <v>0</v>
      </c>
      <c r="S17" s="591"/>
      <c r="T17" s="593"/>
      <c r="U17" s="593"/>
      <c r="V17" s="594">
        <f t="shared" si="0"/>
        <v>1432954.7541999999</v>
      </c>
    </row>
    <row r="18" spans="1:22" s="135" customFormat="1">
      <c r="A18" s="145">
        <v>12</v>
      </c>
      <c r="B18" s="1" t="s">
        <v>105</v>
      </c>
      <c r="C18" s="590"/>
      <c r="D18" s="591">
        <v>2269701.8196</v>
      </c>
      <c r="E18" s="591"/>
      <c r="F18" s="591"/>
      <c r="G18" s="591"/>
      <c r="H18" s="591"/>
      <c r="I18" s="591"/>
      <c r="J18" s="591"/>
      <c r="K18" s="591"/>
      <c r="L18" s="591"/>
      <c r="M18" s="591"/>
      <c r="N18" s="591"/>
      <c r="O18" s="591"/>
      <c r="P18" s="591"/>
      <c r="Q18" s="591"/>
      <c r="R18" s="591">
        <v>0</v>
      </c>
      <c r="S18" s="591"/>
      <c r="T18" s="593"/>
      <c r="U18" s="593"/>
      <c r="V18" s="594">
        <f t="shared" si="0"/>
        <v>2269701.8196</v>
      </c>
    </row>
    <row r="19" spans="1:22" s="135" customFormat="1">
      <c r="A19" s="145">
        <v>13</v>
      </c>
      <c r="B19" s="1" t="s">
        <v>106</v>
      </c>
      <c r="C19" s="590"/>
      <c r="D19" s="591">
        <v>447321.3014</v>
      </c>
      <c r="E19" s="591"/>
      <c r="F19" s="591"/>
      <c r="G19" s="591"/>
      <c r="H19" s="591"/>
      <c r="I19" s="591"/>
      <c r="J19" s="591"/>
      <c r="K19" s="591"/>
      <c r="L19" s="591"/>
      <c r="M19" s="591"/>
      <c r="N19" s="591"/>
      <c r="O19" s="591"/>
      <c r="P19" s="591"/>
      <c r="Q19" s="591"/>
      <c r="R19" s="591">
        <v>0</v>
      </c>
      <c r="S19" s="591"/>
      <c r="T19" s="593"/>
      <c r="U19" s="593"/>
      <c r="V19" s="594">
        <f t="shared" si="0"/>
        <v>447321.3014</v>
      </c>
    </row>
    <row r="20" spans="1:22" s="135" customFormat="1">
      <c r="A20" s="145">
        <v>14</v>
      </c>
      <c r="B20" s="1" t="s">
        <v>107</v>
      </c>
      <c r="C20" s="590"/>
      <c r="D20" s="591">
        <v>0</v>
      </c>
      <c r="E20" s="591"/>
      <c r="F20" s="591"/>
      <c r="G20" s="591"/>
      <c r="H20" s="591"/>
      <c r="I20" s="591"/>
      <c r="J20" s="591"/>
      <c r="K20" s="591"/>
      <c r="L20" s="591"/>
      <c r="M20" s="591"/>
      <c r="N20" s="591"/>
      <c r="O20" s="591"/>
      <c r="P20" s="591"/>
      <c r="Q20" s="591"/>
      <c r="R20" s="591">
        <v>0</v>
      </c>
      <c r="S20" s="591"/>
      <c r="T20" s="593"/>
      <c r="U20" s="593"/>
      <c r="V20" s="594">
        <f t="shared" si="0"/>
        <v>0</v>
      </c>
    </row>
    <row r="21" spans="1:22" ht="13.5" thickBot="1">
      <c r="A21" s="136"/>
      <c r="B21" s="146" t="s">
        <v>108</v>
      </c>
      <c r="C21" s="595">
        <f>SUM(C7:C20)</f>
        <v>0</v>
      </c>
      <c r="D21" s="596">
        <f t="shared" ref="D21:V21" si="1">SUM(D7:D20)</f>
        <v>204613544.56349999</v>
      </c>
      <c r="E21" s="596">
        <f t="shared" si="1"/>
        <v>0</v>
      </c>
      <c r="F21" s="596">
        <f t="shared" si="1"/>
        <v>0</v>
      </c>
      <c r="G21" s="596">
        <f t="shared" si="1"/>
        <v>0</v>
      </c>
      <c r="H21" s="596">
        <f t="shared" si="1"/>
        <v>0</v>
      </c>
      <c r="I21" s="596">
        <f t="shared" si="1"/>
        <v>0</v>
      </c>
      <c r="J21" s="596">
        <f t="shared" si="1"/>
        <v>0</v>
      </c>
      <c r="K21" s="596">
        <f t="shared" si="1"/>
        <v>0</v>
      </c>
      <c r="L21" s="597">
        <f t="shared" si="1"/>
        <v>0</v>
      </c>
      <c r="M21" s="595">
        <f t="shared" si="1"/>
        <v>16682294.029100001</v>
      </c>
      <c r="N21" s="596">
        <f t="shared" si="1"/>
        <v>0</v>
      </c>
      <c r="O21" s="596">
        <f t="shared" si="1"/>
        <v>74382877.789299995</v>
      </c>
      <c r="P21" s="596">
        <f t="shared" si="1"/>
        <v>0</v>
      </c>
      <c r="Q21" s="596">
        <f t="shared" si="1"/>
        <v>0</v>
      </c>
      <c r="R21" s="596">
        <f t="shared" si="1"/>
        <v>176382046.7128</v>
      </c>
      <c r="S21" s="597">
        <f t="shared" si="1"/>
        <v>0</v>
      </c>
      <c r="T21" s="597">
        <f>SUM(T7:T20)</f>
        <v>0</v>
      </c>
      <c r="U21" s="597">
        <f t="shared" si="1"/>
        <v>0</v>
      </c>
      <c r="V21" s="598">
        <f t="shared" si="1"/>
        <v>472060763.09469992</v>
      </c>
    </row>
    <row r="24" spans="1:22">
      <c r="A24" s="7"/>
      <c r="B24" s="7"/>
      <c r="C24" s="678"/>
      <c r="D24" s="678"/>
      <c r="E24" s="678"/>
      <c r="F24" s="678"/>
      <c r="G24" s="678"/>
      <c r="H24" s="678"/>
      <c r="I24" s="678"/>
      <c r="J24" s="678"/>
      <c r="K24" s="678"/>
      <c r="L24" s="678"/>
      <c r="M24" s="678"/>
      <c r="N24" s="678"/>
      <c r="O24" s="678"/>
      <c r="P24" s="678"/>
      <c r="Q24" s="678"/>
      <c r="R24" s="678"/>
      <c r="S24" s="678"/>
      <c r="T24" s="678"/>
      <c r="U24" s="678"/>
      <c r="V24" s="678"/>
    </row>
    <row r="25" spans="1:22">
      <c r="A25" s="147"/>
      <c r="B25" s="147"/>
      <c r="C25" s="678"/>
      <c r="D25" s="678"/>
      <c r="E25" s="678"/>
      <c r="F25" s="678"/>
      <c r="G25" s="678"/>
      <c r="H25" s="678"/>
      <c r="I25" s="678"/>
      <c r="J25" s="678"/>
      <c r="K25" s="678"/>
      <c r="L25" s="678"/>
      <c r="M25" s="678"/>
      <c r="N25" s="678"/>
      <c r="O25" s="678"/>
      <c r="P25" s="678"/>
      <c r="Q25" s="678"/>
      <c r="R25" s="678"/>
      <c r="S25" s="678"/>
      <c r="T25" s="678"/>
      <c r="U25" s="678"/>
      <c r="V25" s="678"/>
    </row>
    <row r="26" spans="1:22">
      <c r="A26" s="147"/>
      <c r="B26" s="63"/>
      <c r="C26" s="678"/>
      <c r="D26" s="678"/>
      <c r="E26" s="678"/>
      <c r="F26" s="678"/>
      <c r="G26" s="678"/>
      <c r="H26" s="678"/>
      <c r="I26" s="678"/>
      <c r="J26" s="678"/>
      <c r="K26" s="678"/>
      <c r="L26" s="678"/>
      <c r="M26" s="678"/>
      <c r="N26" s="678"/>
      <c r="O26" s="678"/>
      <c r="P26" s="678"/>
      <c r="Q26" s="678"/>
      <c r="R26" s="678"/>
      <c r="S26" s="678"/>
      <c r="T26" s="678"/>
      <c r="U26" s="678"/>
      <c r="V26" s="678"/>
    </row>
    <row r="27" spans="1:22">
      <c r="A27" s="147"/>
      <c r="B27" s="147"/>
      <c r="C27" s="678"/>
      <c r="D27" s="678"/>
      <c r="E27" s="678"/>
      <c r="F27" s="678"/>
      <c r="G27" s="678"/>
      <c r="H27" s="678"/>
      <c r="I27" s="678"/>
      <c r="J27" s="678"/>
      <c r="K27" s="678"/>
      <c r="L27" s="678"/>
      <c r="M27" s="678"/>
      <c r="N27" s="678"/>
      <c r="O27" s="678"/>
      <c r="P27" s="678"/>
      <c r="Q27" s="678"/>
      <c r="R27" s="678"/>
      <c r="S27" s="678"/>
      <c r="T27" s="678"/>
      <c r="U27" s="678"/>
      <c r="V27" s="678"/>
    </row>
    <row r="28" spans="1:22">
      <c r="A28" s="147"/>
      <c r="B28" s="63"/>
      <c r="C28" s="678"/>
      <c r="D28" s="678"/>
      <c r="E28" s="678"/>
      <c r="F28" s="678"/>
      <c r="G28" s="678"/>
      <c r="H28" s="678"/>
      <c r="I28" s="678"/>
      <c r="J28" s="678"/>
      <c r="K28" s="678"/>
      <c r="L28" s="678"/>
      <c r="M28" s="678"/>
      <c r="N28" s="678"/>
      <c r="O28" s="678"/>
      <c r="P28" s="678"/>
      <c r="Q28" s="678"/>
      <c r="R28" s="678"/>
      <c r="S28" s="678"/>
      <c r="T28" s="678"/>
      <c r="U28" s="678"/>
      <c r="V28" s="678"/>
    </row>
    <row r="29" spans="1:22">
      <c r="C29" s="678"/>
      <c r="D29" s="678"/>
      <c r="E29" s="678"/>
      <c r="F29" s="678"/>
      <c r="G29" s="678"/>
      <c r="H29" s="678"/>
      <c r="I29" s="678"/>
      <c r="J29" s="678"/>
      <c r="K29" s="678"/>
      <c r="L29" s="678"/>
      <c r="M29" s="678"/>
      <c r="N29" s="678"/>
      <c r="O29" s="678"/>
      <c r="P29" s="678"/>
      <c r="Q29" s="678"/>
      <c r="R29" s="678"/>
      <c r="S29" s="678"/>
      <c r="T29" s="678"/>
      <c r="U29" s="678"/>
      <c r="V29" s="678"/>
    </row>
    <row r="30" spans="1:22">
      <c r="C30" s="678"/>
      <c r="D30" s="678"/>
      <c r="E30" s="678"/>
      <c r="F30" s="678"/>
      <c r="G30" s="678"/>
      <c r="H30" s="678"/>
      <c r="I30" s="678"/>
      <c r="J30" s="678"/>
      <c r="K30" s="678"/>
      <c r="L30" s="678"/>
      <c r="M30" s="678"/>
      <c r="N30" s="678"/>
      <c r="O30" s="678"/>
      <c r="P30" s="678"/>
      <c r="Q30" s="678"/>
      <c r="R30" s="678"/>
      <c r="S30" s="678"/>
      <c r="T30" s="678"/>
      <c r="U30" s="678"/>
      <c r="V30" s="678"/>
    </row>
    <row r="31" spans="1:22">
      <c r="C31" s="678"/>
      <c r="D31" s="678"/>
      <c r="E31" s="678"/>
      <c r="F31" s="678"/>
      <c r="G31" s="678"/>
      <c r="H31" s="678"/>
      <c r="I31" s="678"/>
      <c r="J31" s="678"/>
      <c r="K31" s="678"/>
      <c r="L31" s="678"/>
      <c r="M31" s="678"/>
      <c r="N31" s="678"/>
      <c r="O31" s="678"/>
      <c r="P31" s="678"/>
      <c r="Q31" s="678"/>
      <c r="R31" s="678"/>
      <c r="S31" s="678"/>
      <c r="T31" s="678"/>
      <c r="U31" s="678"/>
      <c r="V31" s="678"/>
    </row>
    <row r="32" spans="1:22">
      <c r="C32" s="678"/>
      <c r="D32" s="678"/>
      <c r="E32" s="678"/>
      <c r="F32" s="678"/>
      <c r="G32" s="678"/>
      <c r="H32" s="678"/>
      <c r="I32" s="678"/>
      <c r="J32" s="678"/>
      <c r="K32" s="678"/>
      <c r="L32" s="678"/>
      <c r="M32" s="678"/>
      <c r="N32" s="678"/>
      <c r="O32" s="678"/>
      <c r="P32" s="678"/>
      <c r="Q32" s="678"/>
      <c r="R32" s="678"/>
      <c r="S32" s="678"/>
      <c r="T32" s="678"/>
      <c r="U32" s="678"/>
      <c r="V32" s="678"/>
    </row>
    <row r="33" spans="3:22">
      <c r="C33" s="678"/>
      <c r="D33" s="678"/>
      <c r="E33" s="678"/>
      <c r="F33" s="678"/>
      <c r="G33" s="678"/>
      <c r="H33" s="678"/>
      <c r="I33" s="678"/>
      <c r="J33" s="678"/>
      <c r="K33" s="678"/>
      <c r="L33" s="678"/>
      <c r="M33" s="678"/>
      <c r="N33" s="678"/>
      <c r="O33" s="678"/>
      <c r="P33" s="678"/>
      <c r="Q33" s="678"/>
      <c r="R33" s="678"/>
      <c r="S33" s="678"/>
      <c r="T33" s="678"/>
      <c r="U33" s="678"/>
      <c r="V33" s="678"/>
    </row>
    <row r="34" spans="3:22">
      <c r="C34" s="678"/>
      <c r="D34" s="678"/>
      <c r="E34" s="678"/>
      <c r="F34" s="678"/>
      <c r="G34" s="678"/>
      <c r="H34" s="678"/>
      <c r="I34" s="678"/>
      <c r="J34" s="678"/>
      <c r="K34" s="678"/>
      <c r="L34" s="678"/>
      <c r="M34" s="678"/>
      <c r="N34" s="678"/>
      <c r="O34" s="678"/>
      <c r="P34" s="678"/>
      <c r="Q34" s="678"/>
      <c r="R34" s="678"/>
      <c r="S34" s="678"/>
      <c r="T34" s="678"/>
      <c r="U34" s="678"/>
      <c r="V34" s="678"/>
    </row>
    <row r="35" spans="3:22">
      <c r="C35" s="678"/>
      <c r="D35" s="678"/>
      <c r="E35" s="678"/>
      <c r="F35" s="678"/>
      <c r="G35" s="678"/>
      <c r="H35" s="678"/>
      <c r="I35" s="678"/>
      <c r="J35" s="678"/>
      <c r="K35" s="678"/>
      <c r="L35" s="678"/>
      <c r="M35" s="678"/>
      <c r="N35" s="678"/>
      <c r="O35" s="678"/>
      <c r="P35" s="678"/>
      <c r="Q35" s="678"/>
      <c r="R35" s="678"/>
      <c r="S35" s="678"/>
      <c r="T35" s="678"/>
      <c r="U35" s="678"/>
      <c r="V35" s="678"/>
    </row>
    <row r="36" spans="3:22">
      <c r="C36" s="678"/>
      <c r="D36" s="678"/>
      <c r="E36" s="678"/>
      <c r="F36" s="678"/>
      <c r="G36" s="678"/>
      <c r="H36" s="678"/>
      <c r="I36" s="678"/>
      <c r="J36" s="678"/>
      <c r="K36" s="678"/>
      <c r="L36" s="678"/>
      <c r="M36" s="678"/>
      <c r="N36" s="678"/>
      <c r="O36" s="678"/>
      <c r="P36" s="678"/>
      <c r="Q36" s="678"/>
      <c r="R36" s="678"/>
      <c r="S36" s="678"/>
      <c r="T36" s="678"/>
      <c r="U36" s="678"/>
      <c r="V36" s="678"/>
    </row>
    <row r="37" spans="3:22">
      <c r="C37" s="678"/>
      <c r="D37" s="678"/>
      <c r="E37" s="678"/>
      <c r="F37" s="678"/>
      <c r="G37" s="678"/>
      <c r="H37" s="678"/>
      <c r="I37" s="678"/>
      <c r="J37" s="678"/>
      <c r="K37" s="678"/>
      <c r="L37" s="678"/>
      <c r="M37" s="678"/>
      <c r="N37" s="678"/>
      <c r="O37" s="678"/>
      <c r="P37" s="678"/>
      <c r="Q37" s="678"/>
      <c r="R37" s="678"/>
      <c r="S37" s="678"/>
      <c r="T37" s="678"/>
      <c r="U37" s="678"/>
      <c r="V37" s="678"/>
    </row>
    <row r="38" spans="3:22">
      <c r="C38" s="678"/>
      <c r="D38" s="678"/>
      <c r="E38" s="678"/>
      <c r="F38" s="678"/>
      <c r="G38" s="678"/>
      <c r="H38" s="678"/>
      <c r="I38" s="678"/>
      <c r="J38" s="678"/>
      <c r="K38" s="678"/>
      <c r="L38" s="678"/>
      <c r="M38" s="678"/>
      <c r="N38" s="678"/>
      <c r="O38" s="678"/>
      <c r="P38" s="678"/>
      <c r="Q38" s="678"/>
      <c r="R38" s="678"/>
      <c r="S38" s="678"/>
      <c r="T38" s="678"/>
      <c r="U38" s="678"/>
      <c r="V38" s="678"/>
    </row>
    <row r="39" spans="3:22">
      <c r="C39" s="678"/>
      <c r="D39" s="678"/>
      <c r="E39" s="678"/>
      <c r="F39" s="678"/>
      <c r="G39" s="678"/>
      <c r="H39" s="678"/>
      <c r="I39" s="678"/>
      <c r="J39" s="678"/>
      <c r="K39" s="678"/>
      <c r="L39" s="678"/>
      <c r="M39" s="678"/>
      <c r="N39" s="678"/>
      <c r="O39" s="678"/>
      <c r="P39" s="678"/>
      <c r="Q39" s="678"/>
      <c r="R39" s="678"/>
      <c r="S39" s="678"/>
      <c r="T39" s="678"/>
      <c r="U39" s="678"/>
      <c r="V39" s="678"/>
    </row>
    <row r="40" spans="3:22">
      <c r="C40" s="678"/>
      <c r="D40" s="678"/>
      <c r="E40" s="678"/>
      <c r="F40" s="678"/>
      <c r="G40" s="678"/>
      <c r="H40" s="678"/>
      <c r="I40" s="678"/>
      <c r="J40" s="678"/>
      <c r="K40" s="678"/>
      <c r="L40" s="678"/>
      <c r="M40" s="678"/>
      <c r="N40" s="678"/>
      <c r="O40" s="678"/>
      <c r="P40" s="678"/>
      <c r="Q40" s="678"/>
      <c r="R40" s="678"/>
      <c r="S40" s="678"/>
      <c r="T40" s="678"/>
      <c r="U40" s="678"/>
      <c r="V40" s="6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pane xSplit="1" ySplit="7" topLeftCell="B8" activePane="bottomRight" state="frozen"/>
      <selection pane="topRight"/>
      <selection pane="bottomLeft"/>
      <selection pane="bottomRight" activeCell="B8" sqref="B8"/>
    </sheetView>
  </sheetViews>
  <sheetFormatPr defaultColWidth="9.140625" defaultRowHeight="12.75"/>
  <cols>
    <col min="1" max="1" width="10.5703125" style="4" bestFit="1" customWidth="1"/>
    <col min="2" max="2" width="101.85546875" style="4" customWidth="1"/>
    <col min="3" max="3" width="13.7109375" style="243" customWidth="1"/>
    <col min="4" max="4" width="14.85546875" style="243" bestFit="1" customWidth="1"/>
    <col min="5" max="5" width="17.7109375" style="243" customWidth="1"/>
    <col min="6" max="6" width="15.85546875" style="243" customWidth="1"/>
    <col min="7" max="7" width="17.42578125" style="243" customWidth="1"/>
    <col min="8" max="8" width="15.28515625" style="243" customWidth="1"/>
    <col min="9" max="16384" width="9.140625" style="35"/>
  </cols>
  <sheetData>
    <row r="1" spans="1:9">
      <c r="A1" s="2" t="s">
        <v>30</v>
      </c>
      <c r="B1" s="4" t="str">
        <f>'1. key ratios '!B1</f>
        <v>JSC "Bank of Georgia"</v>
      </c>
      <c r="C1" s="3"/>
    </row>
    <row r="2" spans="1:9">
      <c r="A2" s="2" t="s">
        <v>31</v>
      </c>
      <c r="B2" s="362">
        <f>'1. key ratios '!B2</f>
        <v>44926</v>
      </c>
      <c r="C2" s="361"/>
    </row>
    <row r="4" spans="1:9" ht="13.5" thickBot="1">
      <c r="A4" s="2" t="s">
        <v>252</v>
      </c>
      <c r="B4" s="138" t="s">
        <v>374</v>
      </c>
    </row>
    <row r="5" spans="1:9">
      <c r="A5" s="139"/>
      <c r="B5" s="148"/>
      <c r="C5" s="244" t="s">
        <v>0</v>
      </c>
      <c r="D5" s="244" t="s">
        <v>1</v>
      </c>
      <c r="E5" s="244" t="s">
        <v>2</v>
      </c>
      <c r="F5" s="244" t="s">
        <v>3</v>
      </c>
      <c r="G5" s="245" t="s">
        <v>4</v>
      </c>
      <c r="H5" s="246" t="s">
        <v>5</v>
      </c>
      <c r="I5" s="149"/>
    </row>
    <row r="6" spans="1:9" s="149" customFormat="1" ht="12.75" customHeight="1">
      <c r="A6" s="150"/>
      <c r="B6" s="763" t="s">
        <v>251</v>
      </c>
      <c r="C6" s="765" t="s">
        <v>366</v>
      </c>
      <c r="D6" s="767" t="s">
        <v>365</v>
      </c>
      <c r="E6" s="768"/>
      <c r="F6" s="765" t="s">
        <v>370</v>
      </c>
      <c r="G6" s="765" t="s">
        <v>371</v>
      </c>
      <c r="H6" s="761" t="s">
        <v>369</v>
      </c>
    </row>
    <row r="7" spans="1:9" ht="38.25">
      <c r="A7" s="152"/>
      <c r="B7" s="764"/>
      <c r="C7" s="766"/>
      <c r="D7" s="247" t="s">
        <v>368</v>
      </c>
      <c r="E7" s="247" t="s">
        <v>367</v>
      </c>
      <c r="F7" s="766"/>
      <c r="G7" s="766"/>
      <c r="H7" s="762"/>
      <c r="I7" s="149"/>
    </row>
    <row r="8" spans="1:9">
      <c r="A8" s="150">
        <v>1</v>
      </c>
      <c r="B8" s="1" t="s">
        <v>95</v>
      </c>
      <c r="C8" s="599">
        <v>5690456406.3414001</v>
      </c>
      <c r="D8" s="599"/>
      <c r="E8" s="599"/>
      <c r="F8" s="599">
        <v>2477269919.7530999</v>
      </c>
      <c r="G8" s="600">
        <f>F8</f>
        <v>2477269919.7530999</v>
      </c>
      <c r="H8" s="601">
        <f>G8/(C8+E8)</f>
        <v>0.43533765006835828</v>
      </c>
    </row>
    <row r="9" spans="1:9" ht="15" customHeight="1">
      <c r="A9" s="150">
        <v>2</v>
      </c>
      <c r="B9" s="1" t="s">
        <v>96</v>
      </c>
      <c r="C9" s="599">
        <v>0</v>
      </c>
      <c r="D9" s="599"/>
      <c r="E9" s="599"/>
      <c r="F9" s="599"/>
      <c r="G9" s="600">
        <f t="shared" ref="G9:G20" si="0">F9</f>
        <v>0</v>
      </c>
      <c r="H9" s="601" t="e">
        <f t="shared" ref="H9:H21" si="1">G9/(C9+E9)</f>
        <v>#DIV/0!</v>
      </c>
    </row>
    <row r="10" spans="1:9">
      <c r="A10" s="150">
        <v>3</v>
      </c>
      <c r="B10" s="1" t="s">
        <v>268</v>
      </c>
      <c r="C10" s="599"/>
      <c r="D10" s="599"/>
      <c r="E10" s="599"/>
      <c r="F10" s="599"/>
      <c r="G10" s="600">
        <f t="shared" si="0"/>
        <v>0</v>
      </c>
      <c r="H10" s="601" t="e">
        <f t="shared" si="1"/>
        <v>#DIV/0!</v>
      </c>
    </row>
    <row r="11" spans="1:9">
      <c r="A11" s="150">
        <v>4</v>
      </c>
      <c r="B11" s="1" t="s">
        <v>97</v>
      </c>
      <c r="C11" s="599">
        <v>1009699338.99</v>
      </c>
      <c r="D11" s="599"/>
      <c r="E11" s="599"/>
      <c r="F11" s="599">
        <v>39712688.210000001</v>
      </c>
      <c r="G11" s="600">
        <f>F11</f>
        <v>39712688.210000001</v>
      </c>
      <c r="H11" s="601">
        <f t="shared" si="1"/>
        <v>3.9331201553251004E-2</v>
      </c>
    </row>
    <row r="12" spans="1:9">
      <c r="A12" s="150">
        <v>5</v>
      </c>
      <c r="B12" s="1" t="s">
        <v>98</v>
      </c>
      <c r="C12" s="599">
        <v>0</v>
      </c>
      <c r="D12" s="599"/>
      <c r="E12" s="599"/>
      <c r="F12" s="599">
        <v>0</v>
      </c>
      <c r="G12" s="600">
        <f t="shared" si="0"/>
        <v>0</v>
      </c>
      <c r="H12" s="601" t="e">
        <f t="shared" si="1"/>
        <v>#DIV/0!</v>
      </c>
    </row>
    <row r="13" spans="1:9">
      <c r="A13" s="150">
        <v>6</v>
      </c>
      <c r="B13" s="1" t="s">
        <v>99</v>
      </c>
      <c r="C13" s="599">
        <v>1950682698.0564001</v>
      </c>
      <c r="D13" s="599"/>
      <c r="E13" s="599"/>
      <c r="F13" s="599">
        <v>457966495.76496005</v>
      </c>
      <c r="G13" s="600">
        <f t="shared" si="0"/>
        <v>457966495.76496005</v>
      </c>
      <c r="H13" s="601">
        <f t="shared" si="1"/>
        <v>0.23477241902092211</v>
      </c>
    </row>
    <row r="14" spans="1:9">
      <c r="A14" s="150">
        <v>7</v>
      </c>
      <c r="B14" s="1" t="s">
        <v>100</v>
      </c>
      <c r="C14" s="599">
        <v>5896158374.2347994</v>
      </c>
      <c r="D14" s="599">
        <v>2387717795.7452497</v>
      </c>
      <c r="E14" s="599">
        <v>970061033.70509982</v>
      </c>
      <c r="F14" s="599">
        <v>6866219407.9398994</v>
      </c>
      <c r="G14" s="600">
        <v>6465693371.8374996</v>
      </c>
      <c r="H14" s="601">
        <f>G14/(C14+E14)</f>
        <v>0.94166716612066859</v>
      </c>
    </row>
    <row r="15" spans="1:9">
      <c r="A15" s="150">
        <v>8</v>
      </c>
      <c r="B15" s="1" t="s">
        <v>101</v>
      </c>
      <c r="C15" s="599">
        <v>4601995138.7522001</v>
      </c>
      <c r="D15" s="599">
        <v>229348494.18515</v>
      </c>
      <c r="E15" s="599">
        <v>112455640.25125</v>
      </c>
      <c r="F15" s="599">
        <v>3535838084.2525878</v>
      </c>
      <c r="G15" s="600">
        <v>3469667313.3029876</v>
      </c>
      <c r="H15" s="601">
        <f t="shared" si="1"/>
        <v>0.73596426730250275</v>
      </c>
    </row>
    <row r="16" spans="1:9">
      <c r="A16" s="150">
        <v>9</v>
      </c>
      <c r="B16" s="1" t="s">
        <v>102</v>
      </c>
      <c r="C16" s="599">
        <v>3790991970.6745</v>
      </c>
      <c r="D16" s="599"/>
      <c r="E16" s="599"/>
      <c r="F16" s="599">
        <v>1326847189.7360749</v>
      </c>
      <c r="G16" s="600">
        <v>1324895385.489275</v>
      </c>
      <c r="H16" s="601">
        <f t="shared" si="1"/>
        <v>0.34948514682650389</v>
      </c>
    </row>
    <row r="17" spans="1:8">
      <c r="A17" s="150">
        <v>10</v>
      </c>
      <c r="B17" s="1" t="s">
        <v>103</v>
      </c>
      <c r="C17" s="599">
        <v>136282580.4774</v>
      </c>
      <c r="D17" s="599"/>
      <c r="E17" s="599"/>
      <c r="F17" s="599">
        <v>129432567.93545</v>
      </c>
      <c r="G17" s="600">
        <v>127162866.11585</v>
      </c>
      <c r="H17" s="601">
        <f t="shared" si="1"/>
        <v>0.93308231815391596</v>
      </c>
    </row>
    <row r="18" spans="1:8">
      <c r="A18" s="150">
        <v>11</v>
      </c>
      <c r="B18" s="1" t="s">
        <v>104</v>
      </c>
      <c r="C18" s="599">
        <v>1831876067.9087532</v>
      </c>
      <c r="D18" s="599"/>
      <c r="E18" s="599"/>
      <c r="F18" s="599">
        <v>2195819766.9072833</v>
      </c>
      <c r="G18" s="600">
        <v>2194677316.9309835</v>
      </c>
      <c r="H18" s="601">
        <f t="shared" si="1"/>
        <v>1.1980490140014766</v>
      </c>
    </row>
    <row r="19" spans="1:8">
      <c r="A19" s="150">
        <v>12</v>
      </c>
      <c r="B19" s="1" t="s">
        <v>105</v>
      </c>
      <c r="C19" s="599">
        <v>0</v>
      </c>
      <c r="D19" s="599"/>
      <c r="E19" s="599"/>
      <c r="F19" s="599"/>
      <c r="G19" s="600">
        <f t="shared" si="0"/>
        <v>0</v>
      </c>
      <c r="H19" s="601" t="e">
        <f t="shared" si="1"/>
        <v>#DIV/0!</v>
      </c>
    </row>
    <row r="20" spans="1:8">
      <c r="A20" s="150">
        <v>13</v>
      </c>
      <c r="B20" s="1" t="s">
        <v>246</v>
      </c>
      <c r="C20" s="599">
        <v>0</v>
      </c>
      <c r="D20" s="599"/>
      <c r="E20" s="599"/>
      <c r="F20" s="599"/>
      <c r="G20" s="600">
        <f t="shared" si="0"/>
        <v>0</v>
      </c>
      <c r="H20" s="601" t="e">
        <f t="shared" si="1"/>
        <v>#DIV/0!</v>
      </c>
    </row>
    <row r="21" spans="1:8">
      <c r="A21" s="150">
        <v>14</v>
      </c>
      <c r="B21" s="1" t="s">
        <v>107</v>
      </c>
      <c r="C21" s="599">
        <v>1858970614.9964478</v>
      </c>
      <c r="D21" s="599"/>
      <c r="E21" s="599"/>
      <c r="F21" s="599">
        <v>1110359746.773248</v>
      </c>
      <c r="G21" s="600">
        <f>F21</f>
        <v>1110359746.773248</v>
      </c>
      <c r="H21" s="601">
        <f t="shared" si="1"/>
        <v>0.59729817018940323</v>
      </c>
    </row>
    <row r="22" spans="1:8" ht="13.5" thickBot="1">
      <c r="A22" s="153"/>
      <c r="B22" s="154" t="s">
        <v>108</v>
      </c>
      <c r="C22" s="596">
        <f>SUM(C8:C21)</f>
        <v>26767113190.431904</v>
      </c>
      <c r="D22" s="596">
        <f>SUM(D8:D21)</f>
        <v>2617066289.9303999</v>
      </c>
      <c r="E22" s="596">
        <f>SUM(E8:E21)</f>
        <v>1082516673.9563498</v>
      </c>
      <c r="F22" s="596">
        <f>SUM(F8:F21)</f>
        <v>18139465867.272602</v>
      </c>
      <c r="G22" s="596">
        <f>SUM(G8:G21)</f>
        <v>17667405104.177902</v>
      </c>
      <c r="H22" s="602">
        <f>G22/(C22+E22)</f>
        <v>0.63438563421517802</v>
      </c>
    </row>
    <row r="25" spans="1:8" ht="15">
      <c r="C25" s="673"/>
      <c r="D25" s="673"/>
      <c r="E25" s="673"/>
      <c r="F25" s="673"/>
      <c r="G25" s="673"/>
      <c r="H25" s="673"/>
    </row>
    <row r="26" spans="1:8" ht="15">
      <c r="C26" s="673"/>
      <c r="D26" s="673"/>
      <c r="E26" s="673"/>
      <c r="F26" s="673"/>
      <c r="G26" s="673"/>
      <c r="H26" s="673"/>
    </row>
    <row r="27" spans="1:8" ht="15">
      <c r="C27" s="673"/>
      <c r="D27" s="673"/>
      <c r="E27" s="673"/>
      <c r="F27" s="673"/>
      <c r="G27" s="673"/>
      <c r="H27" s="673"/>
    </row>
    <row r="28" spans="1:8" ht="15">
      <c r="C28" s="673"/>
      <c r="D28" s="673"/>
      <c r="E28" s="673"/>
      <c r="F28" s="673"/>
      <c r="G28" s="673"/>
      <c r="H28" s="673"/>
    </row>
    <row r="29" spans="1:8" ht="15">
      <c r="C29" s="673"/>
      <c r="D29" s="673"/>
      <c r="E29" s="673"/>
      <c r="F29" s="673"/>
      <c r="G29" s="673"/>
      <c r="H29" s="673"/>
    </row>
    <row r="30" spans="1:8" ht="15">
      <c r="C30" s="673"/>
      <c r="D30" s="673"/>
      <c r="E30" s="673"/>
      <c r="F30" s="673"/>
      <c r="G30" s="673"/>
      <c r="H30" s="673"/>
    </row>
    <row r="31" spans="1:8" ht="15">
      <c r="C31" s="673"/>
      <c r="D31" s="673"/>
      <c r="E31" s="673"/>
      <c r="F31" s="673"/>
      <c r="G31" s="673"/>
      <c r="H31" s="673"/>
    </row>
    <row r="32" spans="1:8" ht="15">
      <c r="C32" s="673"/>
      <c r="D32" s="673"/>
      <c r="E32" s="673"/>
      <c r="F32" s="673"/>
      <c r="G32" s="673"/>
      <c r="H32" s="673"/>
    </row>
    <row r="33" spans="3:8" ht="15">
      <c r="C33" s="673"/>
      <c r="D33" s="673"/>
      <c r="E33" s="673"/>
      <c r="F33" s="673"/>
      <c r="G33" s="673"/>
      <c r="H33" s="673"/>
    </row>
    <row r="34" spans="3:8" ht="15">
      <c r="C34" s="673"/>
      <c r="D34" s="673"/>
      <c r="E34" s="673"/>
      <c r="F34" s="673"/>
      <c r="G34" s="673"/>
      <c r="H34" s="673"/>
    </row>
    <row r="35" spans="3:8" ht="15">
      <c r="C35" s="673"/>
      <c r="D35" s="673"/>
      <c r="E35" s="673"/>
      <c r="F35" s="673"/>
      <c r="G35" s="673"/>
      <c r="H35" s="673"/>
    </row>
    <row r="36" spans="3:8" ht="15">
      <c r="C36" s="673"/>
      <c r="D36" s="673"/>
      <c r="E36" s="673"/>
      <c r="F36" s="673"/>
      <c r="G36" s="673"/>
      <c r="H36" s="673"/>
    </row>
    <row r="37" spans="3:8" ht="15">
      <c r="C37" s="673"/>
      <c r="D37" s="673"/>
      <c r="E37" s="673"/>
      <c r="F37" s="673"/>
      <c r="G37" s="673"/>
      <c r="H37" s="673"/>
    </row>
    <row r="38" spans="3:8" ht="15">
      <c r="C38" s="673"/>
      <c r="D38" s="673"/>
      <c r="E38" s="673"/>
      <c r="F38" s="673"/>
      <c r="G38" s="673"/>
      <c r="H38" s="673"/>
    </row>
    <row r="39" spans="3:8" ht="15">
      <c r="C39" s="673"/>
      <c r="D39" s="673"/>
      <c r="E39" s="673"/>
      <c r="F39" s="673"/>
      <c r="G39" s="673"/>
      <c r="H39" s="673"/>
    </row>
    <row r="40" spans="3:8" ht="15">
      <c r="C40" s="673"/>
      <c r="D40" s="673"/>
      <c r="E40" s="673"/>
      <c r="F40" s="673"/>
      <c r="G40" s="673"/>
      <c r="H40" s="673"/>
    </row>
    <row r="41" spans="3:8" ht="15">
      <c r="C41" s="673"/>
      <c r="D41" s="673"/>
      <c r="E41" s="673"/>
      <c r="F41" s="673"/>
      <c r="G41" s="673"/>
      <c r="H41" s="673"/>
    </row>
    <row r="42" spans="3:8" ht="15">
      <c r="C42" s="673"/>
      <c r="D42" s="673"/>
      <c r="E42" s="673"/>
      <c r="F42" s="673"/>
      <c r="G42" s="673"/>
      <c r="H42" s="673"/>
    </row>
    <row r="43" spans="3:8" ht="15">
      <c r="C43" s="673"/>
      <c r="D43" s="673"/>
      <c r="E43" s="673"/>
      <c r="F43" s="673"/>
      <c r="G43" s="673"/>
      <c r="H43" s="673"/>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pane xSplit="2" ySplit="6" topLeftCell="C7" activePane="bottomRight" state="frozen"/>
      <selection pane="topRight"/>
      <selection pane="bottomLeft"/>
      <selection pane="bottomRight" activeCell="C7" sqref="C7"/>
    </sheetView>
  </sheetViews>
  <sheetFormatPr defaultColWidth="9.140625" defaultRowHeight="12.75"/>
  <cols>
    <col min="1" max="1" width="10.5703125" style="243" bestFit="1" customWidth="1"/>
    <col min="2" max="2" width="104.140625" style="243" customWidth="1"/>
    <col min="3" max="3" width="15.28515625" style="243" customWidth="1"/>
    <col min="4" max="4" width="16.7109375" style="243" customWidth="1"/>
    <col min="5" max="5" width="15.28515625" style="243" customWidth="1"/>
    <col min="6" max="11" width="14.5703125" style="474" customWidth="1"/>
    <col min="12" max="16384" width="9.140625" style="243"/>
  </cols>
  <sheetData>
    <row r="1" spans="1:11">
      <c r="A1" s="243" t="s">
        <v>30</v>
      </c>
      <c r="B1" s="3" t="str">
        <f>'1. key ratios '!B1</f>
        <v>JSC "Bank of Georgia"</v>
      </c>
    </row>
    <row r="2" spans="1:11">
      <c r="A2" s="243" t="s">
        <v>31</v>
      </c>
      <c r="B2" s="361">
        <f>'1. key ratios '!B2</f>
        <v>44926</v>
      </c>
      <c r="C2" s="259"/>
      <c r="D2" s="259"/>
    </row>
    <row r="3" spans="1:11">
      <c r="B3" s="259"/>
      <c r="C3" s="259"/>
      <c r="D3" s="259"/>
    </row>
    <row r="4" spans="1:11" ht="13.5" thickBot="1">
      <c r="A4" s="243" t="s">
        <v>248</v>
      </c>
      <c r="B4" s="284" t="s">
        <v>375</v>
      </c>
      <c r="C4" s="259"/>
      <c r="D4" s="259"/>
    </row>
    <row r="5" spans="1:11" ht="30" customHeight="1">
      <c r="A5" s="769"/>
      <c r="B5" s="770"/>
      <c r="C5" s="771" t="s">
        <v>427</v>
      </c>
      <c r="D5" s="771"/>
      <c r="E5" s="771"/>
      <c r="F5" s="772" t="s">
        <v>428</v>
      </c>
      <c r="G5" s="772"/>
      <c r="H5" s="772"/>
      <c r="I5" s="772" t="s">
        <v>429</v>
      </c>
      <c r="J5" s="772"/>
      <c r="K5" s="773"/>
    </row>
    <row r="6" spans="1:11">
      <c r="A6" s="260"/>
      <c r="B6" s="261"/>
      <c r="C6" s="42" t="s">
        <v>69</v>
      </c>
      <c r="D6" s="42" t="s">
        <v>70</v>
      </c>
      <c r="E6" s="42" t="s">
        <v>71</v>
      </c>
      <c r="F6" s="475" t="s">
        <v>69</v>
      </c>
      <c r="G6" s="475" t="s">
        <v>70</v>
      </c>
      <c r="H6" s="475" t="s">
        <v>71</v>
      </c>
      <c r="I6" s="475" t="s">
        <v>69</v>
      </c>
      <c r="J6" s="475" t="s">
        <v>70</v>
      </c>
      <c r="K6" s="475" t="s">
        <v>71</v>
      </c>
    </row>
    <row r="7" spans="1:11">
      <c r="A7" s="262" t="s">
        <v>378</v>
      </c>
      <c r="B7" s="263"/>
      <c r="C7" s="263"/>
      <c r="D7" s="263"/>
      <c r="E7" s="263"/>
      <c r="F7" s="473"/>
      <c r="G7" s="473"/>
      <c r="H7" s="473"/>
      <c r="I7" s="473"/>
      <c r="J7" s="473"/>
      <c r="K7" s="476"/>
    </row>
    <row r="8" spans="1:11">
      <c r="A8" s="264">
        <v>1</v>
      </c>
      <c r="B8" s="265" t="s">
        <v>376</v>
      </c>
      <c r="C8" s="603"/>
      <c r="D8" s="603"/>
      <c r="E8" s="603"/>
      <c r="F8" s="604">
        <v>1564177164.4742067</v>
      </c>
      <c r="G8" s="604">
        <v>5424095345.4864025</v>
      </c>
      <c r="H8" s="604">
        <v>6988272509.9606028</v>
      </c>
      <c r="I8" s="604">
        <v>1563475425.3437719</v>
      </c>
      <c r="J8" s="604">
        <v>3880646921.4246645</v>
      </c>
      <c r="K8" s="605">
        <v>5444122346.7684383</v>
      </c>
    </row>
    <row r="9" spans="1:11">
      <c r="A9" s="262" t="s">
        <v>379</v>
      </c>
      <c r="B9" s="263"/>
      <c r="C9" s="606"/>
      <c r="D9" s="606"/>
      <c r="E9" s="606"/>
      <c r="F9" s="606"/>
      <c r="G9" s="606"/>
      <c r="H9" s="606"/>
      <c r="I9" s="606"/>
      <c r="J9" s="606"/>
      <c r="K9" s="607"/>
    </row>
    <row r="10" spans="1:11">
      <c r="A10" s="266">
        <v>2</v>
      </c>
      <c r="B10" s="267" t="s">
        <v>387</v>
      </c>
      <c r="C10" s="608">
        <v>2662101291.1719127</v>
      </c>
      <c r="D10" s="609">
        <v>6623035819.4239359</v>
      </c>
      <c r="E10" s="609">
        <v>9088239416.8778286</v>
      </c>
      <c r="F10" s="609">
        <v>525884152.33913487</v>
      </c>
      <c r="G10" s="609">
        <v>1602020012.4395297</v>
      </c>
      <c r="H10" s="609">
        <v>2090038368.0473444</v>
      </c>
      <c r="I10" s="609">
        <v>152657546.85735112</v>
      </c>
      <c r="J10" s="609">
        <v>460893916.92808813</v>
      </c>
      <c r="K10" s="610">
        <v>602607112.26788032</v>
      </c>
    </row>
    <row r="11" spans="1:11">
      <c r="A11" s="266">
        <v>3</v>
      </c>
      <c r="B11" s="267" t="s">
        <v>381</v>
      </c>
      <c r="C11" s="608">
        <v>5453699317.6441231</v>
      </c>
      <c r="D11" s="609">
        <v>9802141025.5413628</v>
      </c>
      <c r="E11" s="609">
        <v>14839903660.811237</v>
      </c>
      <c r="F11" s="609">
        <v>1637504546.6512756</v>
      </c>
      <c r="G11" s="609">
        <v>3216015933.9726443</v>
      </c>
      <c r="H11" s="609">
        <v>4853520480.6239214</v>
      </c>
      <c r="I11" s="609">
        <v>1220808794.7122927</v>
      </c>
      <c r="J11" s="609">
        <v>1875428139.7380354</v>
      </c>
      <c r="K11" s="610">
        <v>3096236934.4503288</v>
      </c>
    </row>
    <row r="12" spans="1:11">
      <c r="A12" s="266">
        <v>4</v>
      </c>
      <c r="B12" s="267" t="s">
        <v>382</v>
      </c>
      <c r="C12" s="608">
        <v>2452771361.6118488</v>
      </c>
      <c r="D12" s="609">
        <v>90899531.883695662</v>
      </c>
      <c r="E12" s="609">
        <v>2387780648.6196752</v>
      </c>
      <c r="F12" s="609">
        <v>0</v>
      </c>
      <c r="G12" s="609">
        <v>0</v>
      </c>
      <c r="H12" s="609">
        <v>0</v>
      </c>
      <c r="I12" s="609">
        <v>0</v>
      </c>
      <c r="J12" s="609">
        <v>0</v>
      </c>
      <c r="K12" s="610">
        <v>0</v>
      </c>
    </row>
    <row r="13" spans="1:11">
      <c r="A13" s="266">
        <v>5</v>
      </c>
      <c r="B13" s="267" t="s">
        <v>390</v>
      </c>
      <c r="C13" s="608">
        <v>1467720015.5383475</v>
      </c>
      <c r="D13" s="609">
        <v>1113059839.2665186</v>
      </c>
      <c r="E13" s="609">
        <v>2462833231.5022569</v>
      </c>
      <c r="F13" s="609">
        <v>222005843.91560969</v>
      </c>
      <c r="G13" s="609">
        <v>174707626.29677436</v>
      </c>
      <c r="H13" s="609">
        <v>396713470.21238416</v>
      </c>
      <c r="I13" s="609">
        <v>87967560.905994564</v>
      </c>
      <c r="J13" s="609">
        <v>70351201.993258864</v>
      </c>
      <c r="K13" s="610">
        <v>158318762.89925346</v>
      </c>
    </row>
    <row r="14" spans="1:11">
      <c r="A14" s="266">
        <v>6</v>
      </c>
      <c r="B14" s="267" t="s">
        <v>422</v>
      </c>
      <c r="C14" s="608"/>
      <c r="D14" s="609"/>
      <c r="E14" s="609"/>
      <c r="F14" s="609"/>
      <c r="G14" s="609"/>
      <c r="H14" s="609"/>
      <c r="I14" s="609"/>
      <c r="J14" s="609"/>
      <c r="K14" s="610"/>
    </row>
    <row r="15" spans="1:11">
      <c r="A15" s="266">
        <v>7</v>
      </c>
      <c r="B15" s="267" t="s">
        <v>423</v>
      </c>
      <c r="C15" s="608">
        <v>204497344.30761412</v>
      </c>
      <c r="D15" s="609">
        <v>546810834.19975209</v>
      </c>
      <c r="E15" s="609">
        <v>732266255.70560515</v>
      </c>
      <c r="F15" s="609">
        <v>129171176.74326086</v>
      </c>
      <c r="G15" s="609">
        <v>611220147.91819227</v>
      </c>
      <c r="H15" s="609">
        <v>740391324.66145289</v>
      </c>
      <c r="I15" s="609">
        <v>129171176.74326086</v>
      </c>
      <c r="J15" s="609">
        <v>611220147.91819227</v>
      </c>
      <c r="K15" s="610">
        <v>740391324.66145289</v>
      </c>
    </row>
    <row r="16" spans="1:11">
      <c r="A16" s="266">
        <v>8</v>
      </c>
      <c r="B16" s="268" t="s">
        <v>383</v>
      </c>
      <c r="C16" s="608">
        <v>9578688039.1019325</v>
      </c>
      <c r="D16" s="609">
        <v>11552911230.891329</v>
      </c>
      <c r="E16" s="609">
        <v>20422783796.638775</v>
      </c>
      <c r="F16" s="609">
        <v>1988681567.3101461</v>
      </c>
      <c r="G16" s="609">
        <v>4001943708.1876111</v>
      </c>
      <c r="H16" s="609">
        <v>5990625275.4977589</v>
      </c>
      <c r="I16" s="609">
        <v>1437947532.3615482</v>
      </c>
      <c r="J16" s="609">
        <v>2556999489.6494865</v>
      </c>
      <c r="K16" s="610">
        <v>3994947022.011035</v>
      </c>
    </row>
    <row r="17" spans="1:11">
      <c r="A17" s="262" t="s">
        <v>380</v>
      </c>
      <c r="B17" s="263"/>
      <c r="C17" s="606"/>
      <c r="D17" s="606"/>
      <c r="E17" s="606"/>
      <c r="F17" s="606"/>
      <c r="G17" s="606"/>
      <c r="H17" s="606"/>
      <c r="I17" s="606"/>
      <c r="J17" s="606"/>
      <c r="K17" s="607"/>
    </row>
    <row r="18" spans="1:11">
      <c r="A18" s="266">
        <v>9</v>
      </c>
      <c r="B18" s="267" t="s">
        <v>386</v>
      </c>
      <c r="C18" s="608"/>
      <c r="D18" s="609"/>
      <c r="E18" s="609"/>
      <c r="F18" s="609"/>
      <c r="G18" s="609"/>
      <c r="H18" s="609"/>
      <c r="I18" s="609"/>
      <c r="J18" s="609"/>
      <c r="K18" s="610"/>
    </row>
    <row r="19" spans="1:11">
      <c r="A19" s="266">
        <v>10</v>
      </c>
      <c r="B19" s="267" t="s">
        <v>424</v>
      </c>
      <c r="C19" s="608">
        <v>387884953.46784014</v>
      </c>
      <c r="D19" s="609">
        <v>180618681.45559457</v>
      </c>
      <c r="E19" s="609">
        <v>541299315.84396839</v>
      </c>
      <c r="F19" s="609">
        <v>191894597.5110397</v>
      </c>
      <c r="G19" s="609">
        <v>87201628.025776073</v>
      </c>
      <c r="H19" s="609">
        <v>279096225.53681582</v>
      </c>
      <c r="I19" s="609">
        <v>193356590.4241918</v>
      </c>
      <c r="J19" s="609">
        <v>1775511212.8414629</v>
      </c>
      <c r="K19" s="610">
        <v>1968867803.2656546</v>
      </c>
    </row>
    <row r="20" spans="1:11">
      <c r="A20" s="266">
        <v>11</v>
      </c>
      <c r="B20" s="267" t="s">
        <v>385</v>
      </c>
      <c r="C20" s="608">
        <v>121501264.31983043</v>
      </c>
      <c r="D20" s="609">
        <v>70676947.630758703</v>
      </c>
      <c r="E20" s="609">
        <v>155962748.73145875</v>
      </c>
      <c r="F20" s="609">
        <v>74802844.327158675</v>
      </c>
      <c r="G20" s="609">
        <v>96552494.407778263</v>
      </c>
      <c r="H20" s="609">
        <v>171355338.73493701</v>
      </c>
      <c r="I20" s="609">
        <v>74802844.327158675</v>
      </c>
      <c r="J20" s="609">
        <v>96552494.407778263</v>
      </c>
      <c r="K20" s="610">
        <v>171355338.73493701</v>
      </c>
    </row>
    <row r="21" spans="1:11" ht="13.5" thickBot="1">
      <c r="A21" s="269">
        <v>12</v>
      </c>
      <c r="B21" s="270" t="s">
        <v>384</v>
      </c>
      <c r="C21" s="611">
        <v>509386217.78767055</v>
      </c>
      <c r="D21" s="612">
        <v>251295629.08635327</v>
      </c>
      <c r="E21" s="611">
        <v>697262064.57542717</v>
      </c>
      <c r="F21" s="612">
        <v>266697441.83819836</v>
      </c>
      <c r="G21" s="612">
        <v>183754122.43355435</v>
      </c>
      <c r="H21" s="612">
        <v>450451564.27175283</v>
      </c>
      <c r="I21" s="612">
        <v>268159434.75135046</v>
      </c>
      <c r="J21" s="612">
        <v>1872063707.2492411</v>
      </c>
      <c r="K21" s="613">
        <v>2140223142.0005915</v>
      </c>
    </row>
    <row r="22" spans="1:11" ht="38.25" customHeight="1" thickBot="1">
      <c r="A22" s="271"/>
      <c r="B22" s="272"/>
      <c r="C22" s="272"/>
      <c r="D22" s="272"/>
      <c r="E22" s="272"/>
      <c r="F22" s="774" t="s">
        <v>426</v>
      </c>
      <c r="G22" s="772"/>
      <c r="H22" s="772"/>
      <c r="I22" s="774" t="s">
        <v>391</v>
      </c>
      <c r="J22" s="772"/>
      <c r="K22" s="773"/>
    </row>
    <row r="23" spans="1:11">
      <c r="A23" s="273">
        <v>13</v>
      </c>
      <c r="B23" s="274" t="s">
        <v>376</v>
      </c>
      <c r="C23" s="275"/>
      <c r="D23" s="275"/>
      <c r="E23" s="275"/>
      <c r="F23" s="614">
        <v>1564177164.4742067</v>
      </c>
      <c r="G23" s="614">
        <v>5424095345.4864025</v>
      </c>
      <c r="H23" s="614">
        <v>6988272509.9606028</v>
      </c>
      <c r="I23" s="614">
        <v>1563475425.3437719</v>
      </c>
      <c r="J23" s="614">
        <v>3880646921.4246645</v>
      </c>
      <c r="K23" s="615">
        <v>5444122346.7684383</v>
      </c>
    </row>
    <row r="24" spans="1:11" ht="13.5" thickBot="1">
      <c r="A24" s="276">
        <v>14</v>
      </c>
      <c r="B24" s="277" t="s">
        <v>388</v>
      </c>
      <c r="C24" s="278"/>
      <c r="D24" s="279"/>
      <c r="E24" s="280"/>
      <c r="F24" s="616">
        <v>1721984125.4719467</v>
      </c>
      <c r="G24" s="616">
        <v>3818189585.7540588</v>
      </c>
      <c r="H24" s="616">
        <v>5540173711.2260056</v>
      </c>
      <c r="I24" s="616">
        <v>1169788097.6101975</v>
      </c>
      <c r="J24" s="616">
        <v>709135635.95874369</v>
      </c>
      <c r="K24" s="617">
        <v>1854723880.0104454</v>
      </c>
    </row>
    <row r="25" spans="1:11" ht="13.5" thickBot="1">
      <c r="A25" s="281">
        <v>15</v>
      </c>
      <c r="B25" s="282" t="s">
        <v>389</v>
      </c>
      <c r="C25" s="283"/>
      <c r="D25" s="283"/>
      <c r="E25" s="283"/>
      <c r="F25" s="618">
        <v>0.90835748212574863</v>
      </c>
      <c r="G25" s="618">
        <v>1.4205935100038234</v>
      </c>
      <c r="H25" s="618">
        <v>1.2613814790320252</v>
      </c>
      <c r="I25" s="618">
        <v>1.3365458483787385</v>
      </c>
      <c r="J25" s="618">
        <v>5.472362020247469</v>
      </c>
      <c r="K25" s="618">
        <v>2.9352737652451957</v>
      </c>
    </row>
    <row r="27" spans="1:11" ht="25.5">
      <c r="B27" s="258" t="s">
        <v>425</v>
      </c>
    </row>
    <row r="31" spans="1:11">
      <c r="C31" s="679"/>
      <c r="D31" s="679"/>
      <c r="E31" s="679"/>
      <c r="F31" s="679"/>
      <c r="G31" s="679"/>
      <c r="H31" s="679"/>
      <c r="I31" s="679"/>
      <c r="J31" s="679"/>
      <c r="K31" s="679"/>
    </row>
    <row r="32" spans="1:11">
      <c r="C32" s="679"/>
      <c r="D32" s="679"/>
      <c r="E32" s="679"/>
      <c r="F32" s="679"/>
      <c r="G32" s="679"/>
      <c r="H32" s="679"/>
      <c r="I32" s="679"/>
      <c r="J32" s="679"/>
      <c r="K32" s="679"/>
    </row>
    <row r="33" spans="3:11">
      <c r="C33" s="679"/>
      <c r="D33" s="679"/>
      <c r="E33" s="679"/>
      <c r="F33" s="679"/>
      <c r="G33" s="679"/>
      <c r="H33" s="679"/>
      <c r="I33" s="679"/>
      <c r="J33" s="679"/>
      <c r="K33" s="679"/>
    </row>
    <row r="34" spans="3:11">
      <c r="C34" s="679"/>
      <c r="D34" s="679"/>
      <c r="E34" s="679"/>
      <c r="F34" s="679"/>
      <c r="G34" s="679"/>
      <c r="H34" s="679"/>
      <c r="I34" s="679"/>
      <c r="J34" s="679"/>
      <c r="K34" s="679"/>
    </row>
    <row r="35" spans="3:11">
      <c r="C35" s="679"/>
      <c r="D35" s="679"/>
      <c r="E35" s="679"/>
      <c r="F35" s="679"/>
      <c r="G35" s="679"/>
      <c r="H35" s="679"/>
      <c r="I35" s="679"/>
      <c r="J35" s="679"/>
      <c r="K35" s="679"/>
    </row>
    <row r="36" spans="3:11">
      <c r="C36" s="679"/>
      <c r="D36" s="679"/>
      <c r="E36" s="679"/>
      <c r="F36" s="679"/>
      <c r="G36" s="679"/>
      <c r="H36" s="679"/>
      <c r="I36" s="679"/>
      <c r="J36" s="679"/>
      <c r="K36" s="679"/>
    </row>
    <row r="37" spans="3:11">
      <c r="C37" s="679"/>
      <c r="D37" s="679"/>
      <c r="E37" s="679"/>
      <c r="F37" s="679"/>
      <c r="G37" s="679"/>
      <c r="H37" s="679"/>
      <c r="I37" s="679"/>
      <c r="J37" s="679"/>
      <c r="K37" s="679"/>
    </row>
    <row r="38" spans="3:11">
      <c r="C38" s="679"/>
      <c r="D38" s="679"/>
      <c r="E38" s="679"/>
      <c r="F38" s="679"/>
      <c r="G38" s="679"/>
      <c r="H38" s="679"/>
      <c r="I38" s="679"/>
      <c r="J38" s="679"/>
      <c r="K38" s="679"/>
    </row>
    <row r="39" spans="3:11">
      <c r="C39" s="679"/>
      <c r="D39" s="679"/>
      <c r="E39" s="679"/>
      <c r="F39" s="679"/>
      <c r="G39" s="679"/>
      <c r="H39" s="679"/>
      <c r="I39" s="679"/>
      <c r="J39" s="679"/>
      <c r="K39" s="679"/>
    </row>
    <row r="40" spans="3:11">
      <c r="C40" s="679"/>
      <c r="D40" s="679"/>
      <c r="E40" s="679"/>
      <c r="F40" s="679"/>
      <c r="G40" s="679"/>
      <c r="H40" s="679"/>
      <c r="I40" s="679"/>
      <c r="J40" s="679"/>
      <c r="K40" s="679"/>
    </row>
    <row r="41" spans="3:11">
      <c r="C41" s="679"/>
      <c r="D41" s="679"/>
      <c r="E41" s="679"/>
      <c r="F41" s="679"/>
      <c r="G41" s="679"/>
      <c r="H41" s="679"/>
      <c r="I41" s="679"/>
      <c r="J41" s="679"/>
      <c r="K41" s="679"/>
    </row>
    <row r="42" spans="3:11">
      <c r="C42" s="679"/>
      <c r="D42" s="679"/>
      <c r="E42" s="679"/>
      <c r="F42" s="679"/>
      <c r="G42" s="679"/>
      <c r="H42" s="679"/>
      <c r="I42" s="679"/>
      <c r="J42" s="679"/>
      <c r="K42" s="679"/>
    </row>
    <row r="43" spans="3:11">
      <c r="C43" s="679"/>
      <c r="D43" s="679"/>
      <c r="E43" s="679"/>
      <c r="F43" s="679"/>
      <c r="G43" s="679"/>
      <c r="H43" s="679"/>
      <c r="I43" s="679"/>
      <c r="J43" s="679"/>
      <c r="K43" s="679"/>
    </row>
    <row r="44" spans="3:11">
      <c r="C44" s="679"/>
      <c r="D44" s="679"/>
      <c r="E44" s="679"/>
      <c r="F44" s="679"/>
      <c r="G44" s="679"/>
      <c r="H44" s="679"/>
      <c r="I44" s="679"/>
      <c r="J44" s="679"/>
      <c r="K44" s="679"/>
    </row>
    <row r="45" spans="3:11">
      <c r="C45" s="679"/>
      <c r="D45" s="679"/>
      <c r="E45" s="679"/>
      <c r="F45" s="679"/>
      <c r="G45" s="679"/>
      <c r="H45" s="679"/>
      <c r="I45" s="679"/>
      <c r="J45" s="679"/>
      <c r="K45" s="679"/>
    </row>
    <row r="46" spans="3:11">
      <c r="C46" s="679"/>
      <c r="D46" s="679"/>
      <c r="E46" s="679"/>
      <c r="F46" s="679"/>
      <c r="G46" s="679"/>
      <c r="H46" s="679"/>
      <c r="I46" s="679"/>
      <c r="J46" s="679"/>
      <c r="K46" s="679"/>
    </row>
    <row r="47" spans="3:11">
      <c r="C47" s="679"/>
      <c r="D47" s="679"/>
      <c r="E47" s="679"/>
      <c r="F47" s="679"/>
      <c r="G47" s="679"/>
      <c r="H47" s="679"/>
      <c r="I47" s="679"/>
      <c r="J47" s="679"/>
      <c r="K47" s="679"/>
    </row>
    <row r="48" spans="3:11">
      <c r="C48" s="679"/>
      <c r="D48" s="679"/>
      <c r="E48" s="679"/>
      <c r="F48" s="679"/>
      <c r="G48" s="679"/>
      <c r="H48" s="679"/>
      <c r="I48" s="679"/>
      <c r="J48" s="679"/>
      <c r="K48" s="679"/>
    </row>
    <row r="49" spans="3:11">
      <c r="C49" s="679"/>
      <c r="D49" s="679"/>
      <c r="E49" s="679"/>
      <c r="F49" s="679"/>
      <c r="G49" s="679"/>
      <c r="H49" s="679"/>
      <c r="I49" s="679"/>
      <c r="J49" s="679"/>
      <c r="K49" s="679"/>
    </row>
    <row r="50" spans="3:11">
      <c r="C50" s="679"/>
      <c r="D50" s="679"/>
      <c r="E50" s="679"/>
      <c r="F50" s="679"/>
      <c r="G50" s="679"/>
      <c r="H50" s="679"/>
      <c r="I50" s="679"/>
      <c r="J50" s="679"/>
      <c r="K50" s="679"/>
    </row>
    <row r="51" spans="3:11">
      <c r="C51" s="679"/>
      <c r="D51" s="679"/>
      <c r="E51" s="679"/>
      <c r="F51" s="679"/>
      <c r="G51" s="679"/>
      <c r="H51" s="679"/>
      <c r="I51" s="679"/>
      <c r="J51" s="679"/>
      <c r="K51" s="679"/>
    </row>
    <row r="52" spans="3:11">
      <c r="C52" s="679"/>
      <c r="D52" s="679"/>
      <c r="E52" s="679"/>
      <c r="F52" s="679"/>
      <c r="G52" s="679"/>
      <c r="H52" s="679"/>
      <c r="I52" s="679"/>
      <c r="J52" s="679"/>
      <c r="K52" s="679"/>
    </row>
    <row r="53" spans="3:11">
      <c r="C53" s="679"/>
      <c r="D53" s="679"/>
      <c r="E53" s="679"/>
      <c r="F53" s="679"/>
      <c r="G53" s="679"/>
      <c r="H53" s="679"/>
      <c r="I53" s="679"/>
      <c r="J53" s="679"/>
      <c r="K53" s="679"/>
    </row>
    <row r="54" spans="3:11">
      <c r="C54" s="679"/>
      <c r="D54" s="679"/>
      <c r="E54" s="679"/>
      <c r="F54" s="679"/>
      <c r="G54" s="679"/>
      <c r="H54" s="679"/>
      <c r="I54" s="679"/>
      <c r="J54" s="679"/>
      <c r="K54" s="679"/>
    </row>
    <row r="55" spans="3:11">
      <c r="C55" s="679"/>
      <c r="D55" s="679"/>
      <c r="E55" s="679"/>
      <c r="F55" s="679"/>
      <c r="G55" s="679"/>
      <c r="H55" s="679"/>
      <c r="I55" s="679"/>
      <c r="J55" s="679"/>
      <c r="K55" s="679"/>
    </row>
    <row r="56" spans="3:11">
      <c r="C56" s="679"/>
      <c r="D56" s="679"/>
      <c r="E56" s="679"/>
      <c r="F56" s="679"/>
      <c r="G56" s="679"/>
      <c r="H56" s="679"/>
      <c r="I56" s="679"/>
      <c r="J56" s="679"/>
      <c r="K56" s="679"/>
    </row>
    <row r="57" spans="3:11">
      <c r="C57" s="679"/>
      <c r="D57" s="679"/>
      <c r="E57" s="679"/>
      <c r="F57" s="679"/>
      <c r="G57" s="679"/>
      <c r="H57" s="679"/>
      <c r="I57" s="679"/>
      <c r="J57" s="679"/>
      <c r="K57" s="679"/>
    </row>
    <row r="58" spans="3:11">
      <c r="C58" s="679"/>
      <c r="D58" s="679"/>
      <c r="E58" s="679"/>
      <c r="F58" s="679"/>
      <c r="G58" s="679"/>
      <c r="H58" s="679"/>
      <c r="I58" s="679"/>
      <c r="J58" s="679"/>
      <c r="K58" s="679"/>
    </row>
    <row r="59" spans="3:11">
      <c r="C59" s="679"/>
      <c r="D59" s="679"/>
      <c r="E59" s="679"/>
      <c r="F59" s="679"/>
      <c r="G59" s="679"/>
      <c r="H59" s="679"/>
      <c r="I59" s="679"/>
      <c r="J59" s="679"/>
      <c r="K59" s="679"/>
    </row>
    <row r="60" spans="3:11">
      <c r="C60" s="679"/>
      <c r="D60" s="679"/>
      <c r="E60" s="679"/>
      <c r="F60" s="679"/>
      <c r="G60" s="679"/>
      <c r="H60" s="679"/>
      <c r="I60" s="679"/>
      <c r="J60" s="679"/>
      <c r="K60" s="679"/>
    </row>
    <row r="61" spans="3:11">
      <c r="C61" s="679"/>
      <c r="D61" s="679"/>
      <c r="E61" s="679"/>
      <c r="F61" s="679"/>
      <c r="G61" s="679"/>
      <c r="H61" s="679"/>
      <c r="I61" s="679"/>
      <c r="J61" s="679"/>
      <c r="K61" s="679"/>
    </row>
    <row r="62" spans="3:11">
      <c r="C62" s="679"/>
      <c r="D62" s="679"/>
      <c r="E62" s="679"/>
      <c r="F62" s="679"/>
      <c r="G62" s="679"/>
      <c r="H62" s="679"/>
      <c r="I62" s="679"/>
      <c r="J62" s="679"/>
      <c r="K62" s="679"/>
    </row>
    <row r="63" spans="3:11">
      <c r="C63" s="679"/>
      <c r="D63" s="679"/>
      <c r="E63" s="679"/>
      <c r="F63" s="679"/>
      <c r="G63" s="679"/>
      <c r="H63" s="679"/>
      <c r="I63" s="679"/>
      <c r="J63" s="679"/>
      <c r="K63" s="679"/>
    </row>
    <row r="64" spans="3:11">
      <c r="C64" s="679"/>
      <c r="D64" s="679"/>
      <c r="E64" s="679"/>
      <c r="F64" s="679"/>
      <c r="G64" s="679"/>
      <c r="H64" s="679"/>
      <c r="I64" s="679"/>
      <c r="J64" s="679"/>
      <c r="K64" s="679"/>
    </row>
    <row r="65" spans="3:11">
      <c r="C65" s="679"/>
      <c r="D65" s="679"/>
      <c r="E65" s="679"/>
      <c r="F65" s="679"/>
      <c r="G65" s="679"/>
      <c r="H65" s="679"/>
      <c r="I65" s="679"/>
      <c r="J65" s="679"/>
      <c r="K65" s="679"/>
    </row>
    <row r="66" spans="3:11">
      <c r="C66" s="679"/>
      <c r="D66" s="679"/>
      <c r="E66" s="679"/>
      <c r="F66" s="679"/>
      <c r="G66" s="679"/>
      <c r="H66" s="679"/>
      <c r="I66" s="679"/>
      <c r="J66" s="679"/>
      <c r="K66" s="679"/>
    </row>
    <row r="67" spans="3:11">
      <c r="C67" s="679"/>
      <c r="D67" s="679"/>
      <c r="E67" s="679"/>
      <c r="F67" s="679"/>
      <c r="G67" s="679"/>
      <c r="H67" s="679"/>
      <c r="I67" s="679"/>
      <c r="J67" s="679"/>
      <c r="K67" s="679"/>
    </row>
    <row r="68" spans="3:11">
      <c r="C68" s="679"/>
      <c r="D68" s="679"/>
      <c r="E68" s="679"/>
      <c r="F68" s="679"/>
      <c r="G68" s="679"/>
      <c r="H68" s="679"/>
      <c r="I68" s="679"/>
      <c r="J68" s="679"/>
      <c r="K68" s="679"/>
    </row>
    <row r="69" spans="3:11">
      <c r="C69" s="679"/>
      <c r="D69" s="679"/>
      <c r="E69" s="679"/>
      <c r="F69" s="679"/>
      <c r="G69" s="679"/>
      <c r="H69" s="679"/>
      <c r="I69" s="679"/>
      <c r="J69" s="679"/>
      <c r="K69" s="679"/>
    </row>
    <row r="70" spans="3:11">
      <c r="C70" s="679"/>
      <c r="D70" s="679"/>
      <c r="E70" s="679"/>
      <c r="F70" s="679"/>
      <c r="G70" s="679"/>
      <c r="H70" s="679"/>
      <c r="I70" s="679"/>
      <c r="J70" s="679"/>
      <c r="K70" s="679"/>
    </row>
    <row r="71" spans="3:11">
      <c r="C71" s="679"/>
      <c r="D71" s="679"/>
      <c r="E71" s="679"/>
      <c r="F71" s="679"/>
      <c r="G71" s="679"/>
      <c r="H71" s="679"/>
      <c r="I71" s="679"/>
      <c r="J71" s="679"/>
      <c r="K71" s="679"/>
    </row>
    <row r="72" spans="3:11">
      <c r="C72" s="679"/>
      <c r="D72" s="679"/>
      <c r="E72" s="679"/>
      <c r="F72" s="679"/>
      <c r="G72" s="679"/>
      <c r="H72" s="679"/>
      <c r="I72" s="679"/>
      <c r="J72" s="679"/>
      <c r="K72" s="679"/>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zoomScaleNormal="100" workbookViewId="0">
      <pane xSplit="1" ySplit="5" topLeftCell="B6" activePane="bottomRight" state="frozen"/>
      <selection pane="topRight"/>
      <selection pane="bottomLeft"/>
      <selection pane="bottomRight" activeCell="B6" sqref="B6"/>
    </sheetView>
  </sheetViews>
  <sheetFormatPr defaultColWidth="9.140625" defaultRowHeight="12.75"/>
  <cols>
    <col min="1" max="1" width="10.5703125" style="4" bestFit="1" customWidth="1"/>
    <col min="2" max="2" width="95" style="4" customWidth="1"/>
    <col min="3" max="3" width="15.28515625" style="4" customWidth="1"/>
    <col min="4" max="4" width="11.42578125" style="4" customWidth="1"/>
    <col min="5" max="5" width="18.28515625" style="4" bestFit="1" customWidth="1"/>
    <col min="6" max="13" width="12.7109375" style="4" customWidth="1"/>
    <col min="14" max="14" width="31" style="4" bestFit="1" customWidth="1"/>
    <col min="15" max="16384" width="9.140625" style="35"/>
  </cols>
  <sheetData>
    <row r="1" spans="1:14">
      <c r="A1" s="4" t="s">
        <v>30</v>
      </c>
      <c r="B1" s="3" t="str">
        <f>'1. key ratios '!B1</f>
        <v>JSC "Bank of Georgia"</v>
      </c>
    </row>
    <row r="2" spans="1:14" ht="14.25" customHeight="1">
      <c r="A2" s="4" t="s">
        <v>31</v>
      </c>
      <c r="B2" s="361">
        <f>'1. key ratios '!B2</f>
        <v>44926</v>
      </c>
    </row>
    <row r="3" spans="1:14" ht="14.25" customHeight="1"/>
    <row r="4" spans="1:14" ht="13.5" thickBot="1">
      <c r="A4" s="4" t="s">
        <v>263</v>
      </c>
      <c r="B4" s="207" t="s">
        <v>28</v>
      </c>
    </row>
    <row r="5" spans="1:14" s="159" customFormat="1">
      <c r="A5" s="155"/>
      <c r="B5" s="156"/>
      <c r="C5" s="157" t="s">
        <v>0</v>
      </c>
      <c r="D5" s="157" t="s">
        <v>1</v>
      </c>
      <c r="E5" s="157" t="s">
        <v>2</v>
      </c>
      <c r="F5" s="157" t="s">
        <v>3</v>
      </c>
      <c r="G5" s="157" t="s">
        <v>4</v>
      </c>
      <c r="H5" s="157" t="s">
        <v>5</v>
      </c>
      <c r="I5" s="157" t="s">
        <v>8</v>
      </c>
      <c r="J5" s="157" t="s">
        <v>9</v>
      </c>
      <c r="K5" s="157" t="s">
        <v>10</v>
      </c>
      <c r="L5" s="157" t="s">
        <v>11</v>
      </c>
      <c r="M5" s="157" t="s">
        <v>12</v>
      </c>
      <c r="N5" s="158" t="s">
        <v>13</v>
      </c>
    </row>
    <row r="6" spans="1:14" ht="25.5">
      <c r="A6" s="160"/>
      <c r="B6" s="161"/>
      <c r="C6" s="162" t="s">
        <v>262</v>
      </c>
      <c r="D6" s="163" t="s">
        <v>261</v>
      </c>
      <c r="E6" s="164" t="s">
        <v>260</v>
      </c>
      <c r="F6" s="165">
        <v>0</v>
      </c>
      <c r="G6" s="165">
        <v>0.2</v>
      </c>
      <c r="H6" s="165">
        <v>0.35</v>
      </c>
      <c r="I6" s="165">
        <v>0.5</v>
      </c>
      <c r="J6" s="165">
        <v>0.75</v>
      </c>
      <c r="K6" s="165">
        <v>1</v>
      </c>
      <c r="L6" s="165">
        <v>1.5</v>
      </c>
      <c r="M6" s="165">
        <v>2.5</v>
      </c>
      <c r="N6" s="206" t="s">
        <v>274</v>
      </c>
    </row>
    <row r="7" spans="1:14" ht="15.75">
      <c r="A7" s="166">
        <v>1</v>
      </c>
      <c r="B7" s="167" t="s">
        <v>742</v>
      </c>
      <c r="C7" s="619">
        <f>SUM(C8:C13)</f>
        <v>2050903822.1521001</v>
      </c>
      <c r="D7" s="620"/>
      <c r="E7" s="621">
        <f t="shared" ref="E7:M7" si="0">SUM(E8:E13)</f>
        <v>42071666.363014996</v>
      </c>
      <c r="F7" s="619">
        <f>SUM(F8:F13)</f>
        <v>0</v>
      </c>
      <c r="G7" s="619">
        <f t="shared" si="0"/>
        <v>26263868</v>
      </c>
      <c r="H7" s="619">
        <f t="shared" si="0"/>
        <v>0</v>
      </c>
      <c r="I7" s="619">
        <f t="shared" si="0"/>
        <v>10836852.2379</v>
      </c>
      <c r="J7" s="619">
        <f t="shared" si="0"/>
        <v>0</v>
      </c>
      <c r="K7" s="619">
        <f t="shared" si="0"/>
        <v>4970946.1251149997</v>
      </c>
      <c r="L7" s="619">
        <f t="shared" si="0"/>
        <v>0</v>
      </c>
      <c r="M7" s="619">
        <f t="shared" si="0"/>
        <v>0</v>
      </c>
      <c r="N7" s="622">
        <f>SUM(N8:N13)</f>
        <v>15642145.844064999</v>
      </c>
    </row>
    <row r="8" spans="1:14" ht="15">
      <c r="A8" s="166">
        <v>1.1000000000000001</v>
      </c>
      <c r="B8" s="168" t="s">
        <v>258</v>
      </c>
      <c r="C8" s="623">
        <v>2019531044.4658999</v>
      </c>
      <c r="D8" s="624">
        <v>0.02</v>
      </c>
      <c r="E8" s="621">
        <f>C8*D8</f>
        <v>40390620.889317997</v>
      </c>
      <c r="F8" s="623">
        <v>0</v>
      </c>
      <c r="G8" s="623">
        <v>25588368</v>
      </c>
      <c r="H8" s="623">
        <v>0</v>
      </c>
      <c r="I8" s="623">
        <v>10836852.2379</v>
      </c>
      <c r="J8" s="623">
        <v>0</v>
      </c>
      <c r="K8" s="623">
        <v>3965400.651418</v>
      </c>
      <c r="L8" s="623">
        <v>0</v>
      </c>
      <c r="M8" s="623">
        <v>0</v>
      </c>
      <c r="N8" s="622">
        <f>SUMPRODUCT($F$6:$M$6,F8:M8)</f>
        <v>14501500.370368</v>
      </c>
    </row>
    <row r="9" spans="1:14" ht="15">
      <c r="A9" s="166">
        <v>1.2</v>
      </c>
      <c r="B9" s="168" t="s">
        <v>257</v>
      </c>
      <c r="C9" s="623">
        <v>27625891.373300001</v>
      </c>
      <c r="D9" s="624">
        <v>0.05</v>
      </c>
      <c r="E9" s="621">
        <f>C9*D9</f>
        <v>1381294.5686650001</v>
      </c>
      <c r="F9" s="623">
        <v>0</v>
      </c>
      <c r="G9" s="623">
        <v>675500</v>
      </c>
      <c r="H9" s="623">
        <v>0</v>
      </c>
      <c r="I9" s="623">
        <v>0</v>
      </c>
      <c r="J9" s="623">
        <v>0</v>
      </c>
      <c r="K9" s="623">
        <v>705794.56866500003</v>
      </c>
      <c r="L9" s="623">
        <v>0</v>
      </c>
      <c r="M9" s="623">
        <v>0</v>
      </c>
      <c r="N9" s="622">
        <f t="shared" ref="N9:N12" si="1">SUMPRODUCT($F$6:$M$6,F9:M9)</f>
        <v>840894.56866500003</v>
      </c>
    </row>
    <row r="10" spans="1:14" ht="15">
      <c r="A10" s="166">
        <v>1.3</v>
      </c>
      <c r="B10" s="168" t="s">
        <v>256</v>
      </c>
      <c r="C10" s="623">
        <v>3746886.3128999998</v>
      </c>
      <c r="D10" s="624">
        <v>0.08</v>
      </c>
      <c r="E10" s="621">
        <f>C10*D10</f>
        <v>299750.90503199998</v>
      </c>
      <c r="F10" s="623">
        <v>0</v>
      </c>
      <c r="G10" s="623">
        <v>0</v>
      </c>
      <c r="H10" s="623">
        <v>0</v>
      </c>
      <c r="I10" s="623">
        <v>0</v>
      </c>
      <c r="J10" s="623">
        <v>0</v>
      </c>
      <c r="K10" s="623">
        <v>299750.90503199998</v>
      </c>
      <c r="L10" s="623">
        <v>0</v>
      </c>
      <c r="M10" s="623">
        <v>0</v>
      </c>
      <c r="N10" s="622">
        <f>SUMPRODUCT($F$6:$M$6,F10:M10)</f>
        <v>299750.90503199998</v>
      </c>
    </row>
    <row r="11" spans="1:14" ht="15">
      <c r="A11" s="166">
        <v>1.4</v>
      </c>
      <c r="B11" s="168" t="s">
        <v>255</v>
      </c>
      <c r="C11" s="623">
        <v>0</v>
      </c>
      <c r="D11" s="624">
        <v>0.11</v>
      </c>
      <c r="E11" s="621">
        <f>C11*D11</f>
        <v>0</v>
      </c>
      <c r="F11" s="623">
        <v>0</v>
      </c>
      <c r="G11" s="623">
        <v>0</v>
      </c>
      <c r="H11" s="623">
        <v>0</v>
      </c>
      <c r="I11" s="623">
        <v>0</v>
      </c>
      <c r="J11" s="623">
        <v>0</v>
      </c>
      <c r="K11" s="623">
        <v>0</v>
      </c>
      <c r="L11" s="623">
        <v>0</v>
      </c>
      <c r="M11" s="623">
        <v>0</v>
      </c>
      <c r="N11" s="622">
        <f t="shared" si="1"/>
        <v>0</v>
      </c>
    </row>
    <row r="12" spans="1:14" ht="15">
      <c r="A12" s="166">
        <v>1.5</v>
      </c>
      <c r="B12" s="168" t="s">
        <v>254</v>
      </c>
      <c r="C12" s="623">
        <v>0</v>
      </c>
      <c r="D12" s="624">
        <v>0.14000000000000001</v>
      </c>
      <c r="E12" s="621">
        <f>C12*D12</f>
        <v>0</v>
      </c>
      <c r="F12" s="623">
        <v>0</v>
      </c>
      <c r="G12" s="623">
        <v>0</v>
      </c>
      <c r="H12" s="623">
        <v>0</v>
      </c>
      <c r="I12" s="623">
        <v>0</v>
      </c>
      <c r="J12" s="623">
        <v>0</v>
      </c>
      <c r="K12" s="623">
        <v>0</v>
      </c>
      <c r="L12" s="623">
        <v>0</v>
      </c>
      <c r="M12" s="623">
        <v>0</v>
      </c>
      <c r="N12" s="622">
        <f t="shared" si="1"/>
        <v>0</v>
      </c>
    </row>
    <row r="13" spans="1:14" ht="15">
      <c r="A13" s="166">
        <v>1.6</v>
      </c>
      <c r="B13" s="169" t="s">
        <v>253</v>
      </c>
      <c r="C13" s="623">
        <v>0</v>
      </c>
      <c r="D13" s="625"/>
      <c r="E13" s="623"/>
      <c r="F13" s="623">
        <v>0</v>
      </c>
      <c r="G13" s="623">
        <v>0</v>
      </c>
      <c r="H13" s="623">
        <v>0</v>
      </c>
      <c r="I13" s="623">
        <v>0</v>
      </c>
      <c r="J13" s="623">
        <v>0</v>
      </c>
      <c r="K13" s="623">
        <v>0</v>
      </c>
      <c r="L13" s="623">
        <v>0</v>
      </c>
      <c r="M13" s="623">
        <v>0</v>
      </c>
      <c r="N13" s="622">
        <f>SUMPRODUCT($F$6:$M$6,F13:M13)</f>
        <v>0</v>
      </c>
    </row>
    <row r="14" spans="1:14" ht="15.75">
      <c r="A14" s="166">
        <v>2</v>
      </c>
      <c r="B14" s="170" t="s">
        <v>259</v>
      </c>
      <c r="C14" s="619">
        <f>SUM(C15:C20)</f>
        <v>0</v>
      </c>
      <c r="D14" s="620"/>
      <c r="E14" s="621">
        <f t="shared" ref="E14:M14" si="2">SUM(E15:E20)</f>
        <v>0</v>
      </c>
      <c r="F14" s="623">
        <f t="shared" si="2"/>
        <v>0</v>
      </c>
      <c r="G14" s="623">
        <f t="shared" si="2"/>
        <v>0</v>
      </c>
      <c r="H14" s="623">
        <f t="shared" si="2"/>
        <v>0</v>
      </c>
      <c r="I14" s="623">
        <f t="shared" si="2"/>
        <v>0</v>
      </c>
      <c r="J14" s="623">
        <f t="shared" si="2"/>
        <v>0</v>
      </c>
      <c r="K14" s="623">
        <f t="shared" si="2"/>
        <v>0</v>
      </c>
      <c r="L14" s="623">
        <f t="shared" si="2"/>
        <v>0</v>
      </c>
      <c r="M14" s="623">
        <f t="shared" si="2"/>
        <v>0</v>
      </c>
      <c r="N14" s="622">
        <f>SUM(N15:N20)</f>
        <v>0</v>
      </c>
    </row>
    <row r="15" spans="1:14" ht="15">
      <c r="A15" s="166">
        <v>2.1</v>
      </c>
      <c r="B15" s="169" t="s">
        <v>258</v>
      </c>
      <c r="C15" s="623">
        <v>0</v>
      </c>
      <c r="D15" s="624">
        <v>5.0000000000000001E-3</v>
      </c>
      <c r="E15" s="621">
        <f>C15*D15</f>
        <v>0</v>
      </c>
      <c r="F15" s="623">
        <v>0</v>
      </c>
      <c r="G15" s="623">
        <v>0</v>
      </c>
      <c r="H15" s="623">
        <v>0</v>
      </c>
      <c r="I15" s="623">
        <v>0</v>
      </c>
      <c r="J15" s="623">
        <v>0</v>
      </c>
      <c r="K15" s="623">
        <v>0</v>
      </c>
      <c r="L15" s="623">
        <v>0</v>
      </c>
      <c r="M15" s="623">
        <v>0</v>
      </c>
      <c r="N15" s="622">
        <f>SUMPRODUCT($F$6:$M$6,F15:M15)</f>
        <v>0</v>
      </c>
    </row>
    <row r="16" spans="1:14" ht="15">
      <c r="A16" s="166">
        <v>2.2000000000000002</v>
      </c>
      <c r="B16" s="169" t="s">
        <v>257</v>
      </c>
      <c r="C16" s="623">
        <v>0</v>
      </c>
      <c r="D16" s="624">
        <v>0.01</v>
      </c>
      <c r="E16" s="621">
        <f>C16*D16</f>
        <v>0</v>
      </c>
      <c r="F16" s="623">
        <v>0</v>
      </c>
      <c r="G16" s="623">
        <v>0</v>
      </c>
      <c r="H16" s="623">
        <v>0</v>
      </c>
      <c r="I16" s="623">
        <v>0</v>
      </c>
      <c r="J16" s="623">
        <v>0</v>
      </c>
      <c r="K16" s="623">
        <v>0</v>
      </c>
      <c r="L16" s="623">
        <v>0</v>
      </c>
      <c r="M16" s="623">
        <v>0</v>
      </c>
      <c r="N16" s="622">
        <f t="shared" ref="N16:N20" si="3">SUMPRODUCT($F$6:$M$6,F16:M16)</f>
        <v>0</v>
      </c>
    </row>
    <row r="17" spans="1:14" ht="15">
      <c r="A17" s="166">
        <v>2.2999999999999998</v>
      </c>
      <c r="B17" s="169" t="s">
        <v>256</v>
      </c>
      <c r="C17" s="623">
        <v>0</v>
      </c>
      <c r="D17" s="624">
        <v>0.02</v>
      </c>
      <c r="E17" s="621">
        <f>C17*D17</f>
        <v>0</v>
      </c>
      <c r="F17" s="623">
        <v>0</v>
      </c>
      <c r="G17" s="623">
        <v>0</v>
      </c>
      <c r="H17" s="623">
        <v>0</v>
      </c>
      <c r="I17" s="623">
        <v>0</v>
      </c>
      <c r="J17" s="623">
        <v>0</v>
      </c>
      <c r="K17" s="623">
        <v>0</v>
      </c>
      <c r="L17" s="623">
        <v>0</v>
      </c>
      <c r="M17" s="623">
        <v>0</v>
      </c>
      <c r="N17" s="622">
        <f t="shared" si="3"/>
        <v>0</v>
      </c>
    </row>
    <row r="18" spans="1:14" ht="15">
      <c r="A18" s="166">
        <v>2.4</v>
      </c>
      <c r="B18" s="169" t="s">
        <v>255</v>
      </c>
      <c r="C18" s="623">
        <v>0</v>
      </c>
      <c r="D18" s="624">
        <v>0.03</v>
      </c>
      <c r="E18" s="621">
        <f>C18*D18</f>
        <v>0</v>
      </c>
      <c r="F18" s="623">
        <v>0</v>
      </c>
      <c r="G18" s="623">
        <v>0</v>
      </c>
      <c r="H18" s="623">
        <v>0</v>
      </c>
      <c r="I18" s="623">
        <v>0</v>
      </c>
      <c r="J18" s="623">
        <v>0</v>
      </c>
      <c r="K18" s="623">
        <v>0</v>
      </c>
      <c r="L18" s="623">
        <v>0</v>
      </c>
      <c r="M18" s="623">
        <v>0</v>
      </c>
      <c r="N18" s="622">
        <f t="shared" si="3"/>
        <v>0</v>
      </c>
    </row>
    <row r="19" spans="1:14" ht="15">
      <c r="A19" s="166">
        <v>2.5</v>
      </c>
      <c r="B19" s="169" t="s">
        <v>254</v>
      </c>
      <c r="C19" s="623">
        <v>0</v>
      </c>
      <c r="D19" s="624">
        <v>0.04</v>
      </c>
      <c r="E19" s="621">
        <f>C19*D19</f>
        <v>0</v>
      </c>
      <c r="F19" s="623">
        <v>0</v>
      </c>
      <c r="G19" s="623">
        <v>0</v>
      </c>
      <c r="H19" s="623">
        <v>0</v>
      </c>
      <c r="I19" s="623">
        <v>0</v>
      </c>
      <c r="J19" s="623">
        <v>0</v>
      </c>
      <c r="K19" s="623">
        <v>0</v>
      </c>
      <c r="L19" s="623">
        <v>0</v>
      </c>
      <c r="M19" s="623">
        <v>0</v>
      </c>
      <c r="N19" s="622">
        <f t="shared" si="3"/>
        <v>0</v>
      </c>
    </row>
    <row r="20" spans="1:14" ht="15">
      <c r="A20" s="166">
        <v>2.6</v>
      </c>
      <c r="B20" s="169" t="s">
        <v>253</v>
      </c>
      <c r="C20" s="623">
        <v>0</v>
      </c>
      <c r="D20" s="625"/>
      <c r="E20" s="626"/>
      <c r="F20" s="623">
        <v>0</v>
      </c>
      <c r="G20" s="623">
        <v>0</v>
      </c>
      <c r="H20" s="623">
        <v>0</v>
      </c>
      <c r="I20" s="623">
        <v>0</v>
      </c>
      <c r="J20" s="623">
        <v>0</v>
      </c>
      <c r="K20" s="623">
        <v>0</v>
      </c>
      <c r="L20" s="623">
        <v>0</v>
      </c>
      <c r="M20" s="623">
        <v>0</v>
      </c>
      <c r="N20" s="622">
        <f t="shared" si="3"/>
        <v>0</v>
      </c>
    </row>
    <row r="21" spans="1:14" ht="16.5" thickBot="1">
      <c r="A21" s="171"/>
      <c r="B21" s="172" t="s">
        <v>108</v>
      </c>
      <c r="C21" s="627">
        <f>C14+C7</f>
        <v>2050903822.1521001</v>
      </c>
      <c r="D21" s="628"/>
      <c r="E21" s="629">
        <f>E14+E7</f>
        <v>42071666.363014996</v>
      </c>
      <c r="F21" s="630">
        <f>F7+F14</f>
        <v>0</v>
      </c>
      <c r="G21" s="630">
        <f t="shared" ref="G21:L21" si="4">G7+G14</f>
        <v>26263868</v>
      </c>
      <c r="H21" s="630">
        <f t="shared" si="4"/>
        <v>0</v>
      </c>
      <c r="I21" s="630">
        <f>I7+I14</f>
        <v>10836852.2379</v>
      </c>
      <c r="J21" s="630">
        <f t="shared" si="4"/>
        <v>0</v>
      </c>
      <c r="K21" s="630">
        <f>K7+K14</f>
        <v>4970946.1251149997</v>
      </c>
      <c r="L21" s="630">
        <f t="shared" si="4"/>
        <v>0</v>
      </c>
      <c r="M21" s="630">
        <f>M7+M14</f>
        <v>0</v>
      </c>
      <c r="N21" s="631">
        <f>N14+N7</f>
        <v>15642145.844064999</v>
      </c>
    </row>
    <row r="22" spans="1:14">
      <c r="E22" s="173"/>
      <c r="F22" s="173"/>
      <c r="G22" s="173"/>
      <c r="H22" s="173"/>
      <c r="I22" s="173"/>
      <c r="J22" s="173"/>
      <c r="K22" s="173"/>
      <c r="L22" s="173"/>
      <c r="M22" s="173"/>
    </row>
    <row r="26" spans="1:14">
      <c r="C26" s="173"/>
      <c r="D26" s="173"/>
      <c r="E26" s="173"/>
      <c r="F26" s="173"/>
      <c r="G26" s="173"/>
      <c r="H26" s="173"/>
      <c r="I26" s="173"/>
      <c r="J26" s="173"/>
      <c r="K26" s="173"/>
      <c r="L26" s="173"/>
      <c r="M26" s="173"/>
      <c r="N26" s="173"/>
    </row>
    <row r="27" spans="1:14">
      <c r="C27" s="173"/>
      <c r="D27" s="173"/>
      <c r="E27" s="173"/>
      <c r="F27" s="173"/>
      <c r="G27" s="173"/>
      <c r="H27" s="173"/>
      <c r="I27" s="173"/>
      <c r="J27" s="173"/>
      <c r="K27" s="173"/>
      <c r="L27" s="173"/>
      <c r="M27" s="173"/>
      <c r="N27" s="173"/>
    </row>
    <row r="28" spans="1:14">
      <c r="C28" s="173"/>
      <c r="D28" s="173"/>
      <c r="E28" s="173"/>
      <c r="F28" s="173"/>
      <c r="G28" s="173"/>
      <c r="H28" s="173"/>
      <c r="I28" s="173"/>
      <c r="J28" s="173"/>
      <c r="K28" s="173"/>
      <c r="L28" s="173"/>
      <c r="M28" s="173"/>
      <c r="N28" s="173"/>
    </row>
    <row r="29" spans="1:14">
      <c r="C29" s="173"/>
      <c r="D29" s="173"/>
      <c r="E29" s="173"/>
      <c r="F29" s="173"/>
      <c r="G29" s="173"/>
      <c r="H29" s="173"/>
      <c r="I29" s="173"/>
      <c r="J29" s="173"/>
      <c r="K29" s="173"/>
      <c r="L29" s="173"/>
      <c r="M29" s="173"/>
      <c r="N29" s="173"/>
    </row>
    <row r="30" spans="1:14">
      <c r="C30" s="173"/>
      <c r="D30" s="173"/>
      <c r="E30" s="173"/>
      <c r="F30" s="173"/>
      <c r="G30" s="173"/>
      <c r="H30" s="173"/>
      <c r="I30" s="173"/>
      <c r="J30" s="173"/>
      <c r="K30" s="173"/>
      <c r="L30" s="173"/>
      <c r="M30" s="173"/>
      <c r="N30" s="173"/>
    </row>
    <row r="31" spans="1:14">
      <c r="C31" s="173"/>
      <c r="D31" s="173"/>
      <c r="E31" s="173"/>
      <c r="F31" s="173"/>
      <c r="G31" s="173"/>
      <c r="H31" s="173"/>
      <c r="I31" s="173"/>
      <c r="J31" s="173"/>
      <c r="K31" s="173"/>
      <c r="L31" s="173"/>
      <c r="M31" s="173"/>
      <c r="N31" s="173"/>
    </row>
    <row r="32" spans="1:14">
      <c r="C32" s="173"/>
      <c r="D32" s="173"/>
      <c r="E32" s="173"/>
      <c r="F32" s="173"/>
      <c r="G32" s="173"/>
      <c r="H32" s="173"/>
      <c r="I32" s="173"/>
      <c r="J32" s="173"/>
      <c r="K32" s="173"/>
      <c r="L32" s="173"/>
      <c r="M32" s="173"/>
      <c r="N32" s="173"/>
    </row>
    <row r="33" spans="3:14">
      <c r="C33" s="173"/>
      <c r="D33" s="173"/>
      <c r="E33" s="173"/>
      <c r="F33" s="173"/>
      <c r="G33" s="173"/>
      <c r="H33" s="173"/>
      <c r="I33" s="173"/>
      <c r="J33" s="173"/>
      <c r="K33" s="173"/>
      <c r="L33" s="173"/>
      <c r="M33" s="173"/>
      <c r="N33" s="173"/>
    </row>
    <row r="34" spans="3:14">
      <c r="C34" s="173"/>
      <c r="D34" s="173"/>
      <c r="E34" s="173"/>
      <c r="F34" s="173"/>
      <c r="G34" s="173"/>
      <c r="H34" s="173"/>
      <c r="I34" s="173"/>
      <c r="J34" s="173"/>
      <c r="K34" s="173"/>
      <c r="L34" s="173"/>
      <c r="M34" s="173"/>
      <c r="N34" s="173"/>
    </row>
    <row r="35" spans="3:14">
      <c r="C35" s="173"/>
      <c r="D35" s="173"/>
      <c r="E35" s="173"/>
      <c r="F35" s="173"/>
      <c r="G35" s="173"/>
      <c r="H35" s="173"/>
      <c r="I35" s="173"/>
      <c r="J35" s="173"/>
      <c r="K35" s="173"/>
      <c r="L35" s="173"/>
      <c r="M35" s="173"/>
      <c r="N35" s="173"/>
    </row>
    <row r="36" spans="3:14">
      <c r="C36" s="173"/>
      <c r="D36" s="173"/>
      <c r="E36" s="173"/>
      <c r="F36" s="173"/>
      <c r="G36" s="173"/>
      <c r="H36" s="173"/>
      <c r="I36" s="173"/>
      <c r="J36" s="173"/>
      <c r="K36" s="173"/>
      <c r="L36" s="173"/>
      <c r="M36" s="173"/>
      <c r="N36" s="173"/>
    </row>
    <row r="37" spans="3:14">
      <c r="C37" s="173"/>
      <c r="D37" s="173"/>
      <c r="E37" s="173"/>
      <c r="F37" s="173"/>
      <c r="G37" s="173"/>
      <c r="H37" s="173"/>
      <c r="I37" s="173"/>
      <c r="J37" s="173"/>
      <c r="K37" s="173"/>
      <c r="L37" s="173"/>
      <c r="M37" s="173"/>
      <c r="N37" s="173"/>
    </row>
    <row r="38" spans="3:14">
      <c r="C38" s="173"/>
      <c r="D38" s="173"/>
      <c r="E38" s="173"/>
      <c r="F38" s="173"/>
      <c r="G38" s="173"/>
      <c r="H38" s="173"/>
      <c r="I38" s="173"/>
      <c r="J38" s="173"/>
      <c r="K38" s="173"/>
      <c r="L38" s="173"/>
      <c r="M38" s="173"/>
      <c r="N38" s="173"/>
    </row>
    <row r="39" spans="3:14">
      <c r="C39" s="173"/>
      <c r="D39" s="173"/>
      <c r="E39" s="173"/>
      <c r="F39" s="173"/>
      <c r="G39" s="173"/>
      <c r="H39" s="173"/>
      <c r="I39" s="173"/>
      <c r="J39" s="173"/>
      <c r="K39" s="173"/>
      <c r="L39" s="173"/>
      <c r="M39" s="173"/>
      <c r="N39" s="173"/>
    </row>
    <row r="40" spans="3:14">
      <c r="C40" s="173"/>
      <c r="D40" s="173"/>
      <c r="E40" s="173"/>
      <c r="F40" s="173"/>
      <c r="G40" s="173"/>
      <c r="H40" s="173"/>
      <c r="I40" s="173"/>
      <c r="J40" s="173"/>
      <c r="K40" s="173"/>
      <c r="L40" s="173"/>
      <c r="M40" s="173"/>
      <c r="N40" s="173"/>
    </row>
    <row r="41" spans="3:14">
      <c r="C41" s="173"/>
      <c r="D41" s="173"/>
      <c r="E41" s="173"/>
      <c r="F41" s="173"/>
      <c r="G41" s="173"/>
      <c r="H41" s="173"/>
      <c r="I41" s="173"/>
      <c r="J41" s="173"/>
      <c r="K41" s="173"/>
      <c r="L41" s="173"/>
      <c r="M41" s="173"/>
      <c r="N41" s="173"/>
    </row>
    <row r="42" spans="3:14">
      <c r="C42" s="173"/>
      <c r="D42" s="173"/>
      <c r="E42" s="173"/>
      <c r="F42" s="173"/>
      <c r="G42" s="173"/>
      <c r="H42" s="173"/>
      <c r="I42" s="173"/>
      <c r="J42" s="173"/>
      <c r="K42" s="173"/>
      <c r="L42" s="173"/>
      <c r="M42" s="173"/>
      <c r="N42" s="173"/>
    </row>
    <row r="43" spans="3:14">
      <c r="C43" s="173"/>
      <c r="D43" s="173"/>
      <c r="E43" s="173"/>
      <c r="F43" s="173"/>
      <c r="G43" s="173"/>
      <c r="H43" s="173"/>
      <c r="I43" s="173"/>
      <c r="J43" s="173"/>
      <c r="K43" s="173"/>
      <c r="L43" s="173"/>
      <c r="M43" s="173"/>
      <c r="N43" s="173"/>
    </row>
    <row r="44" spans="3:14">
      <c r="C44" s="173"/>
      <c r="D44" s="173"/>
      <c r="E44" s="173"/>
      <c r="F44" s="173"/>
      <c r="G44" s="173"/>
      <c r="H44" s="173"/>
      <c r="I44" s="173"/>
      <c r="J44" s="173"/>
      <c r="K44" s="173"/>
      <c r="L44" s="173"/>
      <c r="M44" s="173"/>
      <c r="N44" s="173"/>
    </row>
    <row r="45" spans="3:14">
      <c r="C45" s="173"/>
      <c r="D45" s="173"/>
      <c r="E45" s="173"/>
      <c r="F45" s="173"/>
      <c r="G45" s="173"/>
      <c r="H45" s="173"/>
      <c r="I45" s="173"/>
      <c r="J45" s="173"/>
      <c r="K45" s="173"/>
      <c r="L45" s="173"/>
      <c r="M45" s="173"/>
      <c r="N45" s="173"/>
    </row>
    <row r="46" spans="3:14">
      <c r="C46" s="173"/>
      <c r="D46" s="173"/>
      <c r="E46" s="173"/>
      <c r="F46" s="173"/>
      <c r="G46" s="173"/>
      <c r="H46" s="173"/>
      <c r="I46" s="173"/>
      <c r="J46" s="173"/>
      <c r="K46" s="173"/>
      <c r="L46" s="173"/>
      <c r="M46" s="173"/>
      <c r="N46" s="173"/>
    </row>
    <row r="47" spans="3:14">
      <c r="C47" s="173"/>
      <c r="D47" s="173"/>
      <c r="E47" s="173"/>
      <c r="F47" s="173"/>
      <c r="G47" s="173"/>
      <c r="H47" s="173"/>
      <c r="I47" s="173"/>
      <c r="J47" s="173"/>
      <c r="K47" s="173"/>
      <c r="L47" s="173"/>
      <c r="M47" s="173"/>
      <c r="N47" s="173"/>
    </row>
    <row r="48" spans="3:14">
      <c r="C48" s="173"/>
      <c r="D48" s="173"/>
      <c r="E48" s="173"/>
      <c r="F48" s="173"/>
      <c r="G48" s="173"/>
      <c r="H48" s="173"/>
      <c r="I48" s="173"/>
      <c r="J48" s="173"/>
      <c r="K48" s="173"/>
      <c r="L48" s="173"/>
      <c r="M48" s="173"/>
      <c r="N48" s="173"/>
    </row>
    <row r="49" spans="3:14">
      <c r="C49" s="173"/>
      <c r="D49" s="173"/>
      <c r="E49" s="173"/>
      <c r="F49" s="173"/>
      <c r="G49" s="173"/>
      <c r="H49" s="173"/>
      <c r="I49" s="173"/>
      <c r="J49" s="173"/>
      <c r="K49" s="173"/>
      <c r="L49" s="173"/>
      <c r="M49" s="173"/>
      <c r="N49" s="173"/>
    </row>
    <row r="50" spans="3:14">
      <c r="C50" s="173"/>
      <c r="D50" s="173"/>
      <c r="E50" s="173"/>
      <c r="F50" s="173"/>
      <c r="G50" s="173"/>
      <c r="H50" s="173"/>
      <c r="I50" s="173"/>
      <c r="J50" s="173"/>
      <c r="K50" s="173"/>
      <c r="L50" s="173"/>
      <c r="M50" s="173"/>
      <c r="N50" s="173"/>
    </row>
    <row r="51" spans="3:14">
      <c r="C51" s="173"/>
      <c r="D51" s="173"/>
      <c r="E51" s="173"/>
      <c r="F51" s="173"/>
      <c r="G51" s="173"/>
      <c r="H51" s="173"/>
      <c r="I51" s="173"/>
      <c r="J51" s="173"/>
      <c r="K51" s="173"/>
      <c r="L51" s="173"/>
      <c r="M51" s="173"/>
      <c r="N51" s="173"/>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25" zoomScaleNormal="100" workbookViewId="0">
      <selection activeCell="C35" sqref="C35"/>
    </sheetView>
  </sheetViews>
  <sheetFormatPr defaultRowHeight="15"/>
  <cols>
    <col min="1" max="1" width="11.42578125" customWidth="1"/>
    <col min="2" max="2" width="76.85546875" style="312" customWidth="1"/>
    <col min="3" max="3" width="22.85546875" customWidth="1"/>
  </cols>
  <sheetData>
    <row r="1" spans="1:6">
      <c r="A1" s="2" t="s">
        <v>30</v>
      </c>
      <c r="B1" s="3" t="str">
        <f>'1. key ratios '!B1</f>
        <v>JSC "Bank of Georgia"</v>
      </c>
    </row>
    <row r="2" spans="1:6">
      <c r="A2" s="2" t="s">
        <v>31</v>
      </c>
      <c r="B2" s="361">
        <f>'1. key ratios '!B2</f>
        <v>44926</v>
      </c>
    </row>
    <row r="3" spans="1:6">
      <c r="A3" s="4"/>
      <c r="B3"/>
    </row>
    <row r="4" spans="1:6">
      <c r="A4" s="4" t="s">
        <v>430</v>
      </c>
      <c r="B4" t="s">
        <v>431</v>
      </c>
    </row>
    <row r="5" spans="1:6">
      <c r="A5" s="313" t="s">
        <v>432</v>
      </c>
      <c r="B5" s="314"/>
      <c r="C5" s="315"/>
    </row>
    <row r="6" spans="1:6" ht="24">
      <c r="A6" s="316">
        <v>1</v>
      </c>
      <c r="B6" s="317" t="s">
        <v>483</v>
      </c>
      <c r="C6" s="477">
        <v>26919959605.048199</v>
      </c>
      <c r="F6" s="680"/>
    </row>
    <row r="7" spans="1:6">
      <c r="A7" s="316">
        <v>2</v>
      </c>
      <c r="B7" s="317" t="s">
        <v>433</v>
      </c>
      <c r="C7" s="477">
        <v>-170895406.4463</v>
      </c>
      <c r="F7" s="680"/>
    </row>
    <row r="8" spans="1:6" ht="24">
      <c r="A8" s="318">
        <v>3</v>
      </c>
      <c r="B8" s="319" t="s">
        <v>434</v>
      </c>
      <c r="C8" s="632">
        <f>C6+C7</f>
        <v>26749064198.601898</v>
      </c>
      <c r="F8" s="680"/>
    </row>
    <row r="9" spans="1:6">
      <c r="A9" s="313" t="s">
        <v>435</v>
      </c>
      <c r="B9" s="314"/>
      <c r="C9" s="633"/>
      <c r="F9" s="680"/>
    </row>
    <row r="10" spans="1:6" ht="24">
      <c r="A10" s="320">
        <v>4</v>
      </c>
      <c r="B10" s="321" t="s">
        <v>436</v>
      </c>
      <c r="C10" s="477"/>
      <c r="F10" s="680"/>
    </row>
    <row r="11" spans="1:6">
      <c r="A11" s="320">
        <v>5</v>
      </c>
      <c r="B11" s="322" t="s">
        <v>437</v>
      </c>
      <c r="C11" s="477"/>
      <c r="F11" s="680"/>
    </row>
    <row r="12" spans="1:6">
      <c r="A12" s="320" t="s">
        <v>438</v>
      </c>
      <c r="B12" s="322" t="s">
        <v>439</v>
      </c>
      <c r="C12" s="632">
        <v>42071666.363014996</v>
      </c>
      <c r="F12" s="680"/>
    </row>
    <row r="13" spans="1:6" ht="24">
      <c r="A13" s="323">
        <v>6</v>
      </c>
      <c r="B13" s="321" t="s">
        <v>440</v>
      </c>
      <c r="C13" s="477"/>
      <c r="F13" s="680"/>
    </row>
    <row r="14" spans="1:6">
      <c r="A14" s="323">
        <v>7</v>
      </c>
      <c r="B14" s="324" t="s">
        <v>441</v>
      </c>
      <c r="C14" s="477"/>
      <c r="F14" s="680"/>
    </row>
    <row r="15" spans="1:6">
      <c r="A15" s="325">
        <v>8</v>
      </c>
      <c r="B15" s="326" t="s">
        <v>442</v>
      </c>
      <c r="C15" s="477"/>
      <c r="F15" s="680"/>
    </row>
    <row r="16" spans="1:6">
      <c r="A16" s="323">
        <v>9</v>
      </c>
      <c r="B16" s="324" t="s">
        <v>443</v>
      </c>
      <c r="C16" s="477"/>
      <c r="F16" s="680"/>
    </row>
    <row r="17" spans="1:6">
      <c r="A17" s="323">
        <v>10</v>
      </c>
      <c r="B17" s="324" t="s">
        <v>444</v>
      </c>
      <c r="C17" s="477"/>
      <c r="F17" s="680"/>
    </row>
    <row r="18" spans="1:6">
      <c r="A18" s="327">
        <v>11</v>
      </c>
      <c r="B18" s="328" t="s">
        <v>445</v>
      </c>
      <c r="C18" s="632">
        <f>SUM(C10:C17)</f>
        <v>42071666.363014996</v>
      </c>
      <c r="F18" s="680"/>
    </row>
    <row r="19" spans="1:6">
      <c r="A19" s="329" t="s">
        <v>446</v>
      </c>
      <c r="B19" s="330"/>
      <c r="C19" s="634"/>
      <c r="F19" s="680"/>
    </row>
    <row r="20" spans="1:6" ht="24">
      <c r="A20" s="331">
        <v>12</v>
      </c>
      <c r="B20" s="321" t="s">
        <v>447</v>
      </c>
      <c r="C20" s="477"/>
      <c r="F20" s="680"/>
    </row>
    <row r="21" spans="1:6">
      <c r="A21" s="331">
        <v>13</v>
      </c>
      <c r="B21" s="321" t="s">
        <v>448</v>
      </c>
      <c r="C21" s="477"/>
      <c r="F21" s="680"/>
    </row>
    <row r="22" spans="1:6">
      <c r="A22" s="331">
        <v>14</v>
      </c>
      <c r="B22" s="321" t="s">
        <v>449</v>
      </c>
      <c r="C22" s="477"/>
      <c r="F22" s="680"/>
    </row>
    <row r="23" spans="1:6" ht="24">
      <c r="A23" s="331" t="s">
        <v>450</v>
      </c>
      <c r="B23" s="321" t="s">
        <v>451</v>
      </c>
      <c r="C23" s="477"/>
      <c r="F23" s="680"/>
    </row>
    <row r="24" spans="1:6">
      <c r="A24" s="331">
        <v>15</v>
      </c>
      <c r="B24" s="321" t="s">
        <v>452</v>
      </c>
      <c r="C24" s="477"/>
      <c r="F24" s="680"/>
    </row>
    <row r="25" spans="1:6">
      <c r="A25" s="331" t="s">
        <v>453</v>
      </c>
      <c r="B25" s="321" t="s">
        <v>454</v>
      </c>
      <c r="C25" s="477"/>
      <c r="F25" s="680"/>
    </row>
    <row r="26" spans="1:6">
      <c r="A26" s="332">
        <v>16</v>
      </c>
      <c r="B26" s="333" t="s">
        <v>455</v>
      </c>
      <c r="C26" s="632">
        <f>SUM(C20:C25)</f>
        <v>0</v>
      </c>
      <c r="F26" s="680"/>
    </row>
    <row r="27" spans="1:6">
      <c r="A27" s="313" t="s">
        <v>456</v>
      </c>
      <c r="B27" s="314"/>
      <c r="C27" s="633"/>
      <c r="F27" s="680"/>
    </row>
    <row r="28" spans="1:6">
      <c r="A28" s="334">
        <v>17</v>
      </c>
      <c r="B28" s="322" t="s">
        <v>457</v>
      </c>
      <c r="C28" s="477">
        <v>2617066289.9303999</v>
      </c>
      <c r="F28" s="680"/>
    </row>
    <row r="29" spans="1:6">
      <c r="A29" s="334">
        <v>18</v>
      </c>
      <c r="B29" s="322" t="s">
        <v>458</v>
      </c>
      <c r="C29" s="477">
        <v>-1481520850.28984</v>
      </c>
      <c r="F29" s="680"/>
    </row>
    <row r="30" spans="1:6">
      <c r="A30" s="332">
        <v>19</v>
      </c>
      <c r="B30" s="333" t="s">
        <v>459</v>
      </c>
      <c r="C30" s="632">
        <f>C28+C29</f>
        <v>1135545439.6405599</v>
      </c>
      <c r="F30" s="680"/>
    </row>
    <row r="31" spans="1:6">
      <c r="A31" s="313" t="s">
        <v>460</v>
      </c>
      <c r="B31" s="314"/>
      <c r="C31" s="633"/>
      <c r="F31" s="680"/>
    </row>
    <row r="32" spans="1:6" ht="24">
      <c r="A32" s="334" t="s">
        <v>461</v>
      </c>
      <c r="B32" s="321" t="s">
        <v>462</v>
      </c>
      <c r="C32" s="635"/>
      <c r="F32" s="680"/>
    </row>
    <row r="33" spans="1:6">
      <c r="A33" s="334" t="s">
        <v>463</v>
      </c>
      <c r="B33" s="322" t="s">
        <v>464</v>
      </c>
      <c r="C33" s="635"/>
      <c r="F33" s="680"/>
    </row>
    <row r="34" spans="1:6">
      <c r="A34" s="313" t="s">
        <v>465</v>
      </c>
      <c r="B34" s="314"/>
      <c r="C34" s="633"/>
      <c r="F34" s="680"/>
    </row>
    <row r="35" spans="1:6">
      <c r="A35" s="335">
        <v>20</v>
      </c>
      <c r="B35" s="336" t="s">
        <v>466</v>
      </c>
      <c r="C35">
        <v>3388048457.1136999</v>
      </c>
      <c r="F35" s="680"/>
    </row>
    <row r="36" spans="1:6">
      <c r="A36" s="332">
        <v>21</v>
      </c>
      <c r="B36" s="333" t="s">
        <v>467</v>
      </c>
      <c r="C36" s="632">
        <f>C8+C18+C26+C30</f>
        <v>27926681304.605473</v>
      </c>
      <c r="F36" s="680"/>
    </row>
    <row r="37" spans="1:6">
      <c r="A37" s="313" t="s">
        <v>468</v>
      </c>
      <c r="B37" s="314"/>
      <c r="C37" s="633"/>
      <c r="F37" s="680"/>
    </row>
    <row r="38" spans="1:6">
      <c r="A38" s="332">
        <v>22</v>
      </c>
      <c r="B38" s="333" t="s">
        <v>468</v>
      </c>
      <c r="C38" s="636">
        <f>IFERROR(C35/C36,0)</f>
        <v>0.12131940849537917</v>
      </c>
      <c r="F38" s="680"/>
    </row>
    <row r="39" spans="1:6">
      <c r="A39" s="313" t="s">
        <v>469</v>
      </c>
      <c r="B39" s="314"/>
      <c r="C39" s="633"/>
      <c r="F39" s="680"/>
    </row>
    <row r="40" spans="1:6">
      <c r="A40" s="337" t="s">
        <v>470</v>
      </c>
      <c r="B40" s="321" t="s">
        <v>471</v>
      </c>
      <c r="C40" s="635"/>
      <c r="F40" s="680"/>
    </row>
    <row r="41" spans="1:6" ht="24">
      <c r="A41" s="338" t="s">
        <v>472</v>
      </c>
      <c r="B41" s="317" t="s">
        <v>473</v>
      </c>
      <c r="C41" s="635"/>
      <c r="F41" s="680"/>
    </row>
    <row r="43" spans="1:6">
      <c r="B43" s="312" t="s">
        <v>484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Normal="100" workbookViewId="0">
      <pane xSplit="2" ySplit="6" topLeftCell="K25" activePane="bottomRight" state="frozen"/>
      <selection pane="topRight"/>
      <selection pane="bottomLeft"/>
      <selection pane="bottomRight" activeCell="Q16" sqref="Q16"/>
    </sheetView>
  </sheetViews>
  <sheetFormatPr defaultRowHeight="15"/>
  <cols>
    <col min="1" max="1" width="8.7109375" style="243"/>
    <col min="2" max="2" width="82.5703125" style="367" customWidth="1"/>
    <col min="3" max="7" width="17.5703125" style="243" customWidth="1"/>
    <col min="9" max="9" width="11.5703125" customWidth="1"/>
    <col min="10" max="14" width="17.5703125" style="243" customWidth="1"/>
  </cols>
  <sheetData>
    <row r="1" spans="1:14">
      <c r="A1" s="243" t="s">
        <v>30</v>
      </c>
      <c r="B1" s="3" t="str">
        <f>'1. key ratios '!B1</f>
        <v>JSC "Bank of Georgia"</v>
      </c>
    </row>
    <row r="2" spans="1:14">
      <c r="A2" s="243" t="s">
        <v>31</v>
      </c>
      <c r="B2" s="361">
        <f>'1. key ratios '!B2</f>
        <v>44926</v>
      </c>
    </row>
    <row r="4" spans="1:14" ht="15.75" thickBot="1">
      <c r="A4" s="243" t="s">
        <v>534</v>
      </c>
      <c r="B4" s="368" t="s">
        <v>495</v>
      </c>
    </row>
    <row r="5" spans="1:14">
      <c r="A5" s="369"/>
      <c r="B5" s="370"/>
      <c r="C5" s="775" t="s">
        <v>496</v>
      </c>
      <c r="D5" s="775"/>
      <c r="E5" s="775"/>
      <c r="F5" s="775"/>
      <c r="G5" s="776" t="s">
        <v>497</v>
      </c>
      <c r="J5" s="775" t="s">
        <v>773</v>
      </c>
      <c r="K5" s="775"/>
      <c r="L5" s="775"/>
      <c r="M5" s="775"/>
      <c r="N5" s="776" t="s">
        <v>774</v>
      </c>
    </row>
    <row r="6" spans="1:14">
      <c r="A6" s="371"/>
      <c r="B6" s="372"/>
      <c r="C6" s="373" t="s">
        <v>498</v>
      </c>
      <c r="D6" s="374" t="s">
        <v>499</v>
      </c>
      <c r="E6" s="374" t="s">
        <v>500</v>
      </c>
      <c r="F6" s="374" t="s">
        <v>501</v>
      </c>
      <c r="G6" s="777"/>
      <c r="J6" s="702" t="s">
        <v>775</v>
      </c>
      <c r="K6" s="703" t="s">
        <v>776</v>
      </c>
      <c r="L6" s="703" t="s">
        <v>777</v>
      </c>
      <c r="M6" s="703" t="s">
        <v>778</v>
      </c>
      <c r="N6" s="777"/>
    </row>
    <row r="7" spans="1:14">
      <c r="A7" s="375"/>
      <c r="B7" s="376" t="s">
        <v>502</v>
      </c>
      <c r="C7" s="377"/>
      <c r="D7" s="377"/>
      <c r="E7" s="377"/>
      <c r="F7" s="377"/>
      <c r="G7" s="378"/>
      <c r="J7" s="704"/>
      <c r="K7" s="704"/>
      <c r="L7" s="704"/>
      <c r="M7" s="704"/>
      <c r="N7" s="705"/>
    </row>
    <row r="8" spans="1:14">
      <c r="A8" s="379">
        <v>1</v>
      </c>
      <c r="B8" s="380" t="s">
        <v>503</v>
      </c>
      <c r="C8" s="637">
        <v>3388048457.1136999</v>
      </c>
      <c r="D8" s="637">
        <v>0</v>
      </c>
      <c r="E8" s="637">
        <v>0</v>
      </c>
      <c r="F8" s="637">
        <v>2647043185.0262003</v>
      </c>
      <c r="G8" s="637">
        <v>6035091642.1399002</v>
      </c>
      <c r="I8" s="680"/>
      <c r="J8" s="701">
        <f>J9</f>
        <v>3388048457.1136999</v>
      </c>
      <c r="K8" s="701">
        <v>0</v>
      </c>
      <c r="L8" s="701">
        <v>0</v>
      </c>
      <c r="M8" s="701">
        <f>SUM(M9:M10)</f>
        <v>2647043185.0262003</v>
      </c>
      <c r="N8" s="701">
        <f>SUM(N9:N10)</f>
        <v>6035091642.1399002</v>
      </c>
    </row>
    <row r="9" spans="1:14">
      <c r="A9" s="379">
        <v>2</v>
      </c>
      <c r="B9" s="381" t="s">
        <v>504</v>
      </c>
      <c r="C9" s="637">
        <v>3388048457.1136999</v>
      </c>
      <c r="D9" s="637"/>
      <c r="E9" s="637"/>
      <c r="F9" s="637">
        <v>397194000</v>
      </c>
      <c r="G9" s="638">
        <v>3785242457.1136999</v>
      </c>
      <c r="I9" s="680"/>
      <c r="J9" s="701">
        <v>3388048457.1136999</v>
      </c>
      <c r="K9" s="701"/>
      <c r="L9" s="701"/>
      <c r="M9" s="701">
        <v>397194000</v>
      </c>
      <c r="N9" s="706">
        <f>SUM(J9:M9)</f>
        <v>3785242457.1136999</v>
      </c>
    </row>
    <row r="10" spans="1:14">
      <c r="A10" s="379">
        <v>3</v>
      </c>
      <c r="B10" s="381" t="s">
        <v>505</v>
      </c>
      <c r="C10" s="639"/>
      <c r="D10" s="639"/>
      <c r="E10" s="639"/>
      <c r="F10" s="637">
        <v>2249849185.0262003</v>
      </c>
      <c r="G10" s="638">
        <v>2249849185.0262003</v>
      </c>
      <c r="I10" s="680"/>
      <c r="J10" s="707"/>
      <c r="K10" s="707"/>
      <c r="L10" s="707"/>
      <c r="M10" s="701">
        <v>2249849185.0262003</v>
      </c>
      <c r="N10" s="706">
        <v>2249849185.0262003</v>
      </c>
    </row>
    <row r="11" spans="1:14" ht="14.45" customHeight="1">
      <c r="A11" s="379">
        <v>4</v>
      </c>
      <c r="B11" s="380" t="s">
        <v>506</v>
      </c>
      <c r="C11" s="637">
        <f>SUM(C12:C13)</f>
        <v>5373321106.5799999</v>
      </c>
      <c r="D11" s="637">
        <f t="shared" ref="D11:G11" si="0">SUM(D12:D13)</f>
        <v>3168375692.1400013</v>
      </c>
      <c r="E11" s="637">
        <f t="shared" si="0"/>
        <v>1203148399.73</v>
      </c>
      <c r="F11" s="637">
        <f t="shared" si="0"/>
        <v>463399122.38999999</v>
      </c>
      <c r="G11" s="637">
        <f t="shared" si="0"/>
        <v>8075866717.8235016</v>
      </c>
      <c r="I11" s="680"/>
      <c r="J11" s="701">
        <f>SUM(J12:J13)</f>
        <v>5373321106.5799999</v>
      </c>
      <c r="K11" s="701">
        <f t="shared" ref="K11:N11" si="1">SUM(K12:K13)</f>
        <v>3168375692.1400013</v>
      </c>
      <c r="L11" s="701">
        <f t="shared" si="1"/>
        <v>1203148399.73</v>
      </c>
      <c r="M11" s="701">
        <f t="shared" si="1"/>
        <v>463399122.38999999</v>
      </c>
      <c r="N11" s="701">
        <f t="shared" si="1"/>
        <v>8075866717.8235016</v>
      </c>
    </row>
    <row r="12" spans="1:14">
      <c r="A12" s="379">
        <v>5</v>
      </c>
      <c r="B12" s="381" t="s">
        <v>507</v>
      </c>
      <c r="C12" s="637">
        <v>2768065271.5300002</v>
      </c>
      <c r="D12" s="640">
        <v>2471848604.7200012</v>
      </c>
      <c r="E12" s="637">
        <v>977301870.61000001</v>
      </c>
      <c r="F12" s="637">
        <v>386661047.26999998</v>
      </c>
      <c r="G12" s="638">
        <v>6273682954.423501</v>
      </c>
      <c r="I12" s="680"/>
      <c r="J12" s="701">
        <v>2768065271.5300002</v>
      </c>
      <c r="K12" s="708">
        <v>2471848604.7200012</v>
      </c>
      <c r="L12" s="701">
        <v>977301870.61000001</v>
      </c>
      <c r="M12" s="701">
        <v>386661047.26999998</v>
      </c>
      <c r="N12" s="706">
        <v>6273682954.423501</v>
      </c>
    </row>
    <row r="13" spans="1:14">
      <c r="A13" s="379">
        <v>6</v>
      </c>
      <c r="B13" s="381" t="s">
        <v>508</v>
      </c>
      <c r="C13" s="637">
        <v>2605255835.0500002</v>
      </c>
      <c r="D13" s="640">
        <v>696527087.41999996</v>
      </c>
      <c r="E13" s="637">
        <v>225846529.12</v>
      </c>
      <c r="F13" s="637">
        <v>76738075.120000005</v>
      </c>
      <c r="G13" s="638">
        <v>1802183763.400001</v>
      </c>
      <c r="I13" s="680"/>
      <c r="J13" s="701">
        <v>2605255835.0500002</v>
      </c>
      <c r="K13" s="708">
        <v>696527087.41999996</v>
      </c>
      <c r="L13" s="701">
        <v>225846529.12</v>
      </c>
      <c r="M13" s="701">
        <v>76738075.120000005</v>
      </c>
      <c r="N13" s="706">
        <v>1802183763.400001</v>
      </c>
    </row>
    <row r="14" spans="1:14">
      <c r="A14" s="379">
        <v>7</v>
      </c>
      <c r="B14" s="380" t="s">
        <v>509</v>
      </c>
      <c r="C14" s="637">
        <f>SUM(C15:C16)</f>
        <v>5709937126.9165001</v>
      </c>
      <c r="D14" s="637">
        <f t="shared" ref="D14:G14" si="2">SUM(D15:D16)</f>
        <v>3803717963.3694</v>
      </c>
      <c r="E14" s="637">
        <f t="shared" si="2"/>
        <v>88573388.75</v>
      </c>
      <c r="F14" s="637">
        <f t="shared" si="2"/>
        <v>16869789.939999998</v>
      </c>
      <c r="G14" s="637">
        <f t="shared" si="2"/>
        <v>2642318059.5282502</v>
      </c>
      <c r="I14" s="680"/>
      <c r="J14" s="701">
        <f>SUM(J15:J16)</f>
        <v>5709937126.9165001</v>
      </c>
      <c r="K14" s="701">
        <f t="shared" ref="K14:N14" si="3">SUM(K15:K16)</f>
        <v>3803717963.3694</v>
      </c>
      <c r="L14" s="701">
        <f t="shared" si="3"/>
        <v>88573388.75</v>
      </c>
      <c r="M14" s="701">
        <f t="shared" si="3"/>
        <v>16869789.939999998</v>
      </c>
      <c r="N14" s="701">
        <f t="shared" si="3"/>
        <v>2642318059.5282502</v>
      </c>
    </row>
    <row r="15" spans="1:14" ht="39">
      <c r="A15" s="379">
        <v>8</v>
      </c>
      <c r="B15" s="381" t="s">
        <v>510</v>
      </c>
      <c r="C15" s="637">
        <v>4897848305.3964996</v>
      </c>
      <c r="D15" s="640">
        <v>582528214.97000003</v>
      </c>
      <c r="E15" s="637">
        <v>39665802.539999999</v>
      </c>
      <c r="F15" s="637">
        <v>15686209.939999999</v>
      </c>
      <c r="G15" s="638">
        <v>2617864266.4232502</v>
      </c>
      <c r="I15" s="680"/>
      <c r="J15" s="701">
        <v>4897848305.3964996</v>
      </c>
      <c r="K15" s="708">
        <v>582528214.97000003</v>
      </c>
      <c r="L15" s="701">
        <v>39665802.539999999</v>
      </c>
      <c r="M15" s="701">
        <v>15686209.939999999</v>
      </c>
      <c r="N15" s="706">
        <v>2617864266.4232502</v>
      </c>
    </row>
    <row r="16" spans="1:14" ht="26.25">
      <c r="A16" s="379">
        <v>9</v>
      </c>
      <c r="B16" s="381" t="s">
        <v>511</v>
      </c>
      <c r="C16" s="637">
        <v>812088821.51999998</v>
      </c>
      <c r="D16" s="640">
        <v>3221189748.3994002</v>
      </c>
      <c r="E16" s="637">
        <v>48907586.210000001</v>
      </c>
      <c r="F16" s="637">
        <v>1183580</v>
      </c>
      <c r="G16" s="638">
        <v>24453793.105</v>
      </c>
      <c r="I16" s="680"/>
      <c r="J16" s="701">
        <v>812088821.51999998</v>
      </c>
      <c r="K16" s="708">
        <v>3221189748.3994002</v>
      </c>
      <c r="L16" s="701">
        <v>48907586.210000001</v>
      </c>
      <c r="M16" s="701">
        <v>1183580</v>
      </c>
      <c r="N16" s="706">
        <v>24453793.105</v>
      </c>
    </row>
    <row r="17" spans="1:14">
      <c r="A17" s="379">
        <v>10</v>
      </c>
      <c r="B17" s="380" t="s">
        <v>512</v>
      </c>
      <c r="C17" s="637"/>
      <c r="D17" s="640">
        <v>0</v>
      </c>
      <c r="E17" s="637"/>
      <c r="F17" s="637"/>
      <c r="G17" s="638">
        <v>0</v>
      </c>
      <c r="I17" s="680"/>
      <c r="J17" s="701"/>
      <c r="K17" s="708">
        <v>0</v>
      </c>
      <c r="L17" s="701"/>
      <c r="M17" s="701"/>
      <c r="N17" s="706">
        <v>0</v>
      </c>
    </row>
    <row r="18" spans="1:14">
      <c r="A18" s="379">
        <v>11</v>
      </c>
      <c r="B18" s="380" t="s">
        <v>513</v>
      </c>
      <c r="C18" s="637">
        <v>0</v>
      </c>
      <c r="D18" s="637">
        <f t="shared" ref="D18:F18" si="4">SUM(D19:D20)</f>
        <v>445802271.8980999</v>
      </c>
      <c r="E18" s="637">
        <f t="shared" si="4"/>
        <v>22378549.743799999</v>
      </c>
      <c r="F18" s="637">
        <f t="shared" si="4"/>
        <v>61021610.441200003</v>
      </c>
      <c r="G18" s="638">
        <v>0</v>
      </c>
      <c r="I18" s="680"/>
      <c r="J18" s="701">
        <v>0</v>
      </c>
      <c r="K18" s="701">
        <f t="shared" ref="K18:M18" si="5">SUM(K19:K20)</f>
        <v>445802271.8980999</v>
      </c>
      <c r="L18" s="701">
        <f t="shared" si="5"/>
        <v>22378549.743799999</v>
      </c>
      <c r="M18" s="701">
        <f t="shared" si="5"/>
        <v>61021610.441200003</v>
      </c>
      <c r="N18" s="706">
        <v>0</v>
      </c>
    </row>
    <row r="19" spans="1:14">
      <c r="A19" s="379">
        <v>12</v>
      </c>
      <c r="B19" s="381" t="s">
        <v>514</v>
      </c>
      <c r="C19" s="639"/>
      <c r="D19" s="640">
        <v>58184472.310000002</v>
      </c>
      <c r="E19" s="637">
        <v>92613.72</v>
      </c>
      <c r="F19" s="637">
        <v>742557.81</v>
      </c>
      <c r="G19" s="638">
        <v>0</v>
      </c>
      <c r="I19" s="680"/>
      <c r="J19" s="707"/>
      <c r="K19" s="708">
        <v>58184472.310000002</v>
      </c>
      <c r="L19" s="701">
        <v>92613.72</v>
      </c>
      <c r="M19" s="701">
        <v>742557.81</v>
      </c>
      <c r="N19" s="706">
        <v>0</v>
      </c>
    </row>
    <row r="20" spans="1:14">
      <c r="A20" s="379">
        <v>13</v>
      </c>
      <c r="B20" s="381" t="s">
        <v>515</v>
      </c>
      <c r="C20" s="637"/>
      <c r="D20" s="637">
        <v>387617799.5880999</v>
      </c>
      <c r="E20" s="637">
        <v>22285936.023800001</v>
      </c>
      <c r="F20" s="701">
        <f>7676687.6312+52602365</f>
        <v>60279052.631200001</v>
      </c>
      <c r="G20" s="638">
        <v>0</v>
      </c>
      <c r="I20" s="680"/>
      <c r="J20" s="701"/>
      <c r="K20" s="701">
        <v>387617799.5880999</v>
      </c>
      <c r="L20" s="701">
        <v>22285936.023800001</v>
      </c>
      <c r="M20" s="701">
        <f>7676687.6312+52602365</f>
        <v>60279052.631200001</v>
      </c>
      <c r="N20" s="706">
        <v>0</v>
      </c>
    </row>
    <row r="21" spans="1:14">
      <c r="A21" s="382">
        <v>14</v>
      </c>
      <c r="B21" s="383" t="s">
        <v>516</v>
      </c>
      <c r="C21" s="641">
        <f>SUM(C8,C11,C14,C17,C18)</f>
        <v>14471306690.610199</v>
      </c>
      <c r="D21" s="641">
        <f>SUM(D8,D11,D14,D17,D18)</f>
        <v>7417895927.4075012</v>
      </c>
      <c r="E21" s="641">
        <f>SUM(E8,E11,E14,E17,E18)</f>
        <v>1314100338.2237999</v>
      </c>
      <c r="F21" s="641">
        <f>SUM(F8,F11,F14,F17,F18)</f>
        <v>3188333707.7974</v>
      </c>
      <c r="G21" s="641">
        <f>SUM(G8+G11+G14)</f>
        <v>16753276419.491652</v>
      </c>
      <c r="I21" s="680"/>
      <c r="J21" s="709">
        <f>SUM(J8,J11,J14,J17,J18)</f>
        <v>14471306690.610199</v>
      </c>
      <c r="K21" s="709">
        <f>SUM(K8,K11,K14,K17,K18)</f>
        <v>7417895927.4075012</v>
      </c>
      <c r="L21" s="709">
        <f>SUM(L8,L11,L14,L17,L18)</f>
        <v>1314100338.2237999</v>
      </c>
      <c r="M21" s="709">
        <f>SUM(M8,M11,M14,M17,M18)</f>
        <v>3188333707.7974</v>
      </c>
      <c r="N21" s="709">
        <f>SUM(N8+N11+N14)</f>
        <v>16753276419.491652</v>
      </c>
    </row>
    <row r="22" spans="1:14">
      <c r="A22" s="384"/>
      <c r="B22" s="385" t="s">
        <v>517</v>
      </c>
      <c r="C22" s="642"/>
      <c r="D22" s="643"/>
      <c r="E22" s="642"/>
      <c r="F22" s="642"/>
      <c r="G22" s="644"/>
      <c r="I22" s="680"/>
      <c r="J22" s="710"/>
      <c r="K22" s="711"/>
      <c r="L22" s="710"/>
      <c r="M22" s="710"/>
      <c r="N22" s="712"/>
    </row>
    <row r="23" spans="1:14">
      <c r="A23" s="379">
        <v>15</v>
      </c>
      <c r="B23" s="380" t="s">
        <v>518</v>
      </c>
      <c r="C23" s="645">
        <v>5091130821.4959993</v>
      </c>
      <c r="D23" s="646">
        <v>4814873490.2309999</v>
      </c>
      <c r="E23" s="645"/>
      <c r="F23" s="645"/>
      <c r="G23" s="647">
        <v>337499426.08354998</v>
      </c>
      <c r="I23" s="680"/>
      <c r="J23" s="713">
        <v>5091130821.4959993</v>
      </c>
      <c r="K23" s="714">
        <v>4814873490.2309999</v>
      </c>
      <c r="L23" s="713"/>
      <c r="M23" s="713"/>
      <c r="N23" s="715">
        <v>337499426.08354998</v>
      </c>
    </row>
    <row r="24" spans="1:14">
      <c r="A24" s="379">
        <v>16</v>
      </c>
      <c r="B24" s="380" t="s">
        <v>519</v>
      </c>
      <c r="C24" s="645">
        <f>SUM(C25:C27,C29,C31)</f>
        <v>210122772.61000001</v>
      </c>
      <c r="D24" s="646">
        <f>SUM(D25:D27,D29,D31)</f>
        <v>2589849419.1077886</v>
      </c>
      <c r="E24" s="645">
        <f>SUM(E25:E27,E29,E31)</f>
        <v>1696822868.1689117</v>
      </c>
      <c r="F24" s="645">
        <f>SUM(F25:F27,F29,F31)</f>
        <v>9954943589.207098</v>
      </c>
      <c r="G24" s="647">
        <f>SUM(G25:G27,G29,G31)</f>
        <v>10128442729.111324</v>
      </c>
      <c r="I24" s="680"/>
      <c r="J24" s="716">
        <f>SUM(J25:J27,J29,J31)</f>
        <v>210122772.61000001</v>
      </c>
      <c r="K24" s="717">
        <f>SUM(K25:K27,K29,K31)</f>
        <v>2589849419.1077886</v>
      </c>
      <c r="L24" s="716">
        <f>SUM(L25:L27,L29,L31)</f>
        <v>1696822868.1689117</v>
      </c>
      <c r="M24" s="716">
        <f>SUM(M25:M27,M29,M31)</f>
        <v>9954943589.207098</v>
      </c>
      <c r="N24" s="715">
        <f>SUM(N25:N27,N29,N31)</f>
        <v>10128442729.111324</v>
      </c>
    </row>
    <row r="25" spans="1:14">
      <c r="A25" s="379">
        <v>17</v>
      </c>
      <c r="B25" s="381" t="s">
        <v>520</v>
      </c>
      <c r="C25" s="645"/>
      <c r="D25" s="646"/>
      <c r="E25" s="645"/>
      <c r="F25" s="645"/>
      <c r="G25" s="647"/>
      <c r="I25" s="680"/>
      <c r="J25" s="716"/>
      <c r="K25" s="717"/>
      <c r="L25" s="716"/>
      <c r="M25" s="716"/>
      <c r="N25" s="715"/>
    </row>
    <row r="26" spans="1:14" ht="26.25">
      <c r="A26" s="379">
        <v>18</v>
      </c>
      <c r="B26" s="381" t="s">
        <v>521</v>
      </c>
      <c r="C26" s="645">
        <v>210122772.61000001</v>
      </c>
      <c r="D26" s="646">
        <v>22210471.884679999</v>
      </c>
      <c r="E26" s="645">
        <v>39400099.059520006</v>
      </c>
      <c r="F26" s="645">
        <v>32625762.807280004</v>
      </c>
      <c r="G26" s="647">
        <v>58597383.119742006</v>
      </c>
      <c r="I26" s="680"/>
      <c r="J26" s="716">
        <v>210122772.61000001</v>
      </c>
      <c r="K26" s="717">
        <v>22210471.884679999</v>
      </c>
      <c r="L26" s="716">
        <v>39400099.059520006</v>
      </c>
      <c r="M26" s="716">
        <v>32625762.807280004</v>
      </c>
      <c r="N26" s="715">
        <v>58597383.119742006</v>
      </c>
    </row>
    <row r="27" spans="1:14">
      <c r="A27" s="379">
        <v>19</v>
      </c>
      <c r="B27" s="381" t="s">
        <v>522</v>
      </c>
      <c r="C27" s="645">
        <v>0</v>
      </c>
      <c r="D27" s="646">
        <v>2259182823.0127435</v>
      </c>
      <c r="E27" s="645">
        <v>1377858636.1231878</v>
      </c>
      <c r="F27" s="645">
        <v>5754827339.196003</v>
      </c>
      <c r="G27" s="647">
        <v>6710123967.8845453</v>
      </c>
      <c r="I27" s="680"/>
      <c r="J27" s="716">
        <v>0</v>
      </c>
      <c r="K27" s="717">
        <v>2259182823.0127435</v>
      </c>
      <c r="L27" s="716">
        <v>1377858636.1231878</v>
      </c>
      <c r="M27" s="716">
        <v>5754827339.196003</v>
      </c>
      <c r="N27" s="715">
        <v>6710123967.8845453</v>
      </c>
    </row>
    <row r="28" spans="1:14">
      <c r="A28" s="379">
        <v>20</v>
      </c>
      <c r="B28" s="386" t="s">
        <v>523</v>
      </c>
      <c r="C28" s="645"/>
      <c r="D28" s="646"/>
      <c r="E28" s="645"/>
      <c r="F28" s="645"/>
      <c r="G28" s="647"/>
      <c r="I28" s="680"/>
      <c r="J28" s="716"/>
      <c r="K28" s="717"/>
      <c r="L28" s="716"/>
      <c r="M28" s="716"/>
      <c r="N28" s="715"/>
    </row>
    <row r="29" spans="1:14">
      <c r="A29" s="379">
        <v>21</v>
      </c>
      <c r="B29" s="381" t="s">
        <v>524</v>
      </c>
      <c r="C29" s="645">
        <v>0</v>
      </c>
      <c r="D29" s="648">
        <v>292650356.31826568</v>
      </c>
      <c r="E29" s="648">
        <v>259624327.71320391</v>
      </c>
      <c r="F29" s="648">
        <v>3807424420.8048148</v>
      </c>
      <c r="G29" s="648">
        <v>3035792435.0853372</v>
      </c>
      <c r="I29" s="680"/>
      <c r="J29" s="716">
        <v>0</v>
      </c>
      <c r="K29">
        <v>292650356.31826568</v>
      </c>
      <c r="L29">
        <v>259624327.71320391</v>
      </c>
      <c r="M29">
        <v>3807424420.8048148</v>
      </c>
      <c r="N29">
        <v>3035792435.0853372</v>
      </c>
    </row>
    <row r="30" spans="1:14">
      <c r="A30" s="379">
        <v>22</v>
      </c>
      <c r="B30" s="386" t="s">
        <v>523</v>
      </c>
      <c r="C30" s="645"/>
      <c r="D30" s="646">
        <v>186377564.18201527</v>
      </c>
      <c r="E30" s="645">
        <v>175488291.60961717</v>
      </c>
      <c r="F30" s="645">
        <v>2383278323.0724254</v>
      </c>
      <c r="G30" s="647">
        <v>1730063837.8928895</v>
      </c>
      <c r="I30" s="680"/>
      <c r="J30" s="716"/>
      <c r="K30" s="717">
        <v>186377564.18201527</v>
      </c>
      <c r="L30" s="716">
        <v>175488291.60961717</v>
      </c>
      <c r="M30" s="716">
        <v>2383278323.0724254</v>
      </c>
      <c r="N30" s="715">
        <v>1730063837.8928895</v>
      </c>
    </row>
    <row r="31" spans="1:14">
      <c r="A31" s="379">
        <v>23</v>
      </c>
      <c r="B31" s="381" t="s">
        <v>525</v>
      </c>
      <c r="C31" s="645"/>
      <c r="D31" s="646">
        <v>15805767.892099999</v>
      </c>
      <c r="E31" s="645">
        <v>19939805.272999998</v>
      </c>
      <c r="F31" s="645">
        <v>360066066.39900005</v>
      </c>
      <c r="G31" s="647">
        <v>323928943.02170002</v>
      </c>
      <c r="I31" s="680"/>
      <c r="J31" s="716"/>
      <c r="K31" s="717">
        <v>15805767.892099999</v>
      </c>
      <c r="L31" s="716">
        <v>19939805.272999998</v>
      </c>
      <c r="M31" s="716">
        <v>360066066.39900005</v>
      </c>
      <c r="N31" s="715">
        <v>323928943.02170002</v>
      </c>
    </row>
    <row r="32" spans="1:14">
      <c r="A32" s="379">
        <v>24</v>
      </c>
      <c r="B32" s="380" t="s">
        <v>526</v>
      </c>
      <c r="C32" s="645"/>
      <c r="D32" s="646"/>
      <c r="E32" s="645"/>
      <c r="F32" s="645"/>
      <c r="G32" s="647">
        <v>0</v>
      </c>
      <c r="I32" s="680"/>
      <c r="J32" s="716"/>
      <c r="K32" s="717"/>
      <c r="L32" s="716"/>
      <c r="M32" s="716"/>
      <c r="N32" s="715">
        <v>0</v>
      </c>
    </row>
    <row r="33" spans="1:14">
      <c r="A33" s="379">
        <v>25</v>
      </c>
      <c r="B33" s="380" t="s">
        <v>527</v>
      </c>
      <c r="C33" s="645">
        <f>SUM(C34:C35)</f>
        <v>665375953.49619997</v>
      </c>
      <c r="D33" s="645">
        <f>SUM(D34:D35)</f>
        <v>518046230.87588722</v>
      </c>
      <c r="E33" s="645">
        <f>SUM(E34:E35)</f>
        <v>116557799.88246658</v>
      </c>
      <c r="F33" s="645">
        <f>SUM(F34:F35)</f>
        <v>824971730.14224255</v>
      </c>
      <c r="G33" s="647">
        <f>SUM(G34:G35)</f>
        <v>1976533717.8453257</v>
      </c>
      <c r="I33" s="680"/>
      <c r="J33" s="716">
        <f>SUM(J34:J35)</f>
        <v>665375953.49619997</v>
      </c>
      <c r="K33" s="716">
        <f>SUM(K34:K35)</f>
        <v>518046230.87588722</v>
      </c>
      <c r="L33" s="716">
        <f>SUM(L34:L35)</f>
        <v>116557799.88246658</v>
      </c>
      <c r="M33" s="716">
        <f>SUM(M34:M35)</f>
        <v>824971730.14224255</v>
      </c>
      <c r="N33" s="715">
        <f>SUM(N34:N35)</f>
        <v>1976533717.8453257</v>
      </c>
    </row>
    <row r="34" spans="1:14">
      <c r="A34" s="379">
        <v>26</v>
      </c>
      <c r="B34" s="381" t="s">
        <v>528</v>
      </c>
      <c r="C34" s="492"/>
      <c r="D34" s="646">
        <v>25338058.07</v>
      </c>
      <c r="E34" s="645">
        <v>1400905.4300000002</v>
      </c>
      <c r="F34" s="645">
        <v>4794795.1400000006</v>
      </c>
      <c r="G34" s="647">
        <v>31533758.640000001</v>
      </c>
      <c r="I34" s="680"/>
      <c r="J34" s="718"/>
      <c r="K34" s="717">
        <v>25338058.07</v>
      </c>
      <c r="L34" s="716">
        <v>1400905.4300000002</v>
      </c>
      <c r="M34" s="716">
        <v>4794795.1400000006</v>
      </c>
      <c r="N34" s="715">
        <v>31533758.640000001</v>
      </c>
    </row>
    <row r="35" spans="1:14">
      <c r="A35" s="379">
        <v>27</v>
      </c>
      <c r="B35" s="381" t="s">
        <v>529</v>
      </c>
      <c r="C35" s="645">
        <v>665375953.49619997</v>
      </c>
      <c r="D35" s="646">
        <v>492708172.80588722</v>
      </c>
      <c r="E35" s="645">
        <v>115156894.45246658</v>
      </c>
      <c r="F35" s="645">
        <v>820176935.00224257</v>
      </c>
      <c r="G35" s="647">
        <v>1944999959.2053256</v>
      </c>
      <c r="I35" s="680"/>
      <c r="J35" s="716">
        <v>665375953.49619997</v>
      </c>
      <c r="K35" s="717">
        <v>492708172.80588722</v>
      </c>
      <c r="L35" s="716">
        <v>115156894.45246658</v>
      </c>
      <c r="M35" s="716">
        <v>820176935.00224257</v>
      </c>
      <c r="N35" s="715">
        <v>1944999959.2053256</v>
      </c>
    </row>
    <row r="36" spans="1:14">
      <c r="A36" s="379">
        <v>28</v>
      </c>
      <c r="B36" s="380" t="s">
        <v>530</v>
      </c>
      <c r="C36" s="645">
        <v>810183355.17580009</v>
      </c>
      <c r="D36" s="646">
        <v>679302386.09619999</v>
      </c>
      <c r="E36" s="645">
        <v>316899213.727</v>
      </c>
      <c r="F36" s="645">
        <v>777847773.92159998</v>
      </c>
      <c r="G36" s="647">
        <v>256806493.82935002</v>
      </c>
      <c r="I36" s="680"/>
      <c r="J36" s="716">
        <v>810183355.17580009</v>
      </c>
      <c r="K36" s="717">
        <v>679302386.09619999</v>
      </c>
      <c r="L36" s="716">
        <v>316899213.727</v>
      </c>
      <c r="M36" s="716">
        <v>777847773.92159998</v>
      </c>
      <c r="N36" s="715">
        <v>256806493.82935002</v>
      </c>
    </row>
    <row r="37" spans="1:14">
      <c r="A37" s="382">
        <v>29</v>
      </c>
      <c r="B37" s="383" t="s">
        <v>531</v>
      </c>
      <c r="C37" s="641">
        <f>SUM(C23:C24,C32:C33,C36)</f>
        <v>6776812902.7779989</v>
      </c>
      <c r="D37" s="641">
        <f>SUM(D23:D24,D32:D33,D36)</f>
        <v>8602071526.3108749</v>
      </c>
      <c r="E37" s="641">
        <f>SUM(E23:E24,E32:E33,E36)</f>
        <v>2130279881.7783782</v>
      </c>
      <c r="F37" s="641">
        <f>SUM(F23:F24,F32:F33,F36)</f>
        <v>11557763093.270941</v>
      </c>
      <c r="G37" s="649">
        <f>SUM(G23:G24,G32:G33,G36)</f>
        <v>12699282366.869549</v>
      </c>
      <c r="I37" s="680"/>
      <c r="J37" s="709">
        <f>SUM(J23:J24,J32:J33,J36)</f>
        <v>6776812902.7779989</v>
      </c>
      <c r="K37" s="709">
        <f>SUM(K23:K24,K32:K33,K36)</f>
        <v>8602071526.3108749</v>
      </c>
      <c r="L37" s="709">
        <f>SUM(L23:L24,L32:L33,L36)</f>
        <v>2130279881.7783782</v>
      </c>
      <c r="M37" s="709">
        <f>SUM(M23:M24,M32:M33,M36)</f>
        <v>11557763093.270941</v>
      </c>
      <c r="N37" s="719">
        <f>SUM(N23:N24,N32:N33,N36)</f>
        <v>12699282366.869549</v>
      </c>
    </row>
    <row r="38" spans="1:14">
      <c r="A38" s="375"/>
      <c r="B38" s="387"/>
      <c r="C38" s="650"/>
      <c r="D38" s="650"/>
      <c r="E38" s="650"/>
      <c r="F38" s="650"/>
      <c r="G38" s="651"/>
      <c r="I38" s="680"/>
      <c r="J38" s="720"/>
      <c r="K38" s="720"/>
      <c r="L38" s="720"/>
      <c r="M38" s="720"/>
      <c r="N38" s="721"/>
    </row>
    <row r="39" spans="1:14" ht="15.75" thickBot="1">
      <c r="A39" s="388">
        <v>30</v>
      </c>
      <c r="B39" s="389" t="s">
        <v>532</v>
      </c>
      <c r="C39" s="652"/>
      <c r="D39" s="652"/>
      <c r="E39" s="652"/>
      <c r="F39" s="652"/>
      <c r="G39" s="653">
        <f>IFERROR(G21/G37,0)</f>
        <v>1.319230168721844</v>
      </c>
      <c r="I39" s="680"/>
      <c r="J39" s="722"/>
      <c r="K39" s="722"/>
      <c r="L39" s="722"/>
      <c r="M39" s="722"/>
      <c r="N39" s="723">
        <f>IFERROR(N21/N37,0)</f>
        <v>1.319230168721844</v>
      </c>
    </row>
    <row r="41" spans="1:14">
      <c r="M41" s="478"/>
    </row>
    <row r="42" spans="1:14" ht="39">
      <c r="B42" s="367" t="s">
        <v>533</v>
      </c>
      <c r="M42" s="724"/>
      <c r="N42" s="724"/>
    </row>
    <row r="44" spans="1:14">
      <c r="C44" s="478"/>
      <c r="D44" s="478"/>
      <c r="E44" s="478"/>
      <c r="F44" s="478"/>
      <c r="G44" s="478"/>
    </row>
  </sheetData>
  <mergeCells count="4">
    <mergeCell ref="C5:F5"/>
    <mergeCell ref="G5:G6"/>
    <mergeCell ref="J5:M5"/>
    <mergeCell ref="N5:N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abSelected="1" zoomScaleNormal="100" workbookViewId="0">
      <pane xSplit="1" ySplit="5" topLeftCell="B6" activePane="bottomRight" state="frozen"/>
      <selection pane="topRight"/>
      <selection pane="bottomLeft"/>
      <selection pane="bottomRight" activeCell="D50" sqref="D50"/>
    </sheetView>
  </sheetViews>
  <sheetFormatPr defaultColWidth="9.140625" defaultRowHeight="14.25"/>
  <cols>
    <col min="1" max="1" width="9.5703125" style="3" bestFit="1" customWidth="1"/>
    <col min="2" max="2" width="86" style="3" customWidth="1"/>
    <col min="3" max="3" width="15.5703125" style="3" customWidth="1"/>
    <col min="4" max="4" width="19.7109375" style="4" customWidth="1"/>
    <col min="5" max="5" width="20" style="4" customWidth="1"/>
    <col min="6" max="6" width="17.5703125" style="4" customWidth="1"/>
    <col min="7" max="7" width="15.42578125" style="4" customWidth="1"/>
    <col min="8" max="13" width="6.7109375" style="5" customWidth="1"/>
    <col min="14" max="16384" width="9.140625" style="5"/>
  </cols>
  <sheetData>
    <row r="1" spans="1:14">
      <c r="A1" s="2" t="s">
        <v>30</v>
      </c>
      <c r="B1" s="3" t="s">
        <v>739</v>
      </c>
    </row>
    <row r="2" spans="1:14">
      <c r="A2" s="2" t="s">
        <v>31</v>
      </c>
      <c r="B2" s="467">
        <v>44926</v>
      </c>
      <c r="C2" s="6"/>
      <c r="D2" s="7"/>
      <c r="E2" s="7"/>
      <c r="F2" s="7"/>
      <c r="G2" s="7"/>
      <c r="H2" s="8"/>
    </row>
    <row r="3" spans="1:14">
      <c r="A3" s="2"/>
      <c r="B3" s="6"/>
      <c r="C3" s="6"/>
      <c r="D3" s="7"/>
      <c r="E3" s="7"/>
      <c r="F3" s="7"/>
      <c r="G3" s="7"/>
      <c r="H3" s="8"/>
    </row>
    <row r="4" spans="1:14" ht="15" thickBot="1">
      <c r="A4" s="9" t="s">
        <v>139</v>
      </c>
      <c r="B4" s="10" t="s">
        <v>138</v>
      </c>
      <c r="C4" s="10"/>
      <c r="D4" s="10"/>
      <c r="E4" s="10"/>
      <c r="F4" s="10"/>
      <c r="G4" s="10"/>
      <c r="H4" s="8"/>
    </row>
    <row r="5" spans="1:14">
      <c r="A5" s="11" t="s">
        <v>6</v>
      </c>
      <c r="B5" s="12"/>
      <c r="C5" s="359" t="str">
        <f>INT((MONTH($B$2))/3)&amp;"Q"&amp;"-"&amp;YEAR($B$2)</f>
        <v>4Q-2022</v>
      </c>
      <c r="D5" s="359" t="str">
        <f>IF(INT(MONTH($B$2))=3, "4"&amp;"Q"&amp;"-"&amp;YEAR($B$2)-1, IF(INT(MONTH($B$2))=6, "1"&amp;"Q"&amp;"-"&amp;YEAR($B$2), IF(INT(MONTH($B$2))=9, "2"&amp;"Q"&amp;"-"&amp;YEAR($B$2),IF(INT(MONTH($B$2))=12, "3"&amp;"Q"&amp;"-"&amp;YEAR($B$2), 0))))</f>
        <v>3Q-2022</v>
      </c>
      <c r="E5" s="359" t="str">
        <f>IF(INT(MONTH($B$2))=3, "3"&amp;"Q"&amp;"-"&amp;YEAR($B$2)-1, IF(INT(MONTH($B$2))=6, "4"&amp;"Q"&amp;"-"&amp;YEAR($B$2)-1, IF(INT(MONTH($B$2))=9, "1"&amp;"Q"&amp;"-"&amp;YEAR($B$2),IF(INT(MONTH($B$2))=12, "2"&amp;"Q"&amp;"-"&amp;YEAR($B$2), 0))))</f>
        <v>2Q-2022</v>
      </c>
      <c r="F5" s="359" t="str">
        <f>IF(INT(MONTH($B$2))=3, "2"&amp;"Q"&amp;"-"&amp;YEAR($B$2)-1, IF(INT(MONTH($B$2))=6, "3"&amp;"Q"&amp;"-"&amp;YEAR($B$2)-1, IF(INT(MONTH($B$2))=9, "4"&amp;"Q"&amp;"-"&amp;YEAR($B$2)-1,IF(INT(MONTH($B$2))=12, "1"&amp;"Q"&amp;"-"&amp;YEAR($B$2), 0))))</f>
        <v>1Q-2022</v>
      </c>
      <c r="G5" s="360" t="str">
        <f>IF(INT(MONTH($B$2))=3, "1"&amp;"Q"&amp;"-"&amp;YEAR($B$2)-1, IF(INT(MONTH($B$2))=6, "2"&amp;"Q"&amp;"-"&amp;YEAR($B$2)-1, IF(INT(MONTH($B$2))=9, "3"&amp;"Q"&amp;"-"&amp;YEAR($B$2)-1,IF(INT(MONTH($B$2))=12, "4"&amp;"Q"&amp;"-"&amp;YEAR($B$2)-1, 0))))</f>
        <v>4Q-2021</v>
      </c>
    </row>
    <row r="6" spans="1:14">
      <c r="B6" s="189" t="s">
        <v>137</v>
      </c>
      <c r="C6" s="492"/>
      <c r="D6" s="492"/>
      <c r="E6" s="492"/>
      <c r="F6" s="492"/>
      <c r="G6" s="493"/>
    </row>
    <row r="7" spans="1:14">
      <c r="A7" s="13"/>
      <c r="B7" s="190" t="s">
        <v>135</v>
      </c>
      <c r="C7" s="492"/>
      <c r="D7" s="492"/>
      <c r="E7" s="492"/>
      <c r="F7" s="492"/>
      <c r="G7" s="493"/>
    </row>
    <row r="8" spans="1:14">
      <c r="A8" s="363">
        <v>1</v>
      </c>
      <c r="B8" s="14" t="s">
        <v>485</v>
      </c>
      <c r="C8" s="494">
        <v>2982748457.1136999</v>
      </c>
      <c r="D8" s="494">
        <v>2877676706.3160996</v>
      </c>
      <c r="E8" s="494">
        <v>2593577741.0823002</v>
      </c>
      <c r="F8" s="494">
        <v>2514520836.8166003</v>
      </c>
      <c r="G8" s="495">
        <v>2381240371.2011437</v>
      </c>
      <c r="J8" s="672"/>
      <c r="K8" s="672"/>
      <c r="L8" s="672"/>
      <c r="M8" s="672"/>
      <c r="N8" s="672"/>
    </row>
    <row r="9" spans="1:14">
      <c r="A9" s="363">
        <v>2</v>
      </c>
      <c r="B9" s="14" t="s">
        <v>486</v>
      </c>
      <c r="C9" s="494">
        <v>3388048457.1136999</v>
      </c>
      <c r="D9" s="494">
        <v>3302956706.3160996</v>
      </c>
      <c r="E9" s="494">
        <v>3032912741.0823002</v>
      </c>
      <c r="F9" s="494">
        <v>2824650836.8166003</v>
      </c>
      <c r="G9" s="495">
        <v>2691000371.2011437</v>
      </c>
      <c r="J9" s="672"/>
      <c r="K9" s="672"/>
      <c r="L9" s="672"/>
      <c r="M9" s="672"/>
      <c r="N9" s="672"/>
    </row>
    <row r="10" spans="1:14">
      <c r="A10" s="363">
        <v>3</v>
      </c>
      <c r="B10" s="14" t="s">
        <v>244</v>
      </c>
      <c r="C10" s="494">
        <v>4006280547.7389746</v>
      </c>
      <c r="D10" s="494">
        <v>3936572930.3212585</v>
      </c>
      <c r="E10" s="494">
        <v>3668109512.6808996</v>
      </c>
      <c r="F10" s="494">
        <v>3614845661.5376267</v>
      </c>
      <c r="G10" s="495">
        <v>3475800220.6503272</v>
      </c>
      <c r="J10" s="672"/>
      <c r="K10" s="672"/>
      <c r="L10" s="672"/>
      <c r="M10" s="672"/>
      <c r="N10" s="672"/>
    </row>
    <row r="11" spans="1:14">
      <c r="A11" s="363">
        <v>4</v>
      </c>
      <c r="B11" s="14" t="s">
        <v>488</v>
      </c>
      <c r="C11" s="494">
        <v>2353590996.5320168</v>
      </c>
      <c r="D11" s="494">
        <v>2254945392.0050201</v>
      </c>
      <c r="E11" s="494">
        <v>2170810718.8780918</v>
      </c>
      <c r="F11" s="494">
        <v>2165524560.7191391</v>
      </c>
      <c r="G11" s="495">
        <v>2063248322.8275342</v>
      </c>
      <c r="J11" s="672"/>
      <c r="K11" s="672"/>
      <c r="L11" s="672"/>
      <c r="M11" s="672"/>
      <c r="N11" s="672"/>
    </row>
    <row r="12" spans="1:14">
      <c r="A12" s="363">
        <v>5</v>
      </c>
      <c r="B12" s="14" t="s">
        <v>489</v>
      </c>
      <c r="C12" s="494">
        <v>2801374929.8888588</v>
      </c>
      <c r="D12" s="494">
        <v>2684299782.806345</v>
      </c>
      <c r="E12" s="494">
        <v>2587672385.437727</v>
      </c>
      <c r="F12" s="494">
        <v>2582484303.9510574</v>
      </c>
      <c r="G12" s="495">
        <v>2452670591.4897223</v>
      </c>
      <c r="J12" s="672"/>
      <c r="K12" s="672"/>
      <c r="L12" s="672"/>
      <c r="M12" s="672"/>
      <c r="N12" s="672"/>
    </row>
    <row r="13" spans="1:14">
      <c r="A13" s="363">
        <v>6</v>
      </c>
      <c r="B13" s="14" t="s">
        <v>487</v>
      </c>
      <c r="C13" s="494">
        <v>3494089019.8147717</v>
      </c>
      <c r="D13" s="494">
        <v>3347960875.882175</v>
      </c>
      <c r="E13" s="494">
        <v>3229808487.8750329</v>
      </c>
      <c r="F13" s="494">
        <v>3225579975.0055032</v>
      </c>
      <c r="G13" s="495">
        <v>3182228147.4987483</v>
      </c>
      <c r="J13" s="672"/>
      <c r="K13" s="672"/>
      <c r="L13" s="672"/>
      <c r="M13" s="672"/>
      <c r="N13" s="672"/>
    </row>
    <row r="14" spans="1:14">
      <c r="A14" s="13"/>
      <c r="B14" s="189" t="s">
        <v>491</v>
      </c>
      <c r="C14" s="496"/>
      <c r="D14" s="496"/>
      <c r="E14" s="496"/>
      <c r="F14" s="496"/>
      <c r="G14" s="497"/>
      <c r="J14" s="672"/>
      <c r="K14" s="672"/>
      <c r="L14" s="672"/>
      <c r="M14" s="672"/>
      <c r="N14" s="672"/>
    </row>
    <row r="15" spans="1:14" ht="15" customHeight="1">
      <c r="A15" s="363">
        <v>7</v>
      </c>
      <c r="B15" s="14" t="s">
        <v>490</v>
      </c>
      <c r="C15" s="498">
        <v>20279423868.18718</v>
      </c>
      <c r="D15" s="498">
        <v>19410174618.021389</v>
      </c>
      <c r="E15" s="498">
        <v>18482318517.519821</v>
      </c>
      <c r="F15" s="498">
        <v>18371887831.583778</v>
      </c>
      <c r="G15" s="499">
        <v>17977949348.409412</v>
      </c>
      <c r="J15" s="672"/>
      <c r="K15" s="672"/>
      <c r="L15" s="672"/>
      <c r="M15" s="672"/>
      <c r="N15" s="672"/>
    </row>
    <row r="16" spans="1:14">
      <c r="A16" s="13"/>
      <c r="B16" s="189" t="s">
        <v>492</v>
      </c>
      <c r="C16" s="496"/>
      <c r="D16" s="496"/>
      <c r="E16" s="496"/>
      <c r="F16" s="496"/>
      <c r="G16" s="497"/>
      <c r="J16" s="672"/>
      <c r="K16" s="672"/>
      <c r="L16" s="672"/>
      <c r="M16" s="672"/>
      <c r="N16" s="672"/>
    </row>
    <row r="17" spans="1:14" s="15" customFormat="1">
      <c r="A17" s="363"/>
      <c r="B17" s="190" t="s">
        <v>476</v>
      </c>
      <c r="C17" s="496"/>
      <c r="D17" s="496"/>
      <c r="E17" s="496"/>
      <c r="F17" s="496"/>
      <c r="G17" s="497"/>
      <c r="J17" s="672"/>
      <c r="K17" s="672"/>
      <c r="L17" s="672"/>
      <c r="M17" s="672"/>
      <c r="N17" s="672"/>
    </row>
    <row r="18" spans="1:14">
      <c r="A18" s="11">
        <v>8</v>
      </c>
      <c r="B18" s="14" t="s">
        <v>485</v>
      </c>
      <c r="C18" s="500">
        <v>0.14708250473490073</v>
      </c>
      <c r="D18" s="500">
        <v>0.14825609573055148</v>
      </c>
      <c r="E18" s="500">
        <v>0.14032751024303511</v>
      </c>
      <c r="F18" s="500">
        <v>0.13686785265985549</v>
      </c>
      <c r="G18" s="501">
        <v>0.13245339193325864</v>
      </c>
      <c r="J18" s="672"/>
      <c r="K18" s="672"/>
      <c r="L18" s="672"/>
      <c r="M18" s="672"/>
      <c r="N18" s="672"/>
    </row>
    <row r="19" spans="1:14" ht="15" customHeight="1">
      <c r="A19" s="11">
        <v>9</v>
      </c>
      <c r="B19" s="14" t="s">
        <v>486</v>
      </c>
      <c r="C19" s="502">
        <v>0.16706827960870294</v>
      </c>
      <c r="D19" s="502">
        <v>0.17016625410723854</v>
      </c>
      <c r="E19" s="502">
        <v>0.16409806692852585</v>
      </c>
      <c r="F19" s="502">
        <v>0.15374853486535231</v>
      </c>
      <c r="G19" s="503">
        <v>0.14968338819128046</v>
      </c>
      <c r="J19" s="672"/>
      <c r="K19" s="672"/>
      <c r="L19" s="672"/>
      <c r="M19" s="672"/>
      <c r="N19" s="672"/>
    </row>
    <row r="20" spans="1:14">
      <c r="A20" s="11">
        <v>10</v>
      </c>
      <c r="B20" s="14" t="s">
        <v>244</v>
      </c>
      <c r="C20" s="500">
        <v>0.19755396276438225</v>
      </c>
      <c r="D20" s="500">
        <v>0.20280976383727867</v>
      </c>
      <c r="E20" s="500">
        <v>0.19846587478750638</v>
      </c>
      <c r="F20" s="500">
        <v>0.19675961962511085</v>
      </c>
      <c r="G20" s="501">
        <v>0.19333685690675542</v>
      </c>
      <c r="J20" s="672"/>
      <c r="K20" s="672"/>
      <c r="L20" s="672"/>
      <c r="M20" s="672"/>
      <c r="N20" s="672"/>
    </row>
    <row r="21" spans="1:14">
      <c r="A21" s="11">
        <v>11</v>
      </c>
      <c r="B21" s="14" t="s">
        <v>488</v>
      </c>
      <c r="C21" s="500">
        <v>0.1160580799449708</v>
      </c>
      <c r="D21" s="500">
        <v>0.11617336970845253</v>
      </c>
      <c r="E21" s="500">
        <v>0.11745337668649794</v>
      </c>
      <c r="F21" s="500">
        <v>0.11787164065939415</v>
      </c>
      <c r="G21" s="501">
        <v>0.11476549871412775</v>
      </c>
      <c r="J21" s="672"/>
      <c r="K21" s="672"/>
      <c r="L21" s="672"/>
      <c r="M21" s="672"/>
      <c r="N21" s="672"/>
    </row>
    <row r="22" spans="1:14">
      <c r="A22" s="11">
        <v>12</v>
      </c>
      <c r="B22" s="14" t="s">
        <v>489</v>
      </c>
      <c r="C22" s="500">
        <v>0.13813878284202358</v>
      </c>
      <c r="D22" s="500">
        <v>0.13829343813909356</v>
      </c>
      <c r="E22" s="500">
        <v>0.14000799645265349</v>
      </c>
      <c r="F22" s="500">
        <v>0.14056717130133001</v>
      </c>
      <c r="G22" s="501">
        <v>0.13642660483447855</v>
      </c>
      <c r="J22" s="672"/>
      <c r="K22" s="672"/>
      <c r="L22" s="672"/>
      <c r="M22" s="672"/>
      <c r="N22" s="672"/>
    </row>
    <row r="23" spans="1:14">
      <c r="A23" s="11">
        <v>13</v>
      </c>
      <c r="B23" s="14" t="s">
        <v>487</v>
      </c>
      <c r="C23" s="500">
        <v>0.17229725274868549</v>
      </c>
      <c r="D23" s="500">
        <v>0.17248484064505831</v>
      </c>
      <c r="E23" s="500">
        <v>0.17475126212187189</v>
      </c>
      <c r="F23" s="500">
        <v>0.17557150384188019</v>
      </c>
      <c r="G23" s="501">
        <v>0.17700729298029166</v>
      </c>
      <c r="J23" s="672"/>
      <c r="K23" s="672"/>
      <c r="L23" s="672"/>
      <c r="M23" s="672"/>
      <c r="N23" s="672"/>
    </row>
    <row r="24" spans="1:14">
      <c r="A24" s="13"/>
      <c r="B24" s="189" t="s">
        <v>134</v>
      </c>
      <c r="C24" s="496"/>
      <c r="D24" s="496"/>
      <c r="E24" s="496"/>
      <c r="F24" s="496"/>
      <c r="G24" s="497"/>
      <c r="J24" s="672"/>
      <c r="K24" s="672"/>
      <c r="L24" s="672"/>
      <c r="M24" s="672"/>
      <c r="N24" s="672"/>
    </row>
    <row r="25" spans="1:14" ht="15" customHeight="1">
      <c r="A25" s="364">
        <v>14</v>
      </c>
      <c r="B25" s="14" t="s">
        <v>133</v>
      </c>
      <c r="C25" s="459">
        <v>8.8767534418935784E-2</v>
      </c>
      <c r="D25" s="459">
        <v>8.8127316583087964E-2</v>
      </c>
      <c r="E25" s="459">
        <v>8.83330405426236E-2</v>
      </c>
      <c r="F25" s="459">
        <v>8.7949386421149467E-2</v>
      </c>
      <c r="G25" s="460">
        <v>8.3647276232489604E-2</v>
      </c>
      <c r="J25" s="672"/>
      <c r="K25" s="672"/>
      <c r="L25" s="672"/>
      <c r="M25" s="672"/>
      <c r="N25" s="672"/>
    </row>
    <row r="26" spans="1:14" ht="15">
      <c r="A26" s="364">
        <v>15</v>
      </c>
      <c r="B26" s="14" t="s">
        <v>132</v>
      </c>
      <c r="C26" s="459">
        <v>4.2714003128115741E-2</v>
      </c>
      <c r="D26" s="459">
        <v>4.3246190057616408E-2</v>
      </c>
      <c r="E26" s="459">
        <v>4.3415470221104348E-2</v>
      </c>
      <c r="F26" s="459">
        <v>4.2388544781760296E-2</v>
      </c>
      <c r="G26" s="460">
        <v>4.0422842166684972E-2</v>
      </c>
      <c r="J26" s="672"/>
      <c r="K26" s="672"/>
      <c r="L26" s="672"/>
      <c r="M26" s="672"/>
      <c r="N26" s="672"/>
    </row>
    <row r="27" spans="1:14" ht="15">
      <c r="A27" s="364">
        <v>16</v>
      </c>
      <c r="B27" s="14" t="s">
        <v>131</v>
      </c>
      <c r="C27" s="459">
        <v>4.9921691511836966E-2</v>
      </c>
      <c r="D27" s="459">
        <v>4.8715422466855673E-2</v>
      </c>
      <c r="E27" s="459">
        <v>4.6221228412970529E-2</v>
      </c>
      <c r="F27" s="459">
        <v>4.4034677117811678E-2</v>
      </c>
      <c r="G27" s="460">
        <v>3.6548891124828509E-2</v>
      </c>
      <c r="J27" s="672"/>
      <c r="K27" s="672"/>
      <c r="L27" s="672"/>
      <c r="M27" s="672"/>
      <c r="N27" s="672"/>
    </row>
    <row r="28" spans="1:14" ht="15">
      <c r="A28" s="364">
        <v>17</v>
      </c>
      <c r="B28" s="14" t="s">
        <v>130</v>
      </c>
      <c r="C28" s="459">
        <v>4.605353129082005E-2</v>
      </c>
      <c r="D28" s="459">
        <v>4.4881126525471562E-2</v>
      </c>
      <c r="E28" s="459">
        <v>4.4917570321519253E-2</v>
      </c>
      <c r="F28" s="459">
        <v>4.5560841639389164E-2</v>
      </c>
      <c r="G28" s="460">
        <v>4.3224434065804632E-2</v>
      </c>
      <c r="J28" s="672"/>
      <c r="K28" s="672"/>
      <c r="L28" s="672"/>
      <c r="M28" s="672"/>
      <c r="N28" s="672"/>
    </row>
    <row r="29" spans="1:14" ht="15">
      <c r="A29" s="364">
        <v>18</v>
      </c>
      <c r="B29" s="14" t="s">
        <v>269</v>
      </c>
      <c r="C29" s="459">
        <v>3.5783648087918236E-2</v>
      </c>
      <c r="D29" s="459">
        <v>3.6645790239328672E-2</v>
      </c>
      <c r="E29" s="459">
        <v>3.199767405055625E-2</v>
      </c>
      <c r="F29" s="459">
        <v>2.8065278314140046E-2</v>
      </c>
      <c r="G29" s="460">
        <v>3.9948705471960846E-2</v>
      </c>
      <c r="J29" s="672"/>
      <c r="K29" s="672"/>
      <c r="L29" s="672"/>
      <c r="M29" s="672"/>
      <c r="N29" s="672"/>
    </row>
    <row r="30" spans="1:14" ht="15">
      <c r="A30" s="364">
        <v>19</v>
      </c>
      <c r="B30" s="14" t="s">
        <v>270</v>
      </c>
      <c r="C30" s="459">
        <v>0.3099131705906864</v>
      </c>
      <c r="D30" s="459">
        <v>0.31927712643315065</v>
      </c>
      <c r="E30" s="459">
        <v>0.27839520275475316</v>
      </c>
      <c r="F30" s="459">
        <v>0.24323123414107117</v>
      </c>
      <c r="G30" s="460">
        <v>0.37634687940545997</v>
      </c>
      <c r="J30" s="672"/>
      <c r="K30" s="672"/>
      <c r="L30" s="672"/>
      <c r="M30" s="672"/>
      <c r="N30" s="672"/>
    </row>
    <row r="31" spans="1:14">
      <c r="A31" s="13"/>
      <c r="B31" s="189" t="s">
        <v>349</v>
      </c>
      <c r="C31" s="496"/>
      <c r="D31" s="496"/>
      <c r="E31" s="496"/>
      <c r="F31" s="496"/>
      <c r="G31" s="497"/>
      <c r="J31" s="672"/>
      <c r="K31" s="672"/>
      <c r="L31" s="672"/>
      <c r="M31" s="672"/>
      <c r="N31" s="672"/>
    </row>
    <row r="32" spans="1:14" ht="15">
      <c r="A32" s="364">
        <v>20</v>
      </c>
      <c r="B32" s="14" t="s">
        <v>129</v>
      </c>
      <c r="C32" s="459">
        <v>4.160824196181083E-2</v>
      </c>
      <c r="D32" s="459">
        <v>4.4602926850789516E-2</v>
      </c>
      <c r="E32" s="459">
        <v>4.5553531912209469E-2</v>
      </c>
      <c r="F32" s="459">
        <v>4.3518702522826483E-2</v>
      </c>
      <c r="G32" s="460">
        <v>4.3765551546771399E-2</v>
      </c>
      <c r="J32" s="672"/>
      <c r="K32" s="672"/>
      <c r="L32" s="672"/>
      <c r="M32" s="672"/>
      <c r="N32" s="672"/>
    </row>
    <row r="33" spans="1:14" ht="15" customHeight="1">
      <c r="A33" s="364">
        <v>21</v>
      </c>
      <c r="B33" s="14" t="s">
        <v>128</v>
      </c>
      <c r="C33" s="459">
        <v>3.8135547399584725E-2</v>
      </c>
      <c r="D33" s="459">
        <v>3.9929241242363619E-2</v>
      </c>
      <c r="E33" s="459">
        <v>4.0332929476186809E-2</v>
      </c>
      <c r="F33" s="459">
        <v>3.9968751339777668E-2</v>
      </c>
      <c r="G33" s="460">
        <v>3.9927530230018556E-2</v>
      </c>
      <c r="J33" s="672"/>
      <c r="K33" s="672"/>
      <c r="L33" s="672"/>
      <c r="M33" s="672"/>
      <c r="N33" s="672"/>
    </row>
    <row r="34" spans="1:14" ht="15">
      <c r="A34" s="364">
        <v>22</v>
      </c>
      <c r="B34" s="14" t="s">
        <v>127</v>
      </c>
      <c r="C34" s="459">
        <v>0.45452891981612425</v>
      </c>
      <c r="D34" s="459">
        <v>0.45492457412430276</v>
      </c>
      <c r="E34" s="459">
        <v>0.49429722744714422</v>
      </c>
      <c r="F34" s="459">
        <v>0.51134457463359051</v>
      </c>
      <c r="G34" s="460">
        <v>0.52105142447205355</v>
      </c>
      <c r="J34" s="672"/>
      <c r="K34" s="672"/>
      <c r="L34" s="672"/>
      <c r="M34" s="672"/>
      <c r="N34" s="672"/>
    </row>
    <row r="35" spans="1:14" ht="15" customHeight="1">
      <c r="A35" s="364">
        <v>23</v>
      </c>
      <c r="B35" s="14" t="s">
        <v>126</v>
      </c>
      <c r="C35" s="459">
        <v>0.50488933534922864</v>
      </c>
      <c r="D35" s="459">
        <v>0.50391885545381898</v>
      </c>
      <c r="E35" s="459">
        <v>0.49574313661947955</v>
      </c>
      <c r="F35" s="459">
        <v>0.48697520984349563</v>
      </c>
      <c r="G35" s="460">
        <v>0.49212347231160997</v>
      </c>
      <c r="J35" s="672"/>
      <c r="K35" s="672"/>
      <c r="L35" s="672"/>
      <c r="M35" s="672"/>
      <c r="N35" s="672"/>
    </row>
    <row r="36" spans="1:14" ht="15">
      <c r="A36" s="364">
        <v>24</v>
      </c>
      <c r="B36" s="14" t="s">
        <v>125</v>
      </c>
      <c r="C36" s="459">
        <v>6.0565284854615729E-2</v>
      </c>
      <c r="D36" s="459">
        <v>1.7964794408540805E-2</v>
      </c>
      <c r="E36" s="459">
        <v>2.6811795128602406E-2</v>
      </c>
      <c r="F36" s="459">
        <v>1.3372622469747766E-2</v>
      </c>
      <c r="G36" s="460">
        <v>0.15402563255274054</v>
      </c>
      <c r="J36" s="672"/>
      <c r="K36" s="672"/>
      <c r="L36" s="672"/>
      <c r="M36" s="672"/>
      <c r="N36" s="672"/>
    </row>
    <row r="37" spans="1:14" ht="15" customHeight="1">
      <c r="A37" s="13"/>
      <c r="B37" s="189" t="s">
        <v>350</v>
      </c>
      <c r="C37" s="496"/>
      <c r="D37" s="496"/>
      <c r="E37" s="496"/>
      <c r="F37" s="496"/>
      <c r="G37" s="497"/>
      <c r="J37" s="672"/>
      <c r="K37" s="672"/>
      <c r="L37" s="672"/>
      <c r="M37" s="672"/>
      <c r="N37" s="672"/>
    </row>
    <row r="38" spans="1:14" ht="15" customHeight="1">
      <c r="A38" s="364">
        <v>25</v>
      </c>
      <c r="B38" s="14" t="s">
        <v>124</v>
      </c>
      <c r="C38" s="459">
        <v>0.22531195922271671</v>
      </c>
      <c r="D38" s="459">
        <v>0.25183080274406877</v>
      </c>
      <c r="E38" s="459">
        <v>0.21305710129624422</v>
      </c>
      <c r="F38" s="459">
        <v>0.21479051101261998</v>
      </c>
      <c r="G38" s="460">
        <v>0.21101618809000994</v>
      </c>
      <c r="J38" s="672"/>
      <c r="K38" s="672"/>
      <c r="L38" s="672"/>
      <c r="M38" s="672"/>
      <c r="N38" s="672"/>
    </row>
    <row r="39" spans="1:14" ht="15" customHeight="1">
      <c r="A39" s="364">
        <v>26</v>
      </c>
      <c r="B39" s="14" t="s">
        <v>123</v>
      </c>
      <c r="C39" s="459">
        <v>0.56278921149536698</v>
      </c>
      <c r="D39" s="459">
        <v>0.57587201089748929</v>
      </c>
      <c r="E39" s="459">
        <v>0.55707665093337222</v>
      </c>
      <c r="F39" s="459">
        <v>0.56396344166790036</v>
      </c>
      <c r="G39" s="460">
        <v>0.58166858638348606</v>
      </c>
      <c r="J39" s="672"/>
      <c r="K39" s="672"/>
      <c r="L39" s="672"/>
      <c r="M39" s="672"/>
      <c r="N39" s="672"/>
    </row>
    <row r="40" spans="1:14" ht="15" customHeight="1">
      <c r="A40" s="364">
        <v>27</v>
      </c>
      <c r="B40" s="14" t="s">
        <v>122</v>
      </c>
      <c r="C40" s="459">
        <v>0.38921943366681128</v>
      </c>
      <c r="D40" s="459">
        <v>0.36004173453853894</v>
      </c>
      <c r="E40" s="459">
        <v>0.31412241754669701</v>
      </c>
      <c r="F40" s="459">
        <v>0.321706082801612</v>
      </c>
      <c r="G40" s="460">
        <v>0.31627930954637368</v>
      </c>
      <c r="J40" s="672"/>
      <c r="K40" s="672"/>
      <c r="L40" s="672"/>
      <c r="M40" s="672"/>
      <c r="N40" s="672"/>
    </row>
    <row r="41" spans="1:14" ht="15" customHeight="1">
      <c r="A41" s="365"/>
      <c r="B41" s="189" t="s">
        <v>393</v>
      </c>
      <c r="C41" s="496"/>
      <c r="D41" s="496"/>
      <c r="E41" s="496"/>
      <c r="F41" s="496"/>
      <c r="G41" s="497"/>
      <c r="J41" s="672"/>
      <c r="K41" s="672"/>
      <c r="L41" s="672"/>
      <c r="M41" s="672"/>
      <c r="N41" s="672"/>
    </row>
    <row r="42" spans="1:14" ht="15">
      <c r="A42" s="364">
        <v>28</v>
      </c>
      <c r="B42" s="14" t="s">
        <v>376</v>
      </c>
      <c r="C42" s="461">
        <v>6988272509.9606028</v>
      </c>
      <c r="D42" s="461">
        <v>6500381168.1167784</v>
      </c>
      <c r="E42" s="461">
        <v>5407438274.1761627</v>
      </c>
      <c r="F42" s="461">
        <v>5173079898.7963657</v>
      </c>
      <c r="G42" s="462">
        <v>4549243866.4298429</v>
      </c>
      <c r="J42" s="672"/>
      <c r="K42" s="672"/>
      <c r="L42" s="672"/>
      <c r="M42" s="672"/>
      <c r="N42" s="672"/>
    </row>
    <row r="43" spans="1:14" ht="15" customHeight="1">
      <c r="A43" s="364">
        <v>29</v>
      </c>
      <c r="B43" s="14" t="s">
        <v>388</v>
      </c>
      <c r="C43" s="461">
        <v>5540173711.2260056</v>
      </c>
      <c r="D43" s="461">
        <v>5028896009.5991259</v>
      </c>
      <c r="E43" s="461">
        <v>4689703803.699708</v>
      </c>
      <c r="F43" s="461">
        <v>4229353783.7224617</v>
      </c>
      <c r="G43" s="462">
        <v>3838895216.976727</v>
      </c>
      <c r="J43" s="672"/>
      <c r="K43" s="672"/>
      <c r="L43" s="672"/>
      <c r="M43" s="672"/>
      <c r="N43" s="672"/>
    </row>
    <row r="44" spans="1:14" ht="15" customHeight="1">
      <c r="A44" s="390">
        <v>30</v>
      </c>
      <c r="B44" s="391" t="s">
        <v>377</v>
      </c>
      <c r="C44" s="459">
        <v>1.2613814790320252</v>
      </c>
      <c r="D44" s="459">
        <v>1.2926060025319455</v>
      </c>
      <c r="E44" s="459">
        <v>1.1530447338508316</v>
      </c>
      <c r="F44" s="459">
        <v>1.22313718911528</v>
      </c>
      <c r="G44" s="460">
        <v>1.1850398641545996</v>
      </c>
      <c r="J44" s="672"/>
      <c r="K44" s="672"/>
      <c r="L44" s="672"/>
      <c r="M44" s="672"/>
      <c r="N44" s="672"/>
    </row>
    <row r="45" spans="1:14" ht="15" customHeight="1">
      <c r="A45" s="390"/>
      <c r="B45" s="189" t="s">
        <v>495</v>
      </c>
      <c r="C45" s="496"/>
      <c r="D45" s="496"/>
      <c r="E45" s="496"/>
      <c r="F45" s="496"/>
      <c r="G45" s="497"/>
      <c r="J45" s="672"/>
      <c r="K45" s="672"/>
      <c r="L45" s="672"/>
      <c r="M45" s="672"/>
      <c r="N45" s="672"/>
    </row>
    <row r="46" spans="1:14" ht="15" customHeight="1">
      <c r="A46" s="390">
        <v>31</v>
      </c>
      <c r="B46" s="391" t="s">
        <v>502</v>
      </c>
      <c r="C46" s="461">
        <v>16753276419.491652</v>
      </c>
      <c r="D46" s="461">
        <v>16295389551.729456</v>
      </c>
      <c r="E46" s="461">
        <v>15765244456.107754</v>
      </c>
      <c r="F46" s="461">
        <v>15513112083.226355</v>
      </c>
      <c r="G46" s="462">
        <v>15366833489.102089</v>
      </c>
      <c r="J46" s="672"/>
      <c r="K46" s="672"/>
      <c r="L46" s="672"/>
      <c r="M46" s="672"/>
      <c r="N46" s="672"/>
    </row>
    <row r="47" spans="1:14" ht="15" customHeight="1">
      <c r="A47" s="390">
        <v>32</v>
      </c>
      <c r="B47" s="391" t="s">
        <v>517</v>
      </c>
      <c r="C47" s="461">
        <v>12699282366.869549</v>
      </c>
      <c r="D47" s="461">
        <v>12445006872.860361</v>
      </c>
      <c r="E47" s="461">
        <v>12072438513.572359</v>
      </c>
      <c r="F47" s="461">
        <v>11866274429.414101</v>
      </c>
      <c r="G47" s="462">
        <v>11595023181.578682</v>
      </c>
      <c r="J47" s="672"/>
      <c r="K47" s="672"/>
      <c r="L47" s="672"/>
      <c r="M47" s="672"/>
      <c r="N47" s="672"/>
    </row>
    <row r="48" spans="1:14" ht="15.75" thickBot="1">
      <c r="A48" s="366">
        <v>33</v>
      </c>
      <c r="B48" s="191" t="s">
        <v>535</v>
      </c>
      <c r="C48" s="463">
        <v>1.319230168721844</v>
      </c>
      <c r="D48" s="463">
        <v>1.3093917679761091</v>
      </c>
      <c r="E48" s="463">
        <v>1.3058873266062845</v>
      </c>
      <c r="F48" s="463">
        <v>1.3073279381414338</v>
      </c>
      <c r="G48" s="464">
        <v>1.3252956245500036</v>
      </c>
      <c r="J48" s="672"/>
      <c r="K48" s="672"/>
      <c r="L48" s="672"/>
      <c r="M48" s="672"/>
      <c r="N48" s="672"/>
    </row>
    <row r="49" spans="1:2">
      <c r="A49" s="16"/>
    </row>
    <row r="50" spans="1:2" ht="38.25">
      <c r="B50" s="258" t="s">
        <v>477</v>
      </c>
    </row>
    <row r="51" spans="1:2" ht="51">
      <c r="B51" s="258" t="s">
        <v>392</v>
      </c>
    </row>
    <row r="53" spans="1:2">
      <c r="B53" s="257"/>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zoomScaleNormal="100" workbookViewId="0"/>
  </sheetViews>
  <sheetFormatPr defaultColWidth="9.140625" defaultRowHeight="15"/>
  <cols>
    <col min="1" max="1" width="11.85546875" style="685" bestFit="1" customWidth="1"/>
    <col min="2" max="2" width="105.140625" style="685" bestFit="1" customWidth="1"/>
    <col min="3" max="3" width="18.7109375" style="685" bestFit="1" customWidth="1"/>
    <col min="4" max="4" width="20.28515625" style="685" bestFit="1" customWidth="1"/>
    <col min="5" max="6" width="18.7109375" style="685" bestFit="1" customWidth="1"/>
    <col min="7" max="7" width="16.85546875" style="685" bestFit="1" customWidth="1"/>
    <col min="8" max="8" width="18" style="685" bestFit="1" customWidth="1"/>
    <col min="9" max="16384" width="9.140625" style="685"/>
  </cols>
  <sheetData>
    <row r="1" spans="1:8">
      <c r="A1" s="290" t="s">
        <v>30</v>
      </c>
      <c r="B1" s="683" t="str">
        <f>'1. key ratios '!B1</f>
        <v>JSC "Bank of Georgia"</v>
      </c>
    </row>
    <row r="2" spans="1:8">
      <c r="A2" s="211" t="s">
        <v>31</v>
      </c>
      <c r="B2" s="684">
        <f>'1. key ratios '!B2</f>
        <v>44926</v>
      </c>
    </row>
    <row r="3" spans="1:8">
      <c r="A3" s="686" t="s">
        <v>542</v>
      </c>
    </row>
    <row r="5" spans="1:8" ht="15" customHeight="1">
      <c r="A5" s="778" t="s">
        <v>543</v>
      </c>
      <c r="B5" s="779"/>
      <c r="C5" s="784" t="s">
        <v>544</v>
      </c>
      <c r="D5" s="785"/>
      <c r="E5" s="785"/>
      <c r="F5" s="785"/>
      <c r="G5" s="785"/>
      <c r="H5" s="786"/>
    </row>
    <row r="6" spans="1:8">
      <c r="A6" s="780"/>
      <c r="B6" s="781"/>
      <c r="C6" s="787"/>
      <c r="D6" s="788"/>
      <c r="E6" s="788"/>
      <c r="F6" s="788"/>
      <c r="G6" s="788"/>
      <c r="H6" s="789"/>
    </row>
    <row r="7" spans="1:8" ht="30">
      <c r="A7" s="782"/>
      <c r="B7" s="783"/>
      <c r="C7" s="687" t="s">
        <v>545</v>
      </c>
      <c r="D7" s="687" t="s">
        <v>546</v>
      </c>
      <c r="E7" s="687" t="s">
        <v>547</v>
      </c>
      <c r="F7" s="687" t="s">
        <v>548</v>
      </c>
      <c r="G7" s="687" t="s">
        <v>549</v>
      </c>
      <c r="H7" s="687" t="s">
        <v>108</v>
      </c>
    </row>
    <row r="8" spans="1:8">
      <c r="A8" s="688">
        <v>1</v>
      </c>
      <c r="B8" s="689" t="s">
        <v>95</v>
      </c>
      <c r="C8" s="682">
        <v>2918193949.1000004</v>
      </c>
      <c r="D8" s="682">
        <v>1453933504.6649251</v>
      </c>
      <c r="E8" s="682">
        <v>931518120.0710752</v>
      </c>
      <c r="F8" s="682">
        <v>386810832.50539857</v>
      </c>
      <c r="G8" s="682">
        <v>0</v>
      </c>
      <c r="H8" s="682">
        <f>SUM(C8:G8)</f>
        <v>5690456406.3413992</v>
      </c>
    </row>
    <row r="9" spans="1:8">
      <c r="A9" s="688">
        <v>2</v>
      </c>
      <c r="B9" s="689" t="s">
        <v>96</v>
      </c>
      <c r="C9" s="682">
        <v>0</v>
      </c>
      <c r="D9" s="682">
        <v>0</v>
      </c>
      <c r="E9" s="682">
        <v>0</v>
      </c>
      <c r="F9" s="682">
        <v>0</v>
      </c>
      <c r="G9" s="682">
        <v>0</v>
      </c>
      <c r="H9" s="682">
        <f t="shared" ref="H9:H21" si="0">SUM(C9:G9)</f>
        <v>0</v>
      </c>
    </row>
    <row r="10" spans="1:8">
      <c r="A10" s="688">
        <v>3</v>
      </c>
      <c r="B10" s="689" t="s">
        <v>267</v>
      </c>
      <c r="C10" s="682">
        <v>0</v>
      </c>
      <c r="D10" s="682">
        <v>0</v>
      </c>
      <c r="E10" s="682">
        <v>0</v>
      </c>
      <c r="F10" s="682">
        <v>0</v>
      </c>
      <c r="G10" s="682">
        <v>0</v>
      </c>
      <c r="H10" s="682">
        <f t="shared" si="0"/>
        <v>0</v>
      </c>
    </row>
    <row r="11" spans="1:8">
      <c r="A11" s="688">
        <v>4</v>
      </c>
      <c r="B11" s="689" t="s">
        <v>97</v>
      </c>
      <c r="C11" s="682">
        <v>0</v>
      </c>
      <c r="D11" s="682">
        <v>307799244.26999998</v>
      </c>
      <c r="E11" s="682">
        <v>701900094.72000003</v>
      </c>
      <c r="F11" s="682">
        <v>0</v>
      </c>
      <c r="G11" s="682">
        <v>0</v>
      </c>
      <c r="H11" s="682">
        <f t="shared" si="0"/>
        <v>1009699338.99</v>
      </c>
    </row>
    <row r="12" spans="1:8">
      <c r="A12" s="688">
        <v>5</v>
      </c>
      <c r="B12" s="689" t="s">
        <v>98</v>
      </c>
      <c r="C12" s="682">
        <v>0</v>
      </c>
      <c r="D12" s="682">
        <v>0</v>
      </c>
      <c r="E12" s="682">
        <v>0</v>
      </c>
      <c r="F12" s="682">
        <v>0</v>
      </c>
      <c r="G12" s="682">
        <v>0</v>
      </c>
      <c r="H12" s="682">
        <f t="shared" si="0"/>
        <v>0</v>
      </c>
    </row>
    <row r="13" spans="1:8">
      <c r="A13" s="688">
        <v>6</v>
      </c>
      <c r="B13" s="689" t="s">
        <v>99</v>
      </c>
      <c r="C13" s="682">
        <v>762760144.04999995</v>
      </c>
      <c r="D13" s="682">
        <v>1122412670.6543002</v>
      </c>
      <c r="E13" s="682">
        <v>65509883.3521</v>
      </c>
      <c r="F13" s="682">
        <v>0</v>
      </c>
      <c r="G13" s="682">
        <v>0</v>
      </c>
      <c r="H13" s="682">
        <f t="shared" si="0"/>
        <v>1950682698.0564001</v>
      </c>
    </row>
    <row r="14" spans="1:8">
      <c r="A14" s="688">
        <v>7</v>
      </c>
      <c r="B14" s="689" t="s">
        <v>100</v>
      </c>
      <c r="C14" s="682">
        <v>0</v>
      </c>
      <c r="D14" s="682">
        <v>1515304719.4417026</v>
      </c>
      <c r="E14" s="682">
        <v>2046426827.5883601</v>
      </c>
      <c r="F14" s="682">
        <v>2315475290.4897299</v>
      </c>
      <c r="G14" s="682">
        <v>80542044.616339505</v>
      </c>
      <c r="H14" s="682">
        <f t="shared" si="0"/>
        <v>5957748882.1361322</v>
      </c>
    </row>
    <row r="15" spans="1:8">
      <c r="A15" s="688">
        <v>8</v>
      </c>
      <c r="B15" s="689" t="s">
        <v>101</v>
      </c>
      <c r="C15" s="682">
        <v>0</v>
      </c>
      <c r="D15" s="682">
        <v>621842897.76456809</v>
      </c>
      <c r="E15" s="682">
        <v>2497581930.0698395</v>
      </c>
      <c r="F15" s="682">
        <v>1523249154.0861759</v>
      </c>
      <c r="G15" s="682">
        <v>16015263.203575522</v>
      </c>
      <c r="H15" s="682">
        <f t="shared" si="0"/>
        <v>4658689245.1241589</v>
      </c>
    </row>
    <row r="16" spans="1:8">
      <c r="A16" s="688">
        <v>9</v>
      </c>
      <c r="B16" s="689" t="s">
        <v>102</v>
      </c>
      <c r="C16" s="682">
        <v>0</v>
      </c>
      <c r="D16" s="682">
        <v>112348805.10539688</v>
      </c>
      <c r="E16" s="682">
        <v>894032522.94113135</v>
      </c>
      <c r="F16" s="682">
        <v>2798753889.5575094</v>
      </c>
      <c r="G16" s="682">
        <v>3854719.2745709298</v>
      </c>
      <c r="H16" s="682">
        <f t="shared" si="0"/>
        <v>3808989936.8786087</v>
      </c>
    </row>
    <row r="17" spans="1:8">
      <c r="A17" s="688">
        <v>10</v>
      </c>
      <c r="B17" s="690" t="s">
        <v>561</v>
      </c>
      <c r="C17" s="682">
        <v>0</v>
      </c>
      <c r="D17" s="682">
        <v>5451517.8501999956</v>
      </c>
      <c r="E17" s="682">
        <v>37691293.881284028</v>
      </c>
      <c r="F17" s="682">
        <v>43797641.292944901</v>
      </c>
      <c r="G17" s="682">
        <v>49342127.452919945</v>
      </c>
      <c r="H17" s="682">
        <f>SUM(C17:G17)</f>
        <v>136282580.47734886</v>
      </c>
    </row>
    <row r="18" spans="1:8">
      <c r="A18" s="688">
        <v>11</v>
      </c>
      <c r="B18" s="689" t="s">
        <v>104</v>
      </c>
      <c r="C18" s="682">
        <v>0</v>
      </c>
      <c r="D18" s="682">
        <v>98117197.837724</v>
      </c>
      <c r="E18" s="682">
        <v>543190472.49322701</v>
      </c>
      <c r="F18" s="682">
        <v>1163304855.4961619</v>
      </c>
      <c r="G18" s="682">
        <v>27263542.081699304</v>
      </c>
      <c r="H18" s="682">
        <f t="shared" si="0"/>
        <v>1831876067.9088123</v>
      </c>
    </row>
    <row r="19" spans="1:8">
      <c r="A19" s="688">
        <v>12</v>
      </c>
      <c r="B19" s="689" t="s">
        <v>105</v>
      </c>
      <c r="C19" s="682">
        <v>0</v>
      </c>
      <c r="D19" s="682">
        <v>0</v>
      </c>
      <c r="E19" s="682">
        <v>0</v>
      </c>
      <c r="F19" s="682">
        <v>0</v>
      </c>
      <c r="G19" s="682">
        <v>0</v>
      </c>
      <c r="H19" s="682">
        <f t="shared" si="0"/>
        <v>0</v>
      </c>
    </row>
    <row r="20" spans="1:8">
      <c r="A20" s="688">
        <v>13</v>
      </c>
      <c r="B20" s="689" t="s">
        <v>246</v>
      </c>
      <c r="C20" s="682">
        <v>0</v>
      </c>
      <c r="D20" s="682">
        <v>0</v>
      </c>
      <c r="E20" s="682">
        <v>0</v>
      </c>
      <c r="F20" s="682">
        <v>0</v>
      </c>
      <c r="G20" s="682">
        <v>0</v>
      </c>
      <c r="H20" s="682">
        <f t="shared" si="0"/>
        <v>0</v>
      </c>
    </row>
    <row r="21" spans="1:8">
      <c r="A21" s="688">
        <v>14</v>
      </c>
      <c r="B21" s="689" t="s">
        <v>107</v>
      </c>
      <c r="C21" s="682">
        <v>961236880.95600009</v>
      </c>
      <c r="D21" s="682">
        <v>349359872.4470799</v>
      </c>
      <c r="E21" s="682"/>
      <c r="F21" s="682"/>
      <c r="G21" s="682">
        <v>548373861.59336782</v>
      </c>
      <c r="H21" s="682">
        <f t="shared" si="0"/>
        <v>1858970614.9964478</v>
      </c>
    </row>
    <row r="22" spans="1:8">
      <c r="A22" s="691">
        <v>15</v>
      </c>
      <c r="B22" s="692" t="s">
        <v>108</v>
      </c>
      <c r="C22" s="681">
        <f>SUM(C18:C21)+SUM(C8:C16)</f>
        <v>4642190974.1060009</v>
      </c>
      <c r="D22" s="681">
        <f t="shared" ref="D22:G22" si="1">SUM(D18:D21)+SUM(D8:D16)</f>
        <v>5581118912.1856976</v>
      </c>
      <c r="E22" s="681">
        <f t="shared" si="1"/>
        <v>7680159851.235733</v>
      </c>
      <c r="F22" s="681">
        <f t="shared" si="1"/>
        <v>8187594022.1349754</v>
      </c>
      <c r="G22" s="681">
        <f t="shared" si="1"/>
        <v>676049430.76955307</v>
      </c>
      <c r="H22" s="681">
        <f>SUM(H18:H21)+SUM(H8:H16)</f>
        <v>26767113190.431953</v>
      </c>
    </row>
    <row r="24" spans="1:8">
      <c r="C24" s="694"/>
      <c r="D24" s="694"/>
      <c r="E24" s="694"/>
      <c r="F24" s="694"/>
      <c r="G24" s="694"/>
      <c r="H24" s="694"/>
    </row>
    <row r="25" spans="1:8">
      <c r="C25" s="694"/>
      <c r="D25" s="694"/>
      <c r="E25" s="694"/>
      <c r="F25" s="694"/>
      <c r="G25" s="694"/>
      <c r="H25" s="694"/>
    </row>
    <row r="26" spans="1:8" ht="45">
      <c r="B26" s="693" t="s">
        <v>690</v>
      </c>
      <c r="C26" s="694"/>
      <c r="D26" s="694"/>
      <c r="E26" s="694"/>
      <c r="F26" s="694"/>
      <c r="G26" s="694"/>
      <c r="H26" s="694"/>
    </row>
    <row r="27" spans="1:8">
      <c r="C27" s="694"/>
      <c r="D27" s="694"/>
      <c r="E27" s="694"/>
      <c r="F27" s="694"/>
      <c r="G27" s="694"/>
      <c r="H27" s="694"/>
    </row>
    <row r="28" spans="1:8">
      <c r="C28" s="694"/>
      <c r="D28" s="694"/>
      <c r="E28" s="694"/>
      <c r="F28" s="694"/>
      <c r="G28" s="694"/>
      <c r="H28" s="694"/>
    </row>
    <row r="29" spans="1:8">
      <c r="C29" s="694"/>
      <c r="D29" s="694"/>
      <c r="E29" s="694"/>
      <c r="F29" s="694"/>
      <c r="G29" s="694"/>
      <c r="H29" s="694"/>
    </row>
    <row r="30" spans="1:8">
      <c r="C30" s="694"/>
      <c r="D30" s="694"/>
      <c r="E30" s="694"/>
      <c r="F30" s="694"/>
      <c r="G30" s="694"/>
      <c r="H30" s="694"/>
    </row>
    <row r="31" spans="1:8">
      <c r="C31" s="694"/>
      <c r="D31" s="694"/>
      <c r="E31" s="694"/>
      <c r="F31" s="694"/>
      <c r="G31" s="694"/>
      <c r="H31" s="694"/>
    </row>
    <row r="32" spans="1:8">
      <c r="C32" s="694"/>
      <c r="D32" s="694"/>
      <c r="E32" s="694"/>
      <c r="F32" s="694"/>
      <c r="G32" s="694"/>
      <c r="H32" s="694"/>
    </row>
    <row r="33" spans="3:8">
      <c r="C33" s="694"/>
      <c r="D33" s="694"/>
      <c r="E33" s="694"/>
      <c r="F33" s="694"/>
      <c r="G33" s="694"/>
      <c r="H33" s="694"/>
    </row>
    <row r="34" spans="3:8">
      <c r="C34" s="694"/>
      <c r="D34" s="694"/>
      <c r="E34" s="694"/>
      <c r="F34" s="694"/>
      <c r="G34" s="694"/>
      <c r="H34" s="694"/>
    </row>
    <row r="35" spans="3:8">
      <c r="C35" s="694"/>
      <c r="D35" s="694"/>
      <c r="E35" s="694"/>
      <c r="F35" s="694"/>
      <c r="G35" s="694"/>
      <c r="H35" s="694"/>
    </row>
    <row r="36" spans="3:8">
      <c r="C36" s="694"/>
      <c r="D36" s="694"/>
      <c r="E36" s="694"/>
      <c r="F36" s="694"/>
      <c r="G36" s="694"/>
      <c r="H36" s="694"/>
    </row>
    <row r="37" spans="3:8">
      <c r="C37" s="694"/>
      <c r="D37" s="694"/>
      <c r="E37" s="694"/>
      <c r="F37" s="694"/>
      <c r="G37" s="694"/>
      <c r="H37" s="694"/>
    </row>
    <row r="38" spans="3:8">
      <c r="C38" s="694"/>
      <c r="D38" s="694"/>
      <c r="E38" s="694"/>
      <c r="F38" s="694"/>
      <c r="G38" s="694"/>
      <c r="H38" s="694"/>
    </row>
    <row r="39" spans="3:8">
      <c r="C39" s="694"/>
      <c r="D39" s="694"/>
      <c r="E39" s="694"/>
      <c r="F39" s="694"/>
      <c r="G39" s="694"/>
      <c r="H39" s="694"/>
    </row>
    <row r="40" spans="3:8">
      <c r="C40" s="694"/>
      <c r="D40" s="694"/>
      <c r="E40" s="694"/>
      <c r="F40" s="694"/>
      <c r="G40" s="694"/>
      <c r="H40" s="694"/>
    </row>
    <row r="41" spans="3:8">
      <c r="C41" s="694"/>
      <c r="D41" s="694"/>
      <c r="E41" s="694"/>
      <c r="F41" s="694"/>
      <c r="G41" s="694"/>
      <c r="H41" s="694"/>
    </row>
    <row r="42" spans="3:8">
      <c r="C42" s="694"/>
      <c r="D42" s="694"/>
      <c r="E42" s="694"/>
      <c r="F42" s="694"/>
      <c r="G42" s="694"/>
      <c r="H42" s="694"/>
    </row>
    <row r="43" spans="3:8">
      <c r="C43" s="694"/>
      <c r="D43" s="694"/>
      <c r="E43" s="694"/>
      <c r="F43" s="694"/>
      <c r="G43" s="694"/>
      <c r="H43" s="694"/>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zoomScaleNormal="100" workbookViewId="0"/>
  </sheetViews>
  <sheetFormatPr defaultColWidth="9.140625" defaultRowHeight="12.75"/>
  <cols>
    <col min="1" max="1" width="11.85546875" style="428" bestFit="1" customWidth="1"/>
    <col min="2" max="2" width="114.7109375" style="399" customWidth="1"/>
    <col min="3" max="4" width="19.7109375" style="399" bestFit="1" customWidth="1"/>
    <col min="5" max="5" width="13.5703125" style="399" bestFit="1" customWidth="1"/>
    <col min="6" max="6" width="13.140625" style="399" bestFit="1" customWidth="1"/>
    <col min="7" max="7" width="21" style="399" bestFit="1" customWidth="1"/>
    <col min="8" max="8" width="20.7109375" style="399" bestFit="1" customWidth="1"/>
    <col min="9" max="9" width="15.42578125" style="399" bestFit="1" customWidth="1"/>
    <col min="10" max="16384" width="9.140625" style="399"/>
  </cols>
  <sheetData>
    <row r="1" spans="1:12" ht="13.5">
      <c r="A1" s="392" t="s">
        <v>30</v>
      </c>
      <c r="B1" s="3" t="str">
        <f>'1. key ratios '!B1</f>
        <v>JSC "Bank of Georgia"</v>
      </c>
    </row>
    <row r="2" spans="1:12" ht="13.5">
      <c r="A2" s="393" t="s">
        <v>31</v>
      </c>
      <c r="B2" s="425">
        <f>'1. key ratios '!B2</f>
        <v>44926</v>
      </c>
    </row>
    <row r="3" spans="1:12">
      <c r="A3" s="394" t="s">
        <v>550</v>
      </c>
    </row>
    <row r="4" spans="1:12">
      <c r="C4" s="429" t="s">
        <v>0</v>
      </c>
      <c r="D4" s="429" t="s">
        <v>1</v>
      </c>
      <c r="E4" s="429" t="s">
        <v>2</v>
      </c>
      <c r="F4" s="429" t="s">
        <v>3</v>
      </c>
      <c r="G4" s="429" t="s">
        <v>4</v>
      </c>
      <c r="H4" s="429" t="s">
        <v>5</v>
      </c>
      <c r="I4" s="429" t="s">
        <v>8</v>
      </c>
    </row>
    <row r="5" spans="1:12" ht="44.25" customHeight="1">
      <c r="A5" s="792" t="s">
        <v>551</v>
      </c>
      <c r="B5" s="793"/>
      <c r="C5" s="796" t="s">
        <v>552</v>
      </c>
      <c r="D5" s="796"/>
      <c r="E5" s="796" t="s">
        <v>553</v>
      </c>
      <c r="F5" s="796" t="s">
        <v>554</v>
      </c>
      <c r="G5" s="790" t="s">
        <v>555</v>
      </c>
      <c r="H5" s="790" t="s">
        <v>556</v>
      </c>
      <c r="I5" s="430" t="s">
        <v>557</v>
      </c>
    </row>
    <row r="6" spans="1:12" ht="60" customHeight="1">
      <c r="A6" s="794"/>
      <c r="B6" s="795"/>
      <c r="C6" s="418" t="s">
        <v>558</v>
      </c>
      <c r="D6" s="418" t="s">
        <v>559</v>
      </c>
      <c r="E6" s="796"/>
      <c r="F6" s="796"/>
      <c r="G6" s="791"/>
      <c r="H6" s="791"/>
      <c r="I6" s="430" t="s">
        <v>560</v>
      </c>
    </row>
    <row r="7" spans="1:12" ht="15">
      <c r="A7" s="397">
        <v>1</v>
      </c>
      <c r="B7" s="395" t="s">
        <v>95</v>
      </c>
      <c r="C7" s="654"/>
      <c r="D7" s="654">
        <v>5690456406.3413992</v>
      </c>
      <c r="E7" s="654"/>
      <c r="F7" s="654"/>
      <c r="G7" s="654"/>
      <c r="H7" s="654"/>
      <c r="I7" s="655">
        <f>C7+D7-E7-F7-G7</f>
        <v>5690456406.3413992</v>
      </c>
      <c r="L7" s="479"/>
    </row>
    <row r="8" spans="1:12" ht="15">
      <c r="A8" s="397">
        <v>2</v>
      </c>
      <c r="B8" s="395" t="s">
        <v>96</v>
      </c>
      <c r="C8" s="654"/>
      <c r="D8" s="654"/>
      <c r="E8" s="654"/>
      <c r="F8" s="654"/>
      <c r="G8" s="654"/>
      <c r="H8" s="654"/>
      <c r="I8" s="655">
        <f t="shared" ref="I8:I23" si="0">C8+D8-E8-F8-G8</f>
        <v>0</v>
      </c>
      <c r="L8" s="479"/>
    </row>
    <row r="9" spans="1:12" ht="15">
      <c r="A9" s="397">
        <v>3</v>
      </c>
      <c r="B9" s="395" t="s">
        <v>267</v>
      </c>
      <c r="C9" s="654"/>
      <c r="D9" s="654"/>
      <c r="E9" s="654"/>
      <c r="F9" s="654"/>
      <c r="G9" s="654"/>
      <c r="H9" s="654"/>
      <c r="I9" s="655">
        <f t="shared" si="0"/>
        <v>0</v>
      </c>
      <c r="L9" s="479"/>
    </row>
    <row r="10" spans="1:12" ht="15">
      <c r="A10" s="397">
        <v>4</v>
      </c>
      <c r="B10" s="395" t="s">
        <v>97</v>
      </c>
      <c r="C10" s="654"/>
      <c r="D10" s="654">
        <v>1009699338.99</v>
      </c>
      <c r="E10" s="654"/>
      <c r="F10" s="654"/>
      <c r="G10" s="654"/>
      <c r="H10" s="654"/>
      <c r="I10" s="655">
        <f t="shared" si="0"/>
        <v>1009699338.99</v>
      </c>
      <c r="L10" s="479"/>
    </row>
    <row r="11" spans="1:12" ht="15">
      <c r="A11" s="397">
        <v>5</v>
      </c>
      <c r="B11" s="395" t="s">
        <v>98</v>
      </c>
      <c r="C11" s="654"/>
      <c r="D11" s="654"/>
      <c r="E11" s="654"/>
      <c r="F11" s="654"/>
      <c r="G11" s="654"/>
      <c r="H11" s="654"/>
      <c r="I11" s="655">
        <f t="shared" si="0"/>
        <v>0</v>
      </c>
      <c r="L11" s="479"/>
    </row>
    <row r="12" spans="1:12" ht="15">
      <c r="A12" s="397">
        <v>6</v>
      </c>
      <c r="B12" s="395" t="s">
        <v>99</v>
      </c>
      <c r="C12" s="654"/>
      <c r="D12" s="654">
        <v>1950682698.0564001</v>
      </c>
      <c r="E12" s="654"/>
      <c r="F12" s="654"/>
      <c r="G12" s="654"/>
      <c r="H12" s="654"/>
      <c r="I12" s="655">
        <f t="shared" si="0"/>
        <v>1950682698.0564001</v>
      </c>
      <c r="L12" s="479"/>
    </row>
    <row r="13" spans="1:12" ht="15">
      <c r="A13" s="397">
        <v>7</v>
      </c>
      <c r="B13" s="395" t="s">
        <v>100</v>
      </c>
      <c r="C13" s="654">
        <v>264896392.41</v>
      </c>
      <c r="D13" s="654">
        <v>5842412327.6681757</v>
      </c>
      <c r="E13" s="654">
        <v>149559837.94204342</v>
      </c>
      <c r="F13" s="654">
        <v>101876872.406452</v>
      </c>
      <c r="G13" s="654"/>
      <c r="H13" s="654">
        <v>15292157.35</v>
      </c>
      <c r="I13" s="655">
        <f>C13+D13-E13-F13-G13</f>
        <v>5855872009.7296801</v>
      </c>
      <c r="L13" s="479"/>
    </row>
    <row r="14" spans="1:12" ht="15">
      <c r="A14" s="397">
        <v>8</v>
      </c>
      <c r="B14" s="395" t="s">
        <v>101</v>
      </c>
      <c r="C14" s="654">
        <v>312261680.08999997</v>
      </c>
      <c r="D14" s="654">
        <v>4486489502.2964315</v>
      </c>
      <c r="E14" s="654">
        <v>140061937.26227322</v>
      </c>
      <c r="F14" s="654">
        <v>83761733.70636481</v>
      </c>
      <c r="G14" s="654"/>
      <c r="H14" s="654">
        <v>53502492.649999999</v>
      </c>
      <c r="I14" s="655">
        <f t="shared" si="0"/>
        <v>4574927511.4177942</v>
      </c>
      <c r="L14" s="479"/>
    </row>
    <row r="15" spans="1:12" ht="15">
      <c r="A15" s="397">
        <v>9</v>
      </c>
      <c r="B15" s="395" t="s">
        <v>102</v>
      </c>
      <c r="C15" s="654">
        <v>108300007.44999999</v>
      </c>
      <c r="D15" s="654">
        <v>3742602275.326684</v>
      </c>
      <c r="E15" s="654">
        <v>41912345.898075148</v>
      </c>
      <c r="F15" s="654">
        <v>73141630.438193202</v>
      </c>
      <c r="G15" s="654"/>
      <c r="H15" s="654">
        <v>772696.6</v>
      </c>
      <c r="I15" s="655">
        <f t="shared" si="0"/>
        <v>3735848306.4404154</v>
      </c>
      <c r="L15" s="479"/>
    </row>
    <row r="16" spans="1:12" ht="15">
      <c r="A16" s="397">
        <v>10</v>
      </c>
      <c r="B16" s="426" t="s">
        <v>561</v>
      </c>
      <c r="C16" s="654">
        <v>234034247.63</v>
      </c>
      <c r="D16" s="654">
        <v>4368556.0986200627</v>
      </c>
      <c r="E16" s="654">
        <v>102120223.25127119</v>
      </c>
      <c r="F16" s="654">
        <v>71420.586104022106</v>
      </c>
      <c r="G16" s="654"/>
      <c r="H16" s="654">
        <f>SUM(H13:H15)+H17</f>
        <v>71339206.530000001</v>
      </c>
      <c r="I16" s="655">
        <f t="shared" si="0"/>
        <v>136211159.89124483</v>
      </c>
      <c r="L16" s="479"/>
    </row>
    <row r="17" spans="1:12" ht="15">
      <c r="A17" s="397">
        <v>11</v>
      </c>
      <c r="B17" s="395" t="s">
        <v>104</v>
      </c>
      <c r="C17" s="654">
        <v>29488028.443053301</v>
      </c>
      <c r="D17" s="654">
        <v>1804256936.715759</v>
      </c>
      <c r="E17" s="654">
        <v>1868897.25</v>
      </c>
      <c r="F17" s="654">
        <v>35676960.781372681</v>
      </c>
      <c r="G17" s="654"/>
      <c r="H17" s="654">
        <v>1771859.93</v>
      </c>
      <c r="I17" s="655">
        <f t="shared" si="0"/>
        <v>1796199107.1274395</v>
      </c>
      <c r="L17" s="479"/>
    </row>
    <row r="18" spans="1:12" ht="15">
      <c r="A18" s="397">
        <v>12</v>
      </c>
      <c r="B18" s="395" t="s">
        <v>105</v>
      </c>
      <c r="C18" s="654"/>
      <c r="D18" s="654"/>
      <c r="E18" s="654"/>
      <c r="F18" s="654"/>
      <c r="G18" s="654"/>
      <c r="H18" s="654"/>
      <c r="I18" s="655">
        <f t="shared" si="0"/>
        <v>0</v>
      </c>
      <c r="L18" s="479"/>
    </row>
    <row r="19" spans="1:12" ht="15">
      <c r="A19" s="397">
        <v>13</v>
      </c>
      <c r="B19" s="395" t="s">
        <v>246</v>
      </c>
      <c r="C19" s="654"/>
      <c r="D19" s="654"/>
      <c r="E19" s="654"/>
      <c r="F19" s="654"/>
      <c r="G19" s="654"/>
      <c r="H19" s="654"/>
      <c r="I19" s="655">
        <f t="shared" si="0"/>
        <v>0</v>
      </c>
      <c r="L19" s="479"/>
    </row>
    <row r="20" spans="1:12" ht="15">
      <c r="A20" s="397">
        <v>14</v>
      </c>
      <c r="B20" s="395" t="s">
        <v>107</v>
      </c>
      <c r="C20" s="654">
        <v>339757804.83851534</v>
      </c>
      <c r="D20" s="654">
        <v>1859844741.8534327</v>
      </c>
      <c r="E20" s="654">
        <v>180877451.0792</v>
      </c>
      <c r="F20" s="654">
        <v>0</v>
      </c>
      <c r="G20" s="654">
        <f>G21</f>
        <v>6908066</v>
      </c>
      <c r="H20" s="654">
        <v>312859.53999999957</v>
      </c>
      <c r="I20" s="655">
        <f>C20+D20-E20-F20-G20</f>
        <v>2011817029.6127479</v>
      </c>
      <c r="L20" s="479"/>
    </row>
    <row r="21" spans="1:12" s="431" customFormat="1" ht="15">
      <c r="A21" s="398">
        <v>15</v>
      </c>
      <c r="B21" s="401" t="s">
        <v>108</v>
      </c>
      <c r="C21" s="654">
        <f>SUM(C7:C15)+SUM(C17:C20)</f>
        <v>1054703913.2315687</v>
      </c>
      <c r="D21" s="654">
        <f>SUM(D7:D15)+SUM(D17:D20)</f>
        <v>26386444227.24828</v>
      </c>
      <c r="E21" s="654">
        <f>SUM(E7:E15)+SUM(E17:E20)</f>
        <v>514280469.43159175</v>
      </c>
      <c r="F21" s="654">
        <f>SUM(F7:F15)+SUM(F17:F20)</f>
        <v>294457197.33238268</v>
      </c>
      <c r="G21" s="654">
        <v>6908066</v>
      </c>
      <c r="H21" s="654">
        <f>SUM(H7:H15)+SUM(H17:H20)</f>
        <v>71652066.069999993</v>
      </c>
      <c r="I21" s="655">
        <f>C21+D21-E21-F21-G21</f>
        <v>26625502407.715874</v>
      </c>
      <c r="L21" s="479"/>
    </row>
    <row r="22" spans="1:12" ht="15">
      <c r="A22" s="432">
        <v>16</v>
      </c>
      <c r="B22" s="433" t="s">
        <v>562</v>
      </c>
      <c r="C22" s="656">
        <v>683546632.49129999</v>
      </c>
      <c r="D22" s="656">
        <v>15786847160.234901</v>
      </c>
      <c r="E22" s="657">
        <v>329550376.83660001</v>
      </c>
      <c r="F22" s="656">
        <v>292705864.16339999</v>
      </c>
      <c r="G22" s="654">
        <v>0</v>
      </c>
      <c r="H22" s="656">
        <v>71339206.530000031</v>
      </c>
      <c r="I22" s="655">
        <f t="shared" si="0"/>
        <v>15848137551.726202</v>
      </c>
      <c r="L22" s="479"/>
    </row>
    <row r="23" spans="1:12">
      <c r="A23" s="432">
        <v>17</v>
      </c>
      <c r="B23" s="433" t="s">
        <v>563</v>
      </c>
      <c r="C23" s="656"/>
      <c r="D23" s="656">
        <v>4281735008.8299999</v>
      </c>
      <c r="E23" s="656">
        <v>0</v>
      </c>
      <c r="F23" s="656">
        <v>1433872.4</v>
      </c>
      <c r="G23" s="656"/>
      <c r="H23" s="656"/>
      <c r="I23" s="655">
        <f t="shared" si="0"/>
        <v>4280301136.4299998</v>
      </c>
      <c r="L23" s="479"/>
    </row>
    <row r="26" spans="1:12" ht="25.5">
      <c r="B26" s="427"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zoomScaleNormal="100" workbookViewId="0"/>
  </sheetViews>
  <sheetFormatPr defaultColWidth="9.140625" defaultRowHeight="12.75"/>
  <cols>
    <col min="1" max="1" width="11" style="399" bestFit="1" customWidth="1"/>
    <col min="2" max="2" width="93.42578125" style="399" customWidth="1"/>
    <col min="3" max="8" width="22" style="399" customWidth="1"/>
    <col min="9" max="9" width="42.28515625" style="399" bestFit="1" customWidth="1"/>
    <col min="10" max="16384" width="9.140625" style="399"/>
  </cols>
  <sheetData>
    <row r="1" spans="1:9" ht="13.5">
      <c r="A1" s="392" t="s">
        <v>30</v>
      </c>
      <c r="B1" s="3" t="str">
        <f>'1. key ratios '!B1</f>
        <v>JSC "Bank of Georgia"</v>
      </c>
    </row>
    <row r="2" spans="1:9" ht="13.5">
      <c r="A2" s="393" t="s">
        <v>31</v>
      </c>
      <c r="B2" s="425">
        <f>'1. key ratios '!B2</f>
        <v>44926</v>
      </c>
    </row>
    <row r="3" spans="1:9">
      <c r="A3" s="394" t="s">
        <v>564</v>
      </c>
    </row>
    <row r="4" spans="1:9">
      <c r="C4" s="429" t="s">
        <v>0</v>
      </c>
      <c r="D4" s="429" t="s">
        <v>1</v>
      </c>
      <c r="E4" s="429" t="s">
        <v>2</v>
      </c>
      <c r="F4" s="429" t="s">
        <v>3</v>
      </c>
      <c r="G4" s="429" t="s">
        <v>4</v>
      </c>
      <c r="H4" s="429" t="s">
        <v>5</v>
      </c>
      <c r="I4" s="429" t="s">
        <v>8</v>
      </c>
    </row>
    <row r="5" spans="1:9" ht="46.5" customHeight="1">
      <c r="A5" s="792" t="s">
        <v>705</v>
      </c>
      <c r="B5" s="793"/>
      <c r="C5" s="796" t="s">
        <v>552</v>
      </c>
      <c r="D5" s="796"/>
      <c r="E5" s="796" t="s">
        <v>553</v>
      </c>
      <c r="F5" s="796" t="s">
        <v>554</v>
      </c>
      <c r="G5" s="790" t="s">
        <v>555</v>
      </c>
      <c r="H5" s="790" t="s">
        <v>556</v>
      </c>
      <c r="I5" s="430" t="s">
        <v>557</v>
      </c>
    </row>
    <row r="6" spans="1:9" ht="75" customHeight="1">
      <c r="A6" s="794"/>
      <c r="B6" s="795"/>
      <c r="C6" s="418" t="s">
        <v>558</v>
      </c>
      <c r="D6" s="418" t="s">
        <v>559</v>
      </c>
      <c r="E6" s="796"/>
      <c r="F6" s="796"/>
      <c r="G6" s="791"/>
      <c r="H6" s="791"/>
      <c r="I6" s="430" t="s">
        <v>560</v>
      </c>
    </row>
    <row r="7" spans="1:9">
      <c r="A7" s="396">
        <v>1</v>
      </c>
      <c r="B7" s="400" t="s">
        <v>695</v>
      </c>
      <c r="C7" s="656">
        <v>16731391.145966439</v>
      </c>
      <c r="D7" s="656">
        <v>6311500309.3183651</v>
      </c>
      <c r="E7" s="656">
        <v>7581598.4300000034</v>
      </c>
      <c r="F7" s="656">
        <v>12038588.070000002</v>
      </c>
      <c r="G7" s="656">
        <v>0</v>
      </c>
      <c r="H7" s="656">
        <v>0</v>
      </c>
      <c r="I7" s="655">
        <f t="shared" ref="I7:I34" si="0">C7+D7-E7-F7-G7</f>
        <v>6308611513.9643316</v>
      </c>
    </row>
    <row r="8" spans="1:9">
      <c r="A8" s="396">
        <v>2</v>
      </c>
      <c r="B8" s="400" t="s">
        <v>565</v>
      </c>
      <c r="C8" s="656">
        <v>136509598.62552643</v>
      </c>
      <c r="D8" s="656">
        <v>4508764393.1939545</v>
      </c>
      <c r="E8" s="656">
        <v>37009592.091355935</v>
      </c>
      <c r="F8" s="656">
        <v>29255888.703389831</v>
      </c>
      <c r="G8" s="656">
        <v>0</v>
      </c>
      <c r="H8" s="656">
        <v>0</v>
      </c>
      <c r="I8" s="655">
        <f t="shared" si="0"/>
        <v>4579008511.0247345</v>
      </c>
    </row>
    <row r="9" spans="1:9">
      <c r="A9" s="396">
        <v>3</v>
      </c>
      <c r="B9" s="400" t="s">
        <v>566</v>
      </c>
      <c r="C9" s="656">
        <v>7552528.0099999998</v>
      </c>
      <c r="D9" s="656">
        <v>24943134.039999999</v>
      </c>
      <c r="E9" s="656">
        <v>1882692.04</v>
      </c>
      <c r="F9" s="656">
        <v>495565.96</v>
      </c>
      <c r="G9" s="656">
        <v>0</v>
      </c>
      <c r="H9" s="656">
        <v>0</v>
      </c>
      <c r="I9" s="655">
        <f t="shared" si="0"/>
        <v>30117404.049999997</v>
      </c>
    </row>
    <row r="10" spans="1:9">
      <c r="A10" s="396">
        <v>4</v>
      </c>
      <c r="B10" s="400" t="s">
        <v>696</v>
      </c>
      <c r="C10" s="656">
        <v>40911620.509999998</v>
      </c>
      <c r="D10" s="656">
        <v>506603413.68071604</v>
      </c>
      <c r="E10" s="656">
        <v>16854589.310000002</v>
      </c>
      <c r="F10" s="656">
        <v>9002624.5499999989</v>
      </c>
      <c r="G10" s="656">
        <v>0</v>
      </c>
      <c r="H10" s="656">
        <v>0</v>
      </c>
      <c r="I10" s="655">
        <f t="shared" si="0"/>
        <v>521657820.33071601</v>
      </c>
    </row>
    <row r="11" spans="1:9">
      <c r="A11" s="396">
        <v>5</v>
      </c>
      <c r="B11" s="400" t="s">
        <v>567</v>
      </c>
      <c r="C11" s="656">
        <v>45845357.361694895</v>
      </c>
      <c r="D11" s="656">
        <v>847644882.64840782</v>
      </c>
      <c r="E11" s="656">
        <v>18598973.180000003</v>
      </c>
      <c r="F11" s="656">
        <v>15749182.311134271</v>
      </c>
      <c r="G11" s="656">
        <v>0</v>
      </c>
      <c r="H11" s="656">
        <v>24282.94</v>
      </c>
      <c r="I11" s="655">
        <f t="shared" si="0"/>
        <v>859142084.51896858</v>
      </c>
    </row>
    <row r="12" spans="1:9">
      <c r="A12" s="396">
        <v>6</v>
      </c>
      <c r="B12" s="400" t="s">
        <v>568</v>
      </c>
      <c r="C12" s="656">
        <v>23010169.847796615</v>
      </c>
      <c r="D12" s="656">
        <v>583615539.31242907</v>
      </c>
      <c r="E12" s="656">
        <v>14713876.929999998</v>
      </c>
      <c r="F12" s="656">
        <v>10827469.309999999</v>
      </c>
      <c r="G12" s="656">
        <v>0</v>
      </c>
      <c r="H12" s="656">
        <v>897595.04</v>
      </c>
      <c r="I12" s="655">
        <f t="shared" si="0"/>
        <v>581084362.92022574</v>
      </c>
    </row>
    <row r="13" spans="1:9">
      <c r="A13" s="396">
        <v>7</v>
      </c>
      <c r="B13" s="400" t="s">
        <v>569</v>
      </c>
      <c r="C13" s="656">
        <v>26722265.489999998</v>
      </c>
      <c r="D13" s="656">
        <v>496605904.71110392</v>
      </c>
      <c r="E13" s="656">
        <v>12212860.370000001</v>
      </c>
      <c r="F13" s="656">
        <v>9457024.9299999997</v>
      </c>
      <c r="G13" s="656">
        <v>0</v>
      </c>
      <c r="H13" s="656">
        <v>25736.010000000002</v>
      </c>
      <c r="I13" s="655">
        <f t="shared" si="0"/>
        <v>501658284.90110391</v>
      </c>
    </row>
    <row r="14" spans="1:9">
      <c r="A14" s="396">
        <v>8</v>
      </c>
      <c r="B14" s="400" t="s">
        <v>570</v>
      </c>
      <c r="C14" s="656">
        <v>36752837.229661033</v>
      </c>
      <c r="D14" s="656">
        <v>687452207.34950531</v>
      </c>
      <c r="E14" s="656">
        <v>6972961.9900000012</v>
      </c>
      <c r="F14" s="656">
        <v>13120385.639999999</v>
      </c>
      <c r="G14" s="656">
        <v>0</v>
      </c>
      <c r="H14" s="656">
        <v>13713480.970000001</v>
      </c>
      <c r="I14" s="655">
        <f t="shared" si="0"/>
        <v>704111696.9491663</v>
      </c>
    </row>
    <row r="15" spans="1:9">
      <c r="A15" s="396">
        <v>9</v>
      </c>
      <c r="B15" s="400" t="s">
        <v>571</v>
      </c>
      <c r="C15" s="656">
        <v>15490871.406101694</v>
      </c>
      <c r="D15" s="656">
        <v>886550737.30307353</v>
      </c>
      <c r="E15" s="656">
        <v>31447073.457316794</v>
      </c>
      <c r="F15" s="656">
        <v>12285356.437400073</v>
      </c>
      <c r="G15" s="656">
        <v>0</v>
      </c>
      <c r="H15" s="656">
        <v>99060.470000000671</v>
      </c>
      <c r="I15" s="655">
        <f t="shared" si="0"/>
        <v>858309178.81445837</v>
      </c>
    </row>
    <row r="16" spans="1:9">
      <c r="A16" s="396">
        <v>10</v>
      </c>
      <c r="B16" s="400" t="s">
        <v>572</v>
      </c>
      <c r="C16" s="656">
        <v>16146187.699999996</v>
      </c>
      <c r="D16" s="656">
        <v>262633230.02199996</v>
      </c>
      <c r="E16" s="656">
        <v>5321525.1899999985</v>
      </c>
      <c r="F16" s="656">
        <v>5115890.1399999997</v>
      </c>
      <c r="G16" s="656">
        <v>0</v>
      </c>
      <c r="H16" s="656">
        <v>37214.720000000001</v>
      </c>
      <c r="I16" s="655">
        <f t="shared" si="0"/>
        <v>268342002.39199996</v>
      </c>
    </row>
    <row r="17" spans="1:10">
      <c r="A17" s="396">
        <v>11</v>
      </c>
      <c r="B17" s="400" t="s">
        <v>573</v>
      </c>
      <c r="C17" s="656">
        <v>3256692.5666101691</v>
      </c>
      <c r="D17" s="656">
        <v>234374027.6857</v>
      </c>
      <c r="E17" s="656">
        <v>1770723.4899999995</v>
      </c>
      <c r="F17" s="656">
        <v>4579902.7399999993</v>
      </c>
      <c r="G17" s="656">
        <v>0</v>
      </c>
      <c r="H17" s="656">
        <v>251136.68999999997</v>
      </c>
      <c r="I17" s="655">
        <v>15507288.2028</v>
      </c>
    </row>
    <row r="18" spans="1:10">
      <c r="A18" s="396">
        <v>12</v>
      </c>
      <c r="B18" s="400" t="s">
        <v>574</v>
      </c>
      <c r="C18" s="656">
        <v>23963949.009999998</v>
      </c>
      <c r="D18" s="656">
        <v>676321351.77141619</v>
      </c>
      <c r="E18" s="656">
        <v>11118771.209999999</v>
      </c>
      <c r="F18" s="656">
        <v>13040461.720000001</v>
      </c>
      <c r="G18" s="656">
        <v>0</v>
      </c>
      <c r="H18" s="656">
        <v>669958.24999999977</v>
      </c>
      <c r="I18" s="655">
        <f t="shared" si="0"/>
        <v>676126067.85141611</v>
      </c>
    </row>
    <row r="19" spans="1:10">
      <c r="A19" s="396">
        <v>13</v>
      </c>
      <c r="B19" s="400" t="s">
        <v>575</v>
      </c>
      <c r="C19" s="656">
        <v>4796917.9400000004</v>
      </c>
      <c r="D19" s="656">
        <v>189135077.16822001</v>
      </c>
      <c r="E19" s="656">
        <v>1739534.68</v>
      </c>
      <c r="F19" s="656">
        <v>3502710.9100000006</v>
      </c>
      <c r="G19" s="656">
        <v>0</v>
      </c>
      <c r="H19" s="656">
        <v>195377.88</v>
      </c>
      <c r="I19" s="655">
        <f t="shared" si="0"/>
        <v>188689749.51822001</v>
      </c>
    </row>
    <row r="20" spans="1:10">
      <c r="A20" s="396">
        <v>14</v>
      </c>
      <c r="B20" s="400" t="s">
        <v>576</v>
      </c>
      <c r="C20" s="656">
        <v>66101384.673179992</v>
      </c>
      <c r="D20" s="656">
        <v>987413353.43022001</v>
      </c>
      <c r="E20" s="656">
        <v>37673212.945715562</v>
      </c>
      <c r="F20" s="656">
        <v>16183330.069500001</v>
      </c>
      <c r="G20" s="656">
        <v>0</v>
      </c>
      <c r="H20" s="656">
        <v>0</v>
      </c>
      <c r="I20" s="655">
        <f t="shared" si="0"/>
        <v>999658195.08818448</v>
      </c>
    </row>
    <row r="21" spans="1:10">
      <c r="A21" s="396">
        <v>15</v>
      </c>
      <c r="B21" s="400" t="s">
        <v>577</v>
      </c>
      <c r="C21" s="656">
        <v>13005767.679999998</v>
      </c>
      <c r="D21" s="656">
        <v>206285887.80986398</v>
      </c>
      <c r="E21" s="656">
        <v>5693944.8599999994</v>
      </c>
      <c r="F21" s="656">
        <v>3643043.0399999996</v>
      </c>
      <c r="G21" s="656">
        <v>0</v>
      </c>
      <c r="H21" s="656">
        <v>7630.4500000000007</v>
      </c>
      <c r="I21" s="655">
        <f t="shared" si="0"/>
        <v>209954667.58986399</v>
      </c>
    </row>
    <row r="22" spans="1:10">
      <c r="A22" s="396">
        <v>16</v>
      </c>
      <c r="B22" s="400" t="s">
        <v>578</v>
      </c>
      <c r="C22" s="656">
        <v>66085655.690000013</v>
      </c>
      <c r="D22" s="656">
        <v>464814243.24186003</v>
      </c>
      <c r="E22" s="656">
        <v>31366449.150000002</v>
      </c>
      <c r="F22" s="656">
        <v>8677992.9999999981</v>
      </c>
      <c r="G22" s="656">
        <v>0</v>
      </c>
      <c r="H22" s="656">
        <v>52219.15</v>
      </c>
      <c r="I22" s="655">
        <f t="shared" si="0"/>
        <v>490855456.78186005</v>
      </c>
    </row>
    <row r="23" spans="1:10">
      <c r="A23" s="396">
        <v>17</v>
      </c>
      <c r="B23" s="400" t="s">
        <v>699</v>
      </c>
      <c r="C23" s="656">
        <v>6491529.3400000008</v>
      </c>
      <c r="D23" s="656">
        <v>110130301.46637598</v>
      </c>
      <c r="E23" s="656">
        <v>3923221.33</v>
      </c>
      <c r="F23" s="656">
        <v>2125395.84</v>
      </c>
      <c r="G23" s="656">
        <v>0</v>
      </c>
      <c r="H23" s="656">
        <v>0</v>
      </c>
      <c r="I23" s="655">
        <f t="shared" si="0"/>
        <v>110573213.63637598</v>
      </c>
    </row>
    <row r="24" spans="1:10">
      <c r="A24" s="396">
        <v>18</v>
      </c>
      <c r="B24" s="400" t="s">
        <v>579</v>
      </c>
      <c r="C24" s="656">
        <v>4794438.0100000016</v>
      </c>
      <c r="D24" s="656">
        <v>632178005.20213616</v>
      </c>
      <c r="E24" s="656">
        <v>2595848.0699999998</v>
      </c>
      <c r="F24" s="656">
        <v>12546070.043066002</v>
      </c>
      <c r="G24" s="656">
        <v>0</v>
      </c>
      <c r="H24" s="656">
        <v>0</v>
      </c>
      <c r="I24" s="655">
        <f t="shared" si="0"/>
        <v>621830525.09907007</v>
      </c>
    </row>
    <row r="25" spans="1:10">
      <c r="A25" s="396">
        <v>19</v>
      </c>
      <c r="B25" s="400" t="s">
        <v>580</v>
      </c>
      <c r="C25" s="656">
        <v>1632014.1899999997</v>
      </c>
      <c r="D25" s="656">
        <v>113308235.00460801</v>
      </c>
      <c r="E25" s="656">
        <v>693585.2</v>
      </c>
      <c r="F25" s="656">
        <v>2226124.8799999994</v>
      </c>
      <c r="G25" s="656">
        <v>0</v>
      </c>
      <c r="H25" s="656">
        <v>1819371.9400000002</v>
      </c>
      <c r="I25" s="655">
        <f t="shared" si="0"/>
        <v>112020539.114608</v>
      </c>
    </row>
    <row r="26" spans="1:10">
      <c r="A26" s="396">
        <v>20</v>
      </c>
      <c r="B26" s="400" t="s">
        <v>698</v>
      </c>
      <c r="C26" s="656">
        <v>10155522.339559998</v>
      </c>
      <c r="D26" s="656">
        <v>522579533.03271711</v>
      </c>
      <c r="E26" s="656">
        <v>4052785.8100000005</v>
      </c>
      <c r="F26" s="656">
        <v>10217951.609999999</v>
      </c>
      <c r="G26" s="656">
        <v>0</v>
      </c>
      <c r="H26" s="656">
        <v>0</v>
      </c>
      <c r="I26" s="655">
        <f t="shared" si="0"/>
        <v>518464317.95227706</v>
      </c>
      <c r="J26" s="402"/>
    </row>
    <row r="27" spans="1:10">
      <c r="A27" s="396">
        <v>21</v>
      </c>
      <c r="B27" s="400" t="s">
        <v>581</v>
      </c>
      <c r="C27" s="656">
        <v>1952439.7399999998</v>
      </c>
      <c r="D27" s="656">
        <v>101064613.65097602</v>
      </c>
      <c r="E27" s="656">
        <v>856746.74</v>
      </c>
      <c r="F27" s="656">
        <v>1849100.8399999999</v>
      </c>
      <c r="G27" s="656">
        <v>0</v>
      </c>
      <c r="H27" s="656">
        <v>0</v>
      </c>
      <c r="I27" s="655">
        <f t="shared" si="0"/>
        <v>100311205.81097601</v>
      </c>
      <c r="J27" s="402"/>
    </row>
    <row r="28" spans="1:10">
      <c r="A28" s="396">
        <v>22</v>
      </c>
      <c r="B28" s="400" t="s">
        <v>582</v>
      </c>
      <c r="C28" s="656">
        <v>5967051.9970999984</v>
      </c>
      <c r="D28" s="656">
        <v>267665115.96024799</v>
      </c>
      <c r="E28" s="656">
        <v>2103452.399999999</v>
      </c>
      <c r="F28" s="656">
        <v>5245773.47</v>
      </c>
      <c r="G28" s="656">
        <v>0</v>
      </c>
      <c r="H28" s="656">
        <v>0</v>
      </c>
      <c r="I28" s="655">
        <f t="shared" si="0"/>
        <v>266282942.08734801</v>
      </c>
      <c r="J28" s="402"/>
    </row>
    <row r="29" spans="1:10">
      <c r="A29" s="396">
        <v>23</v>
      </c>
      <c r="B29" s="400" t="s">
        <v>583</v>
      </c>
      <c r="C29" s="656">
        <v>68493102.461373702</v>
      </c>
      <c r="D29" s="656">
        <v>2636448823.5149012</v>
      </c>
      <c r="E29" s="656">
        <v>29316956.13576271</v>
      </c>
      <c r="F29" s="656">
        <v>50807538.194767088</v>
      </c>
      <c r="G29" s="656">
        <v>0</v>
      </c>
      <c r="H29" s="656">
        <v>2277184.6</v>
      </c>
      <c r="I29" s="655">
        <f t="shared" si="0"/>
        <v>2624817431.6457453</v>
      </c>
      <c r="J29" s="402"/>
    </row>
    <row r="30" spans="1:10">
      <c r="A30" s="396">
        <v>24</v>
      </c>
      <c r="B30" s="400" t="s">
        <v>697</v>
      </c>
      <c r="C30" s="656">
        <v>33154439.969999999</v>
      </c>
      <c r="D30" s="656">
        <v>1013266372.2834921</v>
      </c>
      <c r="E30" s="656">
        <v>20202803.360000003</v>
      </c>
      <c r="F30" s="656">
        <v>18025598.8752</v>
      </c>
      <c r="G30" s="656">
        <v>0</v>
      </c>
      <c r="H30" s="656">
        <v>3403621.7</v>
      </c>
      <c r="I30" s="655">
        <f t="shared" si="0"/>
        <v>1008192410.0182921</v>
      </c>
      <c r="J30" s="402"/>
    </row>
    <row r="31" spans="1:10">
      <c r="A31" s="396">
        <v>25</v>
      </c>
      <c r="B31" s="400" t="s">
        <v>584</v>
      </c>
      <c r="C31" s="656">
        <v>95541928.062429577</v>
      </c>
      <c r="D31" s="656">
        <v>1222308829.2121639</v>
      </c>
      <c r="E31" s="656">
        <v>38018090.356440671</v>
      </c>
      <c r="F31" s="656">
        <v>22873587.73232539</v>
      </c>
      <c r="G31" s="656">
        <v>0</v>
      </c>
      <c r="H31" s="656">
        <v>47865335.719999984</v>
      </c>
      <c r="I31" s="655">
        <f t="shared" si="0"/>
        <v>1256959079.1858275</v>
      </c>
      <c r="J31" s="402"/>
    </row>
    <row r="32" spans="1:10">
      <c r="A32" s="396">
        <v>26</v>
      </c>
      <c r="B32" s="400" t="s">
        <v>694</v>
      </c>
      <c r="C32" s="656">
        <v>4927898.5245679999</v>
      </c>
      <c r="D32" s="656">
        <v>63819665.808911987</v>
      </c>
      <c r="E32" s="656">
        <v>4347037.5100000007</v>
      </c>
      <c r="F32" s="656">
        <v>1247177.2899999996</v>
      </c>
      <c r="G32" s="656">
        <v>0</v>
      </c>
      <c r="H32" s="656">
        <v>0</v>
      </c>
      <c r="I32" s="655">
        <f t="shared" si="0"/>
        <v>63153349.533479989</v>
      </c>
      <c r="J32" s="402"/>
    </row>
    <row r="33" spans="1:10">
      <c r="A33" s="396">
        <v>27</v>
      </c>
      <c r="B33" s="396" t="s">
        <v>585</v>
      </c>
      <c r="C33" s="656">
        <v>278710353.71000004</v>
      </c>
      <c r="D33" s="656">
        <v>1829017039.1682401</v>
      </c>
      <c r="E33" s="656">
        <v>166211563.19499999</v>
      </c>
      <c r="F33" s="656">
        <v>317461.89679999999</v>
      </c>
      <c r="G33" s="656">
        <v>6908066</v>
      </c>
      <c r="H33" s="656">
        <v>312859.53999999957</v>
      </c>
      <c r="I33" s="655">
        <f t="shared" si="0"/>
        <v>1934290301.7864401</v>
      </c>
      <c r="J33" s="402"/>
    </row>
    <row r="34" spans="1:10">
      <c r="A34" s="396">
        <v>28</v>
      </c>
      <c r="B34" s="401" t="s">
        <v>108</v>
      </c>
      <c r="C34" s="658">
        <f>SUM(C7:C33)</f>
        <v>1054703913.2315687</v>
      </c>
      <c r="D34" s="658">
        <f t="shared" ref="D34:H34" si="1">SUM(D7:D33)</f>
        <v>26386444226.9916</v>
      </c>
      <c r="E34" s="658">
        <f>SUM(E7:E33)</f>
        <v>514280469.43159175</v>
      </c>
      <c r="F34" s="658">
        <f t="shared" si="1"/>
        <v>294457198.20358264</v>
      </c>
      <c r="G34" s="656">
        <v>6908066</v>
      </c>
      <c r="H34" s="658">
        <f t="shared" si="1"/>
        <v>71652066.069999993</v>
      </c>
      <c r="I34" s="655">
        <f t="shared" si="0"/>
        <v>26625502406.587994</v>
      </c>
      <c r="J34" s="402"/>
    </row>
    <row r="35" spans="1:10">
      <c r="A35" s="402"/>
      <c r="B35" s="402"/>
      <c r="C35" s="402"/>
      <c r="D35" s="402"/>
      <c r="E35" s="402"/>
      <c r="F35" s="402"/>
      <c r="G35" s="402"/>
      <c r="H35" s="402"/>
      <c r="I35" s="402"/>
      <c r="J35" s="402"/>
    </row>
    <row r="36" spans="1:10">
      <c r="A36" s="402"/>
      <c r="B36" s="434"/>
      <c r="C36" s="402"/>
      <c r="D36" s="402"/>
      <c r="E36" s="402"/>
      <c r="F36" s="402"/>
      <c r="G36" s="402"/>
      <c r="H36" s="402"/>
      <c r="I36" s="402"/>
      <c r="J36" s="402"/>
    </row>
    <row r="37" spans="1:10">
      <c r="A37" s="402"/>
      <c r="B37" s="402"/>
      <c r="C37" s="402"/>
      <c r="D37" s="402"/>
      <c r="E37" s="402"/>
      <c r="F37" s="402"/>
      <c r="G37" s="402"/>
      <c r="H37" s="402"/>
      <c r="I37" s="402"/>
      <c r="J37" s="40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zoomScaleNormal="100" workbookViewId="0"/>
  </sheetViews>
  <sheetFormatPr defaultColWidth="9.140625" defaultRowHeight="12.75"/>
  <cols>
    <col min="1" max="1" width="11.85546875" style="399" bestFit="1" customWidth="1"/>
    <col min="2" max="2" width="108" style="399" bestFit="1" customWidth="1"/>
    <col min="3" max="4" width="35.5703125" style="399" customWidth="1"/>
    <col min="5" max="16384" width="9.140625" style="399"/>
  </cols>
  <sheetData>
    <row r="1" spans="1:4" ht="13.5">
      <c r="A1" s="392" t="s">
        <v>30</v>
      </c>
      <c r="B1" s="3" t="str">
        <f>'1. key ratios '!B1</f>
        <v>JSC "Bank of Georgia"</v>
      </c>
    </row>
    <row r="2" spans="1:4" ht="13.5">
      <c r="A2" s="393" t="s">
        <v>31</v>
      </c>
      <c r="B2" s="425">
        <f>'1. key ratios '!B2</f>
        <v>44926</v>
      </c>
    </row>
    <row r="3" spans="1:4">
      <c r="A3" s="394" t="s">
        <v>586</v>
      </c>
    </row>
    <row r="5" spans="1:4" ht="25.5">
      <c r="A5" s="797" t="s">
        <v>587</v>
      </c>
      <c r="B5" s="797"/>
      <c r="C5" s="422" t="s">
        <v>588</v>
      </c>
      <c r="D5" s="422" t="s">
        <v>589</v>
      </c>
    </row>
    <row r="6" spans="1:4">
      <c r="A6" s="403">
        <v>1</v>
      </c>
      <c r="B6" s="404" t="s">
        <v>590</v>
      </c>
      <c r="C6" s="658">
        <v>625353644.11889696</v>
      </c>
      <c r="D6" s="658">
        <v>583947.07200000004</v>
      </c>
    </row>
    <row r="7" spans="1:4">
      <c r="A7" s="405">
        <v>2</v>
      </c>
      <c r="B7" s="404" t="s">
        <v>591</v>
      </c>
      <c r="C7" s="658">
        <f>SUM(C8:C11)</f>
        <v>206936742.3884888</v>
      </c>
      <c r="D7" s="658">
        <f>SUM(D8:D11)</f>
        <v>1096274.48</v>
      </c>
    </row>
    <row r="8" spans="1:4">
      <c r="A8" s="406">
        <v>2.1</v>
      </c>
      <c r="B8" s="407" t="s">
        <v>702</v>
      </c>
      <c r="C8" s="656">
        <v>96109062.819999993</v>
      </c>
      <c r="D8" s="656">
        <v>1096274.48</v>
      </c>
    </row>
    <row r="9" spans="1:4">
      <c r="A9" s="406">
        <v>2.2000000000000002</v>
      </c>
      <c r="B9" s="407" t="s">
        <v>700</v>
      </c>
      <c r="C9" s="656">
        <v>104578055.34229201</v>
      </c>
      <c r="D9" s="656">
        <v>0</v>
      </c>
    </row>
    <row r="10" spans="1:4">
      <c r="A10" s="406">
        <v>2.2999999999999998</v>
      </c>
      <c r="B10" s="407" t="s">
        <v>592</v>
      </c>
      <c r="C10" s="656">
        <v>6249624.2261968004</v>
      </c>
      <c r="D10" s="656">
        <v>0</v>
      </c>
    </row>
    <row r="11" spans="1:4">
      <c r="A11" s="406">
        <v>2.4</v>
      </c>
      <c r="B11" s="407" t="s">
        <v>593</v>
      </c>
      <c r="C11" s="656">
        <v>0</v>
      </c>
      <c r="D11" s="656">
        <v>0</v>
      </c>
    </row>
    <row r="12" spans="1:4">
      <c r="A12" s="403">
        <v>3</v>
      </c>
      <c r="B12" s="404" t="s">
        <v>594</v>
      </c>
      <c r="C12" s="658">
        <f>SUM(C13:C18)</f>
        <v>210034145.76401177</v>
      </c>
      <c r="D12" s="658">
        <f>SUM(D13:D18)</f>
        <v>246348.72</v>
      </c>
    </row>
    <row r="13" spans="1:4">
      <c r="A13" s="406">
        <v>3.1</v>
      </c>
      <c r="B13" s="407" t="s">
        <v>595</v>
      </c>
      <c r="C13" s="656">
        <v>71331435.201900005</v>
      </c>
      <c r="D13" s="656">
        <v>0</v>
      </c>
    </row>
    <row r="14" spans="1:4">
      <c r="A14" s="406">
        <v>3.2</v>
      </c>
      <c r="B14" s="407" t="s">
        <v>596</v>
      </c>
      <c r="C14" s="656">
        <v>50622119.409999996</v>
      </c>
      <c r="D14" s="656">
        <v>140000</v>
      </c>
    </row>
    <row r="15" spans="1:4">
      <c r="A15" s="406">
        <v>3.3</v>
      </c>
      <c r="B15" s="407" t="s">
        <v>691</v>
      </c>
      <c r="C15" s="656">
        <v>61747232.280000001</v>
      </c>
      <c r="D15" s="656">
        <v>97530.880000000005</v>
      </c>
    </row>
    <row r="16" spans="1:4">
      <c r="A16" s="406">
        <v>3.4</v>
      </c>
      <c r="B16" s="407" t="s">
        <v>701</v>
      </c>
      <c r="C16" s="656">
        <v>17788740.703167126</v>
      </c>
      <c r="D16" s="656">
        <v>0</v>
      </c>
    </row>
    <row r="17" spans="1:4">
      <c r="A17" s="405">
        <v>3.5</v>
      </c>
      <c r="B17" s="407" t="s">
        <v>597</v>
      </c>
      <c r="C17" s="656">
        <v>8544618.1689446401</v>
      </c>
      <c r="D17" s="656">
        <v>8817.84</v>
      </c>
    </row>
    <row r="18" spans="1:4">
      <c r="A18" s="406">
        <v>3.6</v>
      </c>
      <c r="B18" s="407" t="s">
        <v>598</v>
      </c>
      <c r="C18" s="656">
        <v>0</v>
      </c>
      <c r="D18" s="656">
        <v>0</v>
      </c>
    </row>
    <row r="19" spans="1:4">
      <c r="A19" s="408">
        <v>4</v>
      </c>
      <c r="B19" s="404" t="s">
        <v>599</v>
      </c>
      <c r="C19" s="658">
        <f>C6+C7-C12</f>
        <v>622256240.74337399</v>
      </c>
      <c r="D19" s="658">
        <f>D6+D7-D12</f>
        <v>1433872.8320000002</v>
      </c>
    </row>
    <row r="22" spans="1:4">
      <c r="C22" s="695"/>
      <c r="D22" s="695"/>
    </row>
    <row r="23" spans="1:4">
      <c r="C23" s="695"/>
      <c r="D23" s="695"/>
    </row>
    <row r="24" spans="1:4">
      <c r="C24" s="695"/>
      <c r="D24" s="695"/>
    </row>
    <row r="25" spans="1:4">
      <c r="C25" s="695"/>
      <c r="D25" s="695"/>
    </row>
    <row r="26" spans="1:4">
      <c r="C26" s="695"/>
      <c r="D26" s="695"/>
    </row>
    <row r="27" spans="1:4">
      <c r="C27" s="695"/>
      <c r="D27" s="695"/>
    </row>
    <row r="28" spans="1:4">
      <c r="C28" s="695"/>
      <c r="D28" s="695"/>
    </row>
    <row r="29" spans="1:4">
      <c r="C29" s="695"/>
      <c r="D29" s="695"/>
    </row>
    <row r="30" spans="1:4">
      <c r="C30" s="695"/>
      <c r="D30" s="695"/>
    </row>
    <row r="31" spans="1:4">
      <c r="C31" s="695"/>
      <c r="D31" s="695"/>
    </row>
    <row r="32" spans="1:4">
      <c r="C32" s="695"/>
      <c r="D32" s="695"/>
    </row>
    <row r="33" spans="3:4">
      <c r="C33" s="695"/>
      <c r="D33" s="695"/>
    </row>
    <row r="34" spans="3:4">
      <c r="C34" s="695"/>
      <c r="D34" s="695"/>
    </row>
    <row r="35" spans="3:4">
      <c r="C35" s="695"/>
      <c r="D35" s="695"/>
    </row>
    <row r="36" spans="3:4">
      <c r="C36" s="695"/>
      <c r="D36" s="695"/>
    </row>
    <row r="37" spans="3:4">
      <c r="C37" s="695"/>
      <c r="D37" s="695"/>
    </row>
    <row r="38" spans="3:4">
      <c r="C38" s="695"/>
      <c r="D38" s="695"/>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zoomScaleNormal="100" workbookViewId="0"/>
  </sheetViews>
  <sheetFormatPr defaultColWidth="9.140625" defaultRowHeight="12.75"/>
  <cols>
    <col min="1" max="1" width="11.85546875" style="399" bestFit="1" customWidth="1"/>
    <col min="2" max="2" width="124.7109375" style="399" customWidth="1"/>
    <col min="3" max="3" width="31.5703125" style="399" customWidth="1"/>
    <col min="4" max="4" width="39.140625" style="399" customWidth="1"/>
    <col min="5" max="16384" width="9.140625" style="399"/>
  </cols>
  <sheetData>
    <row r="1" spans="1:4" ht="13.5">
      <c r="A1" s="392" t="s">
        <v>30</v>
      </c>
      <c r="B1" s="3" t="str">
        <f>'1. key ratios '!B1</f>
        <v>JSC "Bank of Georgia"</v>
      </c>
    </row>
    <row r="2" spans="1:4" ht="13.5">
      <c r="A2" s="393" t="s">
        <v>31</v>
      </c>
      <c r="B2" s="425">
        <f>'1. key ratios '!B2</f>
        <v>44926</v>
      </c>
    </row>
    <row r="3" spans="1:4">
      <c r="A3" s="394" t="s">
        <v>600</v>
      </c>
    </row>
    <row r="4" spans="1:4">
      <c r="A4" s="394"/>
    </row>
    <row r="5" spans="1:4" ht="15" customHeight="1">
      <c r="A5" s="798" t="s">
        <v>703</v>
      </c>
      <c r="B5" s="799"/>
      <c r="C5" s="802" t="s">
        <v>601</v>
      </c>
      <c r="D5" s="804" t="s">
        <v>602</v>
      </c>
    </row>
    <row r="6" spans="1:4">
      <c r="A6" s="800"/>
      <c r="B6" s="801"/>
      <c r="C6" s="803"/>
      <c r="D6" s="804"/>
    </row>
    <row r="7" spans="1:4" ht="15">
      <c r="A7" s="401">
        <v>1</v>
      </c>
      <c r="B7" s="401" t="s">
        <v>590</v>
      </c>
      <c r="C7" s="654">
        <v>698550785.756271</v>
      </c>
      <c r="D7" s="659"/>
    </row>
    <row r="8" spans="1:4" ht="15">
      <c r="A8" s="396">
        <v>2</v>
      </c>
      <c r="B8" s="396" t="s">
        <v>603</v>
      </c>
      <c r="C8" s="654">
        <v>172016410.46000001</v>
      </c>
      <c r="D8" s="659"/>
    </row>
    <row r="9" spans="1:4" ht="15">
      <c r="A9" s="396">
        <v>3</v>
      </c>
      <c r="B9" s="409" t="s">
        <v>604</v>
      </c>
      <c r="C9" s="654">
        <v>7693361.4000000004</v>
      </c>
      <c r="D9" s="659"/>
    </row>
    <row r="10" spans="1:4" ht="15">
      <c r="A10" s="396">
        <v>4</v>
      </c>
      <c r="B10" s="396" t="s">
        <v>605</v>
      </c>
      <c r="C10" s="654">
        <f>SUM(C11:C18)</f>
        <v>199340495.03497097</v>
      </c>
      <c r="D10" s="659"/>
    </row>
    <row r="11" spans="1:4" ht="15">
      <c r="A11" s="396">
        <v>5</v>
      </c>
      <c r="B11" s="410" t="s">
        <v>606</v>
      </c>
      <c r="C11" s="654">
        <v>39600988.227867797</v>
      </c>
      <c r="D11" s="659"/>
    </row>
    <row r="12" spans="1:4" ht="15">
      <c r="A12" s="396">
        <v>6</v>
      </c>
      <c r="B12" s="410" t="s">
        <v>607</v>
      </c>
      <c r="C12" s="654">
        <v>11277362.2553</v>
      </c>
      <c r="D12" s="659"/>
    </row>
    <row r="13" spans="1:4" ht="15">
      <c r="A13" s="396">
        <v>7</v>
      </c>
      <c r="B13" s="410" t="s">
        <v>608</v>
      </c>
      <c r="C13" s="654">
        <v>54181103.25900317</v>
      </c>
      <c r="D13" s="659"/>
    </row>
    <row r="14" spans="1:4" ht="15">
      <c r="A14" s="396">
        <v>8</v>
      </c>
      <c r="B14" s="410" t="s">
        <v>609</v>
      </c>
      <c r="C14" s="654">
        <v>13316487.7949</v>
      </c>
      <c r="D14" s="656">
        <v>25153240.106394529</v>
      </c>
    </row>
    <row r="15" spans="1:4" ht="15">
      <c r="A15" s="396">
        <v>9</v>
      </c>
      <c r="B15" s="410" t="s">
        <v>610</v>
      </c>
      <c r="C15" s="654">
        <v>0</v>
      </c>
      <c r="D15" s="660"/>
    </row>
    <row r="16" spans="1:4" ht="15">
      <c r="A16" s="396">
        <v>10</v>
      </c>
      <c r="B16" s="410" t="s">
        <v>611</v>
      </c>
      <c r="C16" s="654">
        <v>70762152.727899998</v>
      </c>
      <c r="D16" s="659"/>
    </row>
    <row r="17" spans="1:4" ht="15">
      <c r="A17" s="396">
        <v>11</v>
      </c>
      <c r="B17" s="410" t="s">
        <v>612</v>
      </c>
      <c r="C17" s="654"/>
      <c r="D17" s="660"/>
    </row>
    <row r="18" spans="1:4" ht="15">
      <c r="A18" s="396">
        <v>12</v>
      </c>
      <c r="B18" s="407" t="s">
        <v>708</v>
      </c>
      <c r="C18" s="654">
        <v>10202400.77</v>
      </c>
      <c r="D18" s="659"/>
    </row>
    <row r="19" spans="1:4">
      <c r="A19" s="401">
        <v>13</v>
      </c>
      <c r="B19" s="436" t="s">
        <v>599</v>
      </c>
      <c r="C19" s="658">
        <f>C7+C8-C10+C9</f>
        <v>678920062.58130002</v>
      </c>
      <c r="D19" s="661"/>
    </row>
    <row r="22" spans="1:4">
      <c r="B22" s="392"/>
    </row>
    <row r="23" spans="1:4">
      <c r="B23" s="393"/>
      <c r="C23" s="695"/>
      <c r="D23" s="695"/>
    </row>
    <row r="24" spans="1:4">
      <c r="B24" s="394"/>
      <c r="C24" s="695"/>
      <c r="D24" s="695"/>
    </row>
    <row r="25" spans="1:4">
      <c r="C25" s="695"/>
      <c r="D25" s="695"/>
    </row>
    <row r="26" spans="1:4">
      <c r="C26" s="695"/>
      <c r="D26" s="695"/>
    </row>
    <row r="27" spans="1:4">
      <c r="C27" s="695"/>
      <c r="D27" s="695"/>
    </row>
    <row r="28" spans="1:4">
      <c r="C28" s="695"/>
      <c r="D28" s="695"/>
    </row>
    <row r="29" spans="1:4">
      <c r="C29" s="695"/>
      <c r="D29" s="695"/>
    </row>
    <row r="30" spans="1:4">
      <c r="C30" s="695"/>
      <c r="D30" s="695"/>
    </row>
    <row r="31" spans="1:4">
      <c r="C31" s="695"/>
      <c r="D31" s="695"/>
    </row>
    <row r="32" spans="1:4">
      <c r="C32" s="695"/>
      <c r="D32" s="695"/>
    </row>
    <row r="33" spans="3:4">
      <c r="C33" s="695"/>
      <c r="D33" s="695"/>
    </row>
    <row r="34" spans="3:4">
      <c r="C34" s="695"/>
      <c r="D34" s="695"/>
    </row>
    <row r="35" spans="3:4">
      <c r="C35" s="695"/>
      <c r="D35" s="695"/>
    </row>
    <row r="36" spans="3:4">
      <c r="C36" s="695"/>
      <c r="D36" s="695"/>
    </row>
    <row r="37" spans="3:4">
      <c r="C37" s="695"/>
      <c r="D37" s="695"/>
    </row>
    <row r="38" spans="3:4">
      <c r="C38" s="695"/>
      <c r="D38" s="695"/>
    </row>
    <row r="39" spans="3:4">
      <c r="C39" s="695"/>
      <c r="D39" s="695"/>
    </row>
    <row r="40" spans="3:4">
      <c r="C40" s="695"/>
      <c r="D40" s="695"/>
    </row>
    <row r="41" spans="3:4">
      <c r="C41" s="695"/>
      <c r="D41" s="69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zoomScaleNormal="100" workbookViewId="0"/>
  </sheetViews>
  <sheetFormatPr defaultColWidth="9.140625" defaultRowHeight="12.75"/>
  <cols>
    <col min="1" max="1" width="11.85546875" style="399" bestFit="1" customWidth="1"/>
    <col min="2" max="2" width="80.7109375" style="399" customWidth="1"/>
    <col min="3" max="3" width="15.5703125" style="399" customWidth="1"/>
    <col min="4" max="5" width="22.28515625" style="399" customWidth="1"/>
    <col min="6" max="6" width="23.42578125" style="399" customWidth="1"/>
    <col min="7" max="14" width="22.28515625" style="399" customWidth="1"/>
    <col min="15" max="15" width="23.28515625" style="399" bestFit="1" customWidth="1"/>
    <col min="16" max="16" width="21.7109375" style="399" bestFit="1" customWidth="1"/>
    <col min="17" max="19" width="19" style="399" bestFit="1" customWidth="1"/>
    <col min="20" max="20" width="16.140625" style="399" customWidth="1"/>
    <col min="21" max="21" width="21" style="399" customWidth="1"/>
    <col min="22" max="22" width="20" style="399" customWidth="1"/>
    <col min="23" max="16384" width="9.140625" style="399"/>
  </cols>
  <sheetData>
    <row r="1" spans="1:22" ht="13.5">
      <c r="A1" s="392" t="s">
        <v>30</v>
      </c>
      <c r="B1" s="3" t="str">
        <f>'1. key ratios '!B1</f>
        <v>JSC "Bank of Georgia"</v>
      </c>
    </row>
    <row r="2" spans="1:22" ht="13.5">
      <c r="A2" s="393" t="s">
        <v>31</v>
      </c>
      <c r="B2" s="425">
        <f>'1. key ratios '!B2</f>
        <v>44926</v>
      </c>
      <c r="C2" s="428"/>
    </row>
    <row r="3" spans="1:22">
      <c r="A3" s="394" t="s">
        <v>613</v>
      </c>
    </row>
    <row r="5" spans="1:22" ht="15" customHeight="1">
      <c r="A5" s="802" t="s">
        <v>538</v>
      </c>
      <c r="B5" s="805"/>
      <c r="C5" s="809" t="s">
        <v>614</v>
      </c>
      <c r="D5" s="810"/>
      <c r="E5" s="810"/>
      <c r="F5" s="810"/>
      <c r="G5" s="810"/>
      <c r="H5" s="810"/>
      <c r="I5" s="810"/>
      <c r="J5" s="810"/>
      <c r="K5" s="810"/>
      <c r="L5" s="810"/>
      <c r="M5" s="810"/>
      <c r="N5" s="810"/>
      <c r="O5" s="810"/>
      <c r="P5" s="810"/>
      <c r="Q5" s="810"/>
      <c r="R5" s="810"/>
      <c r="S5" s="810"/>
      <c r="T5" s="810"/>
      <c r="U5" s="811"/>
      <c r="V5" s="437"/>
    </row>
    <row r="6" spans="1:22">
      <c r="A6" s="806"/>
      <c r="B6" s="807"/>
      <c r="C6" s="812" t="s">
        <v>108</v>
      </c>
      <c r="D6" s="814" t="s">
        <v>615</v>
      </c>
      <c r="E6" s="814"/>
      <c r="F6" s="791"/>
      <c r="G6" s="815" t="s">
        <v>616</v>
      </c>
      <c r="H6" s="816"/>
      <c r="I6" s="816"/>
      <c r="J6" s="816"/>
      <c r="K6" s="817"/>
      <c r="L6" s="424"/>
      <c r="M6" s="818" t="s">
        <v>617</v>
      </c>
      <c r="N6" s="818"/>
      <c r="O6" s="791"/>
      <c r="P6" s="791"/>
      <c r="Q6" s="791"/>
      <c r="R6" s="791"/>
      <c r="S6" s="791"/>
      <c r="T6" s="791"/>
      <c r="U6" s="791"/>
      <c r="V6" s="424"/>
    </row>
    <row r="7" spans="1:22" ht="25.5">
      <c r="A7" s="803"/>
      <c r="B7" s="808"/>
      <c r="C7" s="813"/>
      <c r="D7" s="438"/>
      <c r="E7" s="430" t="s">
        <v>618</v>
      </c>
      <c r="F7" s="430" t="s">
        <v>619</v>
      </c>
      <c r="G7" s="428"/>
      <c r="H7" s="430" t="s">
        <v>618</v>
      </c>
      <c r="I7" s="430" t="s">
        <v>620</v>
      </c>
      <c r="J7" s="430" t="s">
        <v>621</v>
      </c>
      <c r="K7" s="430" t="s">
        <v>622</v>
      </c>
      <c r="L7" s="423"/>
      <c r="M7" s="418" t="s">
        <v>623</v>
      </c>
      <c r="N7" s="430" t="s">
        <v>621</v>
      </c>
      <c r="O7" s="430" t="s">
        <v>624</v>
      </c>
      <c r="P7" s="430" t="s">
        <v>625</v>
      </c>
      <c r="Q7" s="430" t="s">
        <v>626</v>
      </c>
      <c r="R7" s="430" t="s">
        <v>627</v>
      </c>
      <c r="S7" s="430" t="s">
        <v>628</v>
      </c>
      <c r="T7" s="439" t="s">
        <v>629</v>
      </c>
      <c r="U7" s="430" t="s">
        <v>630</v>
      </c>
      <c r="V7" s="437"/>
    </row>
    <row r="8" spans="1:22">
      <c r="A8" s="440">
        <v>1</v>
      </c>
      <c r="B8" s="401" t="s">
        <v>631</v>
      </c>
      <c r="C8" s="658">
        <v>16316961028.125734</v>
      </c>
      <c r="D8" s="658">
        <v>14879417875.450344</v>
      </c>
      <c r="E8" s="658">
        <v>95157076.0220339</v>
      </c>
      <c r="F8" s="658">
        <v>2189730.1900000004</v>
      </c>
      <c r="G8" s="658">
        <v>758623090.0940336</v>
      </c>
      <c r="H8" s="658">
        <v>21631418.252033897</v>
      </c>
      <c r="I8" s="658">
        <v>26464990.060000006</v>
      </c>
      <c r="J8" s="658">
        <v>520156.50999999995</v>
      </c>
      <c r="K8" s="658">
        <v>302040.26999999996</v>
      </c>
      <c r="L8" s="658">
        <v>678920062.58135593</v>
      </c>
      <c r="M8" s="658">
        <v>57463036.165423729</v>
      </c>
      <c r="N8" s="658">
        <v>83946790.123050869</v>
      </c>
      <c r="O8" s="658">
        <v>87809307.043389827</v>
      </c>
      <c r="P8" s="658">
        <v>36669385.339999996</v>
      </c>
      <c r="Q8" s="658">
        <v>45226690.771186441</v>
      </c>
      <c r="R8" s="658">
        <v>32794457.530000009</v>
      </c>
      <c r="S8" s="658">
        <v>21117468.43</v>
      </c>
      <c r="T8" s="658">
        <v>1414146.9900000002</v>
      </c>
      <c r="U8" s="658">
        <v>238009038.4376272</v>
      </c>
      <c r="V8" s="402"/>
    </row>
    <row r="9" spans="1:22">
      <c r="A9" s="396">
        <v>1.1000000000000001</v>
      </c>
      <c r="B9" s="420" t="s">
        <v>632</v>
      </c>
      <c r="C9" s="658">
        <v>0</v>
      </c>
      <c r="D9" s="658">
        <v>0</v>
      </c>
      <c r="E9" s="658">
        <v>0</v>
      </c>
      <c r="F9" s="658">
        <v>0</v>
      </c>
      <c r="G9" s="658">
        <v>0</v>
      </c>
      <c r="H9" s="658">
        <v>0</v>
      </c>
      <c r="I9" s="658">
        <v>0</v>
      </c>
      <c r="J9" s="658">
        <v>0</v>
      </c>
      <c r="K9" s="658">
        <v>0</v>
      </c>
      <c r="L9" s="658">
        <v>0</v>
      </c>
      <c r="M9" s="658">
        <v>0</v>
      </c>
      <c r="N9" s="658">
        <v>0</v>
      </c>
      <c r="O9" s="658">
        <v>0</v>
      </c>
      <c r="P9" s="658">
        <v>0</v>
      </c>
      <c r="Q9" s="658">
        <v>0</v>
      </c>
      <c r="R9" s="658">
        <v>0</v>
      </c>
      <c r="S9" s="658">
        <v>0</v>
      </c>
      <c r="T9" s="658">
        <v>0</v>
      </c>
      <c r="U9" s="658">
        <v>0</v>
      </c>
      <c r="V9" s="402"/>
    </row>
    <row r="10" spans="1:22">
      <c r="A10" s="396">
        <v>1.2</v>
      </c>
      <c r="B10" s="420" t="s">
        <v>633</v>
      </c>
      <c r="C10" s="658">
        <v>0</v>
      </c>
      <c r="D10" s="658">
        <v>0</v>
      </c>
      <c r="E10" s="658">
        <v>0</v>
      </c>
      <c r="F10" s="658">
        <v>0</v>
      </c>
      <c r="G10" s="658">
        <v>0</v>
      </c>
      <c r="H10" s="658">
        <v>0</v>
      </c>
      <c r="I10" s="658">
        <v>0</v>
      </c>
      <c r="J10" s="658">
        <v>0</v>
      </c>
      <c r="K10" s="658">
        <v>0</v>
      </c>
      <c r="L10" s="658">
        <v>0</v>
      </c>
      <c r="M10" s="658">
        <v>0</v>
      </c>
      <c r="N10" s="658">
        <v>0</v>
      </c>
      <c r="O10" s="658">
        <v>0</v>
      </c>
      <c r="P10" s="658">
        <v>0</v>
      </c>
      <c r="Q10" s="658">
        <v>0</v>
      </c>
      <c r="R10" s="658">
        <v>0</v>
      </c>
      <c r="S10" s="658">
        <v>0</v>
      </c>
      <c r="T10" s="658">
        <v>0</v>
      </c>
      <c r="U10" s="658">
        <v>0</v>
      </c>
      <c r="V10" s="402"/>
    </row>
    <row r="11" spans="1:22">
      <c r="A11" s="396">
        <v>1.3</v>
      </c>
      <c r="B11" s="420" t="s">
        <v>634</v>
      </c>
      <c r="C11" s="658">
        <v>0</v>
      </c>
      <c r="D11" s="658">
        <v>0</v>
      </c>
      <c r="E11" s="658">
        <v>0</v>
      </c>
      <c r="F11" s="658">
        <v>0</v>
      </c>
      <c r="G11" s="658">
        <v>0</v>
      </c>
      <c r="H11" s="658">
        <v>0</v>
      </c>
      <c r="I11" s="658">
        <v>0</v>
      </c>
      <c r="J11" s="658">
        <v>0</v>
      </c>
      <c r="K11" s="658">
        <v>0</v>
      </c>
      <c r="L11" s="658">
        <v>0</v>
      </c>
      <c r="M11" s="658">
        <v>0</v>
      </c>
      <c r="N11" s="658">
        <v>0</v>
      </c>
      <c r="O11" s="658">
        <v>0</v>
      </c>
      <c r="P11" s="658">
        <v>0</v>
      </c>
      <c r="Q11" s="658">
        <v>0</v>
      </c>
      <c r="R11" s="658">
        <v>0</v>
      </c>
      <c r="S11" s="658">
        <v>0</v>
      </c>
      <c r="T11" s="658">
        <v>0</v>
      </c>
      <c r="U11" s="658">
        <v>0</v>
      </c>
      <c r="V11" s="402"/>
    </row>
    <row r="12" spans="1:22">
      <c r="A12" s="396">
        <v>1.4</v>
      </c>
      <c r="B12" s="420" t="s">
        <v>635</v>
      </c>
      <c r="C12" s="658">
        <v>121328691.39999999</v>
      </c>
      <c r="D12" s="658">
        <v>121328691.39999999</v>
      </c>
      <c r="E12" s="658">
        <v>0</v>
      </c>
      <c r="F12" s="658">
        <v>0</v>
      </c>
      <c r="G12" s="658">
        <v>0</v>
      </c>
      <c r="H12" s="658">
        <v>0</v>
      </c>
      <c r="I12" s="658">
        <v>0</v>
      </c>
      <c r="J12" s="658">
        <v>0</v>
      </c>
      <c r="K12" s="658">
        <v>0</v>
      </c>
      <c r="L12" s="658">
        <v>0</v>
      </c>
      <c r="M12" s="658">
        <v>0</v>
      </c>
      <c r="N12" s="658">
        <v>0</v>
      </c>
      <c r="O12" s="658">
        <v>0</v>
      </c>
      <c r="P12" s="658">
        <v>0</v>
      </c>
      <c r="Q12" s="658">
        <v>0</v>
      </c>
      <c r="R12" s="658">
        <v>0</v>
      </c>
      <c r="S12" s="658">
        <v>0</v>
      </c>
      <c r="T12" s="658">
        <v>0</v>
      </c>
      <c r="U12" s="658">
        <v>0</v>
      </c>
      <c r="V12" s="402"/>
    </row>
    <row r="13" spans="1:22">
      <c r="A13" s="396">
        <v>1.5</v>
      </c>
      <c r="B13" s="420" t="s">
        <v>636</v>
      </c>
      <c r="C13" s="658">
        <v>6807488377.164031</v>
      </c>
      <c r="D13" s="658">
        <v>5923698673.2720308</v>
      </c>
      <c r="E13" s="658">
        <v>11669877.48</v>
      </c>
      <c r="F13" s="658">
        <v>214200</v>
      </c>
      <c r="G13" s="658">
        <v>574587344.35199988</v>
      </c>
      <c r="H13" s="658">
        <v>6090481.9199999999</v>
      </c>
      <c r="I13" s="658">
        <v>1725958.09</v>
      </c>
      <c r="J13" s="658">
        <v>0</v>
      </c>
      <c r="K13" s="658">
        <v>0</v>
      </c>
      <c r="L13" s="658">
        <v>309202359.54000008</v>
      </c>
      <c r="M13" s="658">
        <v>15211914.469999999</v>
      </c>
      <c r="N13" s="658">
        <v>51417249.020000003</v>
      </c>
      <c r="O13" s="658">
        <v>31975253.700000003</v>
      </c>
      <c r="P13" s="658">
        <v>19869170.259999998</v>
      </c>
      <c r="Q13" s="658">
        <v>20048130.780000001</v>
      </c>
      <c r="R13" s="658">
        <v>15954040.4</v>
      </c>
      <c r="S13" s="658">
        <v>20672056.239999998</v>
      </c>
      <c r="T13" s="658">
        <v>667042.20000000007</v>
      </c>
      <c r="U13" s="658">
        <v>146420873.48000008</v>
      </c>
      <c r="V13" s="402"/>
    </row>
    <row r="14" spans="1:22">
      <c r="A14" s="396">
        <v>1.6</v>
      </c>
      <c r="B14" s="420" t="s">
        <v>637</v>
      </c>
      <c r="C14" s="658">
        <v>9388143959.5617027</v>
      </c>
      <c r="D14" s="658">
        <v>8834390510.7783146</v>
      </c>
      <c r="E14" s="658">
        <v>83487198.542033896</v>
      </c>
      <c r="F14" s="658">
        <v>1975530.1900000002</v>
      </c>
      <c r="G14" s="658">
        <v>184035745.74203372</v>
      </c>
      <c r="H14" s="658">
        <v>15540936.332033899</v>
      </c>
      <c r="I14" s="658">
        <v>24739031.970000006</v>
      </c>
      <c r="J14" s="658">
        <v>520156.50999999995</v>
      </c>
      <c r="K14" s="658">
        <v>302040.26999999996</v>
      </c>
      <c r="L14" s="658">
        <v>369717703.04135585</v>
      </c>
      <c r="M14" s="658">
        <v>42251121.69542373</v>
      </c>
      <c r="N14" s="658">
        <v>32529541.103050858</v>
      </c>
      <c r="O14" s="658">
        <v>55834053.343389824</v>
      </c>
      <c r="P14" s="658">
        <v>16800215.079999998</v>
      </c>
      <c r="Q14" s="658">
        <v>25178559.991186444</v>
      </c>
      <c r="R14" s="658">
        <v>16840417.130000006</v>
      </c>
      <c r="S14" s="658">
        <v>445412.19</v>
      </c>
      <c r="T14" s="658">
        <v>747104.79000000015</v>
      </c>
      <c r="U14" s="658">
        <v>91588164.957627118</v>
      </c>
      <c r="V14" s="402"/>
    </row>
    <row r="15" spans="1:22">
      <c r="A15" s="440">
        <v>2</v>
      </c>
      <c r="B15" s="401" t="s">
        <v>638</v>
      </c>
      <c r="C15" s="658">
        <f>SUM(C16:C21)</f>
        <v>4231827680.3600001</v>
      </c>
      <c r="D15" s="658">
        <f>SUM(D16:D21)</f>
        <v>4231827680.3600001</v>
      </c>
      <c r="E15" s="658">
        <v>0</v>
      </c>
      <c r="F15" s="658">
        <v>0</v>
      </c>
      <c r="G15" s="658">
        <v>0</v>
      </c>
      <c r="H15" s="658">
        <v>0</v>
      </c>
      <c r="I15" s="658">
        <v>0</v>
      </c>
      <c r="J15" s="658">
        <v>0</v>
      </c>
      <c r="K15" s="658">
        <v>0</v>
      </c>
      <c r="L15" s="658">
        <v>0</v>
      </c>
      <c r="M15" s="658">
        <v>0</v>
      </c>
      <c r="N15" s="658">
        <v>0</v>
      </c>
      <c r="O15" s="658">
        <v>0</v>
      </c>
      <c r="P15" s="658">
        <v>0</v>
      </c>
      <c r="Q15" s="658">
        <v>0</v>
      </c>
      <c r="R15" s="658">
        <v>0</v>
      </c>
      <c r="S15" s="658">
        <v>0</v>
      </c>
      <c r="T15" s="658">
        <v>0</v>
      </c>
      <c r="U15" s="658">
        <v>0</v>
      </c>
      <c r="V15" s="402"/>
    </row>
    <row r="16" spans="1:22">
      <c r="A16" s="396">
        <v>2.1</v>
      </c>
      <c r="B16" s="420" t="s">
        <v>632</v>
      </c>
      <c r="C16" s="658">
        <f>SUM(D16:F16)</f>
        <v>17675104.859999999</v>
      </c>
      <c r="D16" s="658">
        <v>17675104.859999999</v>
      </c>
      <c r="E16" s="658">
        <v>0</v>
      </c>
      <c r="F16" s="658">
        <v>0</v>
      </c>
      <c r="G16" s="658">
        <v>0</v>
      </c>
      <c r="H16" s="658">
        <v>0</v>
      </c>
      <c r="I16" s="658">
        <v>0</v>
      </c>
      <c r="J16" s="658">
        <v>0</v>
      </c>
      <c r="K16" s="658">
        <v>0</v>
      </c>
      <c r="L16" s="658">
        <v>0</v>
      </c>
      <c r="M16" s="658">
        <v>0</v>
      </c>
      <c r="N16" s="658">
        <v>0</v>
      </c>
      <c r="O16" s="658">
        <v>0</v>
      </c>
      <c r="P16" s="658">
        <v>0</v>
      </c>
      <c r="Q16" s="658">
        <v>0</v>
      </c>
      <c r="R16" s="658">
        <v>0</v>
      </c>
      <c r="S16" s="658">
        <v>0</v>
      </c>
      <c r="T16" s="658">
        <v>0</v>
      </c>
      <c r="U16" s="658">
        <v>0</v>
      </c>
      <c r="V16" s="402"/>
    </row>
    <row r="17" spans="1:22">
      <c r="A17" s="396">
        <v>2.2000000000000002</v>
      </c>
      <c r="B17" s="420" t="s">
        <v>633</v>
      </c>
      <c r="C17" s="658">
        <f>SUM(D17:F17)</f>
        <v>2720414335.9646001</v>
      </c>
      <c r="D17" s="658">
        <v>2720414335.9646001</v>
      </c>
      <c r="E17" s="658">
        <v>0</v>
      </c>
      <c r="F17" s="658">
        <v>0</v>
      </c>
      <c r="G17" s="658">
        <v>0</v>
      </c>
      <c r="H17" s="658">
        <v>0</v>
      </c>
      <c r="I17" s="658">
        <v>15507288.2028</v>
      </c>
      <c r="J17" s="658">
        <v>0</v>
      </c>
      <c r="K17" s="658">
        <v>0</v>
      </c>
      <c r="L17" s="658">
        <v>0</v>
      </c>
      <c r="M17" s="658">
        <v>0</v>
      </c>
      <c r="N17" s="658">
        <v>0</v>
      </c>
      <c r="O17" s="658">
        <v>0</v>
      </c>
      <c r="P17" s="658">
        <v>0</v>
      </c>
      <c r="Q17" s="658">
        <v>0</v>
      </c>
      <c r="R17" s="658">
        <v>0</v>
      </c>
      <c r="S17" s="658">
        <v>0</v>
      </c>
      <c r="T17" s="658">
        <v>0</v>
      </c>
      <c r="U17" s="658">
        <v>0</v>
      </c>
      <c r="V17" s="402"/>
    </row>
    <row r="18" spans="1:22">
      <c r="A18" s="396">
        <v>2.2999999999999998</v>
      </c>
      <c r="B18" s="420" t="s">
        <v>634</v>
      </c>
      <c r="C18" s="658">
        <f>SUM(D18:F18)</f>
        <v>1422536532.0590999</v>
      </c>
      <c r="D18" s="658">
        <v>1422536532.0590999</v>
      </c>
      <c r="E18" s="658">
        <v>0</v>
      </c>
      <c r="F18" s="658">
        <v>0</v>
      </c>
      <c r="G18" s="658">
        <v>0</v>
      </c>
      <c r="H18" s="658">
        <v>0</v>
      </c>
      <c r="I18" s="658">
        <v>0</v>
      </c>
      <c r="J18" s="658">
        <v>0</v>
      </c>
      <c r="K18" s="658">
        <v>0</v>
      </c>
      <c r="L18" s="658">
        <v>0</v>
      </c>
      <c r="M18" s="658">
        <v>0</v>
      </c>
      <c r="N18" s="658">
        <v>0</v>
      </c>
      <c r="O18" s="658">
        <v>0</v>
      </c>
      <c r="P18" s="658">
        <v>0</v>
      </c>
      <c r="Q18" s="658">
        <v>0</v>
      </c>
      <c r="R18" s="658">
        <v>0</v>
      </c>
      <c r="S18" s="658">
        <v>0</v>
      </c>
      <c r="T18" s="658">
        <v>0</v>
      </c>
      <c r="U18" s="658">
        <v>0</v>
      </c>
      <c r="V18" s="402"/>
    </row>
    <row r="19" spans="1:22">
      <c r="A19" s="396">
        <v>2.4</v>
      </c>
      <c r="B19" s="420" t="s">
        <v>635</v>
      </c>
      <c r="C19" s="658">
        <f>SUM(D19:F19)</f>
        <v>3749986.5737000895</v>
      </c>
      <c r="D19" s="658">
        <v>3749986.5737000895</v>
      </c>
      <c r="E19" s="658">
        <v>0</v>
      </c>
      <c r="F19" s="658">
        <v>0</v>
      </c>
      <c r="G19" s="658">
        <v>0</v>
      </c>
      <c r="H19" s="658">
        <v>0</v>
      </c>
      <c r="I19" s="658">
        <v>0</v>
      </c>
      <c r="J19" s="658">
        <v>0</v>
      </c>
      <c r="K19" s="658">
        <v>0</v>
      </c>
      <c r="L19" s="658">
        <v>0</v>
      </c>
      <c r="M19" s="658">
        <v>0</v>
      </c>
      <c r="N19" s="658">
        <v>0</v>
      </c>
      <c r="O19" s="658">
        <v>0</v>
      </c>
      <c r="P19" s="658">
        <v>0</v>
      </c>
      <c r="Q19" s="658">
        <v>0</v>
      </c>
      <c r="R19" s="658">
        <v>0</v>
      </c>
      <c r="S19" s="658">
        <v>0</v>
      </c>
      <c r="T19" s="658">
        <v>0</v>
      </c>
      <c r="U19" s="658">
        <v>0</v>
      </c>
      <c r="V19" s="402"/>
    </row>
    <row r="20" spans="1:22">
      <c r="A20" s="396">
        <v>2.5</v>
      </c>
      <c r="B20" s="420" t="s">
        <v>636</v>
      </c>
      <c r="C20" s="658">
        <f>SUM(D20:F20)</f>
        <v>67451720.902600005</v>
      </c>
      <c r="D20" s="658">
        <v>67451720.902600005</v>
      </c>
      <c r="E20" s="658">
        <v>0</v>
      </c>
      <c r="F20" s="658">
        <v>0</v>
      </c>
      <c r="G20" s="658">
        <v>0</v>
      </c>
      <c r="H20" s="658">
        <v>0</v>
      </c>
      <c r="I20" s="658">
        <v>0</v>
      </c>
      <c r="J20" s="658">
        <v>0</v>
      </c>
      <c r="K20" s="658">
        <v>0</v>
      </c>
      <c r="L20" s="658">
        <v>0</v>
      </c>
      <c r="M20" s="658">
        <v>0</v>
      </c>
      <c r="N20" s="658">
        <v>0</v>
      </c>
      <c r="O20" s="658">
        <v>0</v>
      </c>
      <c r="P20" s="658">
        <v>0</v>
      </c>
      <c r="Q20" s="658">
        <v>0</v>
      </c>
      <c r="R20" s="658">
        <v>0</v>
      </c>
      <c r="S20" s="658">
        <v>0</v>
      </c>
      <c r="T20" s="658">
        <v>0</v>
      </c>
      <c r="U20" s="658">
        <v>0</v>
      </c>
      <c r="V20" s="402"/>
    </row>
    <row r="21" spans="1:22">
      <c r="A21" s="396">
        <v>2.6</v>
      </c>
      <c r="B21" s="420" t="s">
        <v>637</v>
      </c>
      <c r="C21" s="658">
        <v>0</v>
      </c>
      <c r="D21" s="658">
        <v>0</v>
      </c>
      <c r="E21" s="658">
        <v>0</v>
      </c>
      <c r="F21" s="658">
        <v>0</v>
      </c>
      <c r="G21" s="658">
        <v>0</v>
      </c>
      <c r="H21" s="658">
        <v>0</v>
      </c>
      <c r="I21" s="658">
        <v>0</v>
      </c>
      <c r="J21" s="658">
        <v>0</v>
      </c>
      <c r="K21" s="658">
        <v>0</v>
      </c>
      <c r="L21" s="658">
        <v>0</v>
      </c>
      <c r="M21" s="658">
        <v>0</v>
      </c>
      <c r="N21" s="658">
        <v>0</v>
      </c>
      <c r="O21" s="658">
        <v>0</v>
      </c>
      <c r="P21" s="658">
        <v>0</v>
      </c>
      <c r="Q21" s="658">
        <v>0</v>
      </c>
      <c r="R21" s="658">
        <v>0</v>
      </c>
      <c r="S21" s="658">
        <v>0</v>
      </c>
      <c r="T21" s="658">
        <v>0</v>
      </c>
      <c r="U21" s="658">
        <v>0</v>
      </c>
      <c r="V21" s="402"/>
    </row>
    <row r="22" spans="1:22">
      <c r="A22" s="440">
        <v>3</v>
      </c>
      <c r="B22" s="401" t="s">
        <v>693</v>
      </c>
      <c r="C22" s="658">
        <v>2622414608.6933246</v>
      </c>
      <c r="D22" s="658">
        <v>1781414724.647084</v>
      </c>
      <c r="E22" s="658">
        <v>0</v>
      </c>
      <c r="F22" s="658">
        <v>0</v>
      </c>
      <c r="G22" s="658">
        <v>22200566.22394</v>
      </c>
      <c r="H22" s="658">
        <v>0</v>
      </c>
      <c r="I22" s="658">
        <v>0</v>
      </c>
      <c r="J22" s="658">
        <v>0</v>
      </c>
      <c r="K22" s="658">
        <v>0</v>
      </c>
      <c r="L22" s="658">
        <v>8615962.6465000007</v>
      </c>
      <c r="M22" s="658">
        <v>0</v>
      </c>
      <c r="N22" s="658">
        <v>0</v>
      </c>
      <c r="O22" s="658">
        <v>0</v>
      </c>
      <c r="P22" s="658">
        <v>0</v>
      </c>
      <c r="Q22" s="658">
        <v>0</v>
      </c>
      <c r="R22" s="658">
        <v>0</v>
      </c>
      <c r="S22" s="658">
        <v>0</v>
      </c>
      <c r="T22" s="658">
        <v>0</v>
      </c>
      <c r="U22" s="658">
        <v>692578.78087999998</v>
      </c>
      <c r="V22" s="402"/>
    </row>
    <row r="23" spans="1:22">
      <c r="A23" s="396">
        <v>3.1</v>
      </c>
      <c r="B23" s="420" t="s">
        <v>632</v>
      </c>
      <c r="C23" s="658">
        <v>0</v>
      </c>
      <c r="D23" s="658">
        <v>0</v>
      </c>
      <c r="E23" s="658">
        <v>0</v>
      </c>
      <c r="F23" s="658">
        <v>0</v>
      </c>
      <c r="G23" s="658">
        <v>0</v>
      </c>
      <c r="H23" s="658">
        <v>0</v>
      </c>
      <c r="I23" s="658">
        <v>0</v>
      </c>
      <c r="J23" s="658">
        <v>0</v>
      </c>
      <c r="K23" s="658">
        <v>0</v>
      </c>
      <c r="L23" s="658">
        <v>0</v>
      </c>
      <c r="M23" s="658">
        <v>0</v>
      </c>
      <c r="N23" s="658">
        <v>0</v>
      </c>
      <c r="O23" s="658">
        <v>0</v>
      </c>
      <c r="P23" s="658">
        <v>0</v>
      </c>
      <c r="Q23" s="658">
        <v>0</v>
      </c>
      <c r="R23" s="658">
        <v>0</v>
      </c>
      <c r="S23" s="658">
        <v>0</v>
      </c>
      <c r="T23" s="658">
        <v>0</v>
      </c>
      <c r="U23" s="658">
        <v>0</v>
      </c>
      <c r="V23" s="402"/>
    </row>
    <row r="24" spans="1:22">
      <c r="A24" s="396">
        <v>3.2</v>
      </c>
      <c r="B24" s="420" t="s">
        <v>633</v>
      </c>
      <c r="C24" s="658">
        <v>991257.34</v>
      </c>
      <c r="D24" s="658">
        <v>991257.34</v>
      </c>
      <c r="E24" s="658">
        <v>0</v>
      </c>
      <c r="F24" s="658">
        <v>0</v>
      </c>
      <c r="G24" s="658">
        <v>0</v>
      </c>
      <c r="H24" s="658">
        <v>0</v>
      </c>
      <c r="I24" s="658">
        <v>0</v>
      </c>
      <c r="J24" s="658">
        <v>0</v>
      </c>
      <c r="K24" s="658">
        <v>0</v>
      </c>
      <c r="L24" s="658">
        <v>0</v>
      </c>
      <c r="M24" s="658">
        <v>0</v>
      </c>
      <c r="N24" s="658">
        <v>0</v>
      </c>
      <c r="O24" s="658">
        <v>0</v>
      </c>
      <c r="P24" s="658">
        <v>0</v>
      </c>
      <c r="Q24" s="658">
        <v>0</v>
      </c>
      <c r="R24" s="658">
        <v>0</v>
      </c>
      <c r="S24" s="658">
        <v>0</v>
      </c>
      <c r="T24" s="658">
        <v>0</v>
      </c>
      <c r="U24" s="658">
        <v>0</v>
      </c>
      <c r="V24" s="402"/>
    </row>
    <row r="25" spans="1:22">
      <c r="A25" s="396">
        <v>3.3</v>
      </c>
      <c r="B25" s="420" t="s">
        <v>634</v>
      </c>
      <c r="C25" s="658">
        <v>0</v>
      </c>
      <c r="D25" s="658">
        <v>0</v>
      </c>
      <c r="E25" s="658">
        <v>0</v>
      </c>
      <c r="F25" s="658">
        <v>0</v>
      </c>
      <c r="G25" s="658">
        <v>0</v>
      </c>
      <c r="H25" s="658">
        <v>0</v>
      </c>
      <c r="I25" s="658">
        <v>0</v>
      </c>
      <c r="J25" s="658">
        <v>0</v>
      </c>
      <c r="K25" s="658">
        <v>0</v>
      </c>
      <c r="L25" s="658">
        <v>0</v>
      </c>
      <c r="M25" s="658">
        <v>0</v>
      </c>
      <c r="N25" s="658">
        <v>0</v>
      </c>
      <c r="O25" s="658">
        <v>0</v>
      </c>
      <c r="P25" s="658">
        <v>0</v>
      </c>
      <c r="Q25" s="658">
        <v>0</v>
      </c>
      <c r="R25" s="658">
        <v>0</v>
      </c>
      <c r="S25" s="658">
        <v>0</v>
      </c>
      <c r="T25" s="658">
        <v>0</v>
      </c>
      <c r="U25" s="658">
        <v>0</v>
      </c>
      <c r="V25" s="402"/>
    </row>
    <row r="26" spans="1:22">
      <c r="A26" s="396">
        <v>3.4</v>
      </c>
      <c r="B26" s="420" t="s">
        <v>635</v>
      </c>
      <c r="C26" s="658">
        <v>21568331.145999998</v>
      </c>
      <c r="D26" s="658">
        <v>243687</v>
      </c>
      <c r="E26" s="658">
        <v>0</v>
      </c>
      <c r="F26" s="658">
        <v>0</v>
      </c>
      <c r="G26" s="658">
        <v>0</v>
      </c>
      <c r="H26" s="658">
        <v>0</v>
      </c>
      <c r="I26" s="658">
        <v>0</v>
      </c>
      <c r="J26" s="658">
        <v>0</v>
      </c>
      <c r="K26" s="658">
        <v>0</v>
      </c>
      <c r="L26" s="658">
        <v>0</v>
      </c>
      <c r="M26" s="658">
        <v>0</v>
      </c>
      <c r="N26" s="658">
        <v>0</v>
      </c>
      <c r="O26" s="658">
        <v>0</v>
      </c>
      <c r="P26" s="658">
        <v>0</v>
      </c>
      <c r="Q26" s="658">
        <v>0</v>
      </c>
      <c r="R26" s="658">
        <v>0</v>
      </c>
      <c r="S26" s="658">
        <v>0</v>
      </c>
      <c r="T26" s="658">
        <v>0</v>
      </c>
      <c r="U26" s="658">
        <v>0</v>
      </c>
      <c r="V26" s="402"/>
    </row>
    <row r="27" spans="1:22">
      <c r="A27" s="396">
        <v>3.5</v>
      </c>
      <c r="B27" s="420" t="s">
        <v>636</v>
      </c>
      <c r="C27" s="658">
        <v>2375646310.5760484</v>
      </c>
      <c r="D27" s="658">
        <v>1761540070.0770841</v>
      </c>
      <c r="E27" s="658">
        <v>0</v>
      </c>
      <c r="F27" s="658">
        <v>0</v>
      </c>
      <c r="G27" s="658">
        <v>22200566.22394</v>
      </c>
      <c r="H27" s="658">
        <v>0</v>
      </c>
      <c r="I27" s="658">
        <v>0</v>
      </c>
      <c r="J27" s="658">
        <v>0</v>
      </c>
      <c r="K27" s="658">
        <v>0</v>
      </c>
      <c r="L27" s="658">
        <v>8615962.6465000007</v>
      </c>
      <c r="M27" s="658">
        <v>0</v>
      </c>
      <c r="N27" s="658">
        <v>0</v>
      </c>
      <c r="O27" s="658">
        <v>0</v>
      </c>
      <c r="P27" s="658">
        <v>0</v>
      </c>
      <c r="Q27" s="658">
        <v>0</v>
      </c>
      <c r="R27" s="658">
        <v>0</v>
      </c>
      <c r="S27" s="658">
        <v>0</v>
      </c>
      <c r="T27" s="658">
        <v>0</v>
      </c>
      <c r="U27" s="658">
        <v>692578.78087999998</v>
      </c>
      <c r="V27" s="402"/>
    </row>
    <row r="28" spans="1:22">
      <c r="A28" s="396">
        <v>3.6</v>
      </c>
      <c r="B28" s="420" t="s">
        <v>637</v>
      </c>
      <c r="C28" s="658">
        <v>224208709.63127598</v>
      </c>
      <c r="D28" s="658">
        <v>18639710.23</v>
      </c>
      <c r="E28" s="658">
        <v>0</v>
      </c>
      <c r="F28" s="658">
        <v>0</v>
      </c>
      <c r="G28" s="658">
        <v>0</v>
      </c>
      <c r="H28" s="658">
        <v>0</v>
      </c>
      <c r="I28" s="658">
        <v>0</v>
      </c>
      <c r="J28" s="658">
        <v>0</v>
      </c>
      <c r="K28" s="658">
        <v>0</v>
      </c>
      <c r="L28" s="658">
        <v>0</v>
      </c>
      <c r="M28" s="658">
        <v>0</v>
      </c>
      <c r="N28" s="658">
        <v>0</v>
      </c>
      <c r="O28" s="658">
        <v>0</v>
      </c>
      <c r="P28" s="658">
        <v>0</v>
      </c>
      <c r="Q28" s="658">
        <v>0</v>
      </c>
      <c r="R28" s="658">
        <v>0</v>
      </c>
      <c r="S28" s="658">
        <v>0</v>
      </c>
      <c r="T28" s="658">
        <v>0</v>
      </c>
      <c r="U28" s="658">
        <v>0</v>
      </c>
      <c r="V28" s="402"/>
    </row>
    <row r="31" spans="1:22">
      <c r="C31" s="695"/>
      <c r="D31" s="695"/>
      <c r="E31" s="695"/>
      <c r="F31" s="695"/>
      <c r="G31" s="695"/>
      <c r="H31" s="695"/>
      <c r="I31" s="695"/>
      <c r="J31" s="695"/>
      <c r="K31" s="695"/>
      <c r="L31" s="695"/>
      <c r="M31" s="695"/>
      <c r="N31" s="695"/>
      <c r="O31" s="695"/>
      <c r="P31" s="695"/>
      <c r="Q31" s="695"/>
      <c r="R31" s="695"/>
      <c r="S31" s="695"/>
      <c r="T31" s="695"/>
      <c r="U31" s="695"/>
    </row>
    <row r="32" spans="1:22">
      <c r="C32" s="695"/>
      <c r="D32" s="695"/>
      <c r="E32" s="695"/>
      <c r="F32" s="695"/>
      <c r="G32" s="695"/>
      <c r="H32" s="695"/>
      <c r="I32" s="695"/>
      <c r="J32" s="695"/>
      <c r="K32" s="695"/>
      <c r="L32" s="695"/>
      <c r="M32" s="695"/>
      <c r="N32" s="695"/>
      <c r="O32" s="695"/>
      <c r="P32" s="695"/>
      <c r="Q32" s="695"/>
      <c r="R32" s="695"/>
      <c r="S32" s="695"/>
      <c r="T32" s="695"/>
      <c r="U32" s="695"/>
    </row>
    <row r="33" spans="3:21">
      <c r="C33" s="695"/>
      <c r="D33" s="695"/>
      <c r="E33" s="695"/>
      <c r="F33" s="695"/>
      <c r="G33" s="695"/>
      <c r="H33" s="695"/>
      <c r="I33" s="695"/>
      <c r="J33" s="695"/>
      <c r="K33" s="695"/>
      <c r="L33" s="695"/>
      <c r="M33" s="695"/>
      <c r="N33" s="695"/>
      <c r="O33" s="695"/>
      <c r="P33" s="695"/>
      <c r="Q33" s="695"/>
      <c r="R33" s="695"/>
      <c r="S33" s="695"/>
      <c r="T33" s="695"/>
      <c r="U33" s="695"/>
    </row>
    <row r="34" spans="3:21">
      <c r="C34" s="695"/>
      <c r="D34" s="695"/>
      <c r="E34" s="695"/>
      <c r="F34" s="695"/>
      <c r="G34" s="695"/>
      <c r="H34" s="695"/>
      <c r="I34" s="695"/>
      <c r="J34" s="695"/>
      <c r="K34" s="695"/>
      <c r="L34" s="695"/>
      <c r="M34" s="695"/>
      <c r="N34" s="695"/>
      <c r="O34" s="695"/>
      <c r="P34" s="695"/>
      <c r="Q34" s="695"/>
      <c r="R34" s="695"/>
      <c r="S34" s="695"/>
      <c r="T34" s="695"/>
      <c r="U34" s="695"/>
    </row>
    <row r="35" spans="3:21">
      <c r="C35" s="695"/>
      <c r="D35" s="695"/>
      <c r="E35" s="695"/>
      <c r="F35" s="695"/>
      <c r="G35" s="695"/>
      <c r="H35" s="695"/>
      <c r="I35" s="695"/>
      <c r="J35" s="695"/>
      <c r="K35" s="695"/>
      <c r="L35" s="695"/>
      <c r="M35" s="695"/>
      <c r="N35" s="695"/>
      <c r="O35" s="695"/>
      <c r="P35" s="695"/>
      <c r="Q35" s="695"/>
      <c r="R35" s="695"/>
      <c r="S35" s="695"/>
      <c r="T35" s="695"/>
      <c r="U35" s="695"/>
    </row>
    <row r="36" spans="3:21">
      <c r="C36" s="695"/>
      <c r="D36" s="695"/>
      <c r="E36" s="695"/>
      <c r="F36" s="695"/>
      <c r="G36" s="695"/>
      <c r="H36" s="695"/>
      <c r="I36" s="695"/>
      <c r="J36" s="695"/>
      <c r="K36" s="695"/>
      <c r="L36" s="695"/>
      <c r="M36" s="695"/>
      <c r="N36" s="695"/>
      <c r="O36" s="695"/>
      <c r="P36" s="695"/>
      <c r="Q36" s="695"/>
      <c r="R36" s="695"/>
      <c r="S36" s="695"/>
      <c r="T36" s="695"/>
      <c r="U36" s="695"/>
    </row>
    <row r="37" spans="3:21">
      <c r="C37" s="695"/>
      <c r="D37" s="695"/>
      <c r="E37" s="695"/>
      <c r="F37" s="695"/>
      <c r="G37" s="695"/>
      <c r="H37" s="695"/>
      <c r="I37" s="695"/>
      <c r="J37" s="695"/>
      <c r="K37" s="695"/>
      <c r="L37" s="695"/>
      <c r="M37" s="695"/>
      <c r="N37" s="695"/>
      <c r="O37" s="695"/>
      <c r="P37" s="695"/>
      <c r="Q37" s="695"/>
      <c r="R37" s="695"/>
      <c r="S37" s="695"/>
      <c r="T37" s="695"/>
      <c r="U37" s="695"/>
    </row>
    <row r="38" spans="3:21">
      <c r="C38" s="695"/>
      <c r="D38" s="695"/>
      <c r="E38" s="695"/>
      <c r="F38" s="695"/>
      <c r="G38" s="695"/>
      <c r="H38" s="695"/>
      <c r="I38" s="695"/>
      <c r="J38" s="695"/>
      <c r="K38" s="695"/>
      <c r="L38" s="695"/>
      <c r="M38" s="695"/>
      <c r="N38" s="695"/>
      <c r="O38" s="695"/>
      <c r="P38" s="695"/>
      <c r="Q38" s="695"/>
      <c r="R38" s="695"/>
      <c r="S38" s="695"/>
      <c r="T38" s="695"/>
      <c r="U38" s="695"/>
    </row>
    <row r="39" spans="3:21">
      <c r="C39" s="695"/>
      <c r="D39" s="695"/>
      <c r="E39" s="695"/>
      <c r="F39" s="695"/>
      <c r="G39" s="695"/>
      <c r="H39" s="695"/>
      <c r="I39" s="695"/>
      <c r="J39" s="695"/>
      <c r="K39" s="695"/>
      <c r="L39" s="695"/>
      <c r="M39" s="695"/>
      <c r="N39" s="695"/>
      <c r="O39" s="695"/>
      <c r="P39" s="695"/>
      <c r="Q39" s="695"/>
      <c r="R39" s="695"/>
      <c r="S39" s="695"/>
      <c r="T39" s="695"/>
      <c r="U39" s="695"/>
    </row>
    <row r="40" spans="3:21">
      <c r="C40" s="695"/>
      <c r="D40" s="695"/>
      <c r="E40" s="695"/>
      <c r="F40" s="695"/>
      <c r="G40" s="695"/>
      <c r="H40" s="695"/>
      <c r="I40" s="695"/>
      <c r="J40" s="695"/>
      <c r="K40" s="695"/>
      <c r="L40" s="695"/>
      <c r="M40" s="695"/>
      <c r="N40" s="695"/>
      <c r="O40" s="695"/>
      <c r="P40" s="695"/>
      <c r="Q40" s="695"/>
      <c r="R40" s="695"/>
      <c r="S40" s="695"/>
      <c r="T40" s="695"/>
      <c r="U40" s="695"/>
    </row>
    <row r="41" spans="3:21">
      <c r="C41" s="695"/>
      <c r="D41" s="695"/>
      <c r="E41" s="695"/>
      <c r="F41" s="695"/>
      <c r="G41" s="695"/>
      <c r="H41" s="695"/>
      <c r="I41" s="695"/>
      <c r="J41" s="695"/>
      <c r="K41" s="695"/>
      <c r="L41" s="695"/>
      <c r="M41" s="695"/>
      <c r="N41" s="695"/>
      <c r="O41" s="695"/>
      <c r="P41" s="695"/>
      <c r="Q41" s="695"/>
      <c r="R41" s="695"/>
      <c r="S41" s="695"/>
      <c r="T41" s="695"/>
      <c r="U41" s="695"/>
    </row>
    <row r="42" spans="3:21">
      <c r="C42" s="695"/>
      <c r="D42" s="695"/>
      <c r="E42" s="695"/>
      <c r="F42" s="695"/>
      <c r="G42" s="695"/>
      <c r="H42" s="695"/>
      <c r="I42" s="695"/>
      <c r="J42" s="695"/>
      <c r="K42" s="695"/>
      <c r="L42" s="695"/>
      <c r="M42" s="695"/>
      <c r="N42" s="695"/>
      <c r="O42" s="695"/>
      <c r="P42" s="695"/>
      <c r="Q42" s="695"/>
      <c r="R42" s="695"/>
      <c r="S42" s="695"/>
      <c r="T42" s="695"/>
      <c r="U42" s="695"/>
    </row>
    <row r="43" spans="3:21">
      <c r="C43" s="695"/>
      <c r="D43" s="695"/>
      <c r="E43" s="695"/>
      <c r="F43" s="695"/>
      <c r="G43" s="695"/>
      <c r="H43" s="695"/>
      <c r="I43" s="695"/>
      <c r="J43" s="695"/>
      <c r="K43" s="695"/>
      <c r="L43" s="695"/>
      <c r="M43" s="695"/>
      <c r="N43" s="695"/>
      <c r="O43" s="695"/>
      <c r="P43" s="695"/>
      <c r="Q43" s="695"/>
      <c r="R43" s="695"/>
      <c r="S43" s="695"/>
      <c r="T43" s="695"/>
      <c r="U43" s="695"/>
    </row>
    <row r="44" spans="3:21">
      <c r="C44" s="695"/>
      <c r="D44" s="695"/>
      <c r="E44" s="695"/>
      <c r="F44" s="695"/>
      <c r="G44" s="695"/>
      <c r="H44" s="695"/>
      <c r="I44" s="695"/>
      <c r="J44" s="695"/>
      <c r="K44" s="695"/>
      <c r="L44" s="695"/>
      <c r="M44" s="695"/>
      <c r="N44" s="695"/>
      <c r="O44" s="695"/>
      <c r="P44" s="695"/>
      <c r="Q44" s="695"/>
      <c r="R44" s="695"/>
      <c r="S44" s="695"/>
      <c r="T44" s="695"/>
      <c r="U44" s="695"/>
    </row>
    <row r="45" spans="3:21">
      <c r="C45" s="695"/>
      <c r="D45" s="695"/>
      <c r="E45" s="695"/>
      <c r="F45" s="695"/>
      <c r="G45" s="695"/>
      <c r="H45" s="695"/>
      <c r="I45" s="695"/>
      <c r="J45" s="695"/>
      <c r="K45" s="695"/>
      <c r="L45" s="695"/>
      <c r="M45" s="695"/>
      <c r="N45" s="695"/>
      <c r="O45" s="695"/>
      <c r="P45" s="695"/>
      <c r="Q45" s="695"/>
      <c r="R45" s="695"/>
      <c r="S45" s="695"/>
      <c r="T45" s="695"/>
      <c r="U45" s="695"/>
    </row>
    <row r="46" spans="3:21">
      <c r="C46" s="695"/>
      <c r="D46" s="695"/>
      <c r="E46" s="695"/>
      <c r="F46" s="695"/>
      <c r="G46" s="695"/>
      <c r="H46" s="695"/>
      <c r="I46" s="695"/>
      <c r="J46" s="695"/>
      <c r="K46" s="695"/>
      <c r="L46" s="695"/>
      <c r="M46" s="695"/>
      <c r="N46" s="695"/>
      <c r="O46" s="695"/>
      <c r="P46" s="695"/>
      <c r="Q46" s="695"/>
      <c r="R46" s="695"/>
      <c r="S46" s="695"/>
      <c r="T46" s="695"/>
      <c r="U46" s="695"/>
    </row>
    <row r="47" spans="3:21">
      <c r="C47" s="695"/>
      <c r="D47" s="695"/>
      <c r="E47" s="695"/>
      <c r="F47" s="695"/>
      <c r="G47" s="695"/>
      <c r="H47" s="695"/>
      <c r="I47" s="695"/>
      <c r="J47" s="695"/>
      <c r="K47" s="695"/>
      <c r="L47" s="695"/>
      <c r="M47" s="695"/>
      <c r="N47" s="695"/>
      <c r="O47" s="695"/>
      <c r="P47" s="695"/>
      <c r="Q47" s="695"/>
      <c r="R47" s="695"/>
      <c r="S47" s="695"/>
      <c r="T47" s="695"/>
      <c r="U47" s="695"/>
    </row>
    <row r="48" spans="3:21">
      <c r="C48" s="695"/>
      <c r="D48" s="695"/>
      <c r="E48" s="695"/>
      <c r="F48" s="695"/>
      <c r="G48" s="695"/>
      <c r="H48" s="695"/>
      <c r="I48" s="695"/>
      <c r="J48" s="695"/>
      <c r="K48" s="695"/>
      <c r="L48" s="695"/>
      <c r="M48" s="695"/>
      <c r="N48" s="695"/>
      <c r="O48" s="695"/>
      <c r="P48" s="695"/>
      <c r="Q48" s="695"/>
      <c r="R48" s="695"/>
      <c r="S48" s="695"/>
      <c r="T48" s="695"/>
      <c r="U48" s="695"/>
    </row>
    <row r="49" spans="3:21">
      <c r="C49" s="695"/>
      <c r="D49" s="695"/>
      <c r="E49" s="695"/>
      <c r="F49" s="695"/>
      <c r="G49" s="695"/>
      <c r="H49" s="695"/>
      <c r="I49" s="695"/>
      <c r="J49" s="695"/>
      <c r="K49" s="695"/>
      <c r="L49" s="695"/>
      <c r="M49" s="695"/>
      <c r="N49" s="695"/>
      <c r="O49" s="695"/>
      <c r="P49" s="695"/>
      <c r="Q49" s="695"/>
      <c r="R49" s="695"/>
      <c r="S49" s="695"/>
      <c r="T49" s="695"/>
      <c r="U49" s="695"/>
    </row>
    <row r="50" spans="3:21">
      <c r="C50" s="695"/>
      <c r="D50" s="695"/>
      <c r="E50" s="695"/>
      <c r="F50" s="695"/>
      <c r="G50" s="695"/>
      <c r="H50" s="695"/>
      <c r="I50" s="695"/>
      <c r="J50" s="695"/>
      <c r="K50" s="695"/>
      <c r="L50" s="695"/>
      <c r="M50" s="695"/>
      <c r="N50" s="695"/>
      <c r="O50" s="695"/>
      <c r="P50" s="695"/>
      <c r="Q50" s="695"/>
      <c r="R50" s="695"/>
      <c r="S50" s="695"/>
      <c r="T50" s="695"/>
      <c r="U50" s="695"/>
    </row>
    <row r="51" spans="3:21">
      <c r="C51" s="695"/>
      <c r="D51" s="695"/>
      <c r="E51" s="695"/>
      <c r="F51" s="695"/>
      <c r="G51" s="695"/>
      <c r="H51" s="695"/>
      <c r="I51" s="695"/>
      <c r="J51" s="695"/>
      <c r="K51" s="695"/>
      <c r="L51" s="695"/>
      <c r="M51" s="695"/>
      <c r="N51" s="695"/>
      <c r="O51" s="695"/>
      <c r="P51" s="695"/>
      <c r="Q51" s="695"/>
      <c r="R51" s="695"/>
      <c r="S51" s="695"/>
      <c r="T51" s="695"/>
      <c r="U51" s="695"/>
    </row>
    <row r="52" spans="3:21">
      <c r="C52" s="695"/>
      <c r="D52" s="695"/>
      <c r="E52" s="695"/>
      <c r="F52" s="695"/>
      <c r="G52" s="695"/>
      <c r="H52" s="695"/>
      <c r="I52" s="695"/>
      <c r="J52" s="695"/>
      <c r="K52" s="695"/>
      <c r="L52" s="695"/>
      <c r="M52" s="695"/>
      <c r="N52" s="695"/>
      <c r="O52" s="695"/>
      <c r="P52" s="695"/>
      <c r="Q52" s="695"/>
      <c r="R52" s="695"/>
      <c r="S52" s="695"/>
      <c r="T52" s="695"/>
      <c r="U52" s="695"/>
    </row>
    <row r="53" spans="3:21">
      <c r="C53" s="695"/>
      <c r="D53" s="695"/>
      <c r="E53" s="695"/>
      <c r="F53" s="695"/>
      <c r="G53" s="695"/>
      <c r="H53" s="695"/>
      <c r="I53" s="695"/>
      <c r="J53" s="695"/>
      <c r="K53" s="695"/>
      <c r="L53" s="695"/>
      <c r="M53" s="695"/>
      <c r="N53" s="695"/>
      <c r="O53" s="695"/>
      <c r="P53" s="695"/>
      <c r="Q53" s="695"/>
      <c r="R53" s="695"/>
      <c r="S53" s="695"/>
      <c r="T53" s="695"/>
      <c r="U53" s="695"/>
    </row>
    <row r="54" spans="3:21">
      <c r="C54" s="695"/>
      <c r="D54" s="695"/>
      <c r="E54" s="695"/>
      <c r="F54" s="695"/>
      <c r="G54" s="695"/>
      <c r="H54" s="695"/>
      <c r="I54" s="695"/>
      <c r="J54" s="695"/>
      <c r="K54" s="695"/>
      <c r="L54" s="695"/>
      <c r="M54" s="695"/>
      <c r="N54" s="695"/>
      <c r="O54" s="695"/>
      <c r="P54" s="695"/>
      <c r="Q54" s="695"/>
      <c r="R54" s="695"/>
      <c r="S54" s="695"/>
      <c r="T54" s="695"/>
      <c r="U54" s="695"/>
    </row>
    <row r="55" spans="3:21">
      <c r="C55" s="695"/>
      <c r="D55" s="695"/>
      <c r="E55" s="695"/>
      <c r="F55" s="695"/>
      <c r="G55" s="695"/>
      <c r="H55" s="695"/>
      <c r="I55" s="695"/>
      <c r="J55" s="695"/>
      <c r="K55" s="695"/>
      <c r="L55" s="695"/>
      <c r="M55" s="695"/>
      <c r="N55" s="695"/>
      <c r="O55" s="695"/>
      <c r="P55" s="695"/>
      <c r="Q55" s="695"/>
      <c r="R55" s="695"/>
      <c r="S55" s="695"/>
      <c r="T55" s="695"/>
      <c r="U55" s="695"/>
    </row>
    <row r="56" spans="3:21">
      <c r="C56" s="695"/>
      <c r="D56" s="695"/>
      <c r="E56" s="695"/>
      <c r="F56" s="695"/>
      <c r="G56" s="695"/>
      <c r="H56" s="695"/>
      <c r="I56" s="695"/>
      <c r="J56" s="695"/>
      <c r="K56" s="695"/>
      <c r="L56" s="695"/>
      <c r="M56" s="695"/>
      <c r="N56" s="695"/>
      <c r="O56" s="695"/>
      <c r="P56" s="695"/>
      <c r="Q56" s="695"/>
      <c r="R56" s="695"/>
      <c r="S56" s="695"/>
      <c r="T56" s="695"/>
      <c r="U56" s="695"/>
    </row>
    <row r="57" spans="3:21">
      <c r="C57" s="695"/>
      <c r="D57" s="695"/>
      <c r="E57" s="695"/>
      <c r="F57" s="695"/>
      <c r="G57" s="695"/>
      <c r="H57" s="695"/>
      <c r="I57" s="695"/>
      <c r="J57" s="695"/>
      <c r="K57" s="695"/>
      <c r="L57" s="695"/>
      <c r="M57" s="695"/>
      <c r="N57" s="695"/>
      <c r="O57" s="695"/>
      <c r="P57" s="695"/>
      <c r="Q57" s="695"/>
      <c r="R57" s="695"/>
      <c r="S57" s="695"/>
      <c r="T57" s="695"/>
      <c r="U57" s="695"/>
    </row>
    <row r="58" spans="3:21">
      <c r="C58" s="695"/>
      <c r="D58" s="695"/>
      <c r="E58" s="695"/>
      <c r="F58" s="695"/>
      <c r="G58" s="695"/>
      <c r="H58" s="695"/>
      <c r="I58" s="695"/>
      <c r="J58" s="695"/>
      <c r="K58" s="695"/>
      <c r="L58" s="695"/>
      <c r="M58" s="695"/>
      <c r="N58" s="695"/>
      <c r="O58" s="695"/>
      <c r="P58" s="695"/>
      <c r="Q58" s="695"/>
      <c r="R58" s="695"/>
      <c r="S58" s="695"/>
      <c r="T58" s="695"/>
      <c r="U58" s="695"/>
    </row>
    <row r="59" spans="3:21">
      <c r="C59" s="695"/>
      <c r="D59" s="695"/>
      <c r="E59" s="695"/>
      <c r="F59" s="695"/>
      <c r="G59" s="695"/>
      <c r="H59" s="695"/>
      <c r="I59" s="695"/>
      <c r="J59" s="695"/>
      <c r="K59" s="695"/>
      <c r="L59" s="695"/>
      <c r="M59" s="695"/>
      <c r="N59" s="695"/>
      <c r="O59" s="695"/>
      <c r="P59" s="695"/>
      <c r="Q59" s="695"/>
      <c r="R59" s="695"/>
      <c r="S59" s="695"/>
      <c r="T59" s="695"/>
      <c r="U59" s="695"/>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Normal="100" workbookViewId="0"/>
  </sheetViews>
  <sheetFormatPr defaultColWidth="9.140625" defaultRowHeight="12.75"/>
  <cols>
    <col min="1" max="1" width="11.85546875" style="399" bestFit="1" customWidth="1"/>
    <col min="2" max="2" width="90.28515625" style="399" bestFit="1" customWidth="1"/>
    <col min="3" max="3" width="19.5703125" style="399" customWidth="1"/>
    <col min="4" max="4" width="21.140625" style="399" customWidth="1"/>
    <col min="5" max="5" width="17.140625" style="399" customWidth="1"/>
    <col min="6" max="6" width="22.28515625" style="399" customWidth="1"/>
    <col min="7" max="7" width="19.28515625" style="399" customWidth="1"/>
    <col min="8" max="8" width="17.140625" style="399" customWidth="1"/>
    <col min="9" max="14" width="22.28515625" style="399" customWidth="1"/>
    <col min="15" max="15" width="23" style="399" customWidth="1"/>
    <col min="16" max="16" width="21.7109375" style="399" bestFit="1" customWidth="1"/>
    <col min="17" max="19" width="19" style="399" bestFit="1" customWidth="1"/>
    <col min="20" max="20" width="14.7109375" style="399" customWidth="1"/>
    <col min="21" max="21" width="20" style="399" customWidth="1"/>
    <col min="22" max="16384" width="9.140625" style="399"/>
  </cols>
  <sheetData>
    <row r="1" spans="1:21" ht="13.5">
      <c r="A1" s="392" t="s">
        <v>30</v>
      </c>
      <c r="B1" s="3" t="str">
        <f>'1. key ratios '!B1</f>
        <v>JSC "Bank of Georgia"</v>
      </c>
    </row>
    <row r="2" spans="1:21" ht="13.5">
      <c r="A2" s="393" t="s">
        <v>31</v>
      </c>
      <c r="B2" s="425">
        <f>'1. key ratios '!B2</f>
        <v>44926</v>
      </c>
      <c r="C2" s="425"/>
    </row>
    <row r="3" spans="1:21">
      <c r="A3" s="394" t="s">
        <v>640</v>
      </c>
    </row>
    <row r="5" spans="1:21" ht="13.5" customHeight="1">
      <c r="A5" s="819" t="s">
        <v>641</v>
      </c>
      <c r="B5" s="820"/>
      <c r="C5" s="828" t="s">
        <v>642</v>
      </c>
      <c r="D5" s="829"/>
      <c r="E5" s="829"/>
      <c r="F5" s="829"/>
      <c r="G5" s="829"/>
      <c r="H5" s="829"/>
      <c r="I5" s="829"/>
      <c r="J5" s="829"/>
      <c r="K5" s="829"/>
      <c r="L5" s="829"/>
      <c r="M5" s="829"/>
      <c r="N5" s="829"/>
      <c r="O5" s="829"/>
      <c r="P5" s="829"/>
      <c r="Q5" s="829"/>
      <c r="R5" s="829"/>
      <c r="S5" s="829"/>
      <c r="T5" s="830"/>
      <c r="U5" s="437"/>
    </row>
    <row r="6" spans="1:21">
      <c r="A6" s="821"/>
      <c r="B6" s="822"/>
      <c r="C6" s="812" t="s">
        <v>108</v>
      </c>
      <c r="D6" s="825" t="s">
        <v>643</v>
      </c>
      <c r="E6" s="825"/>
      <c r="F6" s="826"/>
      <c r="G6" s="827" t="s">
        <v>644</v>
      </c>
      <c r="H6" s="825"/>
      <c r="I6" s="825"/>
      <c r="J6" s="825"/>
      <c r="K6" s="826"/>
      <c r="L6" s="815" t="s">
        <v>645</v>
      </c>
      <c r="M6" s="816"/>
      <c r="N6" s="816"/>
      <c r="O6" s="816"/>
      <c r="P6" s="816"/>
      <c r="Q6" s="816"/>
      <c r="R6" s="816"/>
      <c r="S6" s="816"/>
      <c r="T6" s="817"/>
      <c r="U6" s="424"/>
    </row>
    <row r="7" spans="1:21">
      <c r="A7" s="823"/>
      <c r="B7" s="824"/>
      <c r="C7" s="813"/>
      <c r="E7" s="418" t="s">
        <v>618</v>
      </c>
      <c r="F7" s="430" t="s">
        <v>619</v>
      </c>
      <c r="H7" s="418" t="s">
        <v>618</v>
      </c>
      <c r="I7" s="430" t="s">
        <v>620</v>
      </c>
      <c r="J7" s="430" t="s">
        <v>621</v>
      </c>
      <c r="K7" s="430" t="s">
        <v>622</v>
      </c>
      <c r="L7" s="441"/>
      <c r="M7" s="418" t="s">
        <v>623</v>
      </c>
      <c r="N7" s="430" t="s">
        <v>621</v>
      </c>
      <c r="O7" s="430" t="s">
        <v>624</v>
      </c>
      <c r="P7" s="430" t="s">
        <v>625</v>
      </c>
      <c r="Q7" s="430" t="s">
        <v>626</v>
      </c>
      <c r="R7" s="430" t="s">
        <v>627</v>
      </c>
      <c r="S7" s="430" t="s">
        <v>628</v>
      </c>
      <c r="T7" s="439" t="s">
        <v>629</v>
      </c>
      <c r="U7" s="437"/>
    </row>
    <row r="8" spans="1:21" ht="15">
      <c r="A8" s="441">
        <v>1</v>
      </c>
      <c r="B8" s="436" t="s">
        <v>631</v>
      </c>
      <c r="C8" s="662">
        <f>D8+G8+L8</f>
        <v>16316961029.125725</v>
      </c>
      <c r="D8" s="654">
        <v>14879417876.450335</v>
      </c>
      <c r="E8" s="654">
        <v>95157076.0220339</v>
      </c>
      <c r="F8" s="654">
        <v>2189730.1900003254</v>
      </c>
      <c r="G8" s="654">
        <v>758623090.09403396</v>
      </c>
      <c r="H8" s="654">
        <v>21631418.2520339</v>
      </c>
      <c r="I8" s="654">
        <v>26464990.060000002</v>
      </c>
      <c r="J8" s="654">
        <v>520156.51</v>
      </c>
      <c r="K8" s="654">
        <v>302040.27</v>
      </c>
      <c r="L8" s="654">
        <v>678920062.58135557</v>
      </c>
      <c r="M8" s="654">
        <v>57463036.165423721</v>
      </c>
      <c r="N8" s="654">
        <v>83946790.123050839</v>
      </c>
      <c r="O8" s="654">
        <v>87809307.043389782</v>
      </c>
      <c r="P8" s="654">
        <v>36669385.339999996</v>
      </c>
      <c r="Q8" s="654">
        <v>45226690.771186441</v>
      </c>
      <c r="R8" s="654">
        <v>32794457.530000009</v>
      </c>
      <c r="S8" s="654">
        <v>21117468.43</v>
      </c>
      <c r="T8" s="654">
        <v>1414146.9900000002</v>
      </c>
      <c r="U8" s="402"/>
    </row>
    <row r="9" spans="1:21" ht="15">
      <c r="A9" s="420">
        <v>1.1000000000000001</v>
      </c>
      <c r="B9" s="420" t="s">
        <v>646</v>
      </c>
      <c r="C9" s="662">
        <f t="shared" ref="C9:C22" si="0">D9+G9+L9</f>
        <v>13211136857.255424</v>
      </c>
      <c r="D9" s="654">
        <v>11949084589.722034</v>
      </c>
      <c r="E9" s="654">
        <v>58335283.742033899</v>
      </c>
      <c r="F9" s="654">
        <v>267046.84999999998</v>
      </c>
      <c r="G9" s="654">
        <v>707234484.19203401</v>
      </c>
      <c r="H9" s="654">
        <v>14784917.9320339</v>
      </c>
      <c r="I9" s="654">
        <v>12153028.84</v>
      </c>
      <c r="J9" s="654">
        <v>164468.07999999999</v>
      </c>
      <c r="K9" s="654">
        <v>0</v>
      </c>
      <c r="L9" s="654">
        <v>554817783.34135556</v>
      </c>
      <c r="M9" s="654">
        <v>36185718.595423728</v>
      </c>
      <c r="N9" s="654">
        <v>66310007.263050854</v>
      </c>
      <c r="O9" s="654">
        <v>53836741.16338978</v>
      </c>
      <c r="P9" s="654">
        <v>35765660.57</v>
      </c>
      <c r="Q9" s="654">
        <v>44725251.031186402</v>
      </c>
      <c r="R9" s="654">
        <v>30276705.68</v>
      </c>
      <c r="S9" s="654">
        <v>20597184.02</v>
      </c>
      <c r="T9" s="654">
        <v>0</v>
      </c>
      <c r="U9" s="402"/>
    </row>
    <row r="10" spans="1:21" ht="15">
      <c r="A10" s="442" t="s">
        <v>14</v>
      </c>
      <c r="B10" s="442" t="s">
        <v>647</v>
      </c>
      <c r="C10" s="662">
        <f t="shared" si="0"/>
        <v>12888511710.655422</v>
      </c>
      <c r="D10" s="654">
        <v>11656421200.082031</v>
      </c>
      <c r="E10" s="654">
        <v>57711450.612033904</v>
      </c>
      <c r="F10" s="654">
        <v>267046.84999999998</v>
      </c>
      <c r="G10" s="654">
        <v>706144157.65203393</v>
      </c>
      <c r="H10" s="654">
        <v>14610332.742033899</v>
      </c>
      <c r="I10" s="654">
        <v>12076413.700000001</v>
      </c>
      <c r="J10" s="654">
        <v>164468.07999999999</v>
      </c>
      <c r="K10" s="654">
        <v>0</v>
      </c>
      <c r="L10" s="654">
        <v>525946352.92135549</v>
      </c>
      <c r="M10" s="654">
        <v>34648483.275423735</v>
      </c>
      <c r="N10" s="654">
        <v>65855783.523050845</v>
      </c>
      <c r="O10" s="654">
        <v>53686574.73338978</v>
      </c>
      <c r="P10" s="654">
        <v>35765660.57</v>
      </c>
      <c r="Q10" s="654">
        <v>41864204.151186407</v>
      </c>
      <c r="R10" s="654">
        <v>28925705.68</v>
      </c>
      <c r="S10" s="654">
        <v>0</v>
      </c>
      <c r="T10" s="654">
        <v>0</v>
      </c>
      <c r="U10" s="402"/>
    </row>
    <row r="11" spans="1:21" ht="15">
      <c r="A11" s="411" t="s">
        <v>648</v>
      </c>
      <c r="B11" s="411" t="s">
        <v>649</v>
      </c>
      <c r="C11" s="662">
        <f t="shared" si="0"/>
        <v>6496559083.6639032</v>
      </c>
      <c r="D11" s="654">
        <v>5902361460.9503441</v>
      </c>
      <c r="E11" s="654">
        <v>30672704.822033901</v>
      </c>
      <c r="F11" s="654">
        <v>24328.61</v>
      </c>
      <c r="G11" s="654">
        <v>298638620.09203392</v>
      </c>
      <c r="H11" s="654">
        <v>7524264.0820338996</v>
      </c>
      <c r="I11" s="654">
        <v>5340381.92</v>
      </c>
      <c r="J11" s="654">
        <v>96104.48</v>
      </c>
      <c r="K11" s="654">
        <v>0</v>
      </c>
      <c r="L11" s="654">
        <v>295559002.62152505</v>
      </c>
      <c r="M11" s="654">
        <v>17757826.600000001</v>
      </c>
      <c r="N11" s="654">
        <v>46458619.439999998</v>
      </c>
      <c r="O11" s="654">
        <v>26615032.645084701</v>
      </c>
      <c r="P11" s="654">
        <v>12846334.57</v>
      </c>
      <c r="Q11" s="654">
        <v>19695842.7011864</v>
      </c>
      <c r="R11" s="654">
        <v>19341045.640000001</v>
      </c>
      <c r="S11" s="654">
        <v>0</v>
      </c>
      <c r="T11" s="654">
        <v>0</v>
      </c>
      <c r="U11" s="402"/>
    </row>
    <row r="12" spans="1:21" ht="15">
      <c r="A12" s="411" t="s">
        <v>650</v>
      </c>
      <c r="B12" s="411" t="s">
        <v>651</v>
      </c>
      <c r="C12" s="662">
        <f t="shared" si="0"/>
        <v>2008021774.4820311</v>
      </c>
      <c r="D12" s="654">
        <v>1899847190.33915</v>
      </c>
      <c r="E12" s="654">
        <v>10279205.199999999</v>
      </c>
      <c r="F12" s="654">
        <v>28518.240000000002</v>
      </c>
      <c r="G12" s="654">
        <v>43249759.100000001</v>
      </c>
      <c r="H12" s="654">
        <v>2150628.5699999998</v>
      </c>
      <c r="I12" s="654">
        <v>1982157.64</v>
      </c>
      <c r="J12" s="654">
        <v>39763.599999999999</v>
      </c>
      <c r="K12" s="654">
        <v>0</v>
      </c>
      <c r="L12" s="654">
        <v>64924825.042881325</v>
      </c>
      <c r="M12" s="654">
        <v>6115702.0613559298</v>
      </c>
      <c r="N12" s="654">
        <v>3316313.56</v>
      </c>
      <c r="O12" s="654">
        <v>7028868.5083050802</v>
      </c>
      <c r="P12" s="654">
        <v>4481993.45</v>
      </c>
      <c r="Q12" s="654">
        <v>3257651.1</v>
      </c>
      <c r="R12" s="654">
        <v>3221685.34</v>
      </c>
      <c r="S12" s="654">
        <v>0</v>
      </c>
      <c r="T12" s="654">
        <v>0</v>
      </c>
      <c r="U12" s="402"/>
    </row>
    <row r="13" spans="1:21" ht="15">
      <c r="A13" s="411" t="s">
        <v>652</v>
      </c>
      <c r="B13" s="411" t="s">
        <v>653</v>
      </c>
      <c r="C13" s="662">
        <f t="shared" si="0"/>
        <v>1424074594.9294927</v>
      </c>
      <c r="D13" s="654">
        <v>1305787489.4571199</v>
      </c>
      <c r="E13" s="654">
        <v>11980588.6</v>
      </c>
      <c r="F13" s="654">
        <v>0</v>
      </c>
      <c r="G13" s="654">
        <v>38728576.330000006</v>
      </c>
      <c r="H13" s="654">
        <v>2621436.9500000002</v>
      </c>
      <c r="I13" s="654">
        <v>2156893.08</v>
      </c>
      <c r="J13" s="654">
        <v>28600</v>
      </c>
      <c r="K13" s="654">
        <v>0</v>
      </c>
      <c r="L13" s="654">
        <v>79558529.142372862</v>
      </c>
      <c r="M13" s="654">
        <v>6120403.0240678005</v>
      </c>
      <c r="N13" s="654">
        <v>2544674.4430508502</v>
      </c>
      <c r="O13" s="654">
        <v>15628004.57</v>
      </c>
      <c r="P13" s="654">
        <v>10438421.6</v>
      </c>
      <c r="Q13" s="654">
        <v>11290942.4</v>
      </c>
      <c r="R13" s="654">
        <v>3406697.19</v>
      </c>
      <c r="S13" s="654">
        <v>0</v>
      </c>
      <c r="T13" s="654">
        <v>0</v>
      </c>
      <c r="U13" s="402"/>
    </row>
    <row r="14" spans="1:21" ht="15">
      <c r="A14" s="411" t="s">
        <v>654</v>
      </c>
      <c r="B14" s="411" t="s">
        <v>655</v>
      </c>
      <c r="C14" s="662">
        <f t="shared" si="0"/>
        <v>2959856257.5799961</v>
      </c>
      <c r="D14" s="654">
        <v>2548425059.3354197</v>
      </c>
      <c r="E14" s="654">
        <v>4778951.99</v>
      </c>
      <c r="F14" s="654">
        <v>214200</v>
      </c>
      <c r="G14" s="654">
        <v>325527202.13</v>
      </c>
      <c r="H14" s="654">
        <v>2314003.14</v>
      </c>
      <c r="I14" s="654">
        <v>2596981.06</v>
      </c>
      <c r="J14" s="654">
        <v>0</v>
      </c>
      <c r="K14" s="654">
        <v>0</v>
      </c>
      <c r="L14" s="654">
        <v>85903996.11457631</v>
      </c>
      <c r="M14" s="654">
        <v>4654551.59</v>
      </c>
      <c r="N14" s="654">
        <v>13536176.08</v>
      </c>
      <c r="O14" s="654">
        <v>4414669.01</v>
      </c>
      <c r="P14" s="654">
        <v>7998910.9500000002</v>
      </c>
      <c r="Q14" s="654">
        <v>7619767.9500000002</v>
      </c>
      <c r="R14" s="654">
        <v>2956277.51</v>
      </c>
      <c r="S14" s="654">
        <v>0</v>
      </c>
      <c r="T14" s="654">
        <v>0</v>
      </c>
      <c r="U14" s="402"/>
    </row>
    <row r="15" spans="1:21" ht="15">
      <c r="A15" s="412">
        <v>1.2</v>
      </c>
      <c r="B15" s="412" t="s">
        <v>656</v>
      </c>
      <c r="C15" s="662">
        <f t="shared" si="0"/>
        <v>503532974.64680827</v>
      </c>
      <c r="D15" s="654">
        <v>234158169.40741652</v>
      </c>
      <c r="E15" s="654">
        <v>1163991.0642372889</v>
      </c>
      <c r="F15" s="654">
        <v>5340.93</v>
      </c>
      <c r="G15" s="654">
        <v>70723449.863167644</v>
      </c>
      <c r="H15" s="654">
        <v>1478491.9530508472</v>
      </c>
      <c r="I15" s="654">
        <v>1215302.94</v>
      </c>
      <c r="J15" s="654">
        <v>16446.810000000001</v>
      </c>
      <c r="K15" s="654">
        <v>0</v>
      </c>
      <c r="L15" s="654">
        <v>198651355.37622407</v>
      </c>
      <c r="M15" s="654">
        <v>12377905.207627118</v>
      </c>
      <c r="N15" s="654">
        <v>27177980.255762711</v>
      </c>
      <c r="O15" s="654">
        <v>18046965.645084739</v>
      </c>
      <c r="P15" s="654">
        <v>15492808.550000001</v>
      </c>
      <c r="Q15" s="654">
        <v>17306943.291186441</v>
      </c>
      <c r="R15" s="654">
        <v>21252941.450000003</v>
      </c>
      <c r="S15" s="654">
        <v>411944.02</v>
      </c>
      <c r="T15" s="654">
        <v>0</v>
      </c>
      <c r="U15" s="402"/>
    </row>
    <row r="16" spans="1:21" ht="15">
      <c r="A16" s="443">
        <v>1.3</v>
      </c>
      <c r="B16" s="412" t="s">
        <v>704</v>
      </c>
      <c r="C16" s="663"/>
      <c r="D16" s="664"/>
      <c r="E16" s="664"/>
      <c r="F16" s="664"/>
      <c r="G16" s="664"/>
      <c r="H16" s="664"/>
      <c r="I16" s="664"/>
      <c r="J16" s="664"/>
      <c r="K16" s="664"/>
      <c r="L16" s="664"/>
      <c r="M16" s="664"/>
      <c r="N16" s="664"/>
      <c r="O16" s="664"/>
      <c r="P16" s="664"/>
      <c r="Q16" s="664"/>
      <c r="R16" s="664"/>
      <c r="S16" s="664"/>
      <c r="T16" s="664"/>
      <c r="U16" s="402"/>
    </row>
    <row r="17" spans="1:21" ht="15">
      <c r="A17" s="415" t="s">
        <v>657</v>
      </c>
      <c r="B17" s="413" t="s">
        <v>658</v>
      </c>
      <c r="C17" s="662">
        <f t="shared" si="0"/>
        <v>12357517813.510527</v>
      </c>
      <c r="D17" s="654">
        <v>11197678276.825813</v>
      </c>
      <c r="E17" s="654">
        <v>57209941.515033901</v>
      </c>
      <c r="F17" s="654">
        <v>260613.83000000002</v>
      </c>
      <c r="G17" s="654">
        <v>651427938.31743395</v>
      </c>
      <c r="H17" s="654">
        <v>14438996.2599339</v>
      </c>
      <c r="I17" s="654">
        <v>15507288.2028</v>
      </c>
      <c r="J17" s="654">
        <v>164468.08000000002</v>
      </c>
      <c r="K17" s="654">
        <v>0</v>
      </c>
      <c r="L17" s="654">
        <v>508411598.36727923</v>
      </c>
      <c r="M17" s="654">
        <v>34910537.991423734</v>
      </c>
      <c r="N17" s="654">
        <v>60780227.928550839</v>
      </c>
      <c r="O17" s="654">
        <v>53212468.949389786</v>
      </c>
      <c r="P17" s="654">
        <v>32964615.5612</v>
      </c>
      <c r="Q17" s="654">
        <v>40303062.2282864</v>
      </c>
      <c r="R17" s="654">
        <v>29594820.712200001</v>
      </c>
      <c r="S17" s="654">
        <v>1534800.1995999999</v>
      </c>
      <c r="T17" s="654">
        <v>0</v>
      </c>
      <c r="U17" s="402"/>
    </row>
    <row r="18" spans="1:21" ht="15">
      <c r="A18" s="414" t="s">
        <v>659</v>
      </c>
      <c r="B18" s="414" t="s">
        <v>660</v>
      </c>
      <c r="C18" s="662">
        <f t="shared" si="0"/>
        <v>11684095666.511103</v>
      </c>
      <c r="D18" s="654">
        <v>10583142550.250654</v>
      </c>
      <c r="E18" s="654">
        <v>56349964.332033902</v>
      </c>
      <c r="F18" s="654">
        <v>232871.92</v>
      </c>
      <c r="G18" s="654">
        <v>606505232.37366796</v>
      </c>
      <c r="H18" s="654">
        <v>14111642.382033899</v>
      </c>
      <c r="I18" s="654">
        <v>11347378</v>
      </c>
      <c r="J18" s="654">
        <v>164468.08000000002</v>
      </c>
      <c r="K18" s="654">
        <v>0</v>
      </c>
      <c r="L18" s="654">
        <v>494447883.88677925</v>
      </c>
      <c r="M18" s="654">
        <v>33381269.085423734</v>
      </c>
      <c r="N18" s="654">
        <v>59452187.843050852</v>
      </c>
      <c r="O18" s="654">
        <v>52996744.883389786</v>
      </c>
      <c r="P18" s="654">
        <v>32864849.509999998</v>
      </c>
      <c r="Q18" s="654">
        <v>39231037.561186403</v>
      </c>
      <c r="R18" s="654">
        <v>28225209.82</v>
      </c>
      <c r="S18" s="654">
        <v>0</v>
      </c>
      <c r="T18" s="654">
        <v>0</v>
      </c>
      <c r="U18" s="402"/>
    </row>
    <row r="19" spans="1:21" ht="15">
      <c r="A19" s="415" t="s">
        <v>661</v>
      </c>
      <c r="B19" s="415" t="s">
        <v>662</v>
      </c>
      <c r="C19" s="662">
        <f t="shared" si="0"/>
        <v>13300062854.158182</v>
      </c>
      <c r="D19" s="654">
        <v>12307144010.514496</v>
      </c>
      <c r="E19" s="654">
        <v>52441233.339166097</v>
      </c>
      <c r="F19" s="654">
        <v>241158.21999999997</v>
      </c>
      <c r="G19" s="654">
        <v>445789867.10846603</v>
      </c>
      <c r="H19" s="654">
        <v>17771530.147266101</v>
      </c>
      <c r="I19" s="654">
        <v>7892610.0256999992</v>
      </c>
      <c r="J19" s="654">
        <v>213404.15</v>
      </c>
      <c r="K19" s="654">
        <v>0</v>
      </c>
      <c r="L19" s="654">
        <v>547128976.53522074</v>
      </c>
      <c r="M19" s="654">
        <v>29149711.121076275</v>
      </c>
      <c r="N19" s="654">
        <v>43655543.967949159</v>
      </c>
      <c r="O19" s="654">
        <v>59479600.924310222</v>
      </c>
      <c r="P19" s="654">
        <v>21048178.6415</v>
      </c>
      <c r="Q19" s="654">
        <v>34510965.393913597</v>
      </c>
      <c r="R19" s="654">
        <v>64235860.810799994</v>
      </c>
      <c r="S19" s="654">
        <v>0</v>
      </c>
      <c r="T19" s="654">
        <v>0</v>
      </c>
      <c r="U19" s="402"/>
    </row>
    <row r="20" spans="1:21" ht="15">
      <c r="A20" s="414" t="s">
        <v>663</v>
      </c>
      <c r="B20" s="414" t="s">
        <v>660</v>
      </c>
      <c r="C20" s="662">
        <f t="shared" si="0"/>
        <v>12332641328.044748</v>
      </c>
      <c r="D20" s="654">
        <v>11413099725.355995</v>
      </c>
      <c r="E20" s="654">
        <v>51356503.687966101</v>
      </c>
      <c r="F20" s="654">
        <v>42233.39</v>
      </c>
      <c r="G20" s="654">
        <v>425303391.59796613</v>
      </c>
      <c r="H20" s="654">
        <v>17054495.6379661</v>
      </c>
      <c r="I20" s="654">
        <v>7393552.9899999993</v>
      </c>
      <c r="J20" s="654">
        <v>213404.15</v>
      </c>
      <c r="K20" s="654">
        <v>0</v>
      </c>
      <c r="L20" s="654">
        <v>494238211.09078765</v>
      </c>
      <c r="M20" s="654">
        <v>27748708.434576269</v>
      </c>
      <c r="N20" s="654">
        <v>40034283.46694915</v>
      </c>
      <c r="O20" s="654">
        <v>55675056.636610225</v>
      </c>
      <c r="P20" s="654">
        <v>18884174.089999996</v>
      </c>
      <c r="Q20" s="654">
        <v>34136881.078813598</v>
      </c>
      <c r="R20" s="654">
        <v>59294487.959999993</v>
      </c>
      <c r="S20" s="654">
        <v>0</v>
      </c>
      <c r="T20" s="654">
        <v>0</v>
      </c>
      <c r="U20" s="402"/>
    </row>
    <row r="21" spans="1:21" ht="15">
      <c r="A21" s="416">
        <v>1.4</v>
      </c>
      <c r="B21" s="417" t="s">
        <v>664</v>
      </c>
      <c r="C21" s="662">
        <f t="shared" si="0"/>
        <v>83131587.72299999</v>
      </c>
      <c r="D21" s="654">
        <v>74398815.492999986</v>
      </c>
      <c r="E21" s="654">
        <v>491612.28</v>
      </c>
      <c r="F21" s="654">
        <v>0</v>
      </c>
      <c r="G21" s="654">
        <v>1857049.92</v>
      </c>
      <c r="H21" s="654">
        <v>221088.43</v>
      </c>
      <c r="I21" s="654">
        <v>0</v>
      </c>
      <c r="J21" s="654">
        <v>0</v>
      </c>
      <c r="K21" s="654">
        <v>0</v>
      </c>
      <c r="L21" s="654">
        <v>6875722.3100000005</v>
      </c>
      <c r="M21" s="654">
        <v>35121.83</v>
      </c>
      <c r="N21" s="654">
        <v>5395296.5300000003</v>
      </c>
      <c r="O21" s="654">
        <v>43103.66</v>
      </c>
      <c r="P21" s="654">
        <v>0</v>
      </c>
      <c r="Q21" s="654">
        <v>0</v>
      </c>
      <c r="R21" s="654">
        <v>0</v>
      </c>
      <c r="S21" s="654">
        <v>0</v>
      </c>
      <c r="T21" s="654">
        <v>0</v>
      </c>
      <c r="U21" s="402"/>
    </row>
    <row r="22" spans="1:21" ht="15">
      <c r="A22" s="416">
        <v>1.5</v>
      </c>
      <c r="B22" s="417" t="s">
        <v>665</v>
      </c>
      <c r="C22" s="662">
        <f t="shared" si="0"/>
        <v>73468378.789199993</v>
      </c>
      <c r="D22" s="654">
        <v>70557223.239799991</v>
      </c>
      <c r="E22" s="654">
        <v>0</v>
      </c>
      <c r="F22" s="654">
        <v>0</v>
      </c>
      <c r="G22" s="654">
        <v>1252534.9341</v>
      </c>
      <c r="H22" s="654">
        <v>0</v>
      </c>
      <c r="I22" s="654">
        <v>0</v>
      </c>
      <c r="J22" s="654">
        <v>0</v>
      </c>
      <c r="K22" s="654">
        <v>0</v>
      </c>
      <c r="L22" s="654">
        <v>1658620.6153000002</v>
      </c>
      <c r="M22" s="654">
        <v>0</v>
      </c>
      <c r="N22" s="654">
        <v>935528.93530000001</v>
      </c>
      <c r="O22" s="654">
        <v>0</v>
      </c>
      <c r="P22" s="654">
        <v>0</v>
      </c>
      <c r="Q22" s="654">
        <v>0</v>
      </c>
      <c r="R22" s="654">
        <v>0</v>
      </c>
      <c r="S22" s="654">
        <v>0</v>
      </c>
      <c r="T22" s="654">
        <v>0</v>
      </c>
      <c r="U22" s="402"/>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zoomScaleNormal="100" workbookViewId="0"/>
  </sheetViews>
  <sheetFormatPr defaultColWidth="9.140625" defaultRowHeight="12.75"/>
  <cols>
    <col min="1" max="1" width="11.85546875" style="399" bestFit="1" customWidth="1"/>
    <col min="2" max="2" width="93.42578125" style="399" customWidth="1"/>
    <col min="3" max="3" width="14.5703125" style="483" customWidth="1"/>
    <col min="4" max="4" width="12.85546875" style="483" bestFit="1" customWidth="1"/>
    <col min="5" max="5" width="11.42578125" style="483" customWidth="1"/>
    <col min="6" max="7" width="11.42578125" style="488" customWidth="1"/>
    <col min="8" max="9" width="11.42578125" style="483" customWidth="1"/>
    <col min="10" max="14" width="11.42578125" style="488" customWidth="1"/>
    <col min="15" max="15" width="18.85546875" style="483" bestFit="1" customWidth="1"/>
    <col min="16" max="16384" width="9.140625" style="399"/>
  </cols>
  <sheetData>
    <row r="1" spans="1:15" ht="13.5">
      <c r="A1" s="392" t="s">
        <v>30</v>
      </c>
      <c r="B1" s="3" t="str">
        <f>'1. key ratios '!B1</f>
        <v>JSC "Bank of Georgia"</v>
      </c>
      <c r="F1" s="483"/>
      <c r="G1" s="483"/>
      <c r="J1" s="483"/>
      <c r="K1" s="483"/>
      <c r="L1" s="483"/>
      <c r="M1" s="483"/>
      <c r="N1" s="483"/>
    </row>
    <row r="2" spans="1:15" ht="13.5">
      <c r="A2" s="393" t="s">
        <v>31</v>
      </c>
      <c r="B2" s="425">
        <f>'1. key ratios '!B2</f>
        <v>44926</v>
      </c>
      <c r="F2" s="483"/>
      <c r="G2" s="483"/>
      <c r="J2" s="483"/>
      <c r="K2" s="483"/>
      <c r="L2" s="483"/>
      <c r="M2" s="483"/>
      <c r="N2" s="483"/>
    </row>
    <row r="3" spans="1:15">
      <c r="A3" s="394" t="s">
        <v>666</v>
      </c>
      <c r="F3" s="483"/>
      <c r="G3" s="483"/>
      <c r="J3" s="483"/>
      <c r="K3" s="483"/>
      <c r="L3" s="483"/>
      <c r="M3" s="483"/>
      <c r="N3" s="483"/>
    </row>
    <row r="4" spans="1:15">
      <c r="F4" s="483"/>
      <c r="G4" s="483"/>
      <c r="J4" s="483"/>
      <c r="K4" s="483"/>
      <c r="L4" s="483"/>
      <c r="M4" s="483"/>
      <c r="N4" s="483"/>
    </row>
    <row r="5" spans="1:15" ht="46.5" customHeight="1">
      <c r="A5" s="792" t="s">
        <v>692</v>
      </c>
      <c r="B5" s="793"/>
      <c r="C5" s="831" t="s">
        <v>667</v>
      </c>
      <c r="D5" s="832"/>
      <c r="E5" s="832"/>
      <c r="F5" s="832"/>
      <c r="G5" s="832"/>
      <c r="H5" s="833"/>
      <c r="I5" s="831" t="s">
        <v>668</v>
      </c>
      <c r="J5" s="834"/>
      <c r="K5" s="834"/>
      <c r="L5" s="834"/>
      <c r="M5" s="834"/>
      <c r="N5" s="835"/>
      <c r="O5" s="836" t="s">
        <v>669</v>
      </c>
    </row>
    <row r="6" spans="1:15" ht="75" customHeight="1">
      <c r="A6" s="794"/>
      <c r="B6" s="795"/>
      <c r="C6" s="484"/>
      <c r="D6" s="485" t="s">
        <v>670</v>
      </c>
      <c r="E6" s="485" t="s">
        <v>671</v>
      </c>
      <c r="F6" s="485" t="s">
        <v>672</v>
      </c>
      <c r="G6" s="485" t="s">
        <v>673</v>
      </c>
      <c r="H6" s="485" t="s">
        <v>674</v>
      </c>
      <c r="I6" s="486"/>
      <c r="J6" s="485" t="s">
        <v>670</v>
      </c>
      <c r="K6" s="485" t="s">
        <v>671</v>
      </c>
      <c r="L6" s="485" t="s">
        <v>672</v>
      </c>
      <c r="M6" s="485" t="s">
        <v>673</v>
      </c>
      <c r="N6" s="485" t="s">
        <v>674</v>
      </c>
      <c r="O6" s="837"/>
    </row>
    <row r="7" spans="1:15">
      <c r="A7" s="396">
        <v>1</v>
      </c>
      <c r="B7" s="400" t="s">
        <v>695</v>
      </c>
      <c r="C7" s="665">
        <v>630859061.93000019</v>
      </c>
      <c r="D7" s="665">
        <v>603827322.00000012</v>
      </c>
      <c r="E7" s="665">
        <v>10307337.840000002</v>
      </c>
      <c r="F7" s="665">
        <v>9089728.7800000012</v>
      </c>
      <c r="G7" s="665">
        <v>5211896.7100000009</v>
      </c>
      <c r="H7" s="665">
        <v>2422776.5999999996</v>
      </c>
      <c r="I7" s="665">
        <v>19620186.5</v>
      </c>
      <c r="J7" s="665">
        <v>12038588.070000002</v>
      </c>
      <c r="K7" s="665">
        <v>1030734.5100000001</v>
      </c>
      <c r="L7" s="665">
        <v>2726918.91</v>
      </c>
      <c r="M7" s="665">
        <v>2246804.02</v>
      </c>
      <c r="N7" s="665">
        <v>1577140.9900000002</v>
      </c>
      <c r="O7" s="665">
        <v>0</v>
      </c>
    </row>
    <row r="8" spans="1:15">
      <c r="A8" s="396">
        <v>2</v>
      </c>
      <c r="B8" s="400" t="s">
        <v>565</v>
      </c>
      <c r="C8" s="665">
        <v>1460842125.7367797</v>
      </c>
      <c r="D8" s="665">
        <v>1398489627.0054238</v>
      </c>
      <c r="E8" s="665">
        <v>17934542.329999998</v>
      </c>
      <c r="F8" s="665">
        <v>20193888.759999998</v>
      </c>
      <c r="G8" s="665">
        <v>14145929.41</v>
      </c>
      <c r="H8" s="665">
        <v>10078138.231355932</v>
      </c>
      <c r="I8" s="665">
        <v>46313078.994745769</v>
      </c>
      <c r="J8" s="665">
        <v>27822016.303389832</v>
      </c>
      <c r="K8" s="665">
        <v>1793454.81</v>
      </c>
      <c r="L8" s="665">
        <v>6058166.9399999995</v>
      </c>
      <c r="M8" s="665">
        <v>5101793.2</v>
      </c>
      <c r="N8" s="665">
        <v>5537647.7413559323</v>
      </c>
      <c r="O8" s="665">
        <v>0</v>
      </c>
    </row>
    <row r="9" spans="1:15">
      <c r="A9" s="396">
        <v>3</v>
      </c>
      <c r="B9" s="400" t="s">
        <v>566</v>
      </c>
      <c r="C9" s="665">
        <v>28543649.100000001</v>
      </c>
      <c r="D9" s="665">
        <v>24778265.02</v>
      </c>
      <c r="E9" s="665">
        <v>0</v>
      </c>
      <c r="F9" s="665">
        <v>0</v>
      </c>
      <c r="G9" s="665">
        <v>3765384.08</v>
      </c>
      <c r="H9" s="665">
        <v>0</v>
      </c>
      <c r="I9" s="665">
        <v>2378258</v>
      </c>
      <c r="J9" s="665">
        <v>495565.96</v>
      </c>
      <c r="K9" s="665">
        <v>0</v>
      </c>
      <c r="L9" s="665">
        <v>0</v>
      </c>
      <c r="M9" s="665">
        <v>1882692.04</v>
      </c>
      <c r="N9" s="665">
        <v>0</v>
      </c>
      <c r="O9" s="665">
        <v>0</v>
      </c>
    </row>
    <row r="10" spans="1:15">
      <c r="A10" s="396">
        <v>4</v>
      </c>
      <c r="B10" s="400" t="s">
        <v>696</v>
      </c>
      <c r="C10" s="665">
        <v>544319720.20000005</v>
      </c>
      <c r="D10" s="665">
        <v>467560669.95999998</v>
      </c>
      <c r="E10" s="665">
        <v>35847443.489999995</v>
      </c>
      <c r="F10" s="665">
        <v>5913753.5000000009</v>
      </c>
      <c r="G10" s="665">
        <v>4173021.6</v>
      </c>
      <c r="H10" s="665">
        <v>30824831.650000002</v>
      </c>
      <c r="I10" s="665">
        <v>25857213.859999999</v>
      </c>
      <c r="J10" s="665">
        <v>9002624.5499999989</v>
      </c>
      <c r="K10" s="665">
        <v>3584744.39</v>
      </c>
      <c r="L10" s="665">
        <v>1774126.04</v>
      </c>
      <c r="M10" s="665">
        <v>1577600.5699999998</v>
      </c>
      <c r="N10" s="665">
        <v>9918118.3100000005</v>
      </c>
      <c r="O10" s="665">
        <v>0</v>
      </c>
    </row>
    <row r="11" spans="1:15">
      <c r="A11" s="396">
        <v>5</v>
      </c>
      <c r="B11" s="400" t="s">
        <v>567</v>
      </c>
      <c r="C11" s="665">
        <v>886730555.85000002</v>
      </c>
      <c r="D11" s="665">
        <v>796397032.44000006</v>
      </c>
      <c r="E11" s="665">
        <v>44489349.639999993</v>
      </c>
      <c r="F11" s="665">
        <v>27489387.919999998</v>
      </c>
      <c r="G11" s="665">
        <v>1559916.74</v>
      </c>
      <c r="H11" s="665">
        <v>16794869.109999999</v>
      </c>
      <c r="I11" s="665">
        <v>34348155.491134271</v>
      </c>
      <c r="J11" s="665">
        <v>15749182.311134271</v>
      </c>
      <c r="K11" s="665">
        <v>4448934.9800000004</v>
      </c>
      <c r="L11" s="665">
        <v>8246816.4000000004</v>
      </c>
      <c r="M11" s="665">
        <v>525114.69999999995</v>
      </c>
      <c r="N11" s="665">
        <v>5378107.0999999996</v>
      </c>
      <c r="O11" s="665">
        <v>0</v>
      </c>
    </row>
    <row r="12" spans="1:15">
      <c r="A12" s="396">
        <v>6</v>
      </c>
      <c r="B12" s="400" t="s">
        <v>568</v>
      </c>
      <c r="C12" s="665">
        <v>601079065.92999995</v>
      </c>
      <c r="D12" s="665">
        <v>548688314</v>
      </c>
      <c r="E12" s="665">
        <v>29388396.890000001</v>
      </c>
      <c r="F12" s="665">
        <v>9448561.1400000006</v>
      </c>
      <c r="G12" s="665">
        <v>5425921.7699999996</v>
      </c>
      <c r="H12" s="665">
        <v>8127872.1299999999</v>
      </c>
      <c r="I12" s="665">
        <v>25541346.239999998</v>
      </c>
      <c r="J12" s="665">
        <v>10827469.309999999</v>
      </c>
      <c r="K12" s="665">
        <v>2938840.2199999993</v>
      </c>
      <c r="L12" s="665">
        <v>2834568.709999999</v>
      </c>
      <c r="M12" s="665">
        <v>2512595.15</v>
      </c>
      <c r="N12" s="665">
        <v>6427872.8500000006</v>
      </c>
      <c r="O12" s="665">
        <v>0</v>
      </c>
    </row>
    <row r="13" spans="1:15">
      <c r="A13" s="396">
        <v>7</v>
      </c>
      <c r="B13" s="400" t="s">
        <v>569</v>
      </c>
      <c r="C13" s="665">
        <v>520553677.40999997</v>
      </c>
      <c r="D13" s="665">
        <v>486524342.67999995</v>
      </c>
      <c r="E13" s="665">
        <v>7307271.7299999995</v>
      </c>
      <c r="F13" s="665">
        <v>15877677.34</v>
      </c>
      <c r="G13" s="665">
        <v>1905196.1600000001</v>
      </c>
      <c r="H13" s="665">
        <v>8939189.5</v>
      </c>
      <c r="I13" s="665">
        <v>21669885.300000001</v>
      </c>
      <c r="J13" s="665">
        <v>9457024.9299999997</v>
      </c>
      <c r="K13" s="665">
        <v>730727.25</v>
      </c>
      <c r="L13" s="665">
        <v>4763303.33</v>
      </c>
      <c r="M13" s="665">
        <v>726223.26</v>
      </c>
      <c r="N13" s="665">
        <v>5992606.5300000003</v>
      </c>
      <c r="O13" s="665">
        <v>0</v>
      </c>
    </row>
    <row r="14" spans="1:15">
      <c r="A14" s="396">
        <v>8</v>
      </c>
      <c r="B14" s="400" t="s">
        <v>570</v>
      </c>
      <c r="C14" s="665">
        <v>719220905.51999998</v>
      </c>
      <c r="D14" s="665">
        <v>674702607.79999995</v>
      </c>
      <c r="E14" s="665">
        <v>7768651.7599999998</v>
      </c>
      <c r="F14" s="665">
        <v>9753514.4700000007</v>
      </c>
      <c r="G14" s="665">
        <v>2418625.39</v>
      </c>
      <c r="H14" s="665">
        <v>24577506.100000001</v>
      </c>
      <c r="I14" s="665">
        <v>20093347.629999999</v>
      </c>
      <c r="J14" s="665">
        <v>13120385.639999999</v>
      </c>
      <c r="K14" s="665">
        <v>776865.45</v>
      </c>
      <c r="L14" s="665">
        <v>2926054.59</v>
      </c>
      <c r="M14" s="665">
        <v>1108451.75</v>
      </c>
      <c r="N14" s="665">
        <v>2161590.2000000002</v>
      </c>
      <c r="O14" s="665">
        <v>0</v>
      </c>
    </row>
    <row r="15" spans="1:15">
      <c r="A15" s="396">
        <v>9</v>
      </c>
      <c r="B15" s="400" t="s">
        <v>571</v>
      </c>
      <c r="C15" s="665">
        <v>894682699.62199998</v>
      </c>
      <c r="D15" s="665">
        <v>625363106.12</v>
      </c>
      <c r="E15" s="665">
        <v>253832962.68200001</v>
      </c>
      <c r="F15" s="665">
        <v>7546572.2499999991</v>
      </c>
      <c r="G15" s="665">
        <v>2000979.91</v>
      </c>
      <c r="H15" s="665">
        <v>5939078.6599999992</v>
      </c>
      <c r="I15" s="665">
        <v>43732429.894716874</v>
      </c>
      <c r="J15" s="665">
        <v>12285356.437400073</v>
      </c>
      <c r="K15" s="665">
        <v>25383296.557316799</v>
      </c>
      <c r="L15" s="665">
        <v>2263971.77</v>
      </c>
      <c r="M15" s="665">
        <v>836021.85999999975</v>
      </c>
      <c r="N15" s="665">
        <v>2963783.27</v>
      </c>
      <c r="O15" s="665">
        <v>0</v>
      </c>
    </row>
    <row r="16" spans="1:15">
      <c r="A16" s="396">
        <v>10</v>
      </c>
      <c r="B16" s="400" t="s">
        <v>572</v>
      </c>
      <c r="C16" s="665">
        <v>277016800.78000003</v>
      </c>
      <c r="D16" s="665">
        <v>258602983.51999998</v>
      </c>
      <c r="E16" s="665">
        <v>2268023.77</v>
      </c>
      <c r="F16" s="665">
        <v>8635570.0999999996</v>
      </c>
      <c r="G16" s="665">
        <v>1119756.3500000001</v>
      </c>
      <c r="H16" s="665">
        <v>6390467.04</v>
      </c>
      <c r="I16" s="665">
        <v>10437415.329999998</v>
      </c>
      <c r="J16" s="665">
        <v>5115890.1399999997</v>
      </c>
      <c r="K16" s="665">
        <v>226802.53999999998</v>
      </c>
      <c r="L16" s="665">
        <v>2590671.1099999994</v>
      </c>
      <c r="M16" s="665">
        <v>462382.57999999996</v>
      </c>
      <c r="N16" s="665">
        <v>2041668.9599999993</v>
      </c>
      <c r="O16" s="665">
        <v>0</v>
      </c>
    </row>
    <row r="17" spans="1:15">
      <c r="A17" s="396">
        <v>11</v>
      </c>
      <c r="B17" s="400" t="s">
        <v>573</v>
      </c>
      <c r="C17" s="665">
        <v>235927212.37</v>
      </c>
      <c r="D17" s="665">
        <v>229116736.77000001</v>
      </c>
      <c r="E17" s="665">
        <v>3554316.7600000002</v>
      </c>
      <c r="F17" s="665">
        <v>1054771.1599999999</v>
      </c>
      <c r="G17" s="665">
        <v>1057357.18</v>
      </c>
      <c r="H17" s="665">
        <v>1144030.5</v>
      </c>
      <c r="I17" s="665">
        <v>13045669.195599999</v>
      </c>
      <c r="J17" s="665">
        <v>4579902.7399999993</v>
      </c>
      <c r="K17" s="665">
        <v>355431.74</v>
      </c>
      <c r="L17" s="665">
        <v>316431.41000000003</v>
      </c>
      <c r="M17" s="665">
        <v>417440.86000000004</v>
      </c>
      <c r="N17" s="665">
        <v>681419.4800000001</v>
      </c>
      <c r="O17" s="665">
        <v>0</v>
      </c>
    </row>
    <row r="18" spans="1:15">
      <c r="A18" s="396">
        <v>12</v>
      </c>
      <c r="B18" s="400" t="s">
        <v>574</v>
      </c>
      <c r="C18" s="665">
        <v>694860609.80000019</v>
      </c>
      <c r="D18" s="665">
        <v>660013230.96000016</v>
      </c>
      <c r="E18" s="665">
        <v>10884628.769999998</v>
      </c>
      <c r="F18" s="665">
        <v>5540432.4299999988</v>
      </c>
      <c r="G18" s="665">
        <v>6777900.6899999985</v>
      </c>
      <c r="H18" s="665">
        <v>11644416.949999999</v>
      </c>
      <c r="I18" s="665">
        <v>24159232.93</v>
      </c>
      <c r="J18" s="665">
        <v>13040461.720000001</v>
      </c>
      <c r="K18" s="665">
        <v>1088463.02</v>
      </c>
      <c r="L18" s="665">
        <v>1662129.92</v>
      </c>
      <c r="M18" s="665">
        <v>2360800.7400000002</v>
      </c>
      <c r="N18" s="665">
        <v>6007377.5300000003</v>
      </c>
      <c r="O18" s="665">
        <v>0</v>
      </c>
    </row>
    <row r="19" spans="1:15">
      <c r="A19" s="396">
        <v>13</v>
      </c>
      <c r="B19" s="400" t="s">
        <v>575</v>
      </c>
      <c r="C19" s="665">
        <v>192562750.42000002</v>
      </c>
      <c r="D19" s="665">
        <v>186808368.25000003</v>
      </c>
      <c r="E19" s="665">
        <v>958814.22999999986</v>
      </c>
      <c r="F19" s="665">
        <v>3055179.71</v>
      </c>
      <c r="G19" s="665">
        <v>1202721.5</v>
      </c>
      <c r="H19" s="665">
        <v>537666.73</v>
      </c>
      <c r="I19" s="665">
        <v>5242245.5900000017</v>
      </c>
      <c r="J19" s="665">
        <v>3502710.9100000006</v>
      </c>
      <c r="K19" s="665">
        <v>95881.430000000008</v>
      </c>
      <c r="L19" s="665">
        <v>916553.99</v>
      </c>
      <c r="M19" s="665">
        <v>446369.32000000007</v>
      </c>
      <c r="N19" s="665">
        <v>280729.94</v>
      </c>
      <c r="O19" s="665">
        <v>0</v>
      </c>
    </row>
    <row r="20" spans="1:15">
      <c r="A20" s="396">
        <v>14</v>
      </c>
      <c r="B20" s="400" t="s">
        <v>576</v>
      </c>
      <c r="C20" s="665">
        <v>1045132410.75</v>
      </c>
      <c r="D20" s="665">
        <v>817531894.43000007</v>
      </c>
      <c r="E20" s="665">
        <v>161499357.40999997</v>
      </c>
      <c r="F20" s="665">
        <v>33443310.059999999</v>
      </c>
      <c r="G20" s="665">
        <v>15411762.700000001</v>
      </c>
      <c r="H20" s="665">
        <v>17246086.149999999</v>
      </c>
      <c r="I20" s="665">
        <v>53856543.015215546</v>
      </c>
      <c r="J20" s="665">
        <v>16183330.069500001</v>
      </c>
      <c r="K20" s="665">
        <v>16149935.91</v>
      </c>
      <c r="L20" s="665">
        <v>10032993.155715549</v>
      </c>
      <c r="M20" s="665">
        <v>6079474.6100000013</v>
      </c>
      <c r="N20" s="665">
        <v>5410809.2699999986</v>
      </c>
      <c r="O20" s="665">
        <v>0</v>
      </c>
    </row>
    <row r="21" spans="1:15">
      <c r="A21" s="396">
        <v>15</v>
      </c>
      <c r="B21" s="400" t="s">
        <v>577</v>
      </c>
      <c r="C21" s="665">
        <v>217588479.64999998</v>
      </c>
      <c r="D21" s="665">
        <v>188494580.06999999</v>
      </c>
      <c r="E21" s="665">
        <v>16089307.379999999</v>
      </c>
      <c r="F21" s="665">
        <v>6958542.4199999999</v>
      </c>
      <c r="G21" s="665">
        <v>1797927.5899999999</v>
      </c>
      <c r="H21" s="665">
        <v>4248122.1900000004</v>
      </c>
      <c r="I21" s="665">
        <v>9336987.8999999985</v>
      </c>
      <c r="J21" s="665">
        <v>3643043.0399999996</v>
      </c>
      <c r="K21" s="665">
        <v>1608930.8499999999</v>
      </c>
      <c r="L21" s="665">
        <v>2087562.8600000003</v>
      </c>
      <c r="M21" s="665">
        <v>616478.7699999999</v>
      </c>
      <c r="N21" s="665">
        <v>1380972.38</v>
      </c>
      <c r="O21" s="665">
        <v>0</v>
      </c>
    </row>
    <row r="22" spans="1:15">
      <c r="A22" s="396">
        <v>16</v>
      </c>
      <c r="B22" s="400" t="s">
        <v>578</v>
      </c>
      <c r="C22" s="665">
        <v>528612651.75</v>
      </c>
      <c r="D22" s="665">
        <v>435538931.96000004</v>
      </c>
      <c r="E22" s="665">
        <v>26988462.52</v>
      </c>
      <c r="F22" s="665">
        <v>2829693.3</v>
      </c>
      <c r="G22" s="665">
        <v>44343145.45000001</v>
      </c>
      <c r="H22" s="665">
        <v>18912418.519999996</v>
      </c>
      <c r="I22" s="665">
        <v>40044442.149999999</v>
      </c>
      <c r="J22" s="665">
        <v>8677992.9999999981</v>
      </c>
      <c r="K22" s="665">
        <v>2698846.42</v>
      </c>
      <c r="L22" s="665">
        <v>847136.32</v>
      </c>
      <c r="M22" s="665">
        <v>21904327.879999999</v>
      </c>
      <c r="N22" s="665">
        <v>5916138.5300000003</v>
      </c>
      <c r="O22" s="665">
        <v>0</v>
      </c>
    </row>
    <row r="23" spans="1:15">
      <c r="A23" s="396">
        <v>17</v>
      </c>
      <c r="B23" s="400" t="s">
        <v>699</v>
      </c>
      <c r="C23" s="665">
        <v>116025889.74999999</v>
      </c>
      <c r="D23" s="665">
        <v>107843590.47999999</v>
      </c>
      <c r="E23" s="665">
        <v>1691261.55</v>
      </c>
      <c r="F23" s="665">
        <v>614492.2300000001</v>
      </c>
      <c r="G23" s="665">
        <v>256640.47</v>
      </c>
      <c r="H23" s="665">
        <v>5619905.0199999996</v>
      </c>
      <c r="I23" s="665">
        <v>6048617.1699999999</v>
      </c>
      <c r="J23" s="665">
        <v>2125395.84</v>
      </c>
      <c r="K23" s="665">
        <v>169126.13999999998</v>
      </c>
      <c r="L23" s="665">
        <v>184347.75</v>
      </c>
      <c r="M23" s="665">
        <v>112912.65000000001</v>
      </c>
      <c r="N23" s="665">
        <v>3456834.79</v>
      </c>
      <c r="O23" s="665">
        <v>0</v>
      </c>
    </row>
    <row r="24" spans="1:15">
      <c r="A24" s="396">
        <v>18</v>
      </c>
      <c r="B24" s="400" t="s">
        <v>579</v>
      </c>
      <c r="C24" s="665">
        <v>633844883.62830019</v>
      </c>
      <c r="D24" s="665">
        <v>627773963.26830018</v>
      </c>
      <c r="E24" s="665">
        <v>1277256.71</v>
      </c>
      <c r="F24" s="665">
        <v>2109157.6199999996</v>
      </c>
      <c r="G24" s="665">
        <v>635741.85000000009</v>
      </c>
      <c r="H24" s="665">
        <v>2048764.1800000002</v>
      </c>
      <c r="I24" s="665">
        <v>15141918.113066003</v>
      </c>
      <c r="J24" s="665">
        <v>12546070.043066002</v>
      </c>
      <c r="K24" s="665">
        <v>127725.75000000001</v>
      </c>
      <c r="L24" s="665">
        <v>632747.31999999983</v>
      </c>
      <c r="M24" s="665">
        <v>298063.96999999997</v>
      </c>
      <c r="N24" s="665">
        <v>1537311.03</v>
      </c>
      <c r="O24" s="665">
        <v>0</v>
      </c>
    </row>
    <row r="25" spans="1:15">
      <c r="A25" s="396">
        <v>19</v>
      </c>
      <c r="B25" s="400" t="s">
        <v>580</v>
      </c>
      <c r="C25" s="665">
        <v>114410011.78999999</v>
      </c>
      <c r="D25" s="665">
        <v>111395550.81999999</v>
      </c>
      <c r="E25" s="665">
        <v>1382465.6800000002</v>
      </c>
      <c r="F25" s="665">
        <v>1274795.2699999998</v>
      </c>
      <c r="G25" s="665">
        <v>198810.06</v>
      </c>
      <c r="H25" s="665">
        <v>158389.96</v>
      </c>
      <c r="I25" s="665">
        <v>2919710.0799999991</v>
      </c>
      <c r="J25" s="665">
        <v>2226124.8799999994</v>
      </c>
      <c r="K25" s="665">
        <v>138246.54</v>
      </c>
      <c r="L25" s="665">
        <v>382438.58999999997</v>
      </c>
      <c r="M25" s="665">
        <v>83721.959999999992</v>
      </c>
      <c r="N25" s="665">
        <v>89178.109999999986</v>
      </c>
      <c r="O25" s="665">
        <v>0</v>
      </c>
    </row>
    <row r="26" spans="1:15">
      <c r="A26" s="396">
        <v>20</v>
      </c>
      <c r="B26" s="400" t="s">
        <v>698</v>
      </c>
      <c r="C26" s="665">
        <v>529000522.11999983</v>
      </c>
      <c r="D26" s="665">
        <v>512675271.61999989</v>
      </c>
      <c r="E26" s="665">
        <v>6175529.7800000003</v>
      </c>
      <c r="F26" s="665">
        <v>3649516.81</v>
      </c>
      <c r="G26" s="665">
        <v>1344434.71</v>
      </c>
      <c r="H26" s="665">
        <v>5155769.2</v>
      </c>
      <c r="I26" s="665">
        <v>14270737.42</v>
      </c>
      <c r="J26" s="665">
        <v>10217951.609999999</v>
      </c>
      <c r="K26" s="665">
        <v>617553.07000000007</v>
      </c>
      <c r="L26" s="665">
        <v>1094855.1000000001</v>
      </c>
      <c r="M26" s="665">
        <v>573480.55000000005</v>
      </c>
      <c r="N26" s="665">
        <v>1766897.0899999999</v>
      </c>
      <c r="O26" s="665">
        <v>0</v>
      </c>
    </row>
    <row r="27" spans="1:15">
      <c r="A27" s="396">
        <v>21</v>
      </c>
      <c r="B27" s="400" t="s">
        <v>581</v>
      </c>
      <c r="C27" s="665">
        <v>101995123.12</v>
      </c>
      <c r="D27" s="665">
        <v>99571099.399999991</v>
      </c>
      <c r="E27" s="665">
        <v>471737.76</v>
      </c>
      <c r="F27" s="665">
        <v>476937.92999999993</v>
      </c>
      <c r="G27" s="665">
        <v>70265.16</v>
      </c>
      <c r="H27" s="665">
        <v>1405082.87</v>
      </c>
      <c r="I27" s="665">
        <v>2705847.58</v>
      </c>
      <c r="J27" s="665">
        <v>1849100.8399999999</v>
      </c>
      <c r="K27" s="665">
        <v>47173.799999999996</v>
      </c>
      <c r="L27" s="665">
        <v>143081.4</v>
      </c>
      <c r="M27" s="665">
        <v>28810.309999999998</v>
      </c>
      <c r="N27" s="665">
        <v>637681.23</v>
      </c>
      <c r="O27" s="665">
        <v>0</v>
      </c>
    </row>
    <row r="28" spans="1:15">
      <c r="A28" s="396">
        <v>22</v>
      </c>
      <c r="B28" s="400" t="s">
        <v>582</v>
      </c>
      <c r="C28" s="665">
        <v>271188615.68999994</v>
      </c>
      <c r="D28" s="665">
        <v>263550272.63999999</v>
      </c>
      <c r="E28" s="665">
        <v>1672622.6099999999</v>
      </c>
      <c r="F28" s="665">
        <v>4302488.63</v>
      </c>
      <c r="G28" s="665">
        <v>971184.28</v>
      </c>
      <c r="H28" s="665">
        <v>692047.52999999991</v>
      </c>
      <c r="I28" s="665">
        <v>7349225.8699999992</v>
      </c>
      <c r="J28" s="665">
        <v>5245773.47</v>
      </c>
      <c r="K28" s="665">
        <v>167262.37000000002</v>
      </c>
      <c r="L28" s="665">
        <v>1290746.5899999999</v>
      </c>
      <c r="M28" s="665">
        <v>373607.46</v>
      </c>
      <c r="N28" s="665">
        <v>271835.97999999992</v>
      </c>
      <c r="O28" s="665">
        <v>0</v>
      </c>
    </row>
    <row r="29" spans="1:15">
      <c r="A29" s="396">
        <v>23</v>
      </c>
      <c r="B29" s="400" t="s">
        <v>583</v>
      </c>
      <c r="C29" s="665">
        <v>2680538899.2603407</v>
      </c>
      <c r="D29" s="665">
        <v>2578107016.8372898</v>
      </c>
      <c r="E29" s="665">
        <v>33957164.520000003</v>
      </c>
      <c r="F29" s="665">
        <v>34331153.81000001</v>
      </c>
      <c r="G29" s="665">
        <v>12599030.053050846</v>
      </c>
      <c r="H29" s="665">
        <v>21544534.039999999</v>
      </c>
      <c r="I29" s="665">
        <v>80124494.330529809</v>
      </c>
      <c r="J29" s="665">
        <v>50807538.194767088</v>
      </c>
      <c r="K29" s="665">
        <v>3395717.44</v>
      </c>
      <c r="L29" s="665">
        <v>10299346.800000003</v>
      </c>
      <c r="M29" s="665">
        <v>5203287.8957627127</v>
      </c>
      <c r="N29" s="665">
        <v>10418604</v>
      </c>
      <c r="O29" s="665">
        <v>0</v>
      </c>
    </row>
    <row r="30" spans="1:15">
      <c r="A30" s="396">
        <v>24</v>
      </c>
      <c r="B30" s="400" t="s">
        <v>697</v>
      </c>
      <c r="C30" s="665">
        <v>1019002364.1400001</v>
      </c>
      <c r="D30" s="665">
        <v>922152539.66000009</v>
      </c>
      <c r="E30" s="665">
        <v>63707470.889999993</v>
      </c>
      <c r="F30" s="665">
        <v>11299751.819999998</v>
      </c>
      <c r="G30" s="665">
        <v>7220615.6599999992</v>
      </c>
      <c r="H30" s="665">
        <v>14621986.109999999</v>
      </c>
      <c r="I30" s="665">
        <v>38228402.235199995</v>
      </c>
      <c r="J30" s="665">
        <v>18025598.8752</v>
      </c>
      <c r="K30" s="665">
        <v>6370747.3599999994</v>
      </c>
      <c r="L30" s="665">
        <v>3389925.7599999988</v>
      </c>
      <c r="M30" s="665">
        <v>2870345.02</v>
      </c>
      <c r="N30" s="665">
        <v>7571785.2199999997</v>
      </c>
      <c r="O30" s="665">
        <v>0</v>
      </c>
    </row>
    <row r="31" spans="1:15">
      <c r="A31" s="396">
        <v>25</v>
      </c>
      <c r="B31" s="400" t="s">
        <v>584</v>
      </c>
      <c r="C31" s="665">
        <v>1304963458.4483047</v>
      </c>
      <c r="D31" s="665">
        <v>1191552007.7593217</v>
      </c>
      <c r="E31" s="665">
        <v>18974784.632033899</v>
      </c>
      <c r="F31" s="665">
        <v>59893174.369322054</v>
      </c>
      <c r="G31" s="665">
        <v>19800403.951355923</v>
      </c>
      <c r="H31" s="665">
        <v>14743087.736271186</v>
      </c>
      <c r="I31" s="665">
        <v>60891678.088766061</v>
      </c>
      <c r="J31" s="665">
        <v>22873587.73232539</v>
      </c>
      <c r="K31" s="665">
        <v>1897479.8230508475</v>
      </c>
      <c r="L31" s="665">
        <v>17965365.86372881</v>
      </c>
      <c r="M31" s="665">
        <v>8740393.3733898271</v>
      </c>
      <c r="N31" s="665">
        <v>9414851.2962711845</v>
      </c>
      <c r="O31" s="665">
        <v>0</v>
      </c>
    </row>
    <row r="32" spans="1:15">
      <c r="A32" s="396">
        <v>26</v>
      </c>
      <c r="B32" s="400" t="s">
        <v>694</v>
      </c>
      <c r="C32" s="665">
        <v>67458884.359999985</v>
      </c>
      <c r="D32" s="665">
        <v>62358550.979999989</v>
      </c>
      <c r="E32" s="665">
        <v>193928.76000000007</v>
      </c>
      <c r="F32" s="665">
        <v>335996.58999999997</v>
      </c>
      <c r="G32" s="665">
        <v>378406.29999999993</v>
      </c>
      <c r="H32" s="665">
        <v>4192001.73</v>
      </c>
      <c r="I32" s="665">
        <v>5594214.7999999998</v>
      </c>
      <c r="J32" s="665">
        <v>1247177.2899999996</v>
      </c>
      <c r="K32" s="665">
        <v>19393.000000000004</v>
      </c>
      <c r="L32" s="665">
        <v>100209.9</v>
      </c>
      <c r="M32" s="665">
        <v>189193.77999999997</v>
      </c>
      <c r="N32" s="665">
        <v>4038240.83</v>
      </c>
      <c r="O32" s="665">
        <v>0</v>
      </c>
    </row>
    <row r="33" spans="1:15">
      <c r="A33" s="396">
        <v>27</v>
      </c>
      <c r="B33" s="419" t="s">
        <v>108</v>
      </c>
      <c r="C33" s="665">
        <v>16316961029.125727</v>
      </c>
      <c r="D33" s="665">
        <v>14879417876.450335</v>
      </c>
      <c r="E33" s="665">
        <v>758623090.09403372</v>
      </c>
      <c r="F33" s="665">
        <v>285118048.41932201</v>
      </c>
      <c r="G33" s="665">
        <v>155792975.72440681</v>
      </c>
      <c r="H33" s="665">
        <v>238009038.43762714</v>
      </c>
      <c r="I33" s="665">
        <v>622256240.74337423</v>
      </c>
      <c r="J33" s="665">
        <v>292705863.90678263</v>
      </c>
      <c r="K33" s="665">
        <v>75862315.370367631</v>
      </c>
      <c r="L33" s="665">
        <v>85530470.529444367</v>
      </c>
      <c r="M33" s="665">
        <v>67278388.279152527</v>
      </c>
      <c r="N33" s="665">
        <v>100879202.65762714</v>
      </c>
      <c r="O33" s="665">
        <v>0</v>
      </c>
    </row>
    <row r="34" spans="1:15">
      <c r="A34" s="402"/>
      <c r="B34" s="402"/>
      <c r="C34" s="487"/>
      <c r="D34" s="487"/>
      <c r="E34" s="487"/>
      <c r="H34" s="487"/>
      <c r="I34" s="487"/>
      <c r="O34" s="487"/>
    </row>
    <row r="35" spans="1:15">
      <c r="A35" s="402"/>
      <c r="B35" s="434"/>
      <c r="C35" s="489"/>
      <c r="D35" s="489"/>
      <c r="E35" s="489"/>
      <c r="F35" s="489"/>
      <c r="G35" s="489"/>
      <c r="H35" s="489"/>
      <c r="I35" s="489"/>
      <c r="J35" s="489"/>
      <c r="K35" s="489"/>
      <c r="L35" s="489"/>
      <c r="M35" s="489"/>
      <c r="N35" s="489"/>
      <c r="O35" s="489"/>
    </row>
    <row r="36" spans="1:15">
      <c r="A36" s="402"/>
      <c r="B36" s="402"/>
      <c r="C36" s="489"/>
      <c r="D36" s="489"/>
      <c r="E36" s="489"/>
      <c r="F36" s="489"/>
      <c r="G36" s="489"/>
      <c r="H36" s="489"/>
      <c r="I36" s="489"/>
      <c r="J36" s="489"/>
      <c r="K36" s="489"/>
      <c r="L36" s="489"/>
      <c r="M36" s="489"/>
      <c r="N36" s="489"/>
      <c r="O36" s="489"/>
    </row>
    <row r="37" spans="1:15">
      <c r="A37" s="402"/>
      <c r="B37" s="402"/>
      <c r="C37" s="489"/>
      <c r="D37" s="489"/>
      <c r="E37" s="489"/>
      <c r="F37" s="489"/>
      <c r="G37" s="489"/>
      <c r="H37" s="489"/>
      <c r="I37" s="489"/>
      <c r="J37" s="489"/>
      <c r="K37" s="489"/>
      <c r="L37" s="489"/>
      <c r="M37" s="489"/>
      <c r="N37" s="489"/>
      <c r="O37" s="489"/>
    </row>
    <row r="38" spans="1:15">
      <c r="A38" s="402"/>
      <c r="B38" s="402"/>
      <c r="C38" s="489"/>
      <c r="D38" s="489"/>
      <c r="E38" s="489"/>
      <c r="F38" s="489"/>
      <c r="G38" s="489"/>
      <c r="H38" s="489"/>
      <c r="I38" s="489"/>
      <c r="J38" s="489"/>
      <c r="K38" s="489"/>
      <c r="L38" s="489"/>
      <c r="M38" s="489"/>
      <c r="N38" s="489"/>
      <c r="O38" s="489"/>
    </row>
    <row r="39" spans="1:15">
      <c r="A39" s="402"/>
      <c r="B39" s="402"/>
      <c r="C39" s="489"/>
      <c r="D39" s="489"/>
      <c r="E39" s="489"/>
      <c r="F39" s="489"/>
      <c r="G39" s="489"/>
      <c r="H39" s="489"/>
      <c r="I39" s="489"/>
      <c r="J39" s="489"/>
      <c r="K39" s="489"/>
      <c r="L39" s="489"/>
      <c r="M39" s="489"/>
      <c r="N39" s="489"/>
      <c r="O39" s="489"/>
    </row>
    <row r="40" spans="1:15">
      <c r="A40" s="402"/>
      <c r="B40" s="402"/>
      <c r="C40" s="489"/>
      <c r="D40" s="489"/>
      <c r="E40" s="489"/>
      <c r="F40" s="489"/>
      <c r="G40" s="489"/>
      <c r="H40" s="489"/>
      <c r="I40" s="489"/>
      <c r="J40" s="489"/>
      <c r="K40" s="489"/>
      <c r="L40" s="489"/>
      <c r="M40" s="489"/>
      <c r="N40" s="489"/>
      <c r="O40" s="489"/>
    </row>
    <row r="41" spans="1:15">
      <c r="A41" s="435"/>
      <c r="B41" s="435"/>
      <c r="C41" s="489"/>
      <c r="D41" s="489"/>
      <c r="E41" s="489"/>
      <c r="F41" s="489"/>
      <c r="G41" s="489"/>
      <c r="H41" s="489"/>
      <c r="I41" s="489"/>
      <c r="J41" s="489"/>
      <c r="K41" s="489"/>
      <c r="L41" s="489"/>
      <c r="M41" s="489"/>
      <c r="N41" s="489"/>
      <c r="O41" s="489"/>
    </row>
    <row r="42" spans="1:15">
      <c r="A42" s="435"/>
      <c r="B42" s="435"/>
      <c r="C42" s="489"/>
      <c r="D42" s="489"/>
      <c r="E42" s="489"/>
      <c r="F42" s="489"/>
      <c r="G42" s="489"/>
      <c r="H42" s="489"/>
      <c r="I42" s="489"/>
      <c r="J42" s="489"/>
      <c r="K42" s="489"/>
      <c r="L42" s="489"/>
      <c r="M42" s="489"/>
      <c r="N42" s="489"/>
      <c r="O42" s="489"/>
    </row>
    <row r="43" spans="1:15">
      <c r="A43" s="402"/>
      <c r="B43" s="402"/>
      <c r="C43" s="489"/>
      <c r="D43" s="489"/>
      <c r="E43" s="489"/>
      <c r="F43" s="489"/>
      <c r="G43" s="489"/>
      <c r="H43" s="489"/>
      <c r="I43" s="489"/>
      <c r="J43" s="489"/>
      <c r="K43" s="489"/>
      <c r="L43" s="489"/>
      <c r="M43" s="489"/>
      <c r="N43" s="489"/>
      <c r="O43" s="489"/>
    </row>
    <row r="44" spans="1:15">
      <c r="A44" s="402"/>
      <c r="B44" s="402"/>
      <c r="C44" s="489"/>
      <c r="D44" s="489"/>
      <c r="E44" s="489"/>
      <c r="F44" s="489"/>
      <c r="G44" s="489"/>
      <c r="H44" s="489"/>
      <c r="I44" s="489"/>
      <c r="J44" s="489"/>
      <c r="K44" s="489"/>
      <c r="L44" s="489"/>
      <c r="M44" s="489"/>
      <c r="N44" s="489"/>
      <c r="O44" s="489"/>
    </row>
    <row r="45" spans="1:15">
      <c r="A45" s="402"/>
      <c r="B45" s="402"/>
      <c r="C45" s="489"/>
      <c r="D45" s="489"/>
      <c r="E45" s="489"/>
      <c r="F45" s="489"/>
      <c r="G45" s="489"/>
      <c r="H45" s="489"/>
      <c r="I45" s="489"/>
      <c r="J45" s="489"/>
      <c r="K45" s="489"/>
      <c r="L45" s="489"/>
      <c r="M45" s="489"/>
      <c r="N45" s="489"/>
      <c r="O45" s="489"/>
    </row>
    <row r="46" spans="1:15">
      <c r="A46" s="402"/>
      <c r="B46" s="402"/>
      <c r="C46" s="489"/>
      <c r="D46" s="489"/>
      <c r="E46" s="489"/>
      <c r="F46" s="489"/>
      <c r="G46" s="489"/>
      <c r="H46" s="489"/>
      <c r="I46" s="489"/>
      <c r="J46" s="489"/>
      <c r="K46" s="489"/>
      <c r="L46" s="489"/>
      <c r="M46" s="489"/>
      <c r="N46" s="489"/>
      <c r="O46" s="489"/>
    </row>
    <row r="47" spans="1:15">
      <c r="C47" s="489"/>
      <c r="D47" s="489"/>
      <c r="E47" s="489"/>
      <c r="F47" s="489"/>
      <c r="G47" s="489"/>
      <c r="H47" s="489"/>
      <c r="I47" s="489"/>
      <c r="J47" s="489"/>
      <c r="K47" s="489"/>
      <c r="L47" s="489"/>
      <c r="M47" s="489"/>
      <c r="N47" s="489"/>
      <c r="O47" s="489"/>
    </row>
    <row r="48" spans="1:15">
      <c r="C48" s="489"/>
      <c r="D48" s="489"/>
      <c r="E48" s="489"/>
      <c r="F48" s="489"/>
      <c r="G48" s="489"/>
      <c r="H48" s="489"/>
      <c r="I48" s="489"/>
      <c r="J48" s="489"/>
      <c r="K48" s="489"/>
      <c r="L48" s="489"/>
      <c r="M48" s="489"/>
      <c r="N48" s="489"/>
      <c r="O48" s="489"/>
    </row>
    <row r="49" spans="3:15">
      <c r="C49" s="489"/>
      <c r="D49" s="489"/>
      <c r="E49" s="489"/>
      <c r="F49" s="489"/>
      <c r="G49" s="489"/>
      <c r="H49" s="489"/>
      <c r="I49" s="489"/>
      <c r="J49" s="489"/>
      <c r="K49" s="489"/>
      <c r="L49" s="489"/>
      <c r="M49" s="489"/>
      <c r="N49" s="489"/>
      <c r="O49" s="489"/>
    </row>
    <row r="50" spans="3:15">
      <c r="C50" s="489"/>
      <c r="D50" s="489"/>
      <c r="E50" s="489"/>
      <c r="F50" s="489"/>
      <c r="G50" s="489"/>
      <c r="H50" s="489"/>
      <c r="I50" s="489"/>
      <c r="J50" s="489"/>
      <c r="K50" s="489"/>
      <c r="L50" s="489"/>
      <c r="M50" s="489"/>
      <c r="N50" s="489"/>
      <c r="O50" s="489"/>
    </row>
    <row r="51" spans="3:15">
      <c r="C51" s="489"/>
      <c r="D51" s="489"/>
      <c r="E51" s="489"/>
      <c r="F51" s="489"/>
      <c r="G51" s="489"/>
      <c r="H51" s="489"/>
      <c r="I51" s="489"/>
      <c r="J51" s="489"/>
      <c r="K51" s="489"/>
      <c r="L51" s="489"/>
      <c r="M51" s="489"/>
      <c r="N51" s="489"/>
      <c r="O51" s="489"/>
    </row>
    <row r="52" spans="3:15">
      <c r="C52" s="489"/>
      <c r="D52" s="489"/>
      <c r="E52" s="489"/>
      <c r="F52" s="489"/>
      <c r="G52" s="489"/>
      <c r="H52" s="489"/>
      <c r="I52" s="489"/>
      <c r="J52" s="489"/>
      <c r="K52" s="489"/>
      <c r="L52" s="489"/>
      <c r="M52" s="489"/>
      <c r="N52" s="489"/>
      <c r="O52" s="489"/>
    </row>
    <row r="53" spans="3:15">
      <c r="C53" s="489"/>
      <c r="D53" s="489"/>
      <c r="E53" s="489"/>
      <c r="F53" s="489"/>
      <c r="G53" s="489"/>
      <c r="H53" s="489"/>
      <c r="I53" s="489"/>
      <c r="J53" s="489"/>
      <c r="K53" s="489"/>
      <c r="L53" s="489"/>
      <c r="M53" s="489"/>
      <c r="N53" s="489"/>
      <c r="O53" s="489"/>
    </row>
    <row r="54" spans="3:15">
      <c r="C54" s="489"/>
      <c r="D54" s="489"/>
      <c r="E54" s="489"/>
      <c r="F54" s="489"/>
      <c r="G54" s="489"/>
      <c r="H54" s="489"/>
      <c r="I54" s="489"/>
      <c r="J54" s="489"/>
      <c r="K54" s="489"/>
      <c r="L54" s="489"/>
      <c r="M54" s="489"/>
      <c r="N54" s="489"/>
      <c r="O54" s="489"/>
    </row>
    <row r="55" spans="3:15">
      <c r="C55" s="489"/>
      <c r="D55" s="489"/>
      <c r="E55" s="489"/>
      <c r="F55" s="489"/>
      <c r="G55" s="489"/>
      <c r="H55" s="489"/>
      <c r="I55" s="489"/>
      <c r="J55" s="489"/>
      <c r="K55" s="489"/>
      <c r="L55" s="489"/>
      <c r="M55" s="489"/>
      <c r="N55" s="489"/>
      <c r="O55" s="489"/>
    </row>
    <row r="56" spans="3:15">
      <c r="C56" s="489"/>
      <c r="D56" s="489"/>
      <c r="E56" s="489"/>
      <c r="F56" s="489"/>
      <c r="G56" s="489"/>
      <c r="H56" s="489"/>
      <c r="I56" s="489"/>
      <c r="J56" s="489"/>
      <c r="K56" s="489"/>
      <c r="L56" s="489"/>
      <c r="M56" s="489"/>
      <c r="N56" s="489"/>
      <c r="O56" s="489"/>
    </row>
    <row r="57" spans="3:15">
      <c r="C57" s="489"/>
      <c r="D57" s="489"/>
      <c r="E57" s="489"/>
      <c r="F57" s="489"/>
      <c r="G57" s="489"/>
      <c r="H57" s="489"/>
      <c r="I57" s="489"/>
      <c r="J57" s="489"/>
      <c r="K57" s="489"/>
      <c r="L57" s="489"/>
      <c r="M57" s="489"/>
      <c r="N57" s="489"/>
      <c r="O57" s="489"/>
    </row>
    <row r="58" spans="3:15">
      <c r="C58" s="489"/>
      <c r="D58" s="489"/>
      <c r="E58" s="489"/>
      <c r="F58" s="489"/>
      <c r="G58" s="489"/>
      <c r="H58" s="489"/>
      <c r="I58" s="489"/>
      <c r="J58" s="489"/>
      <c r="K58" s="489"/>
      <c r="L58" s="489"/>
      <c r="M58" s="489"/>
      <c r="N58" s="489"/>
      <c r="O58" s="489"/>
    </row>
    <row r="59" spans="3:15">
      <c r="C59" s="489"/>
      <c r="D59" s="489"/>
      <c r="E59" s="489"/>
      <c r="F59" s="489"/>
      <c r="G59" s="489"/>
      <c r="H59" s="489"/>
      <c r="I59" s="489"/>
      <c r="J59" s="489"/>
      <c r="K59" s="489"/>
      <c r="L59" s="489"/>
      <c r="M59" s="489"/>
      <c r="N59" s="489"/>
      <c r="O59" s="489"/>
    </row>
    <row r="60" spans="3:15">
      <c r="C60" s="489"/>
      <c r="D60" s="489"/>
      <c r="E60" s="489"/>
      <c r="F60" s="489"/>
      <c r="G60" s="489"/>
      <c r="H60" s="489"/>
      <c r="I60" s="489"/>
      <c r="J60" s="489"/>
      <c r="K60" s="489"/>
      <c r="L60" s="489"/>
      <c r="M60" s="489"/>
      <c r="N60" s="489"/>
      <c r="O60" s="489"/>
    </row>
    <row r="61" spans="3:15">
      <c r="C61" s="489"/>
      <c r="D61" s="489"/>
      <c r="E61" s="489"/>
      <c r="F61" s="489"/>
      <c r="G61" s="489"/>
      <c r="H61" s="489"/>
      <c r="I61" s="489"/>
      <c r="J61" s="489"/>
      <c r="K61" s="489"/>
      <c r="L61" s="489"/>
      <c r="M61" s="489"/>
      <c r="N61" s="489"/>
      <c r="O61" s="489"/>
    </row>
    <row r="62" spans="3:15">
      <c r="C62" s="489"/>
      <c r="D62" s="489"/>
      <c r="E62" s="489"/>
      <c r="F62" s="489"/>
      <c r="G62" s="489"/>
      <c r="H62" s="489"/>
      <c r="I62" s="489"/>
      <c r="J62" s="489"/>
      <c r="K62" s="489"/>
      <c r="L62" s="489"/>
      <c r="M62" s="489"/>
      <c r="N62" s="489"/>
      <c r="O62" s="489"/>
    </row>
    <row r="63" spans="3:15">
      <c r="C63" s="489"/>
      <c r="D63" s="489"/>
      <c r="E63" s="489"/>
      <c r="F63" s="489"/>
      <c r="G63" s="489"/>
      <c r="H63" s="489"/>
      <c r="I63" s="489"/>
      <c r="J63" s="489"/>
      <c r="K63" s="489"/>
      <c r="L63" s="489"/>
      <c r="M63" s="489"/>
      <c r="N63" s="489"/>
      <c r="O63" s="489"/>
    </row>
    <row r="64" spans="3:15">
      <c r="C64" s="489"/>
      <c r="D64" s="489"/>
      <c r="E64" s="489"/>
      <c r="F64" s="489"/>
      <c r="G64" s="489"/>
      <c r="H64" s="489"/>
      <c r="I64" s="489"/>
      <c r="J64" s="489"/>
      <c r="K64" s="489"/>
      <c r="L64" s="489"/>
      <c r="M64" s="489"/>
      <c r="N64" s="489"/>
      <c r="O64" s="489"/>
    </row>
    <row r="65" spans="3:15">
      <c r="C65" s="489"/>
      <c r="D65" s="489"/>
      <c r="E65" s="489"/>
      <c r="F65" s="489"/>
      <c r="G65" s="489"/>
      <c r="H65" s="489"/>
      <c r="I65" s="489"/>
      <c r="J65" s="489"/>
      <c r="K65" s="489"/>
      <c r="L65" s="489"/>
      <c r="M65" s="489"/>
      <c r="N65" s="489"/>
      <c r="O65" s="489"/>
    </row>
    <row r="66" spans="3:15">
      <c r="C66" s="489"/>
      <c r="D66" s="489"/>
      <c r="E66" s="489"/>
      <c r="F66" s="489"/>
      <c r="G66" s="489"/>
      <c r="H66" s="489"/>
      <c r="I66" s="489"/>
      <c r="J66" s="489"/>
      <c r="K66" s="489"/>
      <c r="L66" s="489"/>
      <c r="M66" s="489"/>
      <c r="N66" s="489"/>
      <c r="O66" s="489"/>
    </row>
    <row r="67" spans="3:15">
      <c r="C67" s="489"/>
      <c r="D67" s="489"/>
      <c r="E67" s="489"/>
      <c r="F67" s="489"/>
      <c r="G67" s="489"/>
      <c r="H67" s="489"/>
      <c r="I67" s="489"/>
      <c r="J67" s="489"/>
      <c r="K67" s="489"/>
      <c r="L67" s="489"/>
      <c r="M67" s="489"/>
      <c r="N67" s="489"/>
      <c r="O67" s="489"/>
    </row>
    <row r="68" spans="3:15">
      <c r="C68" s="489"/>
      <c r="D68" s="489"/>
      <c r="E68" s="489"/>
      <c r="F68" s="489"/>
      <c r="G68" s="489"/>
      <c r="H68" s="489"/>
      <c r="I68" s="489"/>
      <c r="J68" s="489"/>
      <c r="K68" s="489"/>
      <c r="L68" s="489"/>
      <c r="M68" s="489"/>
      <c r="N68" s="489"/>
      <c r="O68" s="489"/>
    </row>
    <row r="69" spans="3:15">
      <c r="C69" s="489"/>
      <c r="D69" s="489"/>
      <c r="E69" s="489"/>
      <c r="F69" s="489"/>
      <c r="G69" s="489"/>
      <c r="H69" s="489"/>
      <c r="I69" s="489"/>
      <c r="J69" s="489"/>
      <c r="K69" s="489"/>
      <c r="L69" s="489"/>
      <c r="M69" s="489"/>
      <c r="N69" s="489"/>
      <c r="O69" s="489"/>
    </row>
    <row r="70" spans="3:15">
      <c r="C70" s="489"/>
      <c r="D70" s="489"/>
      <c r="E70" s="489"/>
      <c r="F70" s="489"/>
      <c r="G70" s="489"/>
      <c r="H70" s="489"/>
      <c r="I70" s="489"/>
      <c r="J70" s="489"/>
      <c r="K70" s="489"/>
      <c r="L70" s="489"/>
      <c r="M70" s="489"/>
      <c r="N70" s="489"/>
      <c r="O70" s="489"/>
    </row>
    <row r="71" spans="3:15">
      <c r="C71" s="489"/>
      <c r="D71" s="489"/>
      <c r="E71" s="489"/>
      <c r="F71" s="489"/>
      <c r="G71" s="489"/>
      <c r="H71" s="489"/>
      <c r="I71" s="489"/>
      <c r="J71" s="489"/>
      <c r="K71" s="489"/>
      <c r="L71" s="489"/>
      <c r="M71" s="489"/>
      <c r="N71" s="489"/>
      <c r="O71" s="489"/>
    </row>
    <row r="72" spans="3:15">
      <c r="C72" s="489"/>
      <c r="D72" s="489"/>
      <c r="E72" s="489"/>
      <c r="F72" s="489"/>
      <c r="G72" s="489"/>
      <c r="H72" s="489"/>
      <c r="I72" s="489"/>
      <c r="J72" s="489"/>
      <c r="K72" s="489"/>
      <c r="L72" s="489"/>
      <c r="M72" s="489"/>
      <c r="N72" s="489"/>
      <c r="O72" s="489"/>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Normal="100" workbookViewId="0"/>
  </sheetViews>
  <sheetFormatPr defaultColWidth="8.7109375" defaultRowHeight="12"/>
  <cols>
    <col min="1" max="1" width="11.85546875" style="444" bestFit="1" customWidth="1"/>
    <col min="2" max="2" width="80.140625" style="444" customWidth="1"/>
    <col min="3" max="3" width="17.140625" style="444" bestFit="1" customWidth="1"/>
    <col min="4" max="4" width="22.42578125" style="444" bestFit="1" customWidth="1"/>
    <col min="5" max="5" width="22.28515625" style="444" bestFit="1" customWidth="1"/>
    <col min="6" max="6" width="20.140625" style="444" bestFit="1" customWidth="1"/>
    <col min="7" max="7" width="20.85546875" style="444" bestFit="1" customWidth="1"/>
    <col min="8" max="8" width="23.42578125" style="444" bestFit="1" customWidth="1"/>
    <col min="9" max="9" width="22.140625" style="444" customWidth="1"/>
    <col min="10" max="10" width="19.140625" style="444" bestFit="1" customWidth="1"/>
    <col min="11" max="11" width="17.85546875" style="444" bestFit="1" customWidth="1"/>
    <col min="12" max="16384" width="8.7109375" style="444"/>
  </cols>
  <sheetData>
    <row r="1" spans="1:11" s="399" customFormat="1" ht="13.5">
      <c r="A1" s="392" t="s">
        <v>30</v>
      </c>
      <c r="B1" s="3" t="str">
        <f>'1. key ratios '!B1</f>
        <v>JSC "Bank of Georgia"</v>
      </c>
    </row>
    <row r="2" spans="1:11" s="399" customFormat="1" ht="13.5">
      <c r="A2" s="393" t="s">
        <v>31</v>
      </c>
      <c r="B2" s="425">
        <f>'1. key ratios '!B2</f>
        <v>44926</v>
      </c>
    </row>
    <row r="3" spans="1:11" s="399" customFormat="1" ht="12.75">
      <c r="A3" s="394" t="s">
        <v>675</v>
      </c>
    </row>
    <row r="4" spans="1:11">
      <c r="C4" s="445" t="s">
        <v>0</v>
      </c>
      <c r="D4" s="445" t="s">
        <v>1</v>
      </c>
      <c r="E4" s="445" t="s">
        <v>2</v>
      </c>
      <c r="F4" s="445" t="s">
        <v>3</v>
      </c>
      <c r="G4" s="445" t="s">
        <v>4</v>
      </c>
      <c r="H4" s="445" t="s">
        <v>5</v>
      </c>
      <c r="I4" s="445" t="s">
        <v>8</v>
      </c>
      <c r="J4" s="445" t="s">
        <v>9</v>
      </c>
      <c r="K4" s="445" t="s">
        <v>10</v>
      </c>
    </row>
    <row r="5" spans="1:11" ht="105" customHeight="1">
      <c r="A5" s="838" t="s">
        <v>676</v>
      </c>
      <c r="B5" s="839"/>
      <c r="C5" s="422" t="s">
        <v>677</v>
      </c>
      <c r="D5" s="422" t="s">
        <v>678</v>
      </c>
      <c r="E5" s="422" t="s">
        <v>679</v>
      </c>
      <c r="F5" s="446" t="s">
        <v>680</v>
      </c>
      <c r="G5" s="422" t="s">
        <v>681</v>
      </c>
      <c r="H5" s="422" t="s">
        <v>682</v>
      </c>
      <c r="I5" s="422" t="s">
        <v>683</v>
      </c>
      <c r="J5" s="422" t="s">
        <v>684</v>
      </c>
      <c r="K5" s="422" t="s">
        <v>685</v>
      </c>
    </row>
    <row r="6" spans="1:11" s="481" customFormat="1" ht="12.75">
      <c r="A6" s="480">
        <v>1</v>
      </c>
      <c r="B6" s="480" t="s">
        <v>631</v>
      </c>
      <c r="C6" s="656">
        <v>258034725.82999998</v>
      </c>
      <c r="D6" s="656">
        <v>82549218.420000002</v>
      </c>
      <c r="E6" s="656">
        <v>73413551.290000007</v>
      </c>
      <c r="F6" s="656">
        <v>162105517.23000002</v>
      </c>
      <c r="G6" s="656">
        <v>11587017157.759998</v>
      </c>
      <c r="H6" s="656">
        <v>345494442.47000003</v>
      </c>
      <c r="I6" s="656">
        <v>608969882.70850182</v>
      </c>
      <c r="J6" s="656">
        <v>647386213.87</v>
      </c>
      <c r="K6" s="656">
        <v>2551990319.5472016</v>
      </c>
    </row>
    <row r="7" spans="1:11" s="481" customFormat="1" ht="12.75">
      <c r="A7" s="480">
        <v>2</v>
      </c>
      <c r="B7" s="480" t="s">
        <v>686</v>
      </c>
      <c r="C7" s="656">
        <v>0</v>
      </c>
      <c r="D7" s="656">
        <v>0</v>
      </c>
      <c r="E7" s="656">
        <v>0</v>
      </c>
      <c r="F7" s="656">
        <v>0</v>
      </c>
      <c r="G7" s="656">
        <v>0</v>
      </c>
      <c r="H7" s="656">
        <v>0</v>
      </c>
      <c r="I7" s="656">
        <v>0</v>
      </c>
      <c r="J7" s="656">
        <v>0</v>
      </c>
      <c r="K7" s="656">
        <v>71693620</v>
      </c>
    </row>
    <row r="8" spans="1:11" s="481" customFormat="1" ht="12.75">
      <c r="A8" s="480">
        <v>3</v>
      </c>
      <c r="B8" s="480" t="s">
        <v>639</v>
      </c>
      <c r="C8" s="656">
        <v>171021719.43757999</v>
      </c>
      <c r="D8" s="656">
        <v>0</v>
      </c>
      <c r="E8" s="656">
        <v>917850369.19841194</v>
      </c>
      <c r="F8" s="656">
        <v>0</v>
      </c>
      <c r="G8" s="656">
        <v>326941001.64958799</v>
      </c>
      <c r="H8" s="656">
        <v>130474978.31945999</v>
      </c>
      <c r="I8" s="656">
        <v>54837611.527648002</v>
      </c>
      <c r="J8" s="656">
        <v>62259722.221140005</v>
      </c>
      <c r="K8" s="656">
        <v>959029206.3393724</v>
      </c>
    </row>
    <row r="9" spans="1:11" s="481" customFormat="1" ht="12.75">
      <c r="A9" s="480">
        <v>4</v>
      </c>
      <c r="B9" s="482" t="s">
        <v>687</v>
      </c>
      <c r="C9" s="656">
        <v>3143506.04</v>
      </c>
      <c r="D9" s="656">
        <v>6875722.3099999996</v>
      </c>
      <c r="E9" s="656">
        <v>1658620.62</v>
      </c>
      <c r="F9" s="656">
        <v>3767658.08</v>
      </c>
      <c r="G9" s="656">
        <v>489383057.16000003</v>
      </c>
      <c r="H9" s="656">
        <v>0</v>
      </c>
      <c r="I9" s="656">
        <v>7224215.1499999994</v>
      </c>
      <c r="J9" s="656">
        <v>12931834.139999999</v>
      </c>
      <c r="K9" s="656">
        <v>153935449.08130002</v>
      </c>
    </row>
    <row r="10" spans="1:11" s="481" customFormat="1" ht="12.75">
      <c r="A10" s="480">
        <v>5</v>
      </c>
      <c r="B10" s="482" t="s">
        <v>688</v>
      </c>
      <c r="C10" s="656">
        <v>0</v>
      </c>
      <c r="D10" s="656">
        <v>0</v>
      </c>
      <c r="E10" s="656">
        <v>0</v>
      </c>
      <c r="F10" s="656">
        <v>0</v>
      </c>
      <c r="G10" s="656">
        <v>0</v>
      </c>
      <c r="H10" s="656">
        <v>0</v>
      </c>
      <c r="I10" s="656">
        <v>0</v>
      </c>
      <c r="J10" s="656">
        <v>0</v>
      </c>
      <c r="K10" s="656">
        <v>0</v>
      </c>
    </row>
    <row r="11" spans="1:11" s="481" customFormat="1" ht="12.75">
      <c r="A11" s="480">
        <v>6</v>
      </c>
      <c r="B11" s="482" t="s">
        <v>689</v>
      </c>
      <c r="C11" s="656">
        <v>150000</v>
      </c>
      <c r="D11" s="656">
        <v>0</v>
      </c>
      <c r="E11" s="656">
        <v>0</v>
      </c>
      <c r="F11" s="656">
        <v>0</v>
      </c>
      <c r="G11" s="656">
        <v>7858901.6256200001</v>
      </c>
      <c r="H11" s="656">
        <v>0</v>
      </c>
      <c r="I11" s="656">
        <v>0.24</v>
      </c>
      <c r="J11" s="656">
        <v>50502</v>
      </c>
      <c r="K11" s="656">
        <v>556558.78088000044</v>
      </c>
    </row>
    <row r="14" spans="1:11">
      <c r="C14" s="696"/>
      <c r="D14" s="696"/>
      <c r="E14" s="696"/>
      <c r="F14" s="696"/>
      <c r="G14" s="696"/>
      <c r="H14" s="696"/>
      <c r="I14" s="696"/>
      <c r="J14" s="696"/>
      <c r="K14" s="696"/>
    </row>
    <row r="15" spans="1:11">
      <c r="C15" s="696"/>
      <c r="D15" s="696"/>
      <c r="E15" s="696"/>
      <c r="F15" s="696"/>
      <c r="G15" s="696"/>
      <c r="H15" s="696"/>
      <c r="I15" s="696"/>
      <c r="J15" s="696"/>
      <c r="K15" s="696"/>
    </row>
    <row r="16" spans="1:11">
      <c r="C16" s="696"/>
      <c r="D16" s="696"/>
      <c r="E16" s="696"/>
      <c r="F16" s="696"/>
      <c r="G16" s="696"/>
      <c r="H16" s="696"/>
      <c r="I16" s="696"/>
      <c r="J16" s="696"/>
      <c r="K16" s="696"/>
    </row>
    <row r="17" spans="3:11">
      <c r="C17" s="696"/>
      <c r="D17" s="696"/>
      <c r="E17" s="696"/>
      <c r="F17" s="696"/>
      <c r="G17" s="696"/>
      <c r="H17" s="696"/>
      <c r="I17" s="696"/>
      <c r="J17" s="696"/>
      <c r="K17" s="696"/>
    </row>
    <row r="18" spans="3:11">
      <c r="C18" s="696"/>
      <c r="D18" s="696"/>
      <c r="E18" s="696"/>
      <c r="F18" s="696"/>
      <c r="G18" s="696"/>
      <c r="H18" s="696"/>
      <c r="I18" s="696"/>
      <c r="J18" s="696"/>
      <c r="K18" s="696"/>
    </row>
    <row r="19" spans="3:11">
      <c r="C19" s="696"/>
      <c r="D19" s="696"/>
      <c r="E19" s="696"/>
      <c r="F19" s="696"/>
      <c r="G19" s="696"/>
      <c r="H19" s="696"/>
      <c r="I19" s="696"/>
      <c r="J19" s="696"/>
      <c r="K19" s="696"/>
    </row>
    <row r="20" spans="3:11">
      <c r="C20" s="696"/>
      <c r="D20" s="696"/>
      <c r="E20" s="696"/>
      <c r="F20" s="696"/>
      <c r="G20" s="696"/>
      <c r="H20" s="696"/>
      <c r="I20" s="696"/>
      <c r="J20" s="696"/>
      <c r="K20" s="696"/>
    </row>
    <row r="21" spans="3:11">
      <c r="C21" s="696"/>
      <c r="D21" s="696"/>
      <c r="E21" s="696"/>
      <c r="F21" s="696"/>
      <c r="G21" s="696"/>
      <c r="H21" s="696"/>
      <c r="I21" s="696"/>
      <c r="J21" s="696"/>
      <c r="K21" s="696"/>
    </row>
    <row r="22" spans="3:11">
      <c r="C22" s="696"/>
      <c r="D22" s="696"/>
      <c r="E22" s="696"/>
      <c r="F22" s="696"/>
      <c r="G22" s="696"/>
      <c r="H22" s="696"/>
      <c r="I22" s="696"/>
      <c r="J22" s="696"/>
      <c r="K22" s="696"/>
    </row>
    <row r="23" spans="3:11">
      <c r="C23" s="696"/>
      <c r="D23" s="696"/>
      <c r="E23" s="696"/>
      <c r="F23" s="696"/>
      <c r="G23" s="696"/>
      <c r="H23" s="696"/>
      <c r="I23" s="696"/>
      <c r="J23" s="696"/>
      <c r="K23" s="696"/>
    </row>
    <row r="24" spans="3:11">
      <c r="C24" s="696"/>
      <c r="D24" s="696"/>
      <c r="E24" s="696"/>
      <c r="F24" s="696"/>
      <c r="G24" s="696"/>
      <c r="H24" s="696"/>
      <c r="I24" s="696"/>
      <c r="J24" s="696"/>
      <c r="K24" s="696"/>
    </row>
    <row r="25" spans="3:11">
      <c r="C25" s="696"/>
      <c r="D25" s="696"/>
      <c r="E25" s="696"/>
      <c r="F25" s="696"/>
      <c r="G25" s="696"/>
      <c r="H25" s="696"/>
      <c r="I25" s="696"/>
      <c r="J25" s="696"/>
      <c r="K25" s="696"/>
    </row>
    <row r="26" spans="3:11">
      <c r="C26" s="696"/>
      <c r="D26" s="696"/>
      <c r="E26" s="696"/>
      <c r="F26" s="696"/>
      <c r="G26" s="696"/>
      <c r="H26" s="696"/>
      <c r="I26" s="696"/>
      <c r="J26" s="696"/>
      <c r="K26" s="696"/>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zoomScaleNormal="100" workbookViewId="0"/>
  </sheetViews>
  <sheetFormatPr defaultRowHeight="15"/>
  <cols>
    <col min="1" max="1" width="10" bestFit="1" customWidth="1"/>
    <col min="2" max="2" width="71.7109375" customWidth="1"/>
    <col min="3" max="3" width="15.5703125" bestFit="1" customWidth="1"/>
    <col min="4" max="4" width="12.7109375" customWidth="1"/>
    <col min="5" max="5" width="12.42578125" customWidth="1"/>
    <col min="6" max="6" width="12.7109375" customWidth="1"/>
    <col min="7" max="7" width="10.5703125" bestFit="1" customWidth="1"/>
    <col min="8" max="8" width="12.5703125" customWidth="1"/>
    <col min="9" max="9" width="14" bestFit="1" customWidth="1"/>
    <col min="10" max="14" width="11.85546875" customWidth="1"/>
    <col min="15" max="15" width="12.5703125" bestFit="1" customWidth="1"/>
    <col min="16" max="16" width="34.28515625" bestFit="1" customWidth="1"/>
    <col min="17" max="17" width="34.140625" customWidth="1"/>
    <col min="18" max="18" width="33.7109375" bestFit="1" customWidth="1"/>
    <col min="19" max="19" width="36.7109375" bestFit="1" customWidth="1"/>
  </cols>
  <sheetData>
    <row r="1" spans="1:19">
      <c r="A1" s="392" t="s">
        <v>30</v>
      </c>
      <c r="B1" s="3" t="str">
        <f>'1. key ratios '!B1</f>
        <v>JSC "Bank of Georgia"</v>
      </c>
    </row>
    <row r="2" spans="1:19">
      <c r="A2" s="393" t="s">
        <v>31</v>
      </c>
      <c r="B2" s="425">
        <f>'1. key ratios '!B2</f>
        <v>44926</v>
      </c>
    </row>
    <row r="3" spans="1:19">
      <c r="A3" s="394" t="s">
        <v>715</v>
      </c>
      <c r="B3" s="399"/>
    </row>
    <row r="4" spans="1:19">
      <c r="A4" s="394"/>
      <c r="B4" s="399"/>
    </row>
    <row r="5" spans="1:19">
      <c r="A5" s="842" t="s">
        <v>716</v>
      </c>
      <c r="B5" s="842"/>
      <c r="C5" s="840" t="s">
        <v>735</v>
      </c>
      <c r="D5" s="840"/>
      <c r="E5" s="840"/>
      <c r="F5" s="840"/>
      <c r="G5" s="840"/>
      <c r="H5" s="840"/>
      <c r="I5" s="840" t="s">
        <v>737</v>
      </c>
      <c r="J5" s="840"/>
      <c r="K5" s="840"/>
      <c r="L5" s="840"/>
      <c r="M5" s="840"/>
      <c r="N5" s="841"/>
      <c r="O5" s="843" t="s">
        <v>717</v>
      </c>
      <c r="P5" s="843" t="s">
        <v>731</v>
      </c>
      <c r="Q5" s="843" t="s">
        <v>732</v>
      </c>
      <c r="R5" s="843" t="s">
        <v>736</v>
      </c>
      <c r="S5" s="843" t="s">
        <v>733</v>
      </c>
    </row>
    <row r="6" spans="1:19" ht="24" customHeight="1">
      <c r="A6" s="842"/>
      <c r="B6" s="842"/>
      <c r="C6" s="456"/>
      <c r="D6" s="455" t="s">
        <v>670</v>
      </c>
      <c r="E6" s="455" t="s">
        <v>671</v>
      </c>
      <c r="F6" s="455" t="s">
        <v>672</v>
      </c>
      <c r="G6" s="455" t="s">
        <v>673</v>
      </c>
      <c r="H6" s="455" t="s">
        <v>674</v>
      </c>
      <c r="I6" s="456"/>
      <c r="J6" s="455" t="s">
        <v>670</v>
      </c>
      <c r="K6" s="455" t="s">
        <v>671</v>
      </c>
      <c r="L6" s="455" t="s">
        <v>672</v>
      </c>
      <c r="M6" s="455" t="s">
        <v>673</v>
      </c>
      <c r="N6" s="457" t="s">
        <v>674</v>
      </c>
      <c r="O6" s="843"/>
      <c r="P6" s="843"/>
      <c r="Q6" s="843"/>
      <c r="R6" s="843"/>
      <c r="S6" s="843"/>
    </row>
    <row r="7" spans="1:19">
      <c r="A7" s="447">
        <v>1</v>
      </c>
      <c r="B7" s="450" t="s">
        <v>725</v>
      </c>
      <c r="C7" s="666">
        <v>62108328.270000003</v>
      </c>
      <c r="D7" s="666">
        <v>59371980.07</v>
      </c>
      <c r="E7" s="666">
        <v>642848.96</v>
      </c>
      <c r="F7" s="666">
        <v>884956.15</v>
      </c>
      <c r="G7" s="666">
        <v>563641.18000000005</v>
      </c>
      <c r="H7" s="666">
        <v>644901.91</v>
      </c>
      <c r="I7" s="666">
        <v>2443933.94</v>
      </c>
      <c r="J7" s="666">
        <v>1187439.6499999999</v>
      </c>
      <c r="K7" s="666">
        <v>64284.91</v>
      </c>
      <c r="L7" s="666">
        <v>265486.84999999998</v>
      </c>
      <c r="M7" s="666">
        <v>281820.62</v>
      </c>
      <c r="N7" s="666">
        <v>644901.91</v>
      </c>
      <c r="O7" s="666">
        <v>813</v>
      </c>
      <c r="P7" s="667">
        <v>0.10609275280203061</v>
      </c>
      <c r="Q7" s="667">
        <v>0.14660212873062012</v>
      </c>
      <c r="R7" s="667">
        <v>0.11592248596152724</v>
      </c>
      <c r="S7" s="668">
        <v>43.6</v>
      </c>
    </row>
    <row r="8" spans="1:19">
      <c r="A8" s="447">
        <v>2</v>
      </c>
      <c r="B8" s="451" t="s">
        <v>724</v>
      </c>
      <c r="C8" s="666">
        <v>3114257493.5599999</v>
      </c>
      <c r="D8" s="666">
        <v>2889400745.8899999</v>
      </c>
      <c r="E8" s="666">
        <v>66758820.210000001</v>
      </c>
      <c r="F8" s="666">
        <v>96263013.700000003</v>
      </c>
      <c r="G8" s="666">
        <v>43531205.340000004</v>
      </c>
      <c r="H8" s="666">
        <v>18303708.420000002</v>
      </c>
      <c r="I8" s="666">
        <v>122101874.61000001</v>
      </c>
      <c r="J8" s="666">
        <v>56212472.210000001</v>
      </c>
      <c r="K8" s="666">
        <v>6675885.7800000003</v>
      </c>
      <c r="L8" s="666">
        <v>28878907.800000001</v>
      </c>
      <c r="M8" s="666">
        <v>19831469.77</v>
      </c>
      <c r="N8" s="666">
        <v>10503139.050000001</v>
      </c>
      <c r="O8" s="666">
        <v>417488</v>
      </c>
      <c r="P8" s="667">
        <v>0.15263751912189824</v>
      </c>
      <c r="Q8" s="667">
        <v>0.19357541825194019</v>
      </c>
      <c r="R8" s="667">
        <v>0.14724759841153101</v>
      </c>
      <c r="S8" s="668">
        <v>59.17</v>
      </c>
    </row>
    <row r="9" spans="1:19">
      <c r="A9" s="447">
        <v>3</v>
      </c>
      <c r="B9" s="451" t="s">
        <v>723</v>
      </c>
      <c r="C9" s="666">
        <v>4204418.34</v>
      </c>
      <c r="D9" s="666">
        <v>3349498.27</v>
      </c>
      <c r="E9" s="666">
        <v>149494.54999999999</v>
      </c>
      <c r="F9" s="666">
        <v>349547.87</v>
      </c>
      <c r="G9" s="666">
        <v>318744.74</v>
      </c>
      <c r="H9" s="666">
        <v>37132.910000000003</v>
      </c>
      <c r="I9" s="666">
        <v>377591.2</v>
      </c>
      <c r="J9" s="666">
        <v>66990.52</v>
      </c>
      <c r="K9" s="666">
        <v>14949.67</v>
      </c>
      <c r="L9" s="666">
        <v>104864.53</v>
      </c>
      <c r="M9" s="666">
        <v>159373.14000000001</v>
      </c>
      <c r="N9" s="666">
        <v>31413.34</v>
      </c>
      <c r="O9" s="666">
        <v>12078</v>
      </c>
      <c r="P9" s="667">
        <v>0.32372512740901294</v>
      </c>
      <c r="Q9" s="667">
        <v>0.39963509230697219</v>
      </c>
      <c r="R9" s="667">
        <v>0.3364724995229661</v>
      </c>
      <c r="S9" s="668">
        <v>14.97</v>
      </c>
    </row>
    <row r="10" spans="1:19">
      <c r="A10" s="447">
        <v>4</v>
      </c>
      <c r="B10" s="451" t="s">
        <v>722</v>
      </c>
      <c r="C10" s="666">
        <v>82994074.730000004</v>
      </c>
      <c r="D10" s="666">
        <v>81080633.239999995</v>
      </c>
      <c r="E10" s="666">
        <v>614258.19999999995</v>
      </c>
      <c r="F10" s="666">
        <v>305909.84000000003</v>
      </c>
      <c r="G10" s="666">
        <v>774894.06</v>
      </c>
      <c r="H10" s="666">
        <v>218379.39</v>
      </c>
      <c r="I10" s="666">
        <v>2380646.9500000002</v>
      </c>
      <c r="J10" s="666">
        <v>1621619.3</v>
      </c>
      <c r="K10" s="666">
        <v>61426.14</v>
      </c>
      <c r="L10" s="666">
        <v>91773.13</v>
      </c>
      <c r="M10" s="666">
        <v>387448.99</v>
      </c>
      <c r="N10" s="666">
        <v>218379.39</v>
      </c>
      <c r="O10" s="666">
        <v>87292</v>
      </c>
      <c r="P10" s="667">
        <v>0.15668345660279484</v>
      </c>
      <c r="Q10" s="667">
        <v>0.2918734101684427</v>
      </c>
      <c r="R10" s="667">
        <v>0.17053338527074388</v>
      </c>
      <c r="S10" s="668">
        <v>12.81</v>
      </c>
    </row>
    <row r="11" spans="1:19">
      <c r="A11" s="447">
        <v>5</v>
      </c>
      <c r="B11" s="451" t="s">
        <v>721</v>
      </c>
      <c r="C11" s="666">
        <v>11704280.340000002</v>
      </c>
      <c r="D11" s="666">
        <v>7930635.5300000003</v>
      </c>
      <c r="E11" s="666">
        <v>35432.89</v>
      </c>
      <c r="F11" s="666">
        <v>1871916.27</v>
      </c>
      <c r="G11" s="666">
        <v>113472.96000000001</v>
      </c>
      <c r="H11" s="666">
        <v>1752822.69</v>
      </c>
      <c r="I11" s="666">
        <v>2533300.64</v>
      </c>
      <c r="J11" s="666">
        <v>158614.24</v>
      </c>
      <c r="K11" s="666">
        <v>3543.97</v>
      </c>
      <c r="L11" s="666">
        <v>561577.92000000004</v>
      </c>
      <c r="M11" s="666">
        <v>56741.82</v>
      </c>
      <c r="N11" s="666">
        <v>1752822.69</v>
      </c>
      <c r="O11" s="666">
        <v>120720</v>
      </c>
      <c r="P11" s="667">
        <v>0.17546282813647568</v>
      </c>
      <c r="Q11" s="667">
        <v>0.18367276660538986</v>
      </c>
      <c r="R11" s="667">
        <v>0.18765143741422033</v>
      </c>
      <c r="S11" s="668">
        <v>22.16</v>
      </c>
    </row>
    <row r="12" spans="1:19">
      <c r="A12" s="447">
        <v>6</v>
      </c>
      <c r="B12" s="451" t="s">
        <v>720</v>
      </c>
      <c r="C12" s="666">
        <v>200051373.34</v>
      </c>
      <c r="D12" s="666">
        <v>192922129</v>
      </c>
      <c r="E12" s="666">
        <v>587831.63</v>
      </c>
      <c r="F12" s="666">
        <v>1423869.51</v>
      </c>
      <c r="G12" s="666">
        <v>1534994.12</v>
      </c>
      <c r="H12" s="666">
        <v>3582549.08</v>
      </c>
      <c r="I12" s="666">
        <v>8689498.6600000001</v>
      </c>
      <c r="J12" s="666">
        <v>3858458.02</v>
      </c>
      <c r="K12" s="666">
        <v>58783.29</v>
      </c>
      <c r="L12" s="666">
        <v>422208.88</v>
      </c>
      <c r="M12" s="666">
        <v>767499.39</v>
      </c>
      <c r="N12" s="666">
        <v>3582549.08</v>
      </c>
      <c r="O12" s="666">
        <v>153141</v>
      </c>
      <c r="P12" s="667">
        <v>0.36</v>
      </c>
      <c r="Q12" s="667">
        <v>0.36</v>
      </c>
      <c r="R12" s="667">
        <v>0.35864540501134456</v>
      </c>
      <c r="S12" s="668">
        <v>35.97</v>
      </c>
    </row>
    <row r="13" spans="1:19">
      <c r="A13" s="447">
        <v>7</v>
      </c>
      <c r="B13" s="451" t="s">
        <v>719</v>
      </c>
      <c r="C13" s="666">
        <v>4095606926.9854198</v>
      </c>
      <c r="D13" s="666">
        <v>3944331947.7320299</v>
      </c>
      <c r="E13" s="666">
        <v>41551830.012033895</v>
      </c>
      <c r="F13" s="666">
        <v>55873244.099321999</v>
      </c>
      <c r="G13" s="666">
        <v>20793916.294406798</v>
      </c>
      <c r="H13" s="666">
        <v>33055988.8476271</v>
      </c>
      <c r="I13" s="666">
        <v>124978090.5</v>
      </c>
      <c r="J13" s="666">
        <v>78828384.976440698</v>
      </c>
      <c r="K13" s="666">
        <v>4155183.3530508499</v>
      </c>
      <c r="L13" s="666">
        <v>16761973.453728801</v>
      </c>
      <c r="M13" s="666">
        <v>7017678.7691525398</v>
      </c>
      <c r="N13" s="666">
        <v>18214869.947627101</v>
      </c>
      <c r="O13" s="666">
        <v>66380</v>
      </c>
      <c r="P13" s="667">
        <v>0.10000710529340422</v>
      </c>
      <c r="Q13" s="667">
        <v>0.13155171899804047</v>
      </c>
      <c r="R13" s="667">
        <v>9.8727296785259211E-2</v>
      </c>
      <c r="S13" s="668">
        <v>123.19</v>
      </c>
    </row>
    <row r="14" spans="1:19">
      <c r="A14" s="458">
        <v>7.1</v>
      </c>
      <c r="B14" s="452" t="s">
        <v>728</v>
      </c>
      <c r="C14" s="666">
        <v>3243579144.7654195</v>
      </c>
      <c r="D14" s="666">
        <v>3107466143.7120299</v>
      </c>
      <c r="E14" s="666">
        <v>36073752.182033896</v>
      </c>
      <c r="F14" s="666">
        <v>51278868.079322003</v>
      </c>
      <c r="G14" s="666">
        <v>17297521.344406798</v>
      </c>
      <c r="H14" s="666">
        <v>31462859.447627101</v>
      </c>
      <c r="I14" s="666">
        <v>104666054.17999999</v>
      </c>
      <c r="J14" s="666">
        <v>62145169.156440698</v>
      </c>
      <c r="K14" s="666">
        <v>3607375.45305085</v>
      </c>
      <c r="L14" s="666">
        <v>15383660.5437288</v>
      </c>
      <c r="M14" s="666">
        <v>5926817.29915254</v>
      </c>
      <c r="N14" s="666">
        <v>17603031.727627099</v>
      </c>
      <c r="O14" s="666">
        <v>41604</v>
      </c>
      <c r="P14" s="667">
        <v>9.8687686000761457E-2</v>
      </c>
      <c r="Q14" s="667">
        <v>0.13004416410720943</v>
      </c>
      <c r="R14" s="667">
        <v>9.521202511434565E-2</v>
      </c>
      <c r="S14" s="668">
        <v>125.08</v>
      </c>
    </row>
    <row r="15" spans="1:19">
      <c r="A15" s="458">
        <v>7.2</v>
      </c>
      <c r="B15" s="452" t="s">
        <v>730</v>
      </c>
      <c r="C15" s="666">
        <v>620674514.36000013</v>
      </c>
      <c r="D15" s="666">
        <v>610380831.64999998</v>
      </c>
      <c r="E15" s="666">
        <v>3548431.83</v>
      </c>
      <c r="F15" s="666">
        <v>3358506.73</v>
      </c>
      <c r="G15" s="666">
        <v>2791420.95</v>
      </c>
      <c r="H15" s="666">
        <v>595323.19999999995</v>
      </c>
      <c r="I15" s="666">
        <v>14630254.57</v>
      </c>
      <c r="J15" s="666">
        <v>12153514.91</v>
      </c>
      <c r="K15" s="666">
        <v>354843.22</v>
      </c>
      <c r="L15" s="666">
        <v>1007552.05</v>
      </c>
      <c r="M15" s="666">
        <v>870913.45</v>
      </c>
      <c r="N15" s="666">
        <v>243430.94</v>
      </c>
      <c r="O15" s="666">
        <v>7395</v>
      </c>
      <c r="P15" s="667">
        <v>9.9390173766881737E-2</v>
      </c>
      <c r="Q15" s="667">
        <v>0.1321225375991622</v>
      </c>
      <c r="R15" s="667">
        <v>0.10836261018240467</v>
      </c>
      <c r="S15" s="668">
        <v>123.39</v>
      </c>
    </row>
    <row r="16" spans="1:19">
      <c r="A16" s="458">
        <v>7.3</v>
      </c>
      <c r="B16" s="452" t="s">
        <v>727</v>
      </c>
      <c r="C16" s="666">
        <v>231353267.85999998</v>
      </c>
      <c r="D16" s="666">
        <v>226484972.37</v>
      </c>
      <c r="E16" s="666">
        <v>1929646</v>
      </c>
      <c r="F16" s="666">
        <v>1235869.29</v>
      </c>
      <c r="G16" s="666">
        <v>704974</v>
      </c>
      <c r="H16" s="666">
        <v>997806.2</v>
      </c>
      <c r="I16" s="666">
        <v>5681781.7500000009</v>
      </c>
      <c r="J16" s="666">
        <v>4529700.91</v>
      </c>
      <c r="K16" s="666">
        <v>192964.68</v>
      </c>
      <c r="L16" s="666">
        <v>370760.86</v>
      </c>
      <c r="M16" s="666">
        <v>219948.02</v>
      </c>
      <c r="N16" s="666">
        <v>368407.28</v>
      </c>
      <c r="O16" s="666">
        <v>17381</v>
      </c>
      <c r="P16" s="667">
        <v>0.11580612927667308</v>
      </c>
      <c r="Q16" s="667">
        <v>0.14641955611109411</v>
      </c>
      <c r="R16" s="667">
        <v>0.12216188436048661</v>
      </c>
      <c r="S16" s="668">
        <v>96.18</v>
      </c>
    </row>
    <row r="17" spans="1:19">
      <c r="A17" s="447">
        <v>8</v>
      </c>
      <c r="B17" s="451" t="s">
        <v>726</v>
      </c>
      <c r="C17" s="666">
        <v>133046516.2</v>
      </c>
      <c r="D17" s="666">
        <v>132483823.91</v>
      </c>
      <c r="E17" s="666">
        <v>0</v>
      </c>
      <c r="F17" s="666">
        <v>0</v>
      </c>
      <c r="G17" s="666">
        <v>0</v>
      </c>
      <c r="H17" s="666">
        <v>562692.29</v>
      </c>
      <c r="I17" s="666">
        <v>3212376.06</v>
      </c>
      <c r="J17" s="666">
        <v>2649683.77</v>
      </c>
      <c r="K17" s="666">
        <v>0</v>
      </c>
      <c r="L17" s="666">
        <v>0</v>
      </c>
      <c r="M17" s="666">
        <v>0</v>
      </c>
      <c r="N17" s="666">
        <v>562692.29</v>
      </c>
      <c r="O17" s="666">
        <v>109223</v>
      </c>
      <c r="P17" s="667">
        <v>0.21176242472435547</v>
      </c>
      <c r="Q17" s="667">
        <v>0.21176242472435547</v>
      </c>
      <c r="R17" s="667">
        <v>0.19866972412465167</v>
      </c>
      <c r="S17" s="668">
        <v>0.61</v>
      </c>
    </row>
    <row r="18" spans="1:19">
      <c r="A18" s="448">
        <v>9</v>
      </c>
      <c r="B18" s="453" t="s">
        <v>718</v>
      </c>
      <c r="C18" s="666">
        <v>90634.36</v>
      </c>
      <c r="D18" s="666">
        <v>87569.5</v>
      </c>
      <c r="E18" s="666">
        <v>3064.86</v>
      </c>
      <c r="F18" s="666">
        <v>0</v>
      </c>
      <c r="G18" s="666">
        <v>0</v>
      </c>
      <c r="H18" s="666">
        <v>0</v>
      </c>
      <c r="I18" s="666">
        <v>2057.88</v>
      </c>
      <c r="J18" s="666">
        <v>1751.39</v>
      </c>
      <c r="K18" s="666">
        <v>306.49</v>
      </c>
      <c r="L18" s="666">
        <v>0</v>
      </c>
      <c r="M18" s="666">
        <v>0</v>
      </c>
      <c r="N18" s="666">
        <v>0</v>
      </c>
      <c r="O18" s="666">
        <v>11</v>
      </c>
      <c r="P18" s="667">
        <v>0</v>
      </c>
      <c r="Q18" s="667">
        <v>0</v>
      </c>
      <c r="R18" s="667">
        <v>0.17010094367081091</v>
      </c>
      <c r="S18" s="668">
        <v>33.08</v>
      </c>
    </row>
    <row r="19" spans="1:19">
      <c r="A19" s="449">
        <v>10</v>
      </c>
      <c r="B19" s="454" t="s">
        <v>729</v>
      </c>
      <c r="C19" s="669">
        <v>7704064046.1254196</v>
      </c>
      <c r="D19" s="669">
        <v>7310958963.1420298</v>
      </c>
      <c r="E19" s="669">
        <v>110343581.31203389</v>
      </c>
      <c r="F19" s="669">
        <v>156972457.43932202</v>
      </c>
      <c r="G19" s="669">
        <v>67630868.694406807</v>
      </c>
      <c r="H19" s="669">
        <v>58158175.537627108</v>
      </c>
      <c r="I19" s="669">
        <v>266719370.44000003</v>
      </c>
      <c r="J19" s="669">
        <v>144585414.07644069</v>
      </c>
      <c r="K19" s="669">
        <v>11034363.60305085</v>
      </c>
      <c r="L19" s="669">
        <v>47086792.563728802</v>
      </c>
      <c r="M19" s="669">
        <v>28502032.499152541</v>
      </c>
      <c r="N19" s="669">
        <v>35510767.697627105</v>
      </c>
      <c r="O19" s="669">
        <v>967146</v>
      </c>
      <c r="P19" s="667">
        <v>0.16839698021545313</v>
      </c>
      <c r="Q19" s="667">
        <v>0.19785295613067411</v>
      </c>
      <c r="R19" s="667">
        <v>0.12799405319568424</v>
      </c>
      <c r="S19" s="668">
        <v>91</v>
      </c>
    </row>
    <row r="20" spans="1:19" ht="25.5">
      <c r="A20" s="458">
        <v>10.1</v>
      </c>
      <c r="B20" s="452" t="s">
        <v>734</v>
      </c>
      <c r="C20" s="670"/>
      <c r="D20" s="670"/>
      <c r="E20" s="670"/>
      <c r="F20" s="670"/>
      <c r="G20" s="670"/>
      <c r="H20" s="670"/>
      <c r="I20" s="670"/>
      <c r="J20" s="670"/>
      <c r="K20" s="670"/>
      <c r="L20" s="670"/>
      <c r="M20" s="670"/>
      <c r="N20" s="670"/>
      <c r="O20" s="670"/>
      <c r="P20" s="670"/>
      <c r="Q20" s="670"/>
      <c r="R20" s="670"/>
      <c r="S20" s="670"/>
    </row>
    <row r="22" spans="1:19">
      <c r="C22" s="680"/>
      <c r="D22" s="680"/>
      <c r="E22" s="680"/>
      <c r="F22" s="680"/>
      <c r="G22" s="680"/>
      <c r="H22" s="680"/>
      <c r="I22" s="680"/>
      <c r="J22" s="680"/>
      <c r="K22" s="680"/>
      <c r="L22" s="680"/>
      <c r="M22" s="680"/>
      <c r="N22" s="680"/>
      <c r="O22" s="680"/>
      <c r="P22" s="680"/>
      <c r="Q22" s="680"/>
      <c r="R22" s="680"/>
      <c r="S22" s="680"/>
    </row>
    <row r="23" spans="1:19">
      <c r="C23" s="680"/>
      <c r="D23" s="680"/>
      <c r="E23" s="680"/>
      <c r="F23" s="680"/>
      <c r="G23" s="680"/>
      <c r="H23" s="680"/>
      <c r="I23" s="680"/>
      <c r="J23" s="680"/>
      <c r="K23" s="680"/>
      <c r="L23" s="680"/>
      <c r="M23" s="680"/>
      <c r="N23" s="680"/>
      <c r="O23" s="680"/>
      <c r="P23" s="680"/>
      <c r="Q23" s="680"/>
      <c r="R23" s="680"/>
      <c r="S23" s="680"/>
    </row>
    <row r="24" spans="1:19">
      <c r="C24" s="680"/>
      <c r="D24" s="680"/>
      <c r="E24" s="680"/>
      <c r="F24" s="680"/>
      <c r="G24" s="680"/>
      <c r="H24" s="680"/>
      <c r="I24" s="680"/>
      <c r="J24" s="680"/>
      <c r="K24" s="680"/>
      <c r="L24" s="680"/>
      <c r="M24" s="680"/>
      <c r="N24" s="680"/>
      <c r="O24" s="680"/>
      <c r="P24" s="680"/>
      <c r="Q24" s="680"/>
      <c r="R24" s="680"/>
      <c r="S24" s="680"/>
    </row>
    <row r="25" spans="1:19">
      <c r="C25" s="680"/>
      <c r="D25" s="680"/>
      <c r="E25" s="680"/>
      <c r="F25" s="680"/>
      <c r="G25" s="680"/>
      <c r="H25" s="680"/>
      <c r="I25" s="680"/>
      <c r="J25" s="680"/>
      <c r="K25" s="680"/>
      <c r="L25" s="680"/>
      <c r="M25" s="680"/>
      <c r="N25" s="680"/>
      <c r="O25" s="680"/>
      <c r="P25" s="680"/>
      <c r="Q25" s="680"/>
      <c r="R25" s="680"/>
      <c r="S25" s="680"/>
    </row>
    <row r="26" spans="1:19">
      <c r="C26" s="680"/>
      <c r="D26" s="680"/>
      <c r="E26" s="680"/>
      <c r="F26" s="680"/>
      <c r="G26" s="680"/>
      <c r="H26" s="680"/>
      <c r="I26" s="680"/>
      <c r="J26" s="680"/>
      <c r="K26" s="680"/>
      <c r="L26" s="680"/>
      <c r="M26" s="680"/>
      <c r="N26" s="680"/>
      <c r="O26" s="680"/>
      <c r="P26" s="680"/>
      <c r="Q26" s="680"/>
      <c r="R26" s="680"/>
      <c r="S26" s="680"/>
    </row>
    <row r="27" spans="1:19">
      <c r="C27" s="680"/>
      <c r="D27" s="680"/>
      <c r="E27" s="680"/>
      <c r="F27" s="680"/>
      <c r="G27" s="680"/>
      <c r="H27" s="680"/>
      <c r="I27" s="680"/>
      <c r="J27" s="680"/>
      <c r="K27" s="680"/>
      <c r="L27" s="680"/>
      <c r="M27" s="680"/>
      <c r="N27" s="680"/>
      <c r="O27" s="680"/>
      <c r="P27" s="680"/>
      <c r="Q27" s="680"/>
      <c r="R27" s="680"/>
      <c r="S27" s="680"/>
    </row>
    <row r="28" spans="1:19">
      <c r="C28" s="680"/>
      <c r="D28" s="680"/>
      <c r="E28" s="680"/>
      <c r="F28" s="680"/>
      <c r="G28" s="680"/>
      <c r="H28" s="680"/>
      <c r="I28" s="680"/>
      <c r="J28" s="680"/>
      <c r="K28" s="680"/>
      <c r="L28" s="680"/>
      <c r="M28" s="680"/>
      <c r="N28" s="680"/>
      <c r="O28" s="680"/>
      <c r="P28" s="680"/>
      <c r="Q28" s="680"/>
      <c r="R28" s="680"/>
      <c r="S28" s="680"/>
    </row>
    <row r="29" spans="1:19">
      <c r="C29" s="680"/>
      <c r="D29" s="680"/>
      <c r="E29" s="680"/>
      <c r="F29" s="680"/>
      <c r="G29" s="680"/>
      <c r="H29" s="680"/>
      <c r="I29" s="680"/>
      <c r="J29" s="680"/>
      <c r="K29" s="680"/>
      <c r="L29" s="680"/>
      <c r="M29" s="680"/>
      <c r="N29" s="680"/>
      <c r="O29" s="680"/>
      <c r="P29" s="680"/>
      <c r="Q29" s="680"/>
      <c r="R29" s="680"/>
      <c r="S29" s="680"/>
    </row>
    <row r="30" spans="1:19">
      <c r="C30" s="680"/>
      <c r="D30" s="680"/>
      <c r="E30" s="680"/>
      <c r="F30" s="680"/>
      <c r="G30" s="680"/>
      <c r="H30" s="680"/>
      <c r="I30" s="680"/>
      <c r="J30" s="680"/>
      <c r="K30" s="680"/>
      <c r="L30" s="680"/>
      <c r="M30" s="680"/>
      <c r="N30" s="680"/>
      <c r="O30" s="680"/>
      <c r="P30" s="680"/>
      <c r="Q30" s="680"/>
      <c r="R30" s="680"/>
      <c r="S30" s="680"/>
    </row>
    <row r="31" spans="1:19">
      <c r="C31" s="680"/>
      <c r="D31" s="680"/>
      <c r="E31" s="680"/>
      <c r="F31" s="680"/>
      <c r="G31" s="680"/>
      <c r="H31" s="680"/>
      <c r="I31" s="680"/>
      <c r="J31" s="680"/>
      <c r="K31" s="680"/>
      <c r="L31" s="680"/>
      <c r="M31" s="680"/>
      <c r="N31" s="680"/>
      <c r="O31" s="680"/>
      <c r="P31" s="680"/>
      <c r="Q31" s="680"/>
      <c r="R31" s="680"/>
      <c r="S31" s="680"/>
    </row>
    <row r="32" spans="1:19">
      <c r="C32" s="680"/>
      <c r="D32" s="680"/>
      <c r="E32" s="680"/>
      <c r="F32" s="680"/>
      <c r="G32" s="680"/>
      <c r="H32" s="680"/>
      <c r="I32" s="680"/>
      <c r="J32" s="680"/>
      <c r="K32" s="680"/>
      <c r="L32" s="680"/>
      <c r="M32" s="680"/>
      <c r="N32" s="680"/>
      <c r="O32" s="680"/>
      <c r="P32" s="680"/>
      <c r="Q32" s="680"/>
      <c r="R32" s="680"/>
      <c r="S32" s="680"/>
    </row>
    <row r="33" spans="3:19">
      <c r="C33" s="680"/>
      <c r="D33" s="680"/>
      <c r="E33" s="680"/>
      <c r="F33" s="680"/>
      <c r="G33" s="680"/>
      <c r="H33" s="680"/>
      <c r="I33" s="680"/>
      <c r="J33" s="680"/>
      <c r="K33" s="680"/>
      <c r="L33" s="680"/>
      <c r="M33" s="680"/>
      <c r="N33" s="680"/>
      <c r="O33" s="680"/>
      <c r="P33" s="680"/>
      <c r="Q33" s="680"/>
      <c r="R33" s="680"/>
      <c r="S33" s="680"/>
    </row>
    <row r="34" spans="3:19">
      <c r="C34" s="680"/>
      <c r="D34" s="680"/>
      <c r="E34" s="680"/>
      <c r="F34" s="680"/>
      <c r="G34" s="680"/>
      <c r="H34" s="680"/>
      <c r="I34" s="680"/>
      <c r="J34" s="680"/>
      <c r="K34" s="680"/>
      <c r="L34" s="680"/>
      <c r="M34" s="680"/>
      <c r="N34" s="680"/>
      <c r="O34" s="680"/>
      <c r="P34" s="680"/>
      <c r="Q34" s="680"/>
      <c r="R34" s="680"/>
      <c r="S34" s="680"/>
    </row>
    <row r="35" spans="3:19">
      <c r="C35" s="680"/>
      <c r="D35" s="680"/>
      <c r="E35" s="680"/>
      <c r="F35" s="680"/>
      <c r="G35" s="680"/>
      <c r="H35" s="680"/>
      <c r="I35" s="680"/>
      <c r="J35" s="680"/>
      <c r="K35" s="680"/>
      <c r="L35" s="680"/>
      <c r="M35" s="680"/>
      <c r="N35" s="680"/>
      <c r="O35" s="680"/>
      <c r="P35" s="680"/>
      <c r="Q35" s="680"/>
      <c r="R35" s="680"/>
      <c r="S35" s="680"/>
    </row>
    <row r="36" spans="3:19">
      <c r="C36" s="680"/>
      <c r="D36" s="680"/>
      <c r="E36" s="680"/>
      <c r="F36" s="680"/>
      <c r="G36" s="680"/>
      <c r="H36" s="680"/>
      <c r="I36" s="680"/>
      <c r="J36" s="680"/>
      <c r="K36" s="680"/>
      <c r="L36" s="680"/>
      <c r="M36" s="680"/>
      <c r="N36" s="680"/>
      <c r="O36" s="680"/>
      <c r="P36" s="680"/>
      <c r="Q36" s="680"/>
      <c r="R36" s="680"/>
      <c r="S36" s="680"/>
    </row>
    <row r="37" spans="3:19">
      <c r="C37" s="680"/>
      <c r="D37" s="680"/>
      <c r="E37" s="680"/>
      <c r="F37" s="680"/>
      <c r="G37" s="680"/>
      <c r="H37" s="680"/>
      <c r="I37" s="680"/>
      <c r="J37" s="680"/>
      <c r="K37" s="680"/>
      <c r="L37" s="680"/>
      <c r="M37" s="680"/>
      <c r="N37" s="680"/>
      <c r="O37" s="680"/>
      <c r="P37" s="680"/>
      <c r="Q37" s="680"/>
      <c r="R37" s="680"/>
      <c r="S37" s="680"/>
    </row>
    <row r="38" spans="3:19">
      <c r="C38" s="680"/>
      <c r="D38" s="680"/>
      <c r="E38" s="680"/>
      <c r="F38" s="680"/>
      <c r="G38" s="680"/>
      <c r="H38" s="680"/>
      <c r="I38" s="680"/>
      <c r="J38" s="680"/>
      <c r="K38" s="680"/>
      <c r="L38" s="680"/>
      <c r="M38" s="680"/>
      <c r="N38" s="680"/>
      <c r="O38" s="680"/>
      <c r="P38" s="680"/>
      <c r="Q38" s="680"/>
      <c r="R38" s="680"/>
      <c r="S38" s="680"/>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Normal="100" workbookViewId="0">
      <pane xSplit="1" ySplit="5" topLeftCell="B18" activePane="bottomRight" state="frozen"/>
      <selection pane="topRight"/>
      <selection pane="bottomLeft"/>
      <selection pane="bottomRight" activeCell="E34" sqref="E34"/>
    </sheetView>
  </sheetViews>
  <sheetFormatPr defaultColWidth="9.140625" defaultRowHeight="15"/>
  <cols>
    <col min="1" max="1" width="9.5703125" style="4" bestFit="1" customWidth="1"/>
    <col min="2" max="2" width="55.140625" style="4" bestFit="1" customWidth="1"/>
    <col min="3" max="3" width="15" style="4" customWidth="1"/>
    <col min="4" max="4" width="15.5703125" style="4" customWidth="1"/>
    <col min="5" max="5" width="14.5703125" style="4" customWidth="1"/>
    <col min="6" max="6" width="14.140625" style="4" customWidth="1"/>
    <col min="7" max="7" width="15.42578125" style="4" customWidth="1"/>
    <col min="8" max="8" width="14.5703125" style="4" customWidth="1"/>
    <col min="9" max="9" width="9.140625" style="5"/>
    <col min="13" max="16384" width="9.140625" style="5"/>
  </cols>
  <sheetData>
    <row r="1" spans="1:15">
      <c r="A1" s="2" t="s">
        <v>30</v>
      </c>
      <c r="B1" s="4" t="str">
        <f>'1. key ratios '!B1</f>
        <v>JSC "Bank of Georgia"</v>
      </c>
    </row>
    <row r="2" spans="1:15">
      <c r="A2" s="2" t="s">
        <v>31</v>
      </c>
      <c r="B2" s="362">
        <f>'1. key ratios '!B2</f>
        <v>44926</v>
      </c>
    </row>
    <row r="3" spans="1:15">
      <c r="A3" s="2"/>
    </row>
    <row r="4" spans="1:15" ht="15.75" thickBot="1">
      <c r="A4" s="17" t="s">
        <v>32</v>
      </c>
      <c r="B4" s="18" t="s">
        <v>33</v>
      </c>
      <c r="C4" s="17"/>
      <c r="D4" s="19"/>
      <c r="E4" s="19"/>
      <c r="F4" s="20"/>
      <c r="G4" s="20"/>
      <c r="H4" s="21" t="s">
        <v>73</v>
      </c>
    </row>
    <row r="5" spans="1:15">
      <c r="A5" s="22"/>
      <c r="B5" s="23"/>
      <c r="C5" s="727" t="s">
        <v>68</v>
      </c>
      <c r="D5" s="728"/>
      <c r="E5" s="729"/>
      <c r="F5" s="727" t="s">
        <v>72</v>
      </c>
      <c r="G5" s="728"/>
      <c r="H5" s="730"/>
    </row>
    <row r="6" spans="1:15">
      <c r="A6" s="24" t="s">
        <v>6</v>
      </c>
      <c r="B6" s="25" t="s">
        <v>34</v>
      </c>
      <c r="C6" s="26" t="s">
        <v>69</v>
      </c>
      <c r="D6" s="26" t="s">
        <v>70</v>
      </c>
      <c r="E6" s="26" t="s">
        <v>71</v>
      </c>
      <c r="F6" s="26" t="s">
        <v>69</v>
      </c>
      <c r="G6" s="26" t="s">
        <v>70</v>
      </c>
      <c r="H6" s="27" t="s">
        <v>71</v>
      </c>
    </row>
    <row r="7" spans="1:15" ht="15.75">
      <c r="A7" s="24">
        <v>1</v>
      </c>
      <c r="B7" s="28" t="s">
        <v>35</v>
      </c>
      <c r="C7" s="504">
        <v>358024323.12599999</v>
      </c>
      <c r="D7" s="504">
        <v>603212557.83000004</v>
      </c>
      <c r="E7" s="505">
        <v>961236880.95600009</v>
      </c>
      <c r="F7" s="506">
        <v>362235283.27999997</v>
      </c>
      <c r="G7" s="507">
        <v>432892560.54000002</v>
      </c>
      <c r="H7" s="508">
        <v>795127843.81999993</v>
      </c>
      <c r="J7" s="673"/>
      <c r="K7" s="673"/>
      <c r="L7" s="673"/>
      <c r="M7" s="673"/>
      <c r="N7" s="673"/>
      <c r="O7" s="673"/>
    </row>
    <row r="8" spans="1:15" ht="15.75">
      <c r="A8" s="24">
        <v>2</v>
      </c>
      <c r="B8" s="28" t="s">
        <v>36</v>
      </c>
      <c r="C8" s="504">
        <v>573072010.72000003</v>
      </c>
      <c r="D8" s="504">
        <v>2345121938.3800001</v>
      </c>
      <c r="E8" s="505">
        <v>2918193949.1000004</v>
      </c>
      <c r="F8" s="509">
        <v>31244923.489999998</v>
      </c>
      <c r="G8" s="510">
        <v>1927602907.21</v>
      </c>
      <c r="H8" s="465">
        <v>1958847830.7</v>
      </c>
      <c r="J8" s="673"/>
      <c r="K8" s="673"/>
      <c r="L8" s="673"/>
      <c r="M8" s="673"/>
      <c r="N8" s="673"/>
      <c r="O8" s="673"/>
    </row>
    <row r="9" spans="1:15" ht="15.75">
      <c r="A9" s="24">
        <v>3</v>
      </c>
      <c r="B9" s="28" t="s">
        <v>37</v>
      </c>
      <c r="C9" s="504">
        <v>1723964.03</v>
      </c>
      <c r="D9" s="504">
        <v>1491351280.02</v>
      </c>
      <c r="E9" s="505">
        <v>1493075244.05</v>
      </c>
      <c r="F9" s="509">
        <v>360749.1</v>
      </c>
      <c r="G9" s="510">
        <v>575272160.67000008</v>
      </c>
      <c r="H9" s="465">
        <v>575632909.7700001</v>
      </c>
      <c r="J9" s="673"/>
      <c r="K9" s="673"/>
      <c r="L9" s="673"/>
      <c r="M9" s="673"/>
      <c r="N9" s="673"/>
      <c r="O9" s="673"/>
    </row>
    <row r="10" spans="1:15" ht="15.75">
      <c r="A10" s="24">
        <v>4</v>
      </c>
      <c r="B10" s="28" t="s">
        <v>38</v>
      </c>
      <c r="C10" s="504">
        <v>303.24</v>
      </c>
      <c r="D10" s="504">
        <v>0</v>
      </c>
      <c r="E10" s="505">
        <v>303.24</v>
      </c>
      <c r="F10" s="509">
        <v>303.24</v>
      </c>
      <c r="G10" s="510">
        <v>0</v>
      </c>
      <c r="H10" s="465">
        <v>303.24</v>
      </c>
      <c r="J10" s="673"/>
      <c r="K10" s="673"/>
      <c r="L10" s="673"/>
      <c r="M10" s="673"/>
      <c r="N10" s="673"/>
      <c r="O10" s="673"/>
    </row>
    <row r="11" spans="1:15" ht="15.75">
      <c r="A11" s="24">
        <v>5</v>
      </c>
      <c r="B11" s="28" t="s">
        <v>39</v>
      </c>
      <c r="C11" s="504">
        <v>2488259224.5880003</v>
      </c>
      <c r="D11" s="504">
        <v>1742134583.3719997</v>
      </c>
      <c r="E11" s="505">
        <v>4230393807.96</v>
      </c>
      <c r="F11" s="509">
        <v>2433997151.9098001</v>
      </c>
      <c r="G11" s="510">
        <v>18494578.108199999</v>
      </c>
      <c r="H11" s="465">
        <v>2452491730.0180001</v>
      </c>
      <c r="J11" s="673"/>
      <c r="K11" s="673"/>
      <c r="L11" s="673"/>
      <c r="M11" s="673"/>
      <c r="N11" s="673"/>
      <c r="O11" s="673"/>
    </row>
    <row r="12" spans="1:15" ht="15.75">
      <c r="A12" s="24">
        <v>6.1</v>
      </c>
      <c r="B12" s="29" t="s">
        <v>40</v>
      </c>
      <c r="C12" s="504">
        <v>8900430357.8754005</v>
      </c>
      <c r="D12" s="504">
        <v>7416530671.2503004</v>
      </c>
      <c r="E12" s="505">
        <v>16316961029.125702</v>
      </c>
      <c r="F12" s="509">
        <v>7368697951.4099998</v>
      </c>
      <c r="G12" s="510">
        <v>8016456797.7975998</v>
      </c>
      <c r="H12" s="465">
        <v>15385154749.2076</v>
      </c>
      <c r="J12" s="673"/>
      <c r="K12" s="673"/>
      <c r="L12" s="673"/>
      <c r="M12" s="673"/>
      <c r="N12" s="673"/>
      <c r="O12" s="673"/>
    </row>
    <row r="13" spans="1:15" ht="15.75">
      <c r="A13" s="24">
        <v>6.2</v>
      </c>
      <c r="B13" s="29" t="s">
        <v>41</v>
      </c>
      <c r="C13" s="504">
        <v>-316565209.81</v>
      </c>
      <c r="D13" s="504">
        <v>-305691030.93339998</v>
      </c>
      <c r="E13" s="505">
        <v>-622256240.74339998</v>
      </c>
      <c r="F13" s="509">
        <v>-251053423.65900001</v>
      </c>
      <c r="G13" s="510">
        <v>-363237807.68349999</v>
      </c>
      <c r="H13" s="465">
        <v>-614291231.34249997</v>
      </c>
      <c r="J13" s="673"/>
      <c r="K13" s="673"/>
      <c r="L13" s="673"/>
      <c r="M13" s="673"/>
      <c r="N13" s="673"/>
      <c r="O13" s="673"/>
    </row>
    <row r="14" spans="1:15" ht="15.75">
      <c r="A14" s="24">
        <v>6</v>
      </c>
      <c r="B14" s="28" t="s">
        <v>42</v>
      </c>
      <c r="C14" s="505">
        <v>8583865148.0654001</v>
      </c>
      <c r="D14" s="505">
        <v>7110839640.3169003</v>
      </c>
      <c r="E14" s="505">
        <v>15694704788.382301</v>
      </c>
      <c r="F14" s="465">
        <v>7117644527.7509995</v>
      </c>
      <c r="G14" s="466">
        <v>7653218990.1140995</v>
      </c>
      <c r="H14" s="465">
        <v>14770863517.865099</v>
      </c>
      <c r="J14" s="673"/>
      <c r="K14" s="673"/>
      <c r="L14" s="673"/>
      <c r="M14" s="673"/>
      <c r="N14" s="673"/>
      <c r="O14" s="673"/>
    </row>
    <row r="15" spans="1:15" ht="15.75">
      <c r="A15" s="24">
        <v>7</v>
      </c>
      <c r="B15" s="28" t="s">
        <v>43</v>
      </c>
      <c r="C15" s="504">
        <v>154864596.93939999</v>
      </c>
      <c r="D15" s="504">
        <v>50026989.331100002</v>
      </c>
      <c r="E15" s="505">
        <v>204891586.2705</v>
      </c>
      <c r="F15" s="509">
        <v>134691719.82610002</v>
      </c>
      <c r="G15" s="510">
        <v>49385807.513900004</v>
      </c>
      <c r="H15" s="465">
        <v>184077527.34000003</v>
      </c>
      <c r="J15" s="673"/>
      <c r="K15" s="673"/>
      <c r="L15" s="673"/>
      <c r="M15" s="673"/>
      <c r="N15" s="673"/>
      <c r="O15" s="673"/>
    </row>
    <row r="16" spans="1:15" ht="15.75">
      <c r="A16" s="24">
        <v>8</v>
      </c>
      <c r="B16" s="28" t="s">
        <v>198</v>
      </c>
      <c r="C16" s="504">
        <v>110879993.06099999</v>
      </c>
      <c r="D16" s="504">
        <v>0</v>
      </c>
      <c r="E16" s="505">
        <v>110879993.06099999</v>
      </c>
      <c r="F16" s="509">
        <v>94575168.069999993</v>
      </c>
      <c r="G16" s="510">
        <v>0</v>
      </c>
      <c r="H16" s="465">
        <v>94575168.069999993</v>
      </c>
      <c r="J16" s="673"/>
      <c r="K16" s="673"/>
      <c r="L16" s="673"/>
      <c r="M16" s="673"/>
      <c r="N16" s="673"/>
      <c r="O16" s="673"/>
    </row>
    <row r="17" spans="1:15" ht="15.75">
      <c r="A17" s="24">
        <v>9</v>
      </c>
      <c r="B17" s="28" t="s">
        <v>44</v>
      </c>
      <c r="C17" s="504">
        <v>146577403.34999999</v>
      </c>
      <c r="D17" s="504">
        <v>3375263.0515000001</v>
      </c>
      <c r="E17" s="505">
        <v>149952666.40149999</v>
      </c>
      <c r="F17" s="509">
        <v>143429104.86000001</v>
      </c>
      <c r="G17" s="510">
        <v>4753588.3899999997</v>
      </c>
      <c r="H17" s="465">
        <v>148182693.25</v>
      </c>
      <c r="J17" s="673"/>
      <c r="K17" s="673"/>
      <c r="L17" s="673"/>
      <c r="M17" s="673"/>
      <c r="N17" s="673"/>
      <c r="O17" s="673"/>
    </row>
    <row r="18" spans="1:15" ht="15.75">
      <c r="A18" s="24">
        <v>10</v>
      </c>
      <c r="B18" s="28" t="s">
        <v>45</v>
      </c>
      <c r="C18" s="504">
        <v>557389708.64999998</v>
      </c>
      <c r="D18" s="504">
        <v>0</v>
      </c>
      <c r="E18" s="505">
        <v>557389708.64999998</v>
      </c>
      <c r="F18" s="509">
        <v>510052256.26999998</v>
      </c>
      <c r="G18" s="510">
        <v>0</v>
      </c>
      <c r="H18" s="465">
        <v>510052256.26999998</v>
      </c>
      <c r="J18" s="673"/>
      <c r="K18" s="673"/>
      <c r="L18" s="673"/>
      <c r="M18" s="673"/>
      <c r="N18" s="673"/>
      <c r="O18" s="673"/>
    </row>
    <row r="19" spans="1:15" ht="15.75">
      <c r="A19" s="24">
        <v>11</v>
      </c>
      <c r="B19" s="28" t="s">
        <v>46</v>
      </c>
      <c r="C19" s="504">
        <v>207913517.41669577</v>
      </c>
      <c r="D19" s="504">
        <v>96869961.099999979</v>
      </c>
      <c r="E19" s="505">
        <v>304783478.51669574</v>
      </c>
      <c r="F19" s="509">
        <v>237475969.48390001</v>
      </c>
      <c r="G19" s="510">
        <v>60856098.020000003</v>
      </c>
      <c r="H19" s="465">
        <v>298332067.50389999</v>
      </c>
      <c r="J19" s="673"/>
      <c r="K19" s="673"/>
      <c r="L19" s="673"/>
      <c r="M19" s="673"/>
      <c r="N19" s="673"/>
      <c r="O19" s="673"/>
    </row>
    <row r="20" spans="1:15" ht="15.75">
      <c r="A20" s="24">
        <v>12</v>
      </c>
      <c r="B20" s="31" t="s">
        <v>47</v>
      </c>
      <c r="C20" s="505">
        <v>13182570193.186499</v>
      </c>
      <c r="D20" s="505">
        <v>13442932213.401501</v>
      </c>
      <c r="E20" s="505">
        <v>26625502406.587997</v>
      </c>
      <c r="F20" s="465">
        <v>11065707157.2808</v>
      </c>
      <c r="G20" s="466">
        <v>10722476690.5662</v>
      </c>
      <c r="H20" s="465">
        <v>21788183847.847</v>
      </c>
      <c r="J20" s="673"/>
      <c r="K20" s="673"/>
      <c r="L20" s="673"/>
      <c r="M20" s="673"/>
      <c r="N20" s="673"/>
      <c r="O20" s="673"/>
    </row>
    <row r="21" spans="1:15" ht="15.75">
      <c r="A21" s="24"/>
      <c r="B21" s="25" t="s">
        <v>48</v>
      </c>
      <c r="C21" s="511"/>
      <c r="D21" s="511"/>
      <c r="E21" s="511"/>
      <c r="F21" s="512"/>
      <c r="G21" s="513"/>
      <c r="H21" s="512"/>
      <c r="J21" s="673"/>
      <c r="K21" s="673"/>
      <c r="L21" s="673"/>
      <c r="M21" s="673"/>
      <c r="N21" s="673"/>
      <c r="O21" s="673"/>
    </row>
    <row r="22" spans="1:15" ht="15.75">
      <c r="A22" s="24">
        <v>13</v>
      </c>
      <c r="B22" s="28" t="s">
        <v>49</v>
      </c>
      <c r="C22" s="504">
        <v>307399769.82999998</v>
      </c>
      <c r="D22" s="504">
        <v>797047498.08000004</v>
      </c>
      <c r="E22" s="505">
        <v>1104447267.9100001</v>
      </c>
      <c r="F22" s="509">
        <v>98830847.780000001</v>
      </c>
      <c r="G22" s="510">
        <v>156569688.51000002</v>
      </c>
      <c r="H22" s="465">
        <v>255400536.29000002</v>
      </c>
      <c r="J22" s="673"/>
      <c r="K22" s="673"/>
      <c r="L22" s="673"/>
      <c r="M22" s="673"/>
      <c r="N22" s="673"/>
      <c r="O22" s="673"/>
    </row>
    <row r="23" spans="1:15" ht="15.75">
      <c r="A23" s="24">
        <v>14</v>
      </c>
      <c r="B23" s="28" t="s">
        <v>50</v>
      </c>
      <c r="C23" s="504">
        <v>1830859961.9565001</v>
      </c>
      <c r="D23" s="504">
        <v>3000092323.3899999</v>
      </c>
      <c r="E23" s="505">
        <v>4830952285.3465004</v>
      </c>
      <c r="F23" s="509">
        <v>1724116251.9365001</v>
      </c>
      <c r="G23" s="510">
        <v>1999557317.72</v>
      </c>
      <c r="H23" s="465">
        <v>3723673569.6564999</v>
      </c>
      <c r="J23" s="673"/>
      <c r="K23" s="673"/>
      <c r="L23" s="673"/>
      <c r="M23" s="673"/>
      <c r="N23" s="673"/>
      <c r="O23" s="673"/>
    </row>
    <row r="24" spans="1:15" ht="15.75">
      <c r="A24" s="24">
        <v>15</v>
      </c>
      <c r="B24" s="28" t="s">
        <v>51</v>
      </c>
      <c r="C24" s="504">
        <v>1683159874.3700001</v>
      </c>
      <c r="D24" s="504">
        <v>3849050808.0700002</v>
      </c>
      <c r="E24" s="505">
        <v>5532210682.4400005</v>
      </c>
      <c r="F24" s="509">
        <v>1135727708.5599999</v>
      </c>
      <c r="G24" s="510">
        <v>2031750465.4499998</v>
      </c>
      <c r="H24" s="465">
        <v>3167478174.0099998</v>
      </c>
      <c r="J24" s="673"/>
      <c r="K24" s="673"/>
      <c r="L24" s="673"/>
      <c r="M24" s="673"/>
      <c r="N24" s="673"/>
      <c r="O24" s="673"/>
    </row>
    <row r="25" spans="1:15" ht="15.75">
      <c r="A25" s="24">
        <v>16</v>
      </c>
      <c r="B25" s="28" t="s">
        <v>52</v>
      </c>
      <c r="C25" s="504">
        <v>3195726811.4000001</v>
      </c>
      <c r="D25" s="504">
        <v>3659613724.1699996</v>
      </c>
      <c r="E25" s="505">
        <v>6855340535.5699997</v>
      </c>
      <c r="F25" s="509">
        <v>2594112332.3100004</v>
      </c>
      <c r="G25" s="510">
        <v>4062194853.4400001</v>
      </c>
      <c r="H25" s="465">
        <v>6656307185.75</v>
      </c>
      <c r="J25" s="673"/>
      <c r="K25" s="673"/>
      <c r="L25" s="673"/>
      <c r="M25" s="673"/>
      <c r="N25" s="673"/>
      <c r="O25" s="673"/>
    </row>
    <row r="26" spans="1:15" ht="15.75">
      <c r="A26" s="24">
        <v>17</v>
      </c>
      <c r="B26" s="28" t="s">
        <v>53</v>
      </c>
      <c r="C26" s="504">
        <v>0</v>
      </c>
      <c r="D26" s="504">
        <v>327435734</v>
      </c>
      <c r="E26" s="505">
        <v>327435734</v>
      </c>
      <c r="F26" s="509">
        <v>0</v>
      </c>
      <c r="G26" s="510">
        <v>1045057965.85</v>
      </c>
      <c r="H26" s="465">
        <v>1045057965.85</v>
      </c>
      <c r="J26" s="673"/>
      <c r="K26" s="673"/>
      <c r="L26" s="673"/>
      <c r="M26" s="673"/>
      <c r="N26" s="673"/>
      <c r="O26" s="673"/>
    </row>
    <row r="27" spans="1:15" ht="15.75">
      <c r="A27" s="24">
        <v>18</v>
      </c>
      <c r="B27" s="28" t="s">
        <v>54</v>
      </c>
      <c r="C27" s="504">
        <v>2885076776.9000001</v>
      </c>
      <c r="D27" s="504">
        <v>541728492.76560009</v>
      </c>
      <c r="E27" s="505">
        <v>3426805269.6656003</v>
      </c>
      <c r="F27" s="509">
        <v>2278574710.6700001</v>
      </c>
      <c r="G27" s="510">
        <v>550222459.45999992</v>
      </c>
      <c r="H27" s="465">
        <v>2828797170.1300001</v>
      </c>
      <c r="J27" s="673"/>
      <c r="K27" s="673"/>
      <c r="L27" s="673"/>
      <c r="M27" s="673"/>
      <c r="N27" s="673"/>
      <c r="O27" s="673"/>
    </row>
    <row r="28" spans="1:15" ht="15.75">
      <c r="A28" s="24">
        <v>19</v>
      </c>
      <c r="B28" s="28" t="s">
        <v>55</v>
      </c>
      <c r="C28" s="504">
        <v>71963080.069999993</v>
      </c>
      <c r="D28" s="504">
        <v>25409952.009999998</v>
      </c>
      <c r="E28" s="505">
        <v>97373032.079999983</v>
      </c>
      <c r="F28" s="509">
        <v>54723118.79999999</v>
      </c>
      <c r="G28" s="510">
        <v>36672727.289999992</v>
      </c>
      <c r="H28" s="465">
        <v>91395846.089999974</v>
      </c>
      <c r="J28" s="673"/>
      <c r="K28" s="673"/>
      <c r="L28" s="673"/>
      <c r="M28" s="673"/>
      <c r="N28" s="673"/>
      <c r="O28" s="673"/>
    </row>
    <row r="29" spans="1:15" ht="15.75">
      <c r="A29" s="24">
        <v>20</v>
      </c>
      <c r="B29" s="28" t="s">
        <v>56</v>
      </c>
      <c r="C29" s="504">
        <v>287967954.3804</v>
      </c>
      <c r="D29" s="504">
        <v>206841954.3955</v>
      </c>
      <c r="E29" s="505">
        <v>494809908.77590001</v>
      </c>
      <c r="F29" s="509">
        <v>171026309.72875595</v>
      </c>
      <c r="G29" s="510">
        <v>339039390.11059999</v>
      </c>
      <c r="H29" s="465">
        <v>510065699.83935595</v>
      </c>
      <c r="J29" s="673"/>
      <c r="K29" s="673"/>
      <c r="L29" s="673"/>
      <c r="M29" s="673"/>
      <c r="N29" s="673"/>
      <c r="O29" s="673"/>
    </row>
    <row r="30" spans="1:15" ht="15.75">
      <c r="A30" s="24">
        <v>21</v>
      </c>
      <c r="B30" s="28" t="s">
        <v>57</v>
      </c>
      <c r="C30" s="504">
        <v>0</v>
      </c>
      <c r="D30" s="504">
        <v>802494000</v>
      </c>
      <c r="E30" s="505">
        <v>802494000</v>
      </c>
      <c r="F30" s="509">
        <v>0</v>
      </c>
      <c r="G30" s="510">
        <v>981939200</v>
      </c>
      <c r="H30" s="465">
        <v>981939200</v>
      </c>
      <c r="J30" s="673"/>
      <c r="K30" s="673"/>
      <c r="L30" s="673"/>
      <c r="M30" s="673"/>
      <c r="N30" s="673"/>
      <c r="O30" s="673"/>
    </row>
    <row r="31" spans="1:15" ht="15.75">
      <c r="A31" s="24">
        <v>22</v>
      </c>
      <c r="B31" s="31" t="s">
        <v>58</v>
      </c>
      <c r="C31" s="505">
        <v>10262154228.906898</v>
      </c>
      <c r="D31" s="505">
        <v>13209714486.8811</v>
      </c>
      <c r="E31" s="505">
        <v>23471868715.787998</v>
      </c>
      <c r="F31" s="465">
        <v>8057111279.7852564</v>
      </c>
      <c r="G31" s="466">
        <v>11203004067.830599</v>
      </c>
      <c r="H31" s="465">
        <v>19260115347.615856</v>
      </c>
      <c r="J31" s="673"/>
      <c r="K31" s="673"/>
      <c r="L31" s="673"/>
      <c r="M31" s="673"/>
      <c r="N31" s="673"/>
      <c r="O31" s="673"/>
    </row>
    <row r="32" spans="1:15" ht="15.75">
      <c r="A32" s="24"/>
      <c r="B32" s="25" t="s">
        <v>59</v>
      </c>
      <c r="C32" s="511"/>
      <c r="D32" s="511"/>
      <c r="E32" s="504"/>
      <c r="F32" s="512"/>
      <c r="G32" s="513"/>
      <c r="H32" s="509"/>
      <c r="J32" s="673"/>
      <c r="K32" s="673"/>
      <c r="L32" s="673"/>
      <c r="M32" s="673"/>
      <c r="N32" s="673"/>
      <c r="O32" s="673"/>
    </row>
    <row r="33" spans="1:15" ht="15.75">
      <c r="A33" s="24">
        <v>23</v>
      </c>
      <c r="B33" s="28" t="s">
        <v>60</v>
      </c>
      <c r="C33" s="504">
        <v>27993660.18</v>
      </c>
      <c r="D33" s="511"/>
      <c r="E33" s="505">
        <v>27993660.18</v>
      </c>
      <c r="F33" s="509">
        <v>27993660.18</v>
      </c>
      <c r="G33" s="513"/>
      <c r="H33" s="465">
        <v>27993660.18</v>
      </c>
      <c r="J33" s="673"/>
      <c r="K33" s="673"/>
      <c r="L33" s="673"/>
      <c r="M33" s="673"/>
      <c r="N33" s="673"/>
      <c r="O33" s="673"/>
    </row>
    <row r="34" spans="1:15" ht="15.75">
      <c r="A34" s="24">
        <v>24</v>
      </c>
      <c r="B34" s="28" t="s">
        <v>61</v>
      </c>
      <c r="C34" s="504">
        <v>0</v>
      </c>
      <c r="D34" s="511"/>
      <c r="E34" s="505">
        <v>0</v>
      </c>
      <c r="F34" s="509">
        <v>0</v>
      </c>
      <c r="G34" s="513"/>
      <c r="H34" s="465">
        <v>0</v>
      </c>
      <c r="J34" s="673"/>
      <c r="K34" s="673"/>
      <c r="L34" s="673"/>
      <c r="M34" s="673"/>
      <c r="N34" s="673"/>
      <c r="O34" s="673"/>
    </row>
    <row r="35" spans="1:15" ht="15.75">
      <c r="A35" s="24">
        <v>25</v>
      </c>
      <c r="B35" s="30" t="s">
        <v>62</v>
      </c>
      <c r="C35" s="504">
        <v>-10173</v>
      </c>
      <c r="D35" s="511"/>
      <c r="E35" s="505">
        <v>-10173</v>
      </c>
      <c r="F35" s="509">
        <v>-3820195.59</v>
      </c>
      <c r="G35" s="513"/>
      <c r="H35" s="465">
        <v>-3820195.59</v>
      </c>
      <c r="J35" s="673"/>
      <c r="K35" s="673"/>
      <c r="L35" s="673"/>
      <c r="M35" s="673"/>
      <c r="N35" s="673"/>
      <c r="O35" s="673"/>
    </row>
    <row r="36" spans="1:15" ht="15.75">
      <c r="A36" s="24">
        <v>26</v>
      </c>
      <c r="B36" s="28" t="s">
        <v>63</v>
      </c>
      <c r="C36" s="504">
        <v>202328975.38000003</v>
      </c>
      <c r="D36" s="511"/>
      <c r="E36" s="505">
        <v>202328975.38000003</v>
      </c>
      <c r="F36" s="509">
        <v>196689884.32999998</v>
      </c>
      <c r="G36" s="513"/>
      <c r="H36" s="465">
        <v>196689884.32999998</v>
      </c>
      <c r="J36" s="673"/>
      <c r="K36" s="673"/>
      <c r="L36" s="673"/>
      <c r="M36" s="673"/>
      <c r="N36" s="673"/>
      <c r="O36" s="673"/>
    </row>
    <row r="37" spans="1:15" ht="15.75">
      <c r="A37" s="24">
        <v>27</v>
      </c>
      <c r="B37" s="28" t="s">
        <v>64</v>
      </c>
      <c r="C37" s="504">
        <v>0</v>
      </c>
      <c r="D37" s="511"/>
      <c r="E37" s="505">
        <v>0</v>
      </c>
      <c r="F37" s="509">
        <v>0</v>
      </c>
      <c r="G37" s="513"/>
      <c r="H37" s="465">
        <v>0</v>
      </c>
      <c r="J37" s="673"/>
      <c r="K37" s="673"/>
      <c r="L37" s="673"/>
      <c r="M37" s="673"/>
      <c r="N37" s="673"/>
      <c r="O37" s="673"/>
    </row>
    <row r="38" spans="1:15" ht="15.75">
      <c r="A38" s="24">
        <v>28</v>
      </c>
      <c r="B38" s="28" t="s">
        <v>65</v>
      </c>
      <c r="C38" s="504">
        <v>2902923741</v>
      </c>
      <c r="D38" s="511"/>
      <c r="E38" s="505">
        <v>2902923741</v>
      </c>
      <c r="F38" s="509">
        <v>2308747710.4011436</v>
      </c>
      <c r="G38" s="513"/>
      <c r="H38" s="465">
        <v>2308747710.4011436</v>
      </c>
      <c r="J38" s="673"/>
      <c r="K38" s="673"/>
      <c r="L38" s="673"/>
      <c r="M38" s="673"/>
      <c r="N38" s="673"/>
      <c r="O38" s="673"/>
    </row>
    <row r="39" spans="1:15" ht="15.75">
      <c r="A39" s="24">
        <v>29</v>
      </c>
      <c r="B39" s="28" t="s">
        <v>66</v>
      </c>
      <c r="C39" s="504">
        <v>20397487.239999998</v>
      </c>
      <c r="D39" s="511"/>
      <c r="E39" s="505">
        <v>20397487.239999998</v>
      </c>
      <c r="F39" s="509">
        <v>-1542559.0900000036</v>
      </c>
      <c r="G39" s="513"/>
      <c r="H39" s="465">
        <v>-1542559.0900000036</v>
      </c>
      <c r="J39" s="673"/>
      <c r="K39" s="673"/>
      <c r="L39" s="673"/>
      <c r="M39" s="673"/>
      <c r="N39" s="673"/>
      <c r="O39" s="673"/>
    </row>
    <row r="40" spans="1:15" ht="15.75">
      <c r="A40" s="24">
        <v>30</v>
      </c>
      <c r="B40" s="235" t="s">
        <v>264</v>
      </c>
      <c r="C40" s="504">
        <v>3153633690.7999997</v>
      </c>
      <c r="D40" s="511"/>
      <c r="E40" s="505">
        <v>3153633690.7999997</v>
      </c>
      <c r="F40" s="509">
        <v>2528068500.2311435</v>
      </c>
      <c r="G40" s="513"/>
      <c r="H40" s="465">
        <v>2528068500.2311435</v>
      </c>
      <c r="J40" s="673"/>
      <c r="K40" s="673"/>
      <c r="L40" s="673"/>
      <c r="M40" s="673"/>
      <c r="N40" s="673"/>
      <c r="O40" s="673"/>
    </row>
    <row r="41" spans="1:15" ht="16.5" thickBot="1">
      <c r="A41" s="32">
        <v>31</v>
      </c>
      <c r="B41" s="33" t="s">
        <v>67</v>
      </c>
      <c r="C41" s="514">
        <v>13415787919.706898</v>
      </c>
      <c r="D41" s="514">
        <v>13209714486.8811</v>
      </c>
      <c r="E41" s="514">
        <v>26625502406.587997</v>
      </c>
      <c r="F41" s="515">
        <v>10585179780.016399</v>
      </c>
      <c r="G41" s="516">
        <v>11203004067.830599</v>
      </c>
      <c r="H41" s="517">
        <v>21788183847.847</v>
      </c>
      <c r="J41" s="673"/>
      <c r="K41" s="673"/>
      <c r="L41" s="673"/>
      <c r="M41" s="673"/>
      <c r="N41" s="673"/>
      <c r="O41" s="673"/>
    </row>
    <row r="43" spans="1:15">
      <c r="B43" s="34"/>
    </row>
    <row r="44" spans="1:15">
      <c r="C44"/>
      <c r="D44"/>
      <c r="E44"/>
      <c r="F44"/>
      <c r="G44"/>
      <c r="H44"/>
    </row>
    <row r="45" spans="1:15">
      <c r="C45"/>
      <c r="D45"/>
      <c r="E45"/>
      <c r="F45"/>
      <c r="G45"/>
      <c r="H45"/>
    </row>
    <row r="46" spans="1:15">
      <c r="C46"/>
      <c r="D46"/>
      <c r="E46"/>
      <c r="F46"/>
      <c r="G46"/>
      <c r="H46"/>
    </row>
    <row r="47" spans="1:15">
      <c r="C47"/>
      <c r="D47"/>
      <c r="E47"/>
      <c r="F47"/>
      <c r="G47"/>
      <c r="H47"/>
    </row>
  </sheetData>
  <mergeCells count="2">
    <mergeCell ref="C5:E5"/>
    <mergeCell ref="F5:H5"/>
  </mergeCells>
  <dataValidations count="1">
    <dataValidation type="whole" operator="lessThanOrEqual" allowBlank="1" showInputMessage="1" showErrorMessage="1" sqref="D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Normal="100" workbookViewId="0">
      <pane xSplit="1" ySplit="6" topLeftCell="B43" activePane="bottomRight" state="frozen"/>
      <selection pane="topRight"/>
      <selection pane="bottomLeft"/>
      <selection pane="bottomRight" activeCell="E67" sqref="E67"/>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15">
      <c r="A1" s="2" t="s">
        <v>30</v>
      </c>
      <c r="B1" s="3" t="str">
        <f>'1. key ratios '!B1</f>
        <v>JSC "Bank of Georgia"</v>
      </c>
      <c r="C1" s="3"/>
    </row>
    <row r="2" spans="1:15">
      <c r="A2" s="2" t="s">
        <v>31</v>
      </c>
      <c r="B2" s="361">
        <f>'1. key ratios '!B2</f>
        <v>44926</v>
      </c>
      <c r="C2" s="361"/>
      <c r="D2" s="7"/>
      <c r="E2" s="7"/>
      <c r="F2" s="7"/>
      <c r="G2" s="7"/>
      <c r="H2" s="7"/>
    </row>
    <row r="3" spans="1:15">
      <c r="A3" s="2"/>
      <c r="B3" s="3"/>
      <c r="C3" s="6"/>
      <c r="D3" s="7"/>
      <c r="E3" s="7"/>
      <c r="F3" s="7"/>
      <c r="G3" s="7"/>
      <c r="H3" s="7"/>
    </row>
    <row r="4" spans="1:15" ht="13.5" thickBot="1">
      <c r="A4" s="36" t="s">
        <v>194</v>
      </c>
      <c r="B4" s="192" t="s">
        <v>22</v>
      </c>
      <c r="C4" s="17"/>
      <c r="D4" s="19"/>
      <c r="E4" s="19"/>
      <c r="F4" s="20"/>
      <c r="G4" s="20"/>
      <c r="H4" s="37" t="s">
        <v>73</v>
      </c>
    </row>
    <row r="5" spans="1:15">
      <c r="A5" s="38" t="s">
        <v>6</v>
      </c>
      <c r="B5" s="39"/>
      <c r="C5" s="727" t="s">
        <v>68</v>
      </c>
      <c r="D5" s="728"/>
      <c r="E5" s="729"/>
      <c r="F5" s="727" t="s">
        <v>72</v>
      </c>
      <c r="G5" s="728"/>
      <c r="H5" s="730"/>
    </row>
    <row r="6" spans="1:15">
      <c r="A6" s="40" t="s">
        <v>6</v>
      </c>
      <c r="B6" s="41"/>
      <c r="C6" s="42" t="s">
        <v>69</v>
      </c>
      <c r="D6" s="42" t="s">
        <v>70</v>
      </c>
      <c r="E6" s="42" t="s">
        <v>71</v>
      </c>
      <c r="F6" s="42" t="s">
        <v>69</v>
      </c>
      <c r="G6" s="42" t="s">
        <v>70</v>
      </c>
      <c r="H6" s="43" t="s">
        <v>71</v>
      </c>
    </row>
    <row r="7" spans="1:15">
      <c r="A7" s="44"/>
      <c r="B7" s="192" t="s">
        <v>193</v>
      </c>
      <c r="C7" s="45"/>
      <c r="D7" s="45"/>
      <c r="E7" s="45"/>
      <c r="F7" s="45"/>
      <c r="G7" s="45"/>
      <c r="H7" s="46"/>
    </row>
    <row r="8" spans="1:15" ht="15">
      <c r="A8" s="44">
        <v>1</v>
      </c>
      <c r="B8" s="47" t="s">
        <v>192</v>
      </c>
      <c r="C8" s="518">
        <v>26339656.949999999</v>
      </c>
      <c r="D8" s="518">
        <v>18486685.52</v>
      </c>
      <c r="E8" s="505">
        <f>C8+D8</f>
        <v>44826342.469999999</v>
      </c>
      <c r="F8" s="518">
        <v>19283413.489999998</v>
      </c>
      <c r="G8" s="519">
        <v>-5514330.71</v>
      </c>
      <c r="H8" s="508">
        <v>13769082.779999997</v>
      </c>
      <c r="J8" s="173"/>
      <c r="K8" s="173"/>
      <c r="L8" s="173"/>
      <c r="M8" s="173"/>
      <c r="N8" s="173"/>
      <c r="O8" s="173"/>
    </row>
    <row r="9" spans="1:15" ht="15">
      <c r="A9" s="44">
        <v>2</v>
      </c>
      <c r="B9" s="47" t="s">
        <v>191</v>
      </c>
      <c r="C9" s="520">
        <f>SUM(C10:C18)</f>
        <v>1273312355.22</v>
      </c>
      <c r="D9" s="520">
        <f>SUM(D10:D18)</f>
        <v>525674228.00379997</v>
      </c>
      <c r="E9" s="505">
        <f t="shared" ref="E9:E67" si="0">C9+D9</f>
        <v>1798986583.2237999</v>
      </c>
      <c r="F9" s="521">
        <v>985115706.11309934</v>
      </c>
      <c r="G9" s="522">
        <v>529829855.85969973</v>
      </c>
      <c r="H9" s="465">
        <v>1514945561.9727991</v>
      </c>
      <c r="J9" s="173"/>
      <c r="K9" s="173"/>
      <c r="L9" s="173"/>
      <c r="M9" s="173"/>
      <c r="N9" s="173"/>
      <c r="O9" s="173"/>
    </row>
    <row r="10" spans="1:15" ht="15">
      <c r="A10" s="44">
        <v>2.1</v>
      </c>
      <c r="B10" s="48" t="s">
        <v>190</v>
      </c>
      <c r="C10" s="518">
        <v>165648.07</v>
      </c>
      <c r="D10" s="518">
        <v>100260.68</v>
      </c>
      <c r="E10" s="505">
        <f t="shared" si="0"/>
        <v>265908.75</v>
      </c>
      <c r="F10" s="523">
        <v>721907.63</v>
      </c>
      <c r="G10" s="524">
        <v>60712.639999999999</v>
      </c>
      <c r="H10" s="465">
        <v>782620.27</v>
      </c>
      <c r="J10" s="173"/>
      <c r="K10" s="173"/>
      <c r="L10" s="173"/>
      <c r="M10" s="173"/>
      <c r="N10" s="173"/>
      <c r="O10" s="173"/>
    </row>
    <row r="11" spans="1:15" ht="15">
      <c r="A11" s="44">
        <v>2.2000000000000002</v>
      </c>
      <c r="B11" s="48" t="s">
        <v>189</v>
      </c>
      <c r="C11" s="518">
        <v>147984684.13</v>
      </c>
      <c r="D11" s="518">
        <v>182761192.59380001</v>
      </c>
      <c r="E11" s="505">
        <f t="shared" si="0"/>
        <v>330745876.7238</v>
      </c>
      <c r="F11" s="523">
        <v>124735703.74879999</v>
      </c>
      <c r="G11" s="524">
        <v>191482720.18244371</v>
      </c>
      <c r="H11" s="465">
        <v>316218423.93124372</v>
      </c>
      <c r="J11" s="173"/>
      <c r="K11" s="173"/>
      <c r="L11" s="173"/>
      <c r="M11" s="173"/>
      <c r="N11" s="173"/>
      <c r="O11" s="173"/>
    </row>
    <row r="12" spans="1:15" ht="15">
      <c r="A12" s="44">
        <v>2.2999999999999998</v>
      </c>
      <c r="B12" s="48" t="s">
        <v>188</v>
      </c>
      <c r="C12" s="518">
        <v>4339491.34</v>
      </c>
      <c r="D12" s="518">
        <v>10268822.103479723</v>
      </c>
      <c r="E12" s="505">
        <f t="shared" si="0"/>
        <v>14608313.443479722</v>
      </c>
      <c r="F12" s="523">
        <v>5395966.9699999997</v>
      </c>
      <c r="G12" s="524">
        <v>7024453.27842886</v>
      </c>
      <c r="H12" s="465">
        <v>12420420.248428859</v>
      </c>
      <c r="J12" s="173"/>
      <c r="K12" s="173"/>
      <c r="L12" s="173"/>
      <c r="M12" s="173"/>
      <c r="N12" s="173"/>
      <c r="O12" s="173"/>
    </row>
    <row r="13" spans="1:15" ht="15">
      <c r="A13" s="44">
        <v>2.4</v>
      </c>
      <c r="B13" s="48" t="s">
        <v>187</v>
      </c>
      <c r="C13" s="518">
        <v>39106609.122199997</v>
      </c>
      <c r="D13" s="518">
        <v>9277348.7100000009</v>
      </c>
      <c r="E13" s="505">
        <f t="shared" si="0"/>
        <v>48383957.832199998</v>
      </c>
      <c r="F13" s="523">
        <v>24534723.555399999</v>
      </c>
      <c r="G13" s="524">
        <v>8299419.7608000003</v>
      </c>
      <c r="H13" s="465">
        <v>32834143.316199999</v>
      </c>
      <c r="J13" s="173"/>
      <c r="K13" s="173"/>
      <c r="L13" s="173"/>
      <c r="M13" s="173"/>
      <c r="N13" s="173"/>
      <c r="O13" s="173"/>
    </row>
    <row r="14" spans="1:15" ht="15">
      <c r="A14" s="44">
        <v>2.5</v>
      </c>
      <c r="B14" s="48" t="s">
        <v>186</v>
      </c>
      <c r="C14" s="518">
        <v>18522034.82</v>
      </c>
      <c r="D14" s="518">
        <v>57885198.836320221</v>
      </c>
      <c r="E14" s="505">
        <f t="shared" si="0"/>
        <v>76407233.656320214</v>
      </c>
      <c r="F14" s="523">
        <v>11513665.060000001</v>
      </c>
      <c r="G14" s="524">
        <v>51433556.87785174</v>
      </c>
      <c r="H14" s="465">
        <v>62947221.937851742</v>
      </c>
      <c r="J14" s="173"/>
      <c r="K14" s="173"/>
      <c r="L14" s="173"/>
      <c r="M14" s="173"/>
      <c r="N14" s="173"/>
      <c r="O14" s="173"/>
    </row>
    <row r="15" spans="1:15" ht="15">
      <c r="A15" s="44">
        <v>2.6</v>
      </c>
      <c r="B15" s="48" t="s">
        <v>185</v>
      </c>
      <c r="C15" s="518">
        <v>53717566.170000002</v>
      </c>
      <c r="D15" s="518">
        <v>71027383.221300006</v>
      </c>
      <c r="E15" s="505">
        <f t="shared" si="0"/>
        <v>124744949.39130001</v>
      </c>
      <c r="F15" s="523">
        <v>43647527.270000003</v>
      </c>
      <c r="G15" s="524">
        <v>68182572.024375409</v>
      </c>
      <c r="H15" s="465">
        <v>111830099.29437542</v>
      </c>
      <c r="J15" s="173"/>
      <c r="K15" s="173"/>
      <c r="L15" s="173"/>
      <c r="M15" s="173"/>
      <c r="N15" s="173"/>
      <c r="O15" s="173"/>
    </row>
    <row r="16" spans="1:15" ht="15">
      <c r="A16" s="44">
        <v>2.7</v>
      </c>
      <c r="B16" s="48" t="s">
        <v>184</v>
      </c>
      <c r="C16" s="518">
        <v>19420599.7346</v>
      </c>
      <c r="D16" s="518">
        <v>7509128.4817000004</v>
      </c>
      <c r="E16" s="505">
        <f t="shared" si="0"/>
        <v>26929728.2163</v>
      </c>
      <c r="F16" s="523">
        <v>14214488.265799999</v>
      </c>
      <c r="G16" s="524">
        <v>8694933.6563000008</v>
      </c>
      <c r="H16" s="465">
        <v>22909421.9221</v>
      </c>
      <c r="J16" s="173"/>
      <c r="K16" s="173"/>
      <c r="L16" s="173"/>
      <c r="M16" s="173"/>
      <c r="N16" s="173"/>
      <c r="O16" s="173"/>
    </row>
    <row r="17" spans="1:15" ht="15">
      <c r="A17" s="44">
        <v>2.8</v>
      </c>
      <c r="B17" s="48" t="s">
        <v>183</v>
      </c>
      <c r="C17" s="518">
        <v>987010656.76999998</v>
      </c>
      <c r="D17" s="518">
        <v>182886952.08719999</v>
      </c>
      <c r="E17" s="505">
        <f t="shared" si="0"/>
        <v>1169897608.8571999</v>
      </c>
      <c r="F17" s="523">
        <v>757090217.38999999</v>
      </c>
      <c r="G17" s="524">
        <v>191457627.82949999</v>
      </c>
      <c r="H17" s="465">
        <v>948547845.21949995</v>
      </c>
      <c r="J17" s="173"/>
      <c r="K17" s="173"/>
      <c r="L17" s="173"/>
      <c r="M17" s="173"/>
      <c r="N17" s="173"/>
      <c r="O17" s="173"/>
    </row>
    <row r="18" spans="1:15" ht="15">
      <c r="A18" s="44">
        <v>2.9</v>
      </c>
      <c r="B18" s="48" t="s">
        <v>182</v>
      </c>
      <c r="C18" s="518">
        <v>3045065.0632000002</v>
      </c>
      <c r="D18" s="518">
        <v>3957941.29</v>
      </c>
      <c r="E18" s="505">
        <f t="shared" si="0"/>
        <v>7003006.3531999998</v>
      </c>
      <c r="F18" s="523">
        <v>3261506.2230993654</v>
      </c>
      <c r="G18" s="524">
        <v>3193859.61</v>
      </c>
      <c r="H18" s="465">
        <v>6455365.8330993652</v>
      </c>
      <c r="J18" s="173"/>
      <c r="K18" s="173"/>
      <c r="L18" s="173"/>
      <c r="M18" s="173"/>
      <c r="N18" s="173"/>
      <c r="O18" s="173"/>
    </row>
    <row r="19" spans="1:15" ht="15">
      <c r="A19" s="44">
        <v>3</v>
      </c>
      <c r="B19" s="47" t="s">
        <v>181</v>
      </c>
      <c r="C19" s="518">
        <v>19311830.300000001</v>
      </c>
      <c r="D19" s="518">
        <v>2445087.81</v>
      </c>
      <c r="E19" s="505">
        <f t="shared" si="0"/>
        <v>21756918.109999999</v>
      </c>
      <c r="F19" s="523">
        <v>13553827.220000001</v>
      </c>
      <c r="G19" s="524">
        <v>2032125.04</v>
      </c>
      <c r="H19" s="465">
        <v>15585952.260000002</v>
      </c>
      <c r="J19" s="173"/>
      <c r="K19" s="173"/>
      <c r="L19" s="173"/>
      <c r="M19" s="173"/>
      <c r="N19" s="173"/>
      <c r="O19" s="173"/>
    </row>
    <row r="20" spans="1:15" ht="15">
      <c r="A20" s="44">
        <v>4</v>
      </c>
      <c r="B20" s="47" t="s">
        <v>180</v>
      </c>
      <c r="C20" s="518">
        <v>275828731.94999999</v>
      </c>
      <c r="D20" s="518">
        <v>21104872.559999999</v>
      </c>
      <c r="E20" s="505">
        <f t="shared" si="0"/>
        <v>296933604.50999999</v>
      </c>
      <c r="F20" s="523">
        <v>195290127.97</v>
      </c>
      <c r="G20" s="524">
        <v>2452046.38</v>
      </c>
      <c r="H20" s="465">
        <v>197742174.34999999</v>
      </c>
      <c r="J20" s="173"/>
      <c r="K20" s="173"/>
      <c r="L20" s="173"/>
      <c r="M20" s="173"/>
      <c r="N20" s="173"/>
      <c r="O20" s="173"/>
    </row>
    <row r="21" spans="1:15" ht="15">
      <c r="A21" s="44">
        <v>5</v>
      </c>
      <c r="B21" s="47" t="s">
        <v>179</v>
      </c>
      <c r="C21" s="518">
        <v>0</v>
      </c>
      <c r="D21" s="518">
        <v>0</v>
      </c>
      <c r="E21" s="505">
        <f t="shared" si="0"/>
        <v>0</v>
      </c>
      <c r="F21" s="523">
        <v>0</v>
      </c>
      <c r="G21" s="524">
        <v>0</v>
      </c>
      <c r="H21" s="465">
        <v>0</v>
      </c>
      <c r="J21" s="173"/>
      <c r="K21" s="173"/>
      <c r="L21" s="173"/>
      <c r="M21" s="173"/>
      <c r="N21" s="173"/>
      <c r="O21" s="173"/>
    </row>
    <row r="22" spans="1:15" ht="15">
      <c r="A22" s="44">
        <v>6</v>
      </c>
      <c r="B22" s="49" t="s">
        <v>178</v>
      </c>
      <c r="C22" s="520">
        <f>C8+C9+C19+C20+C21</f>
        <v>1594792574.4200001</v>
      </c>
      <c r="D22" s="520">
        <f>D8+D9+D19+D20+D21</f>
        <v>567710873.8937999</v>
      </c>
      <c r="E22" s="505">
        <f>C22+D22</f>
        <v>2162503448.3137999</v>
      </c>
      <c r="F22" s="521">
        <v>1213243074.7930994</v>
      </c>
      <c r="G22" s="522">
        <v>528799696.56969976</v>
      </c>
      <c r="H22" s="465">
        <v>1742042771.3627992</v>
      </c>
      <c r="J22" s="173"/>
      <c r="K22" s="173"/>
      <c r="L22" s="173"/>
      <c r="M22" s="173"/>
      <c r="N22" s="173"/>
      <c r="O22" s="173"/>
    </row>
    <row r="23" spans="1:15" ht="15">
      <c r="A23" s="44"/>
      <c r="B23" s="192" t="s">
        <v>177</v>
      </c>
      <c r="C23" s="518"/>
      <c r="D23" s="518"/>
      <c r="E23" s="504"/>
      <c r="F23" s="523"/>
      <c r="G23" s="524"/>
      <c r="H23" s="509"/>
      <c r="J23" s="173"/>
      <c r="K23" s="173"/>
      <c r="L23" s="173"/>
      <c r="M23" s="173"/>
      <c r="N23" s="173"/>
      <c r="O23" s="173"/>
    </row>
    <row r="24" spans="1:15" ht="15">
      <c r="A24" s="44">
        <v>7</v>
      </c>
      <c r="B24" s="47" t="s">
        <v>176</v>
      </c>
      <c r="C24" s="518">
        <v>146018145.99000001</v>
      </c>
      <c r="D24" s="518">
        <v>5598558.6200000001</v>
      </c>
      <c r="E24" s="505">
        <f t="shared" si="0"/>
        <v>151616704.61000001</v>
      </c>
      <c r="F24" s="523">
        <v>105755600.73</v>
      </c>
      <c r="G24" s="524">
        <v>14659281.66</v>
      </c>
      <c r="H24" s="465">
        <v>120414882.39</v>
      </c>
      <c r="J24" s="173"/>
      <c r="K24" s="173"/>
      <c r="L24" s="173"/>
      <c r="M24" s="173"/>
      <c r="N24" s="173"/>
      <c r="O24" s="173"/>
    </row>
    <row r="25" spans="1:15" ht="15">
      <c r="A25" s="44">
        <v>8</v>
      </c>
      <c r="B25" s="47" t="s">
        <v>175</v>
      </c>
      <c r="C25" s="518">
        <v>356517204.32999998</v>
      </c>
      <c r="D25" s="518">
        <v>46276427.380000003</v>
      </c>
      <c r="E25" s="505">
        <f t="shared" si="0"/>
        <v>402793631.70999998</v>
      </c>
      <c r="F25" s="523">
        <v>266693712.59</v>
      </c>
      <c r="G25" s="524">
        <v>87901395.75</v>
      </c>
      <c r="H25" s="465">
        <v>354595108.34000003</v>
      </c>
      <c r="J25" s="173"/>
      <c r="K25" s="173"/>
      <c r="L25" s="173"/>
      <c r="M25" s="173"/>
      <c r="N25" s="173"/>
      <c r="O25" s="173"/>
    </row>
    <row r="26" spans="1:15" ht="15">
      <c r="A26" s="44">
        <v>9</v>
      </c>
      <c r="B26" s="47" t="s">
        <v>174</v>
      </c>
      <c r="C26" s="518">
        <v>13386394.140000001</v>
      </c>
      <c r="D26" s="518">
        <v>3532378</v>
      </c>
      <c r="E26" s="505">
        <f t="shared" si="0"/>
        <v>16918772.140000001</v>
      </c>
      <c r="F26" s="523">
        <v>8471418.25</v>
      </c>
      <c r="G26" s="524">
        <v>8746.4</v>
      </c>
      <c r="H26" s="465">
        <v>8480164.6500000004</v>
      </c>
      <c r="J26" s="173"/>
      <c r="K26" s="173"/>
      <c r="L26" s="173"/>
      <c r="M26" s="173"/>
      <c r="N26" s="173"/>
      <c r="O26" s="173"/>
    </row>
    <row r="27" spans="1:15" ht="15">
      <c r="A27" s="44">
        <v>10</v>
      </c>
      <c r="B27" s="47" t="s">
        <v>173</v>
      </c>
      <c r="C27" s="518">
        <v>3044079.54</v>
      </c>
      <c r="D27" s="518">
        <v>81118490.730000004</v>
      </c>
      <c r="E27" s="505">
        <f t="shared" si="0"/>
        <v>84162570.270000011</v>
      </c>
      <c r="F27" s="523">
        <v>2850792.22</v>
      </c>
      <c r="G27" s="524">
        <v>105978515.79000001</v>
      </c>
      <c r="H27" s="465">
        <v>108829308.01000001</v>
      </c>
      <c r="J27" s="173"/>
      <c r="K27" s="173"/>
      <c r="L27" s="173"/>
      <c r="M27" s="173"/>
      <c r="N27" s="173"/>
      <c r="O27" s="173"/>
    </row>
    <row r="28" spans="1:15" ht="15">
      <c r="A28" s="44">
        <v>11</v>
      </c>
      <c r="B28" s="47" t="s">
        <v>172</v>
      </c>
      <c r="C28" s="518">
        <v>311639536.73000002</v>
      </c>
      <c r="D28" s="518">
        <v>73442679.719999999</v>
      </c>
      <c r="E28" s="505">
        <f t="shared" si="0"/>
        <v>385082216.45000005</v>
      </c>
      <c r="F28" s="523">
        <v>187636106.93000001</v>
      </c>
      <c r="G28" s="524">
        <v>61892761.939999998</v>
      </c>
      <c r="H28" s="465">
        <v>249528868.87</v>
      </c>
      <c r="J28" s="173"/>
      <c r="K28" s="173"/>
      <c r="L28" s="173"/>
      <c r="M28" s="173"/>
      <c r="N28" s="173"/>
      <c r="O28" s="173"/>
    </row>
    <row r="29" spans="1:15" ht="15">
      <c r="A29" s="44">
        <v>12</v>
      </c>
      <c r="B29" s="47" t="s">
        <v>171</v>
      </c>
      <c r="C29" s="518">
        <v>0</v>
      </c>
      <c r="D29" s="518">
        <v>0</v>
      </c>
      <c r="E29" s="505">
        <f t="shared" si="0"/>
        <v>0</v>
      </c>
      <c r="F29" s="523">
        <v>0</v>
      </c>
      <c r="G29" s="524">
        <v>0</v>
      </c>
      <c r="H29" s="465">
        <v>0</v>
      </c>
      <c r="J29" s="173"/>
      <c r="K29" s="173"/>
      <c r="L29" s="173"/>
      <c r="M29" s="173"/>
      <c r="N29" s="173"/>
      <c r="O29" s="173"/>
    </row>
    <row r="30" spans="1:15" ht="15">
      <c r="A30" s="44">
        <v>13</v>
      </c>
      <c r="B30" s="50" t="s">
        <v>170</v>
      </c>
      <c r="C30" s="520">
        <f>SUM(C24:C29)</f>
        <v>830605360.73000002</v>
      </c>
      <c r="D30" s="520">
        <f>SUM(D24:D29)</f>
        <v>209968534.45000002</v>
      </c>
      <c r="E30" s="505">
        <f t="shared" si="0"/>
        <v>1040573895.1800001</v>
      </c>
      <c r="F30" s="521">
        <v>571407630.72000003</v>
      </c>
      <c r="G30" s="522">
        <v>270440701.54000002</v>
      </c>
      <c r="H30" s="465">
        <v>841848332.25999999</v>
      </c>
      <c r="J30" s="173"/>
      <c r="K30" s="173"/>
      <c r="L30" s="173"/>
      <c r="M30" s="173"/>
      <c r="N30" s="173"/>
      <c r="O30" s="173"/>
    </row>
    <row r="31" spans="1:15" ht="15">
      <c r="A31" s="44">
        <v>14</v>
      </c>
      <c r="B31" s="50" t="s">
        <v>169</v>
      </c>
      <c r="C31" s="520">
        <f>C22-C30</f>
        <v>764187213.69000006</v>
      </c>
      <c r="D31" s="520">
        <f>D22-D30</f>
        <v>357742339.44379985</v>
      </c>
      <c r="E31" s="505">
        <f t="shared" si="0"/>
        <v>1121929553.1338</v>
      </c>
      <c r="F31" s="521">
        <v>641835444.07309937</v>
      </c>
      <c r="G31" s="522">
        <v>258358995.02969974</v>
      </c>
      <c r="H31" s="465">
        <v>900194439.10279918</v>
      </c>
      <c r="J31" s="173"/>
      <c r="K31" s="173"/>
      <c r="L31" s="173"/>
      <c r="M31" s="173"/>
      <c r="N31" s="173"/>
      <c r="O31" s="173"/>
    </row>
    <row r="32" spans="1:15">
      <c r="A32" s="44"/>
      <c r="B32" s="51"/>
      <c r="C32" s="525"/>
      <c r="D32" s="525"/>
      <c r="E32" s="525"/>
      <c r="F32" s="526"/>
      <c r="G32" s="527"/>
      <c r="H32" s="526"/>
      <c r="J32" s="173"/>
      <c r="K32" s="173"/>
      <c r="L32" s="173"/>
      <c r="M32" s="173"/>
      <c r="N32" s="173"/>
      <c r="O32" s="173"/>
    </row>
    <row r="33" spans="1:15" ht="15">
      <c r="A33" s="44"/>
      <c r="B33" s="51" t="s">
        <v>168</v>
      </c>
      <c r="C33" s="518"/>
      <c r="D33" s="518"/>
      <c r="E33" s="504"/>
      <c r="F33" s="523"/>
      <c r="G33" s="524"/>
      <c r="H33" s="509"/>
      <c r="J33" s="173"/>
      <c r="K33" s="173"/>
      <c r="L33" s="173"/>
      <c r="M33" s="173"/>
      <c r="N33" s="173"/>
      <c r="O33" s="173"/>
    </row>
    <row r="34" spans="1:15" ht="15">
      <c r="A34" s="44">
        <v>15</v>
      </c>
      <c r="B34" s="52" t="s">
        <v>167</v>
      </c>
      <c r="C34" s="528">
        <f>C35-C36</f>
        <v>271972449.04999995</v>
      </c>
      <c r="D34" s="528">
        <f>D35-D36</f>
        <v>-10576261.109999985</v>
      </c>
      <c r="E34" s="505">
        <f t="shared" si="0"/>
        <v>261396187.93999997</v>
      </c>
      <c r="F34" s="521">
        <v>214182931.85999995</v>
      </c>
      <c r="G34" s="522">
        <v>-30278577.480000004</v>
      </c>
      <c r="H34" s="465">
        <v>183904354.37999994</v>
      </c>
      <c r="J34" s="173"/>
      <c r="K34" s="173"/>
      <c r="L34" s="173"/>
      <c r="M34" s="173"/>
      <c r="N34" s="173"/>
      <c r="O34" s="173"/>
    </row>
    <row r="35" spans="1:15" ht="15">
      <c r="A35" s="44">
        <v>15.1</v>
      </c>
      <c r="B35" s="48" t="s">
        <v>166</v>
      </c>
      <c r="C35" s="518">
        <v>380617520.58999997</v>
      </c>
      <c r="D35" s="518">
        <v>138991166.30000001</v>
      </c>
      <c r="E35" s="505">
        <f t="shared" si="0"/>
        <v>519608686.88999999</v>
      </c>
      <c r="F35" s="523">
        <v>282689042.64999998</v>
      </c>
      <c r="G35" s="524">
        <v>74884107.909999996</v>
      </c>
      <c r="H35" s="465">
        <v>357573150.55999994</v>
      </c>
      <c r="J35" s="173"/>
      <c r="K35" s="173"/>
      <c r="L35" s="173"/>
      <c r="M35" s="173"/>
      <c r="N35" s="173"/>
      <c r="O35" s="173"/>
    </row>
    <row r="36" spans="1:15" ht="15">
      <c r="A36" s="44">
        <v>15.2</v>
      </c>
      <c r="B36" s="48" t="s">
        <v>165</v>
      </c>
      <c r="C36" s="518">
        <v>108645071.54000001</v>
      </c>
      <c r="D36" s="518">
        <v>149567427.41</v>
      </c>
      <c r="E36" s="505">
        <f t="shared" si="0"/>
        <v>258212498.94999999</v>
      </c>
      <c r="F36" s="523">
        <v>68506110.790000007</v>
      </c>
      <c r="G36" s="524">
        <v>105162685.39</v>
      </c>
      <c r="H36" s="465">
        <v>173668796.18000001</v>
      </c>
      <c r="J36" s="173"/>
      <c r="K36" s="173"/>
      <c r="L36" s="173"/>
      <c r="M36" s="173"/>
      <c r="N36" s="173"/>
      <c r="O36" s="173"/>
    </row>
    <row r="37" spans="1:15" ht="15">
      <c r="A37" s="44">
        <v>16</v>
      </c>
      <c r="B37" s="47" t="s">
        <v>164</v>
      </c>
      <c r="C37" s="518">
        <v>487039.96</v>
      </c>
      <c r="D37" s="518">
        <v>0</v>
      </c>
      <c r="E37" s="505">
        <f t="shared" si="0"/>
        <v>487039.96</v>
      </c>
      <c r="F37" s="523">
        <v>400504.96</v>
      </c>
      <c r="G37" s="524">
        <v>0</v>
      </c>
      <c r="H37" s="465">
        <v>400504.96</v>
      </c>
      <c r="J37" s="173"/>
      <c r="K37" s="173"/>
      <c r="L37" s="173"/>
      <c r="M37" s="173"/>
      <c r="N37" s="173"/>
      <c r="O37" s="173"/>
    </row>
    <row r="38" spans="1:15" ht="15">
      <c r="A38" s="44">
        <v>17</v>
      </c>
      <c r="B38" s="47" t="s">
        <v>163</v>
      </c>
      <c r="C38" s="518">
        <v>0</v>
      </c>
      <c r="D38" s="518">
        <v>0</v>
      </c>
      <c r="E38" s="505">
        <f t="shared" si="0"/>
        <v>0</v>
      </c>
      <c r="F38" s="523">
        <v>0</v>
      </c>
      <c r="G38" s="524">
        <v>0</v>
      </c>
      <c r="H38" s="465">
        <v>0</v>
      </c>
      <c r="J38" s="173"/>
      <c r="K38" s="173"/>
      <c r="L38" s="173"/>
      <c r="M38" s="173"/>
      <c r="N38" s="173"/>
      <c r="O38" s="173"/>
    </row>
    <row r="39" spans="1:15" ht="15">
      <c r="A39" s="44">
        <v>18</v>
      </c>
      <c r="B39" s="47" t="s">
        <v>162</v>
      </c>
      <c r="C39" s="518">
        <v>7365140.25</v>
      </c>
      <c r="D39" s="518">
        <v>-6840451.6200000001</v>
      </c>
      <c r="E39" s="505">
        <f t="shared" si="0"/>
        <v>524688.62999999989</v>
      </c>
      <c r="F39" s="523">
        <v>29731107.07</v>
      </c>
      <c r="G39" s="524">
        <v>462574.44</v>
      </c>
      <c r="H39" s="465">
        <v>30193681.510000002</v>
      </c>
      <c r="J39" s="173"/>
      <c r="K39" s="173"/>
      <c r="L39" s="173"/>
      <c r="M39" s="173"/>
      <c r="N39" s="173"/>
      <c r="O39" s="173"/>
    </row>
    <row r="40" spans="1:15" ht="15">
      <c r="A40" s="44">
        <v>19</v>
      </c>
      <c r="B40" s="47" t="s">
        <v>161</v>
      </c>
      <c r="C40" s="518">
        <v>392271433.62</v>
      </c>
      <c r="D40" s="518">
        <v>0</v>
      </c>
      <c r="E40" s="505">
        <f t="shared" si="0"/>
        <v>392271433.62</v>
      </c>
      <c r="F40" s="523">
        <v>121314510.48</v>
      </c>
      <c r="G40" s="524">
        <v>0</v>
      </c>
      <c r="H40" s="465">
        <v>121314510.48</v>
      </c>
      <c r="J40" s="173"/>
      <c r="K40" s="173"/>
      <c r="L40" s="173"/>
      <c r="M40" s="173"/>
      <c r="N40" s="173"/>
      <c r="O40" s="173"/>
    </row>
    <row r="41" spans="1:15" ht="15">
      <c r="A41" s="44">
        <v>20</v>
      </c>
      <c r="B41" s="47" t="s">
        <v>160</v>
      </c>
      <c r="C41" s="518">
        <v>45184493</v>
      </c>
      <c r="D41" s="518">
        <v>0</v>
      </c>
      <c r="E41" s="505">
        <f t="shared" si="0"/>
        <v>45184493</v>
      </c>
      <c r="F41" s="523">
        <v>15737005.35</v>
      </c>
      <c r="G41" s="524">
        <v>0</v>
      </c>
      <c r="H41" s="465">
        <v>15737005.35</v>
      </c>
      <c r="J41" s="173"/>
      <c r="K41" s="173"/>
      <c r="L41" s="173"/>
      <c r="M41" s="173"/>
      <c r="N41" s="173"/>
      <c r="O41" s="173"/>
    </row>
    <row r="42" spans="1:15" ht="15">
      <c r="A42" s="44">
        <v>21</v>
      </c>
      <c r="B42" s="47" t="s">
        <v>159</v>
      </c>
      <c r="C42" s="518">
        <v>13189819.35</v>
      </c>
      <c r="D42" s="518">
        <v>0</v>
      </c>
      <c r="E42" s="505">
        <f t="shared" si="0"/>
        <v>13189819.35</v>
      </c>
      <c r="F42" s="523">
        <v>20840808.48</v>
      </c>
      <c r="G42" s="524">
        <v>0</v>
      </c>
      <c r="H42" s="465">
        <v>20840808.48</v>
      </c>
      <c r="J42" s="173"/>
      <c r="K42" s="173"/>
      <c r="L42" s="173"/>
      <c r="M42" s="173"/>
      <c r="N42" s="173"/>
      <c r="O42" s="173"/>
    </row>
    <row r="43" spans="1:15" ht="15">
      <c r="A43" s="44">
        <v>22</v>
      </c>
      <c r="B43" s="47" t="s">
        <v>158</v>
      </c>
      <c r="C43" s="518">
        <v>20347240.420000002</v>
      </c>
      <c r="D43" s="518">
        <v>23013518.620000001</v>
      </c>
      <c r="E43" s="505">
        <f t="shared" si="0"/>
        <v>43360759.040000007</v>
      </c>
      <c r="F43" s="523">
        <v>13601426.699999999</v>
      </c>
      <c r="G43" s="524">
        <v>29818504.75</v>
      </c>
      <c r="H43" s="465">
        <v>43419931.450000003</v>
      </c>
      <c r="J43" s="173"/>
      <c r="K43" s="173"/>
      <c r="L43" s="173"/>
      <c r="M43" s="173"/>
      <c r="N43" s="173"/>
      <c r="O43" s="173"/>
    </row>
    <row r="44" spans="1:15" ht="15">
      <c r="A44" s="44">
        <v>23</v>
      </c>
      <c r="B44" s="47" t="s">
        <v>157</v>
      </c>
      <c r="C44" s="518">
        <v>865589.24</v>
      </c>
      <c r="D44" s="518">
        <v>-999300.2</v>
      </c>
      <c r="E44" s="505">
        <f t="shared" si="0"/>
        <v>-133710.95999999996</v>
      </c>
      <c r="F44" s="523">
        <v>13838027.460000001</v>
      </c>
      <c r="G44" s="524">
        <v>721392.36</v>
      </c>
      <c r="H44" s="465">
        <v>14559419.82</v>
      </c>
      <c r="J44" s="173"/>
      <c r="K44" s="173"/>
      <c r="L44" s="173"/>
      <c r="M44" s="173"/>
      <c r="N44" s="173"/>
      <c r="O44" s="173"/>
    </row>
    <row r="45" spans="1:15" ht="15">
      <c r="A45" s="44">
        <v>24</v>
      </c>
      <c r="B45" s="50" t="s">
        <v>271</v>
      </c>
      <c r="C45" s="520">
        <f>C34+C37+C38+C39+C40+C41+C42+C43+C44</f>
        <v>751683204.88999987</v>
      </c>
      <c r="D45" s="520">
        <f>D34+D37+D38+D39+D40+D41+D42+D43+D44</f>
        <v>4597505.6900000153</v>
      </c>
      <c r="E45" s="505">
        <f t="shared" si="0"/>
        <v>756280710.57999992</v>
      </c>
      <c r="F45" s="521">
        <v>429646322.35999995</v>
      </c>
      <c r="G45" s="522">
        <v>723894.06999999715</v>
      </c>
      <c r="H45" s="465">
        <v>430370216.42999995</v>
      </c>
      <c r="J45" s="173"/>
      <c r="K45" s="173"/>
      <c r="L45" s="173"/>
      <c r="M45" s="173"/>
      <c r="N45" s="173"/>
      <c r="O45" s="173"/>
    </row>
    <row r="46" spans="1:15">
      <c r="A46" s="44"/>
      <c r="B46" s="192" t="s">
        <v>156</v>
      </c>
      <c r="C46" s="518"/>
      <c r="D46" s="518"/>
      <c r="E46" s="518"/>
      <c r="F46" s="523"/>
      <c r="G46" s="524"/>
      <c r="H46" s="523"/>
      <c r="J46" s="173"/>
      <c r="K46" s="173"/>
      <c r="L46" s="173"/>
      <c r="M46" s="173"/>
      <c r="N46" s="173"/>
      <c r="O46" s="173"/>
    </row>
    <row r="47" spans="1:15" ht="15">
      <c r="A47" s="44">
        <v>25</v>
      </c>
      <c r="B47" s="47" t="s">
        <v>155</v>
      </c>
      <c r="C47" s="518">
        <v>21521264.77</v>
      </c>
      <c r="D47" s="518">
        <v>8894048.6099999994</v>
      </c>
      <c r="E47" s="505">
        <f t="shared" si="0"/>
        <v>30415313.379999999</v>
      </c>
      <c r="F47" s="523">
        <v>18026377.140000001</v>
      </c>
      <c r="G47" s="524">
        <v>9792177.9100000001</v>
      </c>
      <c r="H47" s="465">
        <v>27818555.050000001</v>
      </c>
      <c r="J47" s="173"/>
      <c r="K47" s="173"/>
      <c r="L47" s="173"/>
      <c r="M47" s="173"/>
      <c r="N47" s="173"/>
      <c r="O47" s="173"/>
    </row>
    <row r="48" spans="1:15" ht="15">
      <c r="A48" s="44">
        <v>26</v>
      </c>
      <c r="B48" s="47" t="s">
        <v>154</v>
      </c>
      <c r="C48" s="518">
        <v>57628203.600000001</v>
      </c>
      <c r="D48" s="518">
        <v>14496949.51</v>
      </c>
      <c r="E48" s="505">
        <f t="shared" si="0"/>
        <v>72125153.109999999</v>
      </c>
      <c r="F48" s="523">
        <v>40299482.770000003</v>
      </c>
      <c r="G48" s="524">
        <v>14786948.67</v>
      </c>
      <c r="H48" s="465">
        <v>55086431.440000005</v>
      </c>
      <c r="J48" s="173"/>
      <c r="K48" s="173"/>
      <c r="L48" s="173"/>
      <c r="M48" s="173"/>
      <c r="N48" s="173"/>
      <c r="O48" s="173"/>
    </row>
    <row r="49" spans="1:15" ht="15">
      <c r="A49" s="44">
        <v>27</v>
      </c>
      <c r="B49" s="47" t="s">
        <v>153</v>
      </c>
      <c r="C49" s="518">
        <v>313711552.44</v>
      </c>
      <c r="D49" s="518">
        <v>0</v>
      </c>
      <c r="E49" s="505">
        <f t="shared" si="0"/>
        <v>313711552.44</v>
      </c>
      <c r="F49" s="523">
        <v>257993397.90000001</v>
      </c>
      <c r="G49" s="524">
        <v>0</v>
      </c>
      <c r="H49" s="465">
        <v>257993397.90000001</v>
      </c>
      <c r="J49" s="173"/>
      <c r="K49" s="173"/>
      <c r="L49" s="173"/>
      <c r="M49" s="173"/>
      <c r="N49" s="173"/>
      <c r="O49" s="173"/>
    </row>
    <row r="50" spans="1:15" ht="15">
      <c r="A50" s="44">
        <v>28</v>
      </c>
      <c r="B50" s="47" t="s">
        <v>152</v>
      </c>
      <c r="C50" s="518">
        <v>17481750.149999999</v>
      </c>
      <c r="D50" s="518">
        <v>0</v>
      </c>
      <c r="E50" s="505">
        <f t="shared" si="0"/>
        <v>17481750.149999999</v>
      </c>
      <c r="F50" s="523">
        <v>16062575.470000001</v>
      </c>
      <c r="G50" s="524">
        <v>0</v>
      </c>
      <c r="H50" s="465">
        <v>16062575.470000001</v>
      </c>
      <c r="J50" s="173"/>
      <c r="K50" s="173"/>
      <c r="L50" s="173"/>
      <c r="M50" s="173"/>
      <c r="N50" s="173"/>
      <c r="O50" s="173"/>
    </row>
    <row r="51" spans="1:15" ht="15">
      <c r="A51" s="44">
        <v>29</v>
      </c>
      <c r="B51" s="47" t="s">
        <v>151</v>
      </c>
      <c r="C51" s="518">
        <v>89253091</v>
      </c>
      <c r="D51" s="518">
        <v>0</v>
      </c>
      <c r="E51" s="505">
        <f t="shared" si="0"/>
        <v>89253091</v>
      </c>
      <c r="F51" s="523">
        <v>78008317.140000001</v>
      </c>
      <c r="G51" s="524">
        <v>0</v>
      </c>
      <c r="H51" s="465">
        <v>78008317.140000001</v>
      </c>
      <c r="J51" s="173"/>
      <c r="K51" s="173"/>
      <c r="L51" s="173"/>
      <c r="M51" s="173"/>
      <c r="N51" s="173"/>
      <c r="O51" s="173"/>
    </row>
    <row r="52" spans="1:15" ht="15">
      <c r="A52" s="44">
        <v>30</v>
      </c>
      <c r="B52" s="47" t="s">
        <v>150</v>
      </c>
      <c r="C52" s="518">
        <v>78474671.510000005</v>
      </c>
      <c r="D52" s="518">
        <v>1686290.91</v>
      </c>
      <c r="E52" s="505">
        <f t="shared" si="0"/>
        <v>80160962.420000002</v>
      </c>
      <c r="F52" s="523">
        <v>66569828.93</v>
      </c>
      <c r="G52" s="524">
        <v>1084839.28</v>
      </c>
      <c r="H52" s="465">
        <v>67654668.209999993</v>
      </c>
      <c r="J52" s="173"/>
      <c r="K52" s="173"/>
      <c r="L52" s="173"/>
      <c r="M52" s="173"/>
      <c r="N52" s="173"/>
      <c r="O52" s="173"/>
    </row>
    <row r="53" spans="1:15" ht="15">
      <c r="A53" s="44">
        <v>31</v>
      </c>
      <c r="B53" s="50" t="s">
        <v>272</v>
      </c>
      <c r="C53" s="520">
        <f>C47+C48+C49+C50+C51+C52</f>
        <v>578070533.47000003</v>
      </c>
      <c r="D53" s="520">
        <f>D47+D48+D49+D50+D51+D52</f>
        <v>25077289.029999997</v>
      </c>
      <c r="E53" s="505">
        <f t="shared" si="0"/>
        <v>603147822.5</v>
      </c>
      <c r="F53" s="521">
        <v>476959979.35000002</v>
      </c>
      <c r="G53" s="522">
        <v>25663965.859999999</v>
      </c>
      <c r="H53" s="465">
        <v>502623945.21000004</v>
      </c>
      <c r="J53" s="173"/>
      <c r="K53" s="173"/>
      <c r="L53" s="173"/>
      <c r="M53" s="173"/>
      <c r="N53" s="173"/>
      <c r="O53" s="173"/>
    </row>
    <row r="54" spans="1:15" ht="15">
      <c r="A54" s="44">
        <v>32</v>
      </c>
      <c r="B54" s="50" t="s">
        <v>273</v>
      </c>
      <c r="C54" s="520">
        <f>C45-C53</f>
        <v>173612671.41999984</v>
      </c>
      <c r="D54" s="520">
        <f>D45-D53</f>
        <v>-20479783.339999981</v>
      </c>
      <c r="E54" s="505">
        <f t="shared" si="0"/>
        <v>153132888.07999986</v>
      </c>
      <c r="F54" s="521">
        <v>-47313656.990000069</v>
      </c>
      <c r="G54" s="522">
        <v>-24940071.790000003</v>
      </c>
      <c r="H54" s="465">
        <v>-72253728.780000076</v>
      </c>
      <c r="J54" s="173"/>
      <c r="K54" s="173"/>
      <c r="L54" s="173"/>
      <c r="M54" s="173"/>
      <c r="N54" s="173"/>
      <c r="O54" s="173"/>
    </row>
    <row r="55" spans="1:15">
      <c r="A55" s="44"/>
      <c r="B55" s="51"/>
      <c r="C55" s="525"/>
      <c r="D55" s="525"/>
      <c r="E55" s="525"/>
      <c r="F55" s="526"/>
      <c r="G55" s="527"/>
      <c r="H55" s="526"/>
      <c r="J55" s="173"/>
      <c r="K55" s="173"/>
      <c r="L55" s="173"/>
      <c r="M55" s="173"/>
      <c r="N55" s="173"/>
      <c r="O55" s="173"/>
    </row>
    <row r="56" spans="1:15" ht="15">
      <c r="A56" s="44">
        <v>33</v>
      </c>
      <c r="B56" s="50" t="s">
        <v>149</v>
      </c>
      <c r="C56" s="520">
        <f>C31+C54</f>
        <v>937799885.1099999</v>
      </c>
      <c r="D56" s="520">
        <f>D31+D54</f>
        <v>337262556.10379988</v>
      </c>
      <c r="E56" s="505">
        <f t="shared" si="0"/>
        <v>1275062441.2137997</v>
      </c>
      <c r="F56" s="521">
        <v>594521787.08309937</v>
      </c>
      <c r="G56" s="522">
        <v>233418923.23969975</v>
      </c>
      <c r="H56" s="465">
        <v>827940710.32279909</v>
      </c>
      <c r="J56" s="173"/>
      <c r="K56" s="173"/>
      <c r="L56" s="173"/>
      <c r="M56" s="173"/>
      <c r="N56" s="173"/>
      <c r="O56" s="173"/>
    </row>
    <row r="57" spans="1:15">
      <c r="A57" s="44"/>
      <c r="B57" s="51"/>
      <c r="C57" s="525"/>
      <c r="D57" s="525"/>
      <c r="E57" s="525"/>
      <c r="F57" s="526"/>
      <c r="G57" s="527"/>
      <c r="H57" s="526"/>
      <c r="J57" s="173"/>
      <c r="K57" s="173"/>
      <c r="L57" s="173"/>
      <c r="M57" s="173"/>
      <c r="N57" s="173"/>
      <c r="O57" s="173"/>
    </row>
    <row r="58" spans="1:15" ht="15">
      <c r="A58" s="44">
        <v>34</v>
      </c>
      <c r="B58" s="47" t="s">
        <v>148</v>
      </c>
      <c r="C58" s="518">
        <v>194715221.60929999</v>
      </c>
      <c r="D58" s="518">
        <v>-29749699.489999998</v>
      </c>
      <c r="E58" s="505">
        <f t="shared" si="0"/>
        <v>164965522.11929998</v>
      </c>
      <c r="F58" s="523">
        <v>-76424144.902500004</v>
      </c>
      <c r="G58" s="524">
        <v>-51235423.100000001</v>
      </c>
      <c r="H58" s="465">
        <v>-127659568.0025</v>
      </c>
      <c r="J58" s="173"/>
      <c r="K58" s="173"/>
      <c r="L58" s="173"/>
      <c r="M58" s="173"/>
      <c r="N58" s="173"/>
      <c r="O58" s="173"/>
    </row>
    <row r="59" spans="1:15" s="193" customFormat="1" ht="15">
      <c r="A59" s="44">
        <v>35</v>
      </c>
      <c r="B59" s="47" t="s">
        <v>147</v>
      </c>
      <c r="C59" s="518">
        <v>-2981259.93</v>
      </c>
      <c r="D59" s="518">
        <v>0</v>
      </c>
      <c r="E59" s="529">
        <f t="shared" si="0"/>
        <v>-2981259.93</v>
      </c>
      <c r="F59" s="523">
        <v>3667266.91</v>
      </c>
      <c r="G59" s="524">
        <v>0</v>
      </c>
      <c r="H59" s="530">
        <v>3667266.91</v>
      </c>
      <c r="J59" s="173"/>
      <c r="K59" s="173"/>
      <c r="L59" s="173"/>
      <c r="M59" s="173"/>
      <c r="N59" s="173"/>
      <c r="O59" s="173"/>
    </row>
    <row r="60" spans="1:15" ht="15">
      <c r="A60" s="44">
        <v>36</v>
      </c>
      <c r="B60" s="47" t="s">
        <v>146</v>
      </c>
      <c r="C60" s="518">
        <v>42071696.774499997</v>
      </c>
      <c r="D60" s="518">
        <v>104607.03</v>
      </c>
      <c r="E60" s="505">
        <f t="shared" si="0"/>
        <v>42176303.804499999</v>
      </c>
      <c r="F60" s="523">
        <v>3857552.2422000002</v>
      </c>
      <c r="G60" s="524">
        <v>17602495.800000001</v>
      </c>
      <c r="H60" s="465">
        <v>21460048.042199999</v>
      </c>
      <c r="J60" s="173"/>
      <c r="K60" s="173"/>
      <c r="L60" s="173"/>
      <c r="M60" s="173"/>
      <c r="N60" s="173"/>
      <c r="O60" s="173"/>
    </row>
    <row r="61" spans="1:15" ht="15">
      <c r="A61" s="44">
        <v>37</v>
      </c>
      <c r="B61" s="50" t="s">
        <v>145</v>
      </c>
      <c r="C61" s="520">
        <f>C58+C59+C60</f>
        <v>233805658.45379996</v>
      </c>
      <c r="D61" s="520">
        <f>D58+D59+D60</f>
        <v>-29645092.459999997</v>
      </c>
      <c r="E61" s="505">
        <f t="shared" si="0"/>
        <v>204160565.99379995</v>
      </c>
      <c r="F61" s="521">
        <v>-68899325.750300005</v>
      </c>
      <c r="G61" s="522">
        <v>-33632927.299999997</v>
      </c>
      <c r="H61" s="465">
        <v>-102532253.0503</v>
      </c>
      <c r="J61" s="173"/>
      <c r="K61" s="173"/>
      <c r="L61" s="173"/>
      <c r="M61" s="173"/>
      <c r="N61" s="173"/>
      <c r="O61" s="173"/>
    </row>
    <row r="62" spans="1:15">
      <c r="A62" s="44"/>
      <c r="B62" s="53"/>
      <c r="C62" s="518"/>
      <c r="D62" s="518"/>
      <c r="E62" s="518"/>
      <c r="F62" s="523"/>
      <c r="G62" s="524"/>
      <c r="H62" s="523"/>
      <c r="J62" s="173"/>
      <c r="K62" s="173"/>
      <c r="L62" s="173"/>
      <c r="M62" s="173"/>
      <c r="N62" s="173"/>
      <c r="O62" s="173"/>
    </row>
    <row r="63" spans="1:15" ht="15">
      <c r="A63" s="44">
        <v>38</v>
      </c>
      <c r="B63" s="54" t="s">
        <v>144</v>
      </c>
      <c r="C63" s="520">
        <f>C56-C61</f>
        <v>703994226.65619993</v>
      </c>
      <c r="D63" s="520">
        <f>D56-D61</f>
        <v>366907648.56379986</v>
      </c>
      <c r="E63" s="505">
        <f t="shared" si="0"/>
        <v>1070901875.2199998</v>
      </c>
      <c r="F63" s="521">
        <v>663421112.83339942</v>
      </c>
      <c r="G63" s="522">
        <v>267051850.53969973</v>
      </c>
      <c r="H63" s="465">
        <v>930472963.37309909</v>
      </c>
      <c r="J63" s="173"/>
      <c r="K63" s="173"/>
      <c r="L63" s="173"/>
      <c r="M63" s="173"/>
      <c r="N63" s="173"/>
      <c r="O63" s="173"/>
    </row>
    <row r="64" spans="1:15" ht="15">
      <c r="A64" s="40">
        <v>39</v>
      </c>
      <c r="B64" s="47" t="s">
        <v>143</v>
      </c>
      <c r="C64" s="697">
        <v>199232493</v>
      </c>
      <c r="D64" s="531"/>
      <c r="E64" s="505">
        <f t="shared" si="0"/>
        <v>199232493</v>
      </c>
      <c r="F64" s="532">
        <v>98501418.181955963</v>
      </c>
      <c r="G64" s="533"/>
      <c r="H64" s="465">
        <v>98501418.181955963</v>
      </c>
      <c r="J64" s="173"/>
      <c r="K64" s="173"/>
      <c r="L64" s="173"/>
      <c r="M64" s="173"/>
      <c r="N64" s="173"/>
      <c r="O64" s="173"/>
    </row>
    <row r="65" spans="1:15" ht="15">
      <c r="A65" s="44">
        <v>40</v>
      </c>
      <c r="B65" s="50" t="s">
        <v>142</v>
      </c>
      <c r="C65" s="520">
        <f>C63-C64</f>
        <v>504761733.65619993</v>
      </c>
      <c r="D65" s="520">
        <f>D63-D64</f>
        <v>366907648.56379986</v>
      </c>
      <c r="E65" s="505">
        <f t="shared" si="0"/>
        <v>871669382.21999979</v>
      </c>
      <c r="F65" s="521">
        <v>564919694.65144348</v>
      </c>
      <c r="G65" s="522">
        <v>267051850.53969973</v>
      </c>
      <c r="H65" s="465">
        <v>831971545.19114327</v>
      </c>
      <c r="J65" s="173"/>
      <c r="K65" s="173"/>
      <c r="L65" s="173"/>
      <c r="M65" s="173"/>
      <c r="N65" s="173"/>
      <c r="O65" s="173"/>
    </row>
    <row r="66" spans="1:15" ht="15">
      <c r="A66" s="40">
        <v>41</v>
      </c>
      <c r="B66" s="47" t="s">
        <v>141</v>
      </c>
      <c r="C66" s="531">
        <v>71202.78</v>
      </c>
      <c r="D66" s="531"/>
      <c r="E66" s="505">
        <f t="shared" si="0"/>
        <v>71202.78</v>
      </c>
      <c r="F66" s="532">
        <v>2390.21</v>
      </c>
      <c r="G66" s="533"/>
      <c r="H66" s="465">
        <v>2390.21</v>
      </c>
      <c r="J66" s="173"/>
      <c r="K66" s="173"/>
      <c r="L66" s="173"/>
      <c r="M66" s="173"/>
      <c r="N66" s="173"/>
      <c r="O66" s="173"/>
    </row>
    <row r="67" spans="1:15" ht="15.75" thickBot="1">
      <c r="A67" s="55">
        <v>42</v>
      </c>
      <c r="B67" s="56" t="s">
        <v>140</v>
      </c>
      <c r="C67" s="534">
        <f>C65+C66</f>
        <v>504832936.4361999</v>
      </c>
      <c r="D67" s="534">
        <f>D65+D66</f>
        <v>366907648.56379986</v>
      </c>
      <c r="E67" s="514">
        <f t="shared" si="0"/>
        <v>871740584.99999976</v>
      </c>
      <c r="F67" s="534">
        <v>564922084.86144352</v>
      </c>
      <c r="G67" s="535">
        <v>267051850.53969973</v>
      </c>
      <c r="H67" s="517">
        <v>831973935.40114331</v>
      </c>
      <c r="J67" s="173"/>
      <c r="K67" s="173"/>
      <c r="L67" s="173"/>
      <c r="M67" s="173"/>
      <c r="N67" s="173"/>
      <c r="O67" s="173"/>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zoomScaleNormal="100" workbookViewId="0"/>
  </sheetViews>
  <sheetFormatPr defaultColWidth="9.140625" defaultRowHeight="14.25"/>
  <cols>
    <col min="1" max="1" width="9.5703125" style="5" bestFit="1" customWidth="1"/>
    <col min="2" max="2" width="72.28515625" style="5" customWidth="1"/>
    <col min="3" max="4" width="12.7109375" style="5" customWidth="1"/>
    <col min="5" max="5" width="16.5703125" style="5" customWidth="1"/>
    <col min="6" max="6" width="15.140625" style="5" customWidth="1"/>
    <col min="7" max="7" width="16.5703125" style="5" customWidth="1"/>
    <col min="8" max="8" width="17.42578125" style="5" customWidth="1"/>
    <col min="9" max="16384" width="9.140625" style="5"/>
  </cols>
  <sheetData>
    <row r="1" spans="1:15">
      <c r="A1" s="2" t="s">
        <v>30</v>
      </c>
      <c r="B1" s="3" t="str">
        <f>'1. key ratios '!B1</f>
        <v>JSC "Bank of Georgia"</v>
      </c>
    </row>
    <row r="2" spans="1:15">
      <c r="A2" s="2" t="s">
        <v>31</v>
      </c>
      <c r="B2" s="361">
        <f>'1. key ratios '!B2</f>
        <v>44926</v>
      </c>
    </row>
    <row r="3" spans="1:15">
      <c r="A3" s="4"/>
    </row>
    <row r="4" spans="1:15" ht="15" thickBot="1">
      <c r="A4" s="4" t="s">
        <v>74</v>
      </c>
      <c r="B4" s="4"/>
      <c r="C4" s="174"/>
      <c r="D4" s="174"/>
      <c r="E4" s="174"/>
      <c r="F4" s="175"/>
      <c r="G4" s="175"/>
      <c r="H4" s="176" t="s">
        <v>73</v>
      </c>
    </row>
    <row r="5" spans="1:15">
      <c r="A5" s="731" t="s">
        <v>6</v>
      </c>
      <c r="B5" s="733" t="s">
        <v>338</v>
      </c>
      <c r="C5" s="727" t="s">
        <v>68</v>
      </c>
      <c r="D5" s="728"/>
      <c r="E5" s="729"/>
      <c r="F5" s="727" t="s">
        <v>72</v>
      </c>
      <c r="G5" s="728"/>
      <c r="H5" s="730"/>
    </row>
    <row r="6" spans="1:15">
      <c r="A6" s="732"/>
      <c r="B6" s="734"/>
      <c r="C6" s="26" t="s">
        <v>285</v>
      </c>
      <c r="D6" s="26" t="s">
        <v>121</v>
      </c>
      <c r="E6" s="26" t="s">
        <v>108</v>
      </c>
      <c r="F6" s="26" t="s">
        <v>285</v>
      </c>
      <c r="G6" s="26" t="s">
        <v>121</v>
      </c>
      <c r="H6" s="27" t="s">
        <v>108</v>
      </c>
    </row>
    <row r="7" spans="1:15" s="15" customFormat="1" ht="15.75">
      <c r="A7" s="177">
        <v>1</v>
      </c>
      <c r="B7" s="178" t="s">
        <v>372</v>
      </c>
      <c r="C7" s="468"/>
      <c r="D7" s="468"/>
      <c r="E7" s="536">
        <f>C7+D7</f>
        <v>0</v>
      </c>
      <c r="F7" s="468"/>
      <c r="G7" s="468"/>
      <c r="H7" s="537">
        <v>0</v>
      </c>
      <c r="J7" s="470"/>
      <c r="K7" s="470"/>
      <c r="L7" s="470"/>
      <c r="M7" s="470"/>
      <c r="N7" s="470"/>
      <c r="O7" s="470"/>
    </row>
    <row r="8" spans="1:15" s="15" customFormat="1" ht="15.75">
      <c r="A8" s="177">
        <v>1.1000000000000001</v>
      </c>
      <c r="B8" s="223" t="s">
        <v>303</v>
      </c>
      <c r="C8" s="468">
        <v>1055196991.02</v>
      </c>
      <c r="D8" s="468">
        <v>640725499.56089997</v>
      </c>
      <c r="E8" s="536">
        <f t="shared" ref="E8:E53" si="0">C8+D8</f>
        <v>1695922490.5809</v>
      </c>
      <c r="F8" s="468">
        <v>871010887.16999996</v>
      </c>
      <c r="G8" s="468">
        <v>784628130.9914</v>
      </c>
      <c r="H8" s="537">
        <v>1655639018.1613998</v>
      </c>
      <c r="J8" s="470"/>
      <c r="K8" s="470"/>
      <c r="L8" s="470"/>
      <c r="M8" s="470"/>
      <c r="N8" s="470"/>
      <c r="O8" s="470"/>
    </row>
    <row r="9" spans="1:15" s="15" customFormat="1" ht="15.75">
      <c r="A9" s="177">
        <v>1.2</v>
      </c>
      <c r="B9" s="223" t="s">
        <v>304</v>
      </c>
      <c r="C9" s="468">
        <v>0</v>
      </c>
      <c r="D9" s="468">
        <v>116308762.9366</v>
      </c>
      <c r="E9" s="536">
        <f t="shared" si="0"/>
        <v>116308762.9366</v>
      </c>
      <c r="F9" s="468">
        <v>0</v>
      </c>
      <c r="G9" s="468">
        <v>71540094.829999998</v>
      </c>
      <c r="H9" s="537">
        <v>71540094.829999998</v>
      </c>
      <c r="J9" s="470"/>
      <c r="K9" s="470"/>
      <c r="L9" s="470"/>
      <c r="M9" s="470"/>
      <c r="N9" s="470"/>
      <c r="O9" s="470"/>
    </row>
    <row r="10" spans="1:15" s="15" customFormat="1" ht="15.75">
      <c r="A10" s="177">
        <v>1.3</v>
      </c>
      <c r="B10" s="223" t="s">
        <v>305</v>
      </c>
      <c r="C10" s="468">
        <v>215662210.09999999</v>
      </c>
      <c r="D10" s="468">
        <v>15165355.312700003</v>
      </c>
      <c r="E10" s="536">
        <f t="shared" si="0"/>
        <v>230827565.4127</v>
      </c>
      <c r="F10" s="468">
        <v>228742419.75999999</v>
      </c>
      <c r="G10" s="468">
        <v>16077709.096599996</v>
      </c>
      <c r="H10" s="537">
        <v>244820128.85659999</v>
      </c>
      <c r="J10" s="470"/>
      <c r="K10" s="470"/>
      <c r="L10" s="470"/>
      <c r="M10" s="470"/>
      <c r="N10" s="470"/>
      <c r="O10" s="470"/>
    </row>
    <row r="11" spans="1:15" s="15" customFormat="1" ht="15.75">
      <c r="A11" s="177">
        <v>1.4</v>
      </c>
      <c r="B11" s="223" t="s">
        <v>286</v>
      </c>
      <c r="C11" s="468">
        <v>278197892.98000002</v>
      </c>
      <c r="D11" s="468">
        <v>301157896.78310001</v>
      </c>
      <c r="E11" s="536">
        <f t="shared" si="0"/>
        <v>579355789.76310003</v>
      </c>
      <c r="F11" s="468">
        <v>169859313.00999999</v>
      </c>
      <c r="G11" s="468">
        <v>344304902.7493</v>
      </c>
      <c r="H11" s="537">
        <v>514164215.75929999</v>
      </c>
      <c r="J11" s="470"/>
      <c r="K11" s="470"/>
      <c r="L11" s="470"/>
      <c r="M11" s="470"/>
      <c r="N11" s="470"/>
      <c r="O11" s="470"/>
    </row>
    <row r="12" spans="1:15" s="15" customFormat="1" ht="29.25" customHeight="1">
      <c r="A12" s="177">
        <v>2</v>
      </c>
      <c r="B12" s="180" t="s">
        <v>307</v>
      </c>
      <c r="C12" s="468">
        <v>0</v>
      </c>
      <c r="D12" s="468">
        <v>0</v>
      </c>
      <c r="E12" s="536">
        <f t="shared" si="0"/>
        <v>0</v>
      </c>
      <c r="F12" s="468">
        <v>0</v>
      </c>
      <c r="G12" s="468">
        <v>0</v>
      </c>
      <c r="H12" s="537">
        <v>0</v>
      </c>
      <c r="J12" s="470"/>
      <c r="K12" s="470"/>
      <c r="L12" s="470"/>
      <c r="M12" s="470"/>
      <c r="N12" s="470"/>
      <c r="O12" s="470"/>
    </row>
    <row r="13" spans="1:15" s="15" customFormat="1" ht="19.899999999999999" customHeight="1">
      <c r="A13" s="177">
        <v>3</v>
      </c>
      <c r="B13" s="180" t="s">
        <v>306</v>
      </c>
      <c r="C13" s="468"/>
      <c r="D13" s="468"/>
      <c r="E13" s="536">
        <f t="shared" si="0"/>
        <v>0</v>
      </c>
      <c r="F13" s="468"/>
      <c r="G13" s="468"/>
      <c r="H13" s="537">
        <v>0</v>
      </c>
      <c r="J13" s="470"/>
      <c r="K13" s="470"/>
      <c r="L13" s="470"/>
      <c r="M13" s="470"/>
      <c r="N13" s="470"/>
      <c r="O13" s="470"/>
    </row>
    <row r="14" spans="1:15" s="15" customFormat="1" ht="15.75">
      <c r="A14" s="177">
        <v>3.1</v>
      </c>
      <c r="B14" s="224" t="s">
        <v>287</v>
      </c>
      <c r="C14" s="468">
        <v>2924032000</v>
      </c>
      <c r="D14" s="468">
        <v>0</v>
      </c>
      <c r="E14" s="536">
        <f t="shared" si="0"/>
        <v>2924032000</v>
      </c>
      <c r="F14" s="468">
        <v>1933154000</v>
      </c>
      <c r="G14" s="468">
        <v>0</v>
      </c>
      <c r="H14" s="537">
        <v>1933154000</v>
      </c>
      <c r="J14" s="470"/>
      <c r="K14" s="470"/>
      <c r="L14" s="470"/>
      <c r="M14" s="470"/>
      <c r="N14" s="470"/>
      <c r="O14" s="470"/>
    </row>
    <row r="15" spans="1:15" s="15" customFormat="1" ht="15.75">
      <c r="A15" s="177">
        <v>3.2</v>
      </c>
      <c r="B15" s="224" t="s">
        <v>288</v>
      </c>
      <c r="C15" s="468"/>
      <c r="D15" s="468"/>
      <c r="E15" s="536">
        <f t="shared" si="0"/>
        <v>0</v>
      </c>
      <c r="F15" s="468"/>
      <c r="G15" s="468"/>
      <c r="H15" s="537">
        <v>0</v>
      </c>
      <c r="J15" s="470"/>
      <c r="K15" s="470"/>
      <c r="L15" s="470"/>
      <c r="M15" s="470"/>
      <c r="N15" s="470"/>
      <c r="O15" s="470"/>
    </row>
    <row r="16" spans="1:15" s="15" customFormat="1" ht="15.75">
      <c r="A16" s="177">
        <v>4</v>
      </c>
      <c r="B16" s="227" t="s">
        <v>317</v>
      </c>
      <c r="C16" s="468"/>
      <c r="D16" s="468"/>
      <c r="E16" s="536">
        <f t="shared" si="0"/>
        <v>0</v>
      </c>
      <c r="F16" s="468"/>
      <c r="G16" s="468"/>
      <c r="H16" s="537">
        <v>0</v>
      </c>
      <c r="J16" s="470"/>
      <c r="K16" s="470"/>
      <c r="L16" s="470"/>
      <c r="M16" s="470"/>
      <c r="N16" s="470"/>
      <c r="O16" s="470"/>
    </row>
    <row r="17" spans="1:15" s="15" customFormat="1" ht="15.75">
      <c r="A17" s="177">
        <v>4.0999999999999996</v>
      </c>
      <c r="B17" s="224" t="s">
        <v>308</v>
      </c>
      <c r="C17" s="468">
        <v>365424131.54000002</v>
      </c>
      <c r="D17" s="468">
        <v>281962082.32999998</v>
      </c>
      <c r="E17" s="536">
        <f t="shared" si="0"/>
        <v>647386213.87</v>
      </c>
      <c r="F17" s="468">
        <v>378931302.02999997</v>
      </c>
      <c r="G17" s="468">
        <v>316191341.16000003</v>
      </c>
      <c r="H17" s="537">
        <v>695122643.19000006</v>
      </c>
      <c r="J17" s="470"/>
      <c r="K17" s="470"/>
      <c r="L17" s="470"/>
      <c r="M17" s="470"/>
      <c r="N17" s="470"/>
      <c r="O17" s="470"/>
    </row>
    <row r="18" spans="1:15" s="15" customFormat="1" ht="15.75">
      <c r="A18" s="177">
        <v>4.2</v>
      </c>
      <c r="B18" s="224" t="s">
        <v>302</v>
      </c>
      <c r="C18" s="468">
        <v>517471005.92000002</v>
      </c>
      <c r="D18" s="468">
        <v>378780464.34969997</v>
      </c>
      <c r="E18" s="536">
        <f t="shared" si="0"/>
        <v>896251470.26970005</v>
      </c>
      <c r="F18" s="468">
        <v>541999627.10000002</v>
      </c>
      <c r="G18" s="468">
        <v>441432799.82880002</v>
      </c>
      <c r="H18" s="537">
        <v>983432426.92880011</v>
      </c>
      <c r="J18" s="470"/>
      <c r="K18" s="470"/>
      <c r="L18" s="470"/>
      <c r="M18" s="470"/>
      <c r="N18" s="470"/>
      <c r="O18" s="470"/>
    </row>
    <row r="19" spans="1:15" s="15" customFormat="1" ht="15.75">
      <c r="A19" s="177">
        <v>5</v>
      </c>
      <c r="B19" s="180" t="s">
        <v>316</v>
      </c>
      <c r="C19" s="468"/>
      <c r="D19" s="468"/>
      <c r="E19" s="536">
        <f t="shared" si="0"/>
        <v>0</v>
      </c>
      <c r="F19" s="468"/>
      <c r="G19" s="468"/>
      <c r="H19" s="537">
        <v>0</v>
      </c>
      <c r="J19" s="470"/>
      <c r="K19" s="470"/>
      <c r="L19" s="470"/>
      <c r="M19" s="470"/>
      <c r="N19" s="470"/>
      <c r="O19" s="470"/>
    </row>
    <row r="20" spans="1:15" s="15" customFormat="1" ht="15.75">
      <c r="A20" s="177">
        <v>5.0999999999999996</v>
      </c>
      <c r="B20" s="225" t="s">
        <v>291</v>
      </c>
      <c r="C20" s="468">
        <v>287339186.72000003</v>
      </c>
      <c r="D20" s="468">
        <v>203507523.00999999</v>
      </c>
      <c r="E20" s="536">
        <f t="shared" si="0"/>
        <v>490846709.73000002</v>
      </c>
      <c r="F20" s="468">
        <v>173119336.34</v>
      </c>
      <c r="G20" s="468">
        <v>153626515.34</v>
      </c>
      <c r="H20" s="537">
        <v>326745851.68000001</v>
      </c>
      <c r="J20" s="470"/>
      <c r="K20" s="470"/>
      <c r="L20" s="470"/>
      <c r="M20" s="470"/>
      <c r="N20" s="470"/>
      <c r="O20" s="470"/>
    </row>
    <row r="21" spans="1:15" s="15" customFormat="1" ht="15.75">
      <c r="A21" s="177">
        <v>5.2</v>
      </c>
      <c r="B21" s="225" t="s">
        <v>290</v>
      </c>
      <c r="C21" s="468">
        <v>182526469.90000001</v>
      </c>
      <c r="D21" s="468">
        <v>193010.24</v>
      </c>
      <c r="E21" s="536">
        <f t="shared" si="0"/>
        <v>182719480.14000002</v>
      </c>
      <c r="F21" s="468">
        <v>183619188.75</v>
      </c>
      <c r="G21" s="468">
        <v>369404.5</v>
      </c>
      <c r="H21" s="537">
        <v>183988593.25</v>
      </c>
      <c r="J21" s="470"/>
      <c r="K21" s="470"/>
      <c r="L21" s="470"/>
      <c r="M21" s="470"/>
      <c r="N21" s="470"/>
      <c r="O21" s="470"/>
    </row>
    <row r="22" spans="1:15" s="15" customFormat="1" ht="15.75">
      <c r="A22" s="177">
        <v>5.3</v>
      </c>
      <c r="B22" s="225" t="s">
        <v>289</v>
      </c>
      <c r="C22" s="468">
        <v>12087532104</v>
      </c>
      <c r="D22" s="468">
        <v>13487013810.440001</v>
      </c>
      <c r="E22" s="536">
        <f t="shared" si="0"/>
        <v>25574545914.440002</v>
      </c>
      <c r="F22" s="538">
        <f>SUM(F23:F27)</f>
        <v>10870571485.710001</v>
      </c>
      <c r="G22" s="538">
        <f>SUM(G23:G27)</f>
        <v>13307255099.040001</v>
      </c>
      <c r="H22" s="537">
        <f>SUM(F22:G22)</f>
        <v>24177826584.75</v>
      </c>
      <c r="J22" s="470"/>
      <c r="K22" s="470"/>
      <c r="L22" s="470"/>
      <c r="M22" s="470"/>
      <c r="N22" s="470"/>
      <c r="O22" s="470"/>
    </row>
    <row r="23" spans="1:15" s="15" customFormat="1" ht="15.75">
      <c r="A23" s="177" t="s">
        <v>15</v>
      </c>
      <c r="B23" s="181" t="s">
        <v>75</v>
      </c>
      <c r="C23" s="468">
        <v>8449100158.1099997</v>
      </c>
      <c r="D23" s="468">
        <v>5320603220.4499998</v>
      </c>
      <c r="E23" s="536">
        <f t="shared" si="0"/>
        <v>13769703378.559999</v>
      </c>
      <c r="F23" s="539">
        <v>7752041939.7799997</v>
      </c>
      <c r="G23" s="539">
        <v>5662092487.6400003</v>
      </c>
      <c r="H23" s="537">
        <f>SUM(F23:G23)</f>
        <v>13414134427.42</v>
      </c>
      <c r="J23" s="470"/>
      <c r="K23" s="470"/>
      <c r="L23" s="470"/>
      <c r="M23" s="470"/>
      <c r="N23" s="470"/>
      <c r="O23" s="470"/>
    </row>
    <row r="24" spans="1:15" s="15" customFormat="1" ht="15.75">
      <c r="A24" s="177" t="s">
        <v>16</v>
      </c>
      <c r="B24" s="181" t="s">
        <v>76</v>
      </c>
      <c r="C24" s="468">
        <v>2430472909.0999999</v>
      </c>
      <c r="D24" s="468">
        <v>6656073867.3800001</v>
      </c>
      <c r="E24" s="536">
        <f t="shared" si="0"/>
        <v>9086546776.4799995</v>
      </c>
      <c r="F24" s="468">
        <v>1849204650.9200001</v>
      </c>
      <c r="G24" s="468">
        <v>5474975705.2399998</v>
      </c>
      <c r="H24" s="537">
        <v>7324180356.1599998</v>
      </c>
      <c r="J24" s="470"/>
      <c r="K24" s="470"/>
      <c r="L24" s="470"/>
      <c r="M24" s="470"/>
      <c r="N24" s="470"/>
      <c r="O24" s="470"/>
    </row>
    <row r="25" spans="1:15" s="15" customFormat="1" ht="15.75">
      <c r="A25" s="177" t="s">
        <v>17</v>
      </c>
      <c r="B25" s="181" t="s">
        <v>77</v>
      </c>
      <c r="C25" s="468">
        <v>0</v>
      </c>
      <c r="D25" s="468">
        <v>0</v>
      </c>
      <c r="E25" s="536">
        <f t="shared" si="0"/>
        <v>0</v>
      </c>
      <c r="F25" s="468">
        <v>0</v>
      </c>
      <c r="G25" s="468">
        <v>0</v>
      </c>
      <c r="H25" s="537">
        <v>0</v>
      </c>
      <c r="J25" s="470"/>
      <c r="K25" s="470"/>
      <c r="L25" s="470"/>
      <c r="M25" s="470"/>
      <c r="N25" s="470"/>
      <c r="O25" s="470"/>
    </row>
    <row r="26" spans="1:15" s="15" customFormat="1" ht="15.75">
      <c r="A26" s="177" t="s">
        <v>18</v>
      </c>
      <c r="B26" s="181" t="s">
        <v>78</v>
      </c>
      <c r="C26" s="468">
        <v>1207959036.79</v>
      </c>
      <c r="D26" s="468">
        <v>1510336722.6099999</v>
      </c>
      <c r="E26" s="536">
        <f t="shared" si="0"/>
        <v>2718295759.3999996</v>
      </c>
      <c r="F26" s="468">
        <v>1269324895.01</v>
      </c>
      <c r="G26" s="468">
        <v>2170186906.1599998</v>
      </c>
      <c r="H26" s="537">
        <v>3439511801.1700001</v>
      </c>
      <c r="J26" s="470"/>
      <c r="K26" s="470"/>
      <c r="L26" s="470"/>
      <c r="M26" s="470"/>
      <c r="N26" s="470"/>
      <c r="O26" s="470"/>
    </row>
    <row r="27" spans="1:15" s="15" customFormat="1" ht="15.75">
      <c r="A27" s="177" t="s">
        <v>19</v>
      </c>
      <c r="B27" s="181" t="s">
        <v>79</v>
      </c>
      <c r="C27" s="468">
        <v>0</v>
      </c>
      <c r="D27" s="468">
        <v>0</v>
      </c>
      <c r="E27" s="536">
        <f t="shared" si="0"/>
        <v>0</v>
      </c>
      <c r="F27" s="468">
        <v>0</v>
      </c>
      <c r="G27" s="468">
        <v>0</v>
      </c>
      <c r="H27" s="537">
        <v>0</v>
      </c>
      <c r="J27" s="470"/>
      <c r="K27" s="470"/>
      <c r="L27" s="470"/>
      <c r="M27" s="470"/>
      <c r="N27" s="470"/>
      <c r="O27" s="470"/>
    </row>
    <row r="28" spans="1:15" s="15" customFormat="1" ht="15.75">
      <c r="A28" s="177">
        <v>5.4</v>
      </c>
      <c r="B28" s="225" t="s">
        <v>292</v>
      </c>
      <c r="C28" s="468">
        <v>181571681.49000001</v>
      </c>
      <c r="D28" s="468">
        <v>228115312.25</v>
      </c>
      <c r="E28" s="536">
        <f t="shared" si="0"/>
        <v>409686993.74000001</v>
      </c>
      <c r="F28" s="468">
        <v>350879154.68000001</v>
      </c>
      <c r="G28" s="468">
        <v>527010702.19999999</v>
      </c>
      <c r="H28" s="537">
        <v>877889856.88</v>
      </c>
      <c r="J28" s="470"/>
      <c r="K28" s="470"/>
      <c r="L28" s="470"/>
      <c r="M28" s="470"/>
      <c r="N28" s="470"/>
      <c r="O28" s="470"/>
    </row>
    <row r="29" spans="1:15" s="15" customFormat="1" ht="15.75">
      <c r="A29" s="177">
        <v>5.5</v>
      </c>
      <c r="B29" s="225" t="s">
        <v>293</v>
      </c>
      <c r="C29" s="468">
        <v>0</v>
      </c>
      <c r="D29" s="468">
        <v>0</v>
      </c>
      <c r="E29" s="536">
        <f t="shared" si="0"/>
        <v>0</v>
      </c>
      <c r="F29" s="468">
        <v>0</v>
      </c>
      <c r="G29" s="468">
        <v>0</v>
      </c>
      <c r="H29" s="537">
        <v>0</v>
      </c>
      <c r="J29" s="470"/>
      <c r="K29" s="470"/>
      <c r="L29" s="470"/>
      <c r="M29" s="470"/>
      <c r="N29" s="470"/>
      <c r="O29" s="470"/>
    </row>
    <row r="30" spans="1:15" s="15" customFormat="1" ht="15.75">
      <c r="A30" s="177">
        <v>5.6</v>
      </c>
      <c r="B30" s="225" t="s">
        <v>294</v>
      </c>
      <c r="C30" s="468">
        <v>248012686.11000001</v>
      </c>
      <c r="D30" s="468">
        <v>1390194464.1500001</v>
      </c>
      <c r="E30" s="536">
        <f t="shared" si="0"/>
        <v>1638207150.2600002</v>
      </c>
      <c r="F30" s="468">
        <v>306310371.68000001</v>
      </c>
      <c r="G30" s="468">
        <v>1820222864.9300001</v>
      </c>
      <c r="H30" s="537">
        <v>2126533236.6100001</v>
      </c>
      <c r="J30" s="470"/>
      <c r="K30" s="470"/>
      <c r="L30" s="470"/>
      <c r="M30" s="470"/>
      <c r="N30" s="470"/>
      <c r="O30" s="470"/>
    </row>
    <row r="31" spans="1:15" s="15" customFormat="1" ht="15.75">
      <c r="A31" s="177">
        <v>5.7</v>
      </c>
      <c r="B31" s="225" t="s">
        <v>79</v>
      </c>
      <c r="C31" s="468">
        <v>2208264946.5100002</v>
      </c>
      <c r="D31" s="468">
        <v>3469192341.6700001</v>
      </c>
      <c r="E31" s="536">
        <f t="shared" si="0"/>
        <v>5677457288.1800003</v>
      </c>
      <c r="F31" s="468">
        <v>2238836887.0100002</v>
      </c>
      <c r="G31" s="468">
        <v>4207018554.25</v>
      </c>
      <c r="H31" s="537">
        <v>6445855441.2600002</v>
      </c>
      <c r="J31" s="470"/>
      <c r="K31" s="470"/>
      <c r="L31" s="470"/>
      <c r="M31" s="470"/>
      <c r="N31" s="470"/>
      <c r="O31" s="470"/>
    </row>
    <row r="32" spans="1:15" s="15" customFormat="1" ht="15.75">
      <c r="A32" s="177">
        <v>6</v>
      </c>
      <c r="B32" s="180" t="s">
        <v>322</v>
      </c>
      <c r="C32" s="468">
        <v>0</v>
      </c>
      <c r="D32" s="468">
        <v>0</v>
      </c>
      <c r="E32" s="536">
        <f t="shared" si="0"/>
        <v>0</v>
      </c>
      <c r="F32" s="468">
        <v>0</v>
      </c>
      <c r="G32" s="468">
        <v>0</v>
      </c>
      <c r="H32" s="537">
        <v>0</v>
      </c>
      <c r="J32" s="470"/>
      <c r="K32" s="470"/>
      <c r="L32" s="470"/>
      <c r="M32" s="470"/>
      <c r="N32" s="470"/>
      <c r="O32" s="470"/>
    </row>
    <row r="33" spans="1:15" s="15" customFormat="1" ht="15.75">
      <c r="A33" s="177">
        <v>6.1</v>
      </c>
      <c r="B33" s="226" t="s">
        <v>312</v>
      </c>
      <c r="C33" s="468">
        <v>652332661.1400001</v>
      </c>
      <c r="D33" s="468">
        <v>2274821064.6007538</v>
      </c>
      <c r="E33" s="536">
        <f t="shared" si="0"/>
        <v>2927153725.7407541</v>
      </c>
      <c r="F33" s="468">
        <v>208511655.56999993</v>
      </c>
      <c r="G33" s="468">
        <v>3084735828.384748</v>
      </c>
      <c r="H33" s="537">
        <v>3293247483.9547482</v>
      </c>
      <c r="J33" s="470"/>
      <c r="K33" s="470"/>
      <c r="L33" s="470"/>
      <c r="M33" s="470"/>
      <c r="N33" s="470"/>
      <c r="O33" s="470"/>
    </row>
    <row r="34" spans="1:15" s="15" customFormat="1" ht="15.75">
      <c r="A34" s="177">
        <v>6.2</v>
      </c>
      <c r="B34" s="226" t="s">
        <v>313</v>
      </c>
      <c r="C34" s="468">
        <v>237851990.47</v>
      </c>
      <c r="D34" s="468">
        <v>2704622057.0975437</v>
      </c>
      <c r="E34" s="536">
        <f t="shared" si="0"/>
        <v>2942474047.5675435</v>
      </c>
      <c r="F34" s="468">
        <v>223802785.63</v>
      </c>
      <c r="G34" s="468">
        <v>2941527854.2554393</v>
      </c>
      <c r="H34" s="537">
        <v>3165330639.8854394</v>
      </c>
      <c r="J34" s="470"/>
      <c r="K34" s="470"/>
      <c r="L34" s="470"/>
      <c r="M34" s="470"/>
      <c r="N34" s="470"/>
      <c r="O34" s="470"/>
    </row>
    <row r="35" spans="1:15" s="15" customFormat="1" ht="15.75">
      <c r="A35" s="177">
        <v>6.3</v>
      </c>
      <c r="B35" s="226" t="s">
        <v>309</v>
      </c>
      <c r="C35" s="468"/>
      <c r="D35" s="468"/>
      <c r="E35" s="536">
        <f t="shared" si="0"/>
        <v>0</v>
      </c>
      <c r="F35" s="468"/>
      <c r="G35" s="468"/>
      <c r="H35" s="537">
        <v>0</v>
      </c>
      <c r="J35" s="470"/>
      <c r="K35" s="470"/>
      <c r="L35" s="470"/>
      <c r="M35" s="470"/>
      <c r="N35" s="470"/>
      <c r="O35" s="470"/>
    </row>
    <row r="36" spans="1:15" s="15" customFormat="1" ht="15.75">
      <c r="A36" s="177">
        <v>6.4</v>
      </c>
      <c r="B36" s="226" t="s">
        <v>310</v>
      </c>
      <c r="C36" s="468"/>
      <c r="D36" s="468"/>
      <c r="E36" s="536">
        <f t="shared" si="0"/>
        <v>0</v>
      </c>
      <c r="F36" s="468"/>
      <c r="G36" s="468"/>
      <c r="H36" s="537">
        <v>0</v>
      </c>
      <c r="J36" s="470"/>
      <c r="K36" s="470"/>
      <c r="L36" s="470"/>
      <c r="M36" s="470"/>
      <c r="N36" s="470"/>
      <c r="O36" s="470"/>
    </row>
    <row r="37" spans="1:15" s="15" customFormat="1" ht="15.75">
      <c r="A37" s="177">
        <v>6.5</v>
      </c>
      <c r="B37" s="226" t="s">
        <v>311</v>
      </c>
      <c r="C37" s="468"/>
      <c r="D37" s="468">
        <v>0</v>
      </c>
      <c r="E37" s="536">
        <f t="shared" si="0"/>
        <v>0</v>
      </c>
      <c r="F37" s="468"/>
      <c r="G37" s="468">
        <v>7434240</v>
      </c>
      <c r="H37" s="537">
        <v>7434240</v>
      </c>
      <c r="J37" s="470"/>
      <c r="K37" s="470"/>
      <c r="L37" s="470"/>
      <c r="M37" s="470"/>
      <c r="N37" s="470"/>
      <c r="O37" s="470"/>
    </row>
    <row r="38" spans="1:15" s="15" customFormat="1" ht="15.75">
      <c r="A38" s="177">
        <v>6.6</v>
      </c>
      <c r="B38" s="226" t="s">
        <v>314</v>
      </c>
      <c r="C38" s="468"/>
      <c r="D38" s="468"/>
      <c r="E38" s="536">
        <f t="shared" si="0"/>
        <v>0</v>
      </c>
      <c r="F38" s="468"/>
      <c r="G38" s="468"/>
      <c r="H38" s="537">
        <v>0</v>
      </c>
      <c r="J38" s="470"/>
      <c r="K38" s="470"/>
      <c r="L38" s="470"/>
      <c r="M38" s="470"/>
      <c r="N38" s="470"/>
      <c r="O38" s="470"/>
    </row>
    <row r="39" spans="1:15" s="15" customFormat="1" ht="15.75">
      <c r="A39" s="177">
        <v>6.7</v>
      </c>
      <c r="B39" s="226" t="s">
        <v>315</v>
      </c>
      <c r="C39" s="468"/>
      <c r="D39" s="468"/>
      <c r="E39" s="536">
        <f t="shared" si="0"/>
        <v>0</v>
      </c>
      <c r="F39" s="468"/>
      <c r="G39" s="468"/>
      <c r="H39" s="537">
        <v>0</v>
      </c>
      <c r="J39" s="470"/>
      <c r="K39" s="470"/>
      <c r="L39" s="470"/>
      <c r="M39" s="470"/>
      <c r="N39" s="470"/>
      <c r="O39" s="470"/>
    </row>
    <row r="40" spans="1:15" s="15" customFormat="1" ht="15.75">
      <c r="A40" s="177">
        <v>7</v>
      </c>
      <c r="B40" s="180" t="s">
        <v>318</v>
      </c>
      <c r="C40" s="468"/>
      <c r="D40" s="468"/>
      <c r="E40" s="536">
        <f t="shared" si="0"/>
        <v>0</v>
      </c>
      <c r="F40" s="468"/>
      <c r="G40" s="468"/>
      <c r="H40" s="537">
        <v>0</v>
      </c>
      <c r="J40" s="470"/>
      <c r="K40" s="470"/>
      <c r="L40" s="470"/>
      <c r="M40" s="470"/>
      <c r="N40" s="470"/>
      <c r="O40" s="470"/>
    </row>
    <row r="41" spans="1:15" s="15" customFormat="1" ht="15.75">
      <c r="A41" s="177">
        <v>7.1</v>
      </c>
      <c r="B41" s="179" t="s">
        <v>319</v>
      </c>
      <c r="C41" s="468">
        <v>50649196.740000002</v>
      </c>
      <c r="D41" s="468">
        <v>16570482.98</v>
      </c>
      <c r="E41" s="536">
        <f t="shared" si="0"/>
        <v>67219679.719999999</v>
      </c>
      <c r="F41" s="468">
        <v>22361548.449999999</v>
      </c>
      <c r="G41" s="468">
        <v>1720377.91</v>
      </c>
      <c r="H41" s="537">
        <v>24081926.359999999</v>
      </c>
      <c r="J41" s="470"/>
      <c r="K41" s="470"/>
      <c r="L41" s="470"/>
      <c r="M41" s="470"/>
      <c r="N41" s="470"/>
      <c r="O41" s="470"/>
    </row>
    <row r="42" spans="1:15" s="15" customFormat="1" ht="25.5">
      <c r="A42" s="177">
        <v>7.2</v>
      </c>
      <c r="B42" s="179" t="s">
        <v>320</v>
      </c>
      <c r="C42" s="468">
        <v>6994771.8600000003</v>
      </c>
      <c r="D42" s="468">
        <v>851638.57233200001</v>
      </c>
      <c r="E42" s="536">
        <f t="shared" si="0"/>
        <v>7846410.4323320007</v>
      </c>
      <c r="F42" s="468">
        <v>4203418.55</v>
      </c>
      <c r="G42" s="468">
        <v>946982.56219900004</v>
      </c>
      <c r="H42" s="537">
        <v>5150401.1121990001</v>
      </c>
      <c r="J42" s="470"/>
      <c r="K42" s="470"/>
      <c r="L42" s="470"/>
      <c r="M42" s="470"/>
      <c r="N42" s="470"/>
      <c r="O42" s="470"/>
    </row>
    <row r="43" spans="1:15" s="15" customFormat="1" ht="25.5">
      <c r="A43" s="177">
        <v>7.3</v>
      </c>
      <c r="B43" s="179" t="s">
        <v>323</v>
      </c>
      <c r="C43" s="468">
        <v>203340864.34</v>
      </c>
      <c r="D43" s="468">
        <v>63798233.260000005</v>
      </c>
      <c r="E43" s="536">
        <f t="shared" si="0"/>
        <v>267139097.60000002</v>
      </c>
      <c r="F43" s="468">
        <v>119939037.10000001</v>
      </c>
      <c r="G43" s="468">
        <v>102049932.03999999</v>
      </c>
      <c r="H43" s="537">
        <v>221988969.13999999</v>
      </c>
      <c r="J43" s="470"/>
      <c r="K43" s="470"/>
      <c r="L43" s="470"/>
      <c r="M43" s="470"/>
      <c r="N43" s="470"/>
      <c r="O43" s="470"/>
    </row>
    <row r="44" spans="1:15" s="15" customFormat="1" ht="25.5">
      <c r="A44" s="177">
        <v>7.4</v>
      </c>
      <c r="B44" s="179" t="s">
        <v>324</v>
      </c>
      <c r="C44" s="468">
        <v>53621341.090000004</v>
      </c>
      <c r="D44" s="468">
        <v>17599005.039572001</v>
      </c>
      <c r="E44" s="536">
        <f t="shared" si="0"/>
        <v>71220346.129572004</v>
      </c>
      <c r="F44" s="468">
        <v>39644430.189999998</v>
      </c>
      <c r="G44" s="468">
        <v>22543273.766805999</v>
      </c>
      <c r="H44" s="537">
        <v>62187703.956805997</v>
      </c>
      <c r="J44" s="470"/>
      <c r="K44" s="470"/>
      <c r="L44" s="470"/>
      <c r="M44" s="470"/>
      <c r="N44" s="470"/>
      <c r="O44" s="470"/>
    </row>
    <row r="45" spans="1:15" s="15" customFormat="1" ht="15.75">
      <c r="A45" s="177">
        <v>8</v>
      </c>
      <c r="B45" s="180" t="s">
        <v>301</v>
      </c>
      <c r="C45" s="468"/>
      <c r="D45" s="468"/>
      <c r="E45" s="536">
        <f t="shared" si="0"/>
        <v>0</v>
      </c>
      <c r="F45" s="468"/>
      <c r="G45" s="468"/>
      <c r="H45" s="537">
        <v>0</v>
      </c>
      <c r="J45" s="470"/>
      <c r="K45" s="470"/>
      <c r="L45" s="470"/>
      <c r="M45" s="470"/>
      <c r="N45" s="470"/>
      <c r="O45" s="470"/>
    </row>
    <row r="46" spans="1:15" s="15" customFormat="1" ht="15.75">
      <c r="A46" s="177">
        <v>8.1</v>
      </c>
      <c r="B46" s="224" t="s">
        <v>325</v>
      </c>
      <c r="C46" s="468"/>
      <c r="D46" s="468"/>
      <c r="E46" s="536">
        <f t="shared" si="0"/>
        <v>0</v>
      </c>
      <c r="F46" s="468"/>
      <c r="G46" s="468"/>
      <c r="H46" s="537">
        <v>0</v>
      </c>
      <c r="J46" s="470"/>
      <c r="K46" s="470"/>
      <c r="L46" s="470"/>
      <c r="M46" s="470"/>
      <c r="N46" s="470"/>
      <c r="O46" s="470"/>
    </row>
    <row r="47" spans="1:15" s="15" customFormat="1" ht="15.75">
      <c r="A47" s="177">
        <v>8.1999999999999993</v>
      </c>
      <c r="B47" s="224" t="s">
        <v>326</v>
      </c>
      <c r="C47" s="468"/>
      <c r="D47" s="468"/>
      <c r="E47" s="536">
        <f t="shared" si="0"/>
        <v>0</v>
      </c>
      <c r="F47" s="468"/>
      <c r="G47" s="468"/>
      <c r="H47" s="537">
        <v>0</v>
      </c>
      <c r="J47" s="470"/>
      <c r="K47" s="470"/>
      <c r="L47" s="470"/>
      <c r="M47" s="470"/>
      <c r="N47" s="470"/>
      <c r="O47" s="470"/>
    </row>
    <row r="48" spans="1:15" s="15" customFormat="1" ht="15.75">
      <c r="A48" s="177">
        <v>8.3000000000000007</v>
      </c>
      <c r="B48" s="224" t="s">
        <v>327</v>
      </c>
      <c r="C48" s="468"/>
      <c r="D48" s="468"/>
      <c r="E48" s="536">
        <f t="shared" si="0"/>
        <v>0</v>
      </c>
      <c r="F48" s="468"/>
      <c r="G48" s="468"/>
      <c r="H48" s="537">
        <v>0</v>
      </c>
      <c r="J48" s="470"/>
      <c r="K48" s="470"/>
      <c r="L48" s="470"/>
      <c r="M48" s="470"/>
      <c r="N48" s="470"/>
      <c r="O48" s="470"/>
    </row>
    <row r="49" spans="1:15" s="15" customFormat="1" ht="15.75">
      <c r="A49" s="177">
        <v>8.4</v>
      </c>
      <c r="B49" s="224" t="s">
        <v>328</v>
      </c>
      <c r="C49" s="468"/>
      <c r="D49" s="468"/>
      <c r="E49" s="536">
        <f t="shared" si="0"/>
        <v>0</v>
      </c>
      <c r="F49" s="468"/>
      <c r="G49" s="468"/>
      <c r="H49" s="537">
        <v>0</v>
      </c>
      <c r="J49" s="470"/>
      <c r="K49" s="470"/>
      <c r="L49" s="470"/>
      <c r="M49" s="470"/>
      <c r="N49" s="470"/>
      <c r="O49" s="470"/>
    </row>
    <row r="50" spans="1:15" s="15" customFormat="1" ht="15.75">
      <c r="A50" s="177">
        <v>8.5</v>
      </c>
      <c r="B50" s="224" t="s">
        <v>329</v>
      </c>
      <c r="C50" s="468"/>
      <c r="D50" s="468"/>
      <c r="E50" s="536">
        <f t="shared" si="0"/>
        <v>0</v>
      </c>
      <c r="F50" s="468"/>
      <c r="G50" s="468"/>
      <c r="H50" s="537">
        <v>0</v>
      </c>
      <c r="J50" s="470"/>
      <c r="K50" s="470"/>
      <c r="L50" s="470"/>
      <c r="M50" s="470"/>
      <c r="N50" s="470"/>
      <c r="O50" s="470"/>
    </row>
    <row r="51" spans="1:15" s="15" customFormat="1" ht="15.75">
      <c r="A51" s="177">
        <v>8.6</v>
      </c>
      <c r="B51" s="224" t="s">
        <v>330</v>
      </c>
      <c r="C51" s="468"/>
      <c r="D51" s="468"/>
      <c r="E51" s="536">
        <f t="shared" si="0"/>
        <v>0</v>
      </c>
      <c r="F51" s="468"/>
      <c r="G51" s="468"/>
      <c r="H51" s="537">
        <v>0</v>
      </c>
      <c r="J51" s="470"/>
      <c r="K51" s="470"/>
      <c r="L51" s="470"/>
      <c r="M51" s="470"/>
      <c r="N51" s="470"/>
      <c r="O51" s="470"/>
    </row>
    <row r="52" spans="1:15" s="15" customFormat="1" ht="15.75">
      <c r="A52" s="177">
        <v>8.6999999999999993</v>
      </c>
      <c r="B52" s="224" t="s">
        <v>331</v>
      </c>
      <c r="C52" s="468"/>
      <c r="D52" s="468"/>
      <c r="E52" s="536">
        <f t="shared" si="0"/>
        <v>0</v>
      </c>
      <c r="F52" s="468"/>
      <c r="G52" s="468"/>
      <c r="H52" s="537">
        <v>0</v>
      </c>
      <c r="J52" s="470"/>
      <c r="K52" s="470"/>
      <c r="L52" s="470"/>
      <c r="M52" s="470"/>
      <c r="N52" s="470"/>
      <c r="O52" s="470"/>
    </row>
    <row r="53" spans="1:15" s="15" customFormat="1" ht="16.5" thickBot="1">
      <c r="A53" s="182">
        <v>9</v>
      </c>
      <c r="B53" s="183" t="s">
        <v>321</v>
      </c>
      <c r="C53" s="469"/>
      <c r="D53" s="469"/>
      <c r="E53" s="540">
        <f t="shared" si="0"/>
        <v>0</v>
      </c>
      <c r="F53" s="469"/>
      <c r="G53" s="469"/>
      <c r="H53" s="541">
        <v>0</v>
      </c>
      <c r="J53" s="470"/>
      <c r="K53" s="470"/>
      <c r="L53" s="470"/>
      <c r="M53" s="470"/>
      <c r="N53" s="470"/>
      <c r="O53" s="470"/>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pane xSplit="1" ySplit="4" topLeftCell="B5" activePane="bottomRight" state="frozen"/>
      <selection pane="topRight"/>
      <selection pane="bottomLeft"/>
      <selection pane="bottomRight" activeCell="B5" sqref="B5"/>
    </sheetView>
  </sheetViews>
  <sheetFormatPr defaultColWidth="9.140625" defaultRowHeight="12.75"/>
  <cols>
    <col min="1" max="1" width="9.5703125" style="4" bestFit="1" customWidth="1"/>
    <col min="2" max="2" width="93.5703125" style="4" customWidth="1"/>
    <col min="3" max="3" width="13.85546875" style="4" customWidth="1"/>
    <col min="4" max="4" width="13.140625" style="4" customWidth="1"/>
    <col min="5" max="5" width="12" style="35" customWidth="1"/>
    <col min="6" max="6" width="12.5703125" style="35" customWidth="1"/>
    <col min="7" max="7" width="12.7109375" style="35" customWidth="1"/>
    <col min="8" max="11" width="9.7109375" style="35" customWidth="1"/>
    <col min="12" max="16384" width="9.140625" style="35"/>
  </cols>
  <sheetData>
    <row r="1" spans="1:13">
      <c r="A1" s="2" t="s">
        <v>30</v>
      </c>
      <c r="B1" s="3" t="str">
        <f>'1. key ratios '!B1</f>
        <v>JSC "Bank of Georgia"</v>
      </c>
      <c r="C1" s="3"/>
    </row>
    <row r="2" spans="1:13">
      <c r="A2" s="2" t="s">
        <v>31</v>
      </c>
      <c r="B2" s="361">
        <f>'1. key ratios '!B2</f>
        <v>44926</v>
      </c>
      <c r="C2" s="6"/>
      <c r="D2" s="7"/>
      <c r="E2" s="57"/>
      <c r="F2" s="57"/>
      <c r="G2" s="57"/>
      <c r="H2" s="57"/>
    </row>
    <row r="3" spans="1:13">
      <c r="A3" s="2"/>
      <c r="B3" s="3"/>
      <c r="C3" s="6"/>
      <c r="D3" s="7"/>
      <c r="E3" s="57"/>
      <c r="F3" s="57"/>
      <c r="G3" s="57"/>
      <c r="H3" s="57"/>
    </row>
    <row r="4" spans="1:13" ht="15" customHeight="1" thickBot="1">
      <c r="A4" s="7" t="s">
        <v>197</v>
      </c>
      <c r="B4" s="138" t="s">
        <v>295</v>
      </c>
      <c r="C4" s="58" t="s">
        <v>73</v>
      </c>
    </row>
    <row r="5" spans="1:13" ht="15" customHeight="1">
      <c r="A5" s="209" t="s">
        <v>6</v>
      </c>
      <c r="B5" s="210"/>
      <c r="C5" s="359" t="str">
        <f>INT((MONTH($B$2))/3)&amp;"Q"&amp;"-"&amp;YEAR($B$2)</f>
        <v>4Q-2022</v>
      </c>
      <c r="D5" s="359" t="str">
        <f>IF(INT(MONTH($B$2))=3, "4"&amp;"Q"&amp;"-"&amp;YEAR($B$2)-1, IF(INT(MONTH($B$2))=6, "1"&amp;"Q"&amp;"-"&amp;YEAR($B$2), IF(INT(MONTH($B$2))=9, "2"&amp;"Q"&amp;"-"&amp;YEAR($B$2),IF(INT(MONTH($B$2))=12, "3"&amp;"Q"&amp;"-"&amp;YEAR($B$2), 0))))</f>
        <v>3Q-2022</v>
      </c>
      <c r="E5" s="359" t="str">
        <f>IF(INT(MONTH($B$2))=3, "3"&amp;"Q"&amp;"-"&amp;YEAR($B$2)-1, IF(INT(MONTH($B$2))=6, "4"&amp;"Q"&amp;"-"&amp;YEAR($B$2)-1, IF(INT(MONTH($B$2))=9, "1"&amp;"Q"&amp;"-"&amp;YEAR($B$2),IF(INT(MONTH($B$2))=12, "2"&amp;"Q"&amp;"-"&amp;YEAR($B$2), 0))))</f>
        <v>2Q-2022</v>
      </c>
      <c r="F5" s="359" t="str">
        <f>IF(INT(MONTH($B$2))=3, "2"&amp;"Q"&amp;"-"&amp;YEAR($B$2)-1, IF(INT(MONTH($B$2))=6, "3"&amp;"Q"&amp;"-"&amp;YEAR($B$2)-1, IF(INT(MONTH($B$2))=9, "4"&amp;"Q"&amp;"-"&amp;YEAR($B$2)-1,IF(INT(MONTH($B$2))=12, "1"&amp;"Q"&amp;"-"&amp;YEAR($B$2), 0))))</f>
        <v>1Q-2022</v>
      </c>
      <c r="G5" s="359" t="str">
        <f>IF(INT(MONTH($B$2))=3, "1"&amp;"Q"&amp;"-"&amp;YEAR($B$2)-1, IF(INT(MONTH($B$2))=6, "2"&amp;"Q"&amp;"-"&amp;YEAR($B$2)-1, IF(INT(MONTH($B$2))=9, "3"&amp;"Q"&amp;"-"&amp;YEAR($B$2)-1,IF(INT(MONTH($B$2))=12, "4"&amp;"Q"&amp;"-"&amp;YEAR($B$2)-1, 0))))</f>
        <v>4Q-2021</v>
      </c>
    </row>
    <row r="6" spans="1:13" ht="15" customHeight="1">
      <c r="A6" s="59">
        <v>1</v>
      </c>
      <c r="B6" s="304" t="s">
        <v>299</v>
      </c>
      <c r="C6" s="542">
        <f>C7+C9+C10</f>
        <v>17683047250.021973</v>
      </c>
      <c r="D6" s="542">
        <v>17347345920.412716</v>
      </c>
      <c r="E6" s="542">
        <v>16371877727.887962</v>
      </c>
      <c r="F6" s="542">
        <v>16323929977.682119</v>
      </c>
      <c r="G6" s="542">
        <v>15948275955.934664</v>
      </c>
      <c r="I6" s="674"/>
      <c r="J6" s="674"/>
      <c r="K6" s="674"/>
      <c r="L6" s="674"/>
      <c r="M6" s="674"/>
    </row>
    <row r="7" spans="1:13" ht="15" customHeight="1">
      <c r="A7" s="59">
        <v>1.1000000000000001</v>
      </c>
      <c r="B7" s="304" t="s">
        <v>479</v>
      </c>
      <c r="C7" s="543">
        <v>16853231124.952868</v>
      </c>
      <c r="D7" s="543">
        <v>16544851909.725323</v>
      </c>
      <c r="E7" s="544">
        <v>15611490582.044849</v>
      </c>
      <c r="F7" s="544">
        <v>15529354004.181189</v>
      </c>
      <c r="G7" s="544">
        <v>15140921228.102951</v>
      </c>
      <c r="I7" s="674"/>
      <c r="J7" s="674"/>
      <c r="K7" s="674"/>
      <c r="L7" s="674"/>
      <c r="M7" s="674"/>
    </row>
    <row r="8" spans="1:13">
      <c r="A8" s="59" t="s">
        <v>14</v>
      </c>
      <c r="B8" s="304" t="s">
        <v>196</v>
      </c>
      <c r="C8" s="543">
        <v>573072010.72000003</v>
      </c>
      <c r="D8" s="545">
        <v>106945982.93000001</v>
      </c>
      <c r="E8" s="546">
        <v>30689.53</v>
      </c>
      <c r="F8" s="546">
        <v>25300871.960000001</v>
      </c>
      <c r="G8" s="546">
        <v>31244923.489999998</v>
      </c>
      <c r="I8" s="674"/>
      <c r="J8" s="674"/>
      <c r="K8" s="674"/>
      <c r="L8" s="674"/>
      <c r="M8" s="674"/>
    </row>
    <row r="9" spans="1:13" ht="15" customHeight="1">
      <c r="A9" s="59">
        <v>1.2</v>
      </c>
      <c r="B9" s="305" t="s">
        <v>195</v>
      </c>
      <c r="C9" s="543">
        <v>814173979.22503746</v>
      </c>
      <c r="D9" s="545">
        <v>790165350.80172515</v>
      </c>
      <c r="E9" s="546">
        <v>743785147.70122492</v>
      </c>
      <c r="F9" s="546">
        <v>775317326.52577496</v>
      </c>
      <c r="G9" s="546">
        <v>788190181.51263344</v>
      </c>
      <c r="I9" s="674"/>
      <c r="J9" s="674"/>
      <c r="K9" s="674"/>
      <c r="L9" s="674"/>
      <c r="M9" s="674"/>
    </row>
    <row r="10" spans="1:13" ht="15" customHeight="1">
      <c r="A10" s="59">
        <v>1.3</v>
      </c>
      <c r="B10" s="304" t="s">
        <v>28</v>
      </c>
      <c r="C10" s="543">
        <v>15642145.844064999</v>
      </c>
      <c r="D10" s="545">
        <v>12328659.885669002</v>
      </c>
      <c r="E10" s="546">
        <v>16601998.1418876</v>
      </c>
      <c r="F10" s="546">
        <v>19258646.975155998</v>
      </c>
      <c r="G10" s="546">
        <v>19164546.319079004</v>
      </c>
      <c r="I10" s="674"/>
      <c r="J10" s="674"/>
      <c r="K10" s="674"/>
      <c r="L10" s="674"/>
      <c r="M10" s="674"/>
    </row>
    <row r="11" spans="1:13" ht="15" customHeight="1">
      <c r="A11" s="59">
        <v>2</v>
      </c>
      <c r="B11" s="304" t="s">
        <v>296</v>
      </c>
      <c r="C11" s="543">
        <v>26229151.03214521</v>
      </c>
      <c r="D11" s="545">
        <v>42885957.072053246</v>
      </c>
      <c r="E11" s="546">
        <v>90498049.095237538</v>
      </c>
      <c r="F11" s="546">
        <v>28015113.365037788</v>
      </c>
      <c r="G11" s="546">
        <v>9730651.9381269906</v>
      </c>
      <c r="I11" s="674"/>
      <c r="J11" s="674"/>
      <c r="K11" s="674"/>
      <c r="L11" s="674"/>
      <c r="M11" s="674"/>
    </row>
    <row r="12" spans="1:13" ht="15" customHeight="1">
      <c r="A12" s="59">
        <v>3</v>
      </c>
      <c r="B12" s="304" t="s">
        <v>297</v>
      </c>
      <c r="C12" s="543">
        <v>2570147467.1330605</v>
      </c>
      <c r="D12" s="545">
        <v>2019942740.5366199</v>
      </c>
      <c r="E12" s="546">
        <v>2019942740.5366223</v>
      </c>
      <c r="F12" s="546">
        <v>2019942740.5366223</v>
      </c>
      <c r="G12" s="546">
        <v>2019942740.5366223</v>
      </c>
      <c r="I12" s="674"/>
      <c r="J12" s="674"/>
      <c r="K12" s="674"/>
      <c r="L12" s="674"/>
      <c r="M12" s="674"/>
    </row>
    <row r="13" spans="1:13" ht="15" customHeight="1" thickBot="1">
      <c r="A13" s="61">
        <v>4</v>
      </c>
      <c r="B13" s="62" t="s">
        <v>298</v>
      </c>
      <c r="C13" s="547">
        <f>C6+C11+C12</f>
        <v>20279423868.18718</v>
      </c>
      <c r="D13" s="547">
        <v>19410174618.021389</v>
      </c>
      <c r="E13" s="547">
        <v>18482318517.519821</v>
      </c>
      <c r="F13" s="547">
        <v>18371887831.583778</v>
      </c>
      <c r="G13" s="547">
        <v>17977949348.409412</v>
      </c>
      <c r="I13" s="674"/>
      <c r="J13" s="674"/>
      <c r="K13" s="674"/>
      <c r="L13" s="674"/>
      <c r="M13" s="674"/>
    </row>
    <row r="14" spans="1:13">
      <c r="B14" s="64"/>
    </row>
    <row r="15" spans="1:13" ht="25.5">
      <c r="B15" s="65" t="s">
        <v>480</v>
      </c>
    </row>
    <row r="16" spans="1:13">
      <c r="B16" s="65"/>
    </row>
    <row r="17" spans="1:4" ht="11.25">
      <c r="A17" s="35"/>
      <c r="B17" s="35"/>
      <c r="C17" s="35"/>
      <c r="D17" s="35"/>
    </row>
    <row r="18" spans="1:4" ht="11.25">
      <c r="A18" s="35"/>
      <c r="B18" s="35"/>
      <c r="C18" s="35"/>
      <c r="D18" s="35"/>
    </row>
    <row r="19" spans="1:4" ht="11.25">
      <c r="A19" s="35"/>
      <c r="B19" s="35"/>
      <c r="C19" s="35"/>
      <c r="D19" s="35"/>
    </row>
    <row r="20" spans="1:4" ht="11.25">
      <c r="A20" s="35"/>
      <c r="B20" s="35"/>
      <c r="C20" s="35"/>
      <c r="D20" s="35"/>
    </row>
    <row r="21" spans="1:4" ht="11.25">
      <c r="A21" s="35"/>
      <c r="B21" s="35"/>
      <c r="C21" s="35"/>
      <c r="D21" s="35"/>
    </row>
    <row r="22" spans="1:4" ht="11.25">
      <c r="A22" s="35"/>
      <c r="B22" s="35"/>
      <c r="C22" s="35"/>
      <c r="D22" s="35"/>
    </row>
    <row r="23" spans="1:4" ht="11.25">
      <c r="A23" s="35"/>
      <c r="B23" s="35"/>
      <c r="C23" s="35"/>
      <c r="D23" s="35"/>
    </row>
    <row r="24" spans="1:4" ht="11.25">
      <c r="A24" s="35"/>
      <c r="B24" s="35"/>
      <c r="C24" s="35"/>
      <c r="D24" s="35"/>
    </row>
    <row r="25" spans="1:4" ht="11.25">
      <c r="A25" s="35"/>
      <c r="B25" s="35"/>
      <c r="C25" s="35"/>
      <c r="D25" s="35"/>
    </row>
    <row r="26" spans="1:4" ht="11.25">
      <c r="A26" s="35"/>
      <c r="B26" s="35"/>
      <c r="C26" s="35"/>
      <c r="D26" s="35"/>
    </row>
    <row r="27" spans="1:4" ht="11.25">
      <c r="A27" s="35"/>
      <c r="B27" s="35"/>
      <c r="C27" s="35"/>
      <c r="D27" s="35"/>
    </row>
    <row r="28" spans="1:4" ht="11.25">
      <c r="A28" s="35"/>
      <c r="B28" s="35"/>
      <c r="C28" s="35"/>
      <c r="D28" s="35"/>
    </row>
    <row r="29" spans="1:4" ht="11.25">
      <c r="A29" s="35"/>
      <c r="B29" s="35"/>
      <c r="C29" s="35"/>
      <c r="D29" s="3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pane xSplit="1" ySplit="4" topLeftCell="B5" activePane="bottomRight" state="frozen"/>
      <selection pane="topRight"/>
      <selection pane="bottomLeft"/>
      <selection pane="bottomRight" activeCell="B5" sqref="B5"/>
    </sheetView>
  </sheetViews>
  <sheetFormatPr defaultColWidth="9.140625" defaultRowHeight="14.25"/>
  <cols>
    <col min="1" max="1" width="9.5703125" style="4" bestFit="1" customWidth="1"/>
    <col min="2" max="2" width="65.5703125" style="4" customWidth="1"/>
    <col min="3" max="3" width="65.28515625" style="4" customWidth="1"/>
    <col min="4" max="16384" width="9.140625" style="5"/>
  </cols>
  <sheetData>
    <row r="1" spans="1:8">
      <c r="A1" s="2" t="s">
        <v>30</v>
      </c>
      <c r="B1" s="3" t="str">
        <f>'1. key ratios '!B1</f>
        <v>JSC "Bank of Georgia"</v>
      </c>
    </row>
    <row r="2" spans="1:8">
      <c r="A2" s="2" t="s">
        <v>31</v>
      </c>
      <c r="B2" s="361">
        <f>'1. key ratios '!B2</f>
        <v>44926</v>
      </c>
    </row>
    <row r="4" spans="1:8" ht="27.95" customHeight="1" thickBot="1">
      <c r="A4" s="66" t="s">
        <v>80</v>
      </c>
      <c r="B4" s="67" t="s">
        <v>265</v>
      </c>
      <c r="C4" s="68"/>
    </row>
    <row r="5" spans="1:8">
      <c r="A5" s="69"/>
      <c r="B5" s="353" t="s">
        <v>81</v>
      </c>
      <c r="C5" s="354" t="s">
        <v>493</v>
      </c>
    </row>
    <row r="6" spans="1:8">
      <c r="A6" s="70">
        <v>1</v>
      </c>
      <c r="B6" s="71" t="s">
        <v>743</v>
      </c>
      <c r="C6" s="72" t="s">
        <v>768</v>
      </c>
    </row>
    <row r="7" spans="1:8">
      <c r="A7" s="70">
        <v>2</v>
      </c>
      <c r="B7" s="71" t="s">
        <v>744</v>
      </c>
      <c r="C7" s="72" t="s">
        <v>769</v>
      </c>
    </row>
    <row r="8" spans="1:8">
      <c r="A8" s="70">
        <v>3</v>
      </c>
      <c r="B8" s="71" t="s">
        <v>745</v>
      </c>
      <c r="C8" s="72" t="s">
        <v>769</v>
      </c>
    </row>
    <row r="9" spans="1:8">
      <c r="A9" s="70">
        <v>4</v>
      </c>
      <c r="B9" s="71" t="s">
        <v>746</v>
      </c>
      <c r="C9" s="72" t="s">
        <v>769</v>
      </c>
    </row>
    <row r="10" spans="1:8">
      <c r="A10" s="70">
        <v>5</v>
      </c>
      <c r="B10" s="71" t="s">
        <v>747</v>
      </c>
      <c r="C10" s="72" t="s">
        <v>770</v>
      </c>
    </row>
    <row r="11" spans="1:8">
      <c r="A11" s="70">
        <v>6</v>
      </c>
      <c r="B11" s="71" t="s">
        <v>748</v>
      </c>
      <c r="C11" s="72" t="s">
        <v>770</v>
      </c>
    </row>
    <row r="12" spans="1:8">
      <c r="A12" s="70">
        <v>7</v>
      </c>
      <c r="B12" s="71" t="s">
        <v>749</v>
      </c>
      <c r="C12" s="72" t="s">
        <v>770</v>
      </c>
      <c r="H12" s="73"/>
    </row>
    <row r="13" spans="1:8">
      <c r="A13" s="70">
        <v>8</v>
      </c>
      <c r="B13" s="71" t="s">
        <v>750</v>
      </c>
      <c r="C13" s="72" t="s">
        <v>770</v>
      </c>
    </row>
    <row r="14" spans="1:8">
      <c r="A14" s="70"/>
      <c r="B14" s="71"/>
      <c r="C14" s="72"/>
    </row>
    <row r="15" spans="1:8">
      <c r="A15" s="70"/>
      <c r="B15" s="71"/>
      <c r="C15" s="72"/>
    </row>
    <row r="16" spans="1:8">
      <c r="A16" s="70"/>
      <c r="B16" s="355"/>
      <c r="C16" s="356"/>
    </row>
    <row r="17" spans="1:3">
      <c r="A17" s="70"/>
      <c r="B17" s="357" t="s">
        <v>82</v>
      </c>
      <c r="C17" s="358" t="s">
        <v>494</v>
      </c>
    </row>
    <row r="18" spans="1:3">
      <c r="A18" s="70">
        <v>1</v>
      </c>
      <c r="B18" s="71" t="s">
        <v>751</v>
      </c>
      <c r="C18" s="74" t="s">
        <v>763</v>
      </c>
    </row>
    <row r="19" spans="1:3">
      <c r="A19" s="70">
        <v>2</v>
      </c>
      <c r="B19" s="71" t="s">
        <v>752</v>
      </c>
      <c r="C19" s="74" t="s">
        <v>764</v>
      </c>
    </row>
    <row r="20" spans="1:3">
      <c r="A20" s="70">
        <v>3</v>
      </c>
      <c r="B20" s="71" t="s">
        <v>753</v>
      </c>
      <c r="C20" s="74" t="s">
        <v>764</v>
      </c>
    </row>
    <row r="21" spans="1:3">
      <c r="A21" s="70">
        <v>4</v>
      </c>
      <c r="B21" s="71" t="s">
        <v>754</v>
      </c>
      <c r="C21" s="74" t="s">
        <v>764</v>
      </c>
    </row>
    <row r="22" spans="1:3">
      <c r="A22" s="70">
        <v>5</v>
      </c>
      <c r="B22" s="71" t="s">
        <v>755</v>
      </c>
      <c r="C22" s="74" t="s">
        <v>767</v>
      </c>
    </row>
    <row r="23" spans="1:3">
      <c r="A23" s="70">
        <v>6</v>
      </c>
      <c r="B23" s="71" t="s">
        <v>756</v>
      </c>
      <c r="C23" s="74" t="s">
        <v>766</v>
      </c>
    </row>
    <row r="24" spans="1:3">
      <c r="A24" s="70">
        <v>7</v>
      </c>
      <c r="B24" s="71" t="s">
        <v>757</v>
      </c>
      <c r="C24" s="74" t="s">
        <v>765</v>
      </c>
    </row>
    <row r="25" spans="1:3">
      <c r="A25" s="70">
        <v>8</v>
      </c>
      <c r="B25" s="71" t="s">
        <v>758</v>
      </c>
      <c r="C25" s="74" t="s">
        <v>764</v>
      </c>
    </row>
    <row r="26" spans="1:3">
      <c r="A26" s="70"/>
      <c r="B26" s="71"/>
      <c r="C26" s="74"/>
    </row>
    <row r="27" spans="1:3" ht="15.75" customHeight="1">
      <c r="A27" s="70"/>
      <c r="B27" s="71"/>
      <c r="C27" s="75"/>
    </row>
    <row r="28" spans="1:3" ht="15.75" customHeight="1">
      <c r="A28" s="70"/>
      <c r="B28" s="71"/>
      <c r="C28" s="75"/>
    </row>
    <row r="29" spans="1:3" ht="30" customHeight="1">
      <c r="A29" s="70"/>
      <c r="B29" s="735" t="s">
        <v>83</v>
      </c>
      <c r="C29" s="736"/>
    </row>
    <row r="30" spans="1:3">
      <c r="A30" s="70">
        <v>1</v>
      </c>
      <c r="B30" s="71" t="s">
        <v>761</v>
      </c>
      <c r="C30" s="490">
        <v>0.19770973141775675</v>
      </c>
    </row>
    <row r="31" spans="1:3" ht="15.75" customHeight="1">
      <c r="A31" s="70">
        <v>2</v>
      </c>
      <c r="B31" s="71" t="s">
        <v>762</v>
      </c>
      <c r="C31" s="490" t="s">
        <v>759</v>
      </c>
    </row>
    <row r="32" spans="1:3" ht="29.25" customHeight="1">
      <c r="A32" s="70"/>
      <c r="B32" s="735" t="s">
        <v>84</v>
      </c>
      <c r="C32" s="736"/>
    </row>
    <row r="33" spans="1:3" ht="15.75" thickBot="1">
      <c r="A33" s="70">
        <v>1</v>
      </c>
      <c r="B33" s="491" t="s">
        <v>760</v>
      </c>
      <c r="C33" s="490">
        <v>0.20300000000000001</v>
      </c>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pane xSplit="1" ySplit="5" topLeftCell="B6" activePane="bottomRight" state="frozen"/>
      <selection pane="topRight"/>
      <selection pane="bottomLeft"/>
      <selection pane="bottomRight" activeCell="B6" sqref="B6:B7"/>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9">
      <c r="A1" s="249" t="s">
        <v>30</v>
      </c>
      <c r="B1" s="3" t="str">
        <f>'1. key ratios '!B1</f>
        <v>JSC "Bank of Georgia"</v>
      </c>
      <c r="C1" s="88"/>
      <c r="D1" s="88"/>
      <c r="E1" s="88"/>
      <c r="F1" s="15"/>
    </row>
    <row r="2" spans="1:9" s="76" customFormat="1" ht="15.75" customHeight="1">
      <c r="A2" s="249" t="s">
        <v>31</v>
      </c>
      <c r="B2" s="361">
        <f>'1. key ratios '!B2</f>
        <v>44926</v>
      </c>
    </row>
    <row r="3" spans="1:9" s="76" customFormat="1" ht="15.75" customHeight="1">
      <c r="A3" s="249"/>
    </row>
    <row r="4" spans="1:9" s="76" customFormat="1" ht="15.75" customHeight="1" thickBot="1">
      <c r="A4" s="250" t="s">
        <v>201</v>
      </c>
      <c r="B4" s="741" t="s">
        <v>345</v>
      </c>
      <c r="C4" s="742"/>
      <c r="D4" s="742"/>
      <c r="E4" s="742"/>
    </row>
    <row r="5" spans="1:9" s="80" customFormat="1" ht="17.45" customHeight="1">
      <c r="A5" s="194"/>
      <c r="B5" s="195"/>
      <c r="C5" s="78" t="s">
        <v>0</v>
      </c>
      <c r="D5" s="78" t="s">
        <v>1</v>
      </c>
      <c r="E5" s="79" t="s">
        <v>2</v>
      </c>
    </row>
    <row r="6" spans="1:9" s="15" customFormat="1" ht="14.45" customHeight="1">
      <c r="A6" s="251"/>
      <c r="B6" s="737" t="s">
        <v>352</v>
      </c>
      <c r="C6" s="737" t="s">
        <v>92</v>
      </c>
      <c r="D6" s="739" t="s">
        <v>200</v>
      </c>
      <c r="E6" s="740"/>
      <c r="G6" s="5"/>
    </row>
    <row r="7" spans="1:9" s="15" customFormat="1" ht="99.6" customHeight="1">
      <c r="A7" s="251"/>
      <c r="B7" s="738"/>
      <c r="C7" s="737"/>
      <c r="D7" s="285" t="s">
        <v>199</v>
      </c>
      <c r="E7" s="286" t="s">
        <v>353</v>
      </c>
      <c r="G7" s="5"/>
    </row>
    <row r="8" spans="1:9">
      <c r="A8" s="252">
        <v>1</v>
      </c>
      <c r="B8" s="287" t="s">
        <v>35</v>
      </c>
      <c r="C8" s="548">
        <v>961236880.95600009</v>
      </c>
      <c r="D8" s="548"/>
      <c r="E8" s="549">
        <f>C8-D8</f>
        <v>961236880.95600009</v>
      </c>
      <c r="F8" s="15"/>
      <c r="G8" s="671"/>
      <c r="H8" s="671"/>
      <c r="I8" s="671"/>
    </row>
    <row r="9" spans="1:9">
      <c r="A9" s="252">
        <v>2</v>
      </c>
      <c r="B9" s="287" t="s">
        <v>36</v>
      </c>
      <c r="C9" s="548">
        <v>2918193949.1000004</v>
      </c>
      <c r="D9" s="548"/>
      <c r="E9" s="549">
        <f t="shared" ref="E9:E20" si="0">C9-D9</f>
        <v>2918193949.1000004</v>
      </c>
      <c r="F9" s="15"/>
      <c r="G9" s="671"/>
      <c r="H9" s="671"/>
      <c r="I9" s="671"/>
    </row>
    <row r="10" spans="1:9">
      <c r="A10" s="252">
        <v>3</v>
      </c>
      <c r="B10" s="287" t="s">
        <v>37</v>
      </c>
      <c r="C10" s="548">
        <v>1493075244.05</v>
      </c>
      <c r="D10" s="548"/>
      <c r="E10" s="549">
        <f t="shared" si="0"/>
        <v>1493075244.05</v>
      </c>
      <c r="F10" s="15"/>
      <c r="G10" s="671"/>
      <c r="H10" s="671"/>
      <c r="I10" s="671"/>
    </row>
    <row r="11" spans="1:9">
      <c r="A11" s="252">
        <v>4</v>
      </c>
      <c r="B11" s="287" t="s">
        <v>38</v>
      </c>
      <c r="C11" s="548">
        <v>303.24</v>
      </c>
      <c r="D11" s="548"/>
      <c r="E11" s="549">
        <f t="shared" si="0"/>
        <v>303.24</v>
      </c>
      <c r="F11" s="15"/>
      <c r="G11" s="671"/>
      <c r="H11" s="671"/>
      <c r="I11" s="671"/>
    </row>
    <row r="12" spans="1:9">
      <c r="A12" s="252">
        <v>5</v>
      </c>
      <c r="B12" s="287" t="s">
        <v>39</v>
      </c>
      <c r="C12" s="548">
        <v>4230393807.96</v>
      </c>
      <c r="D12" s="548"/>
      <c r="E12" s="549">
        <f t="shared" si="0"/>
        <v>4230393807.96</v>
      </c>
      <c r="F12" s="15"/>
      <c r="G12" s="671"/>
      <c r="H12" s="671"/>
      <c r="I12" s="671"/>
    </row>
    <row r="13" spans="1:9">
      <c r="A13" s="252">
        <v>6.1</v>
      </c>
      <c r="B13" s="288" t="s">
        <v>40</v>
      </c>
      <c r="C13" s="548">
        <v>16316961029.125702</v>
      </c>
      <c r="D13" s="548">
        <v>0</v>
      </c>
      <c r="E13" s="549">
        <f t="shared" si="0"/>
        <v>16316961029.125702</v>
      </c>
      <c r="F13" s="15"/>
      <c r="G13" s="671"/>
      <c r="H13" s="671"/>
      <c r="I13" s="671"/>
    </row>
    <row r="14" spans="1:9">
      <c r="A14" s="252">
        <v>6.2</v>
      </c>
      <c r="B14" s="289" t="s">
        <v>41</v>
      </c>
      <c r="C14" s="548">
        <v>-622256240.74339998</v>
      </c>
      <c r="D14" s="548">
        <v>0</v>
      </c>
      <c r="E14" s="549">
        <f t="shared" si="0"/>
        <v>-622256240.74339998</v>
      </c>
      <c r="F14" s="15"/>
      <c r="G14" s="671"/>
      <c r="H14" s="671"/>
      <c r="I14" s="671"/>
    </row>
    <row r="15" spans="1:9">
      <c r="A15" s="252">
        <v>6</v>
      </c>
      <c r="B15" s="287" t="s">
        <v>42</v>
      </c>
      <c r="C15" s="548">
        <v>15694704788.382301</v>
      </c>
      <c r="D15" s="548">
        <f>SUM(D13:D14)</f>
        <v>0</v>
      </c>
      <c r="E15" s="549">
        <f t="shared" si="0"/>
        <v>15694704788.382301</v>
      </c>
      <c r="F15" s="15"/>
      <c r="G15" s="671"/>
      <c r="H15" s="671"/>
      <c r="I15" s="671"/>
    </row>
    <row r="16" spans="1:9">
      <c r="A16" s="252">
        <v>7</v>
      </c>
      <c r="B16" s="287" t="s">
        <v>43</v>
      </c>
      <c r="C16" s="548">
        <v>204891586.2705</v>
      </c>
      <c r="D16" s="548"/>
      <c r="E16" s="549">
        <f t="shared" si="0"/>
        <v>204891586.2705</v>
      </c>
      <c r="F16" s="15"/>
      <c r="G16" s="671"/>
      <c r="H16" s="671"/>
      <c r="I16" s="671"/>
    </row>
    <row r="17" spans="1:9">
      <c r="A17" s="252">
        <v>8</v>
      </c>
      <c r="B17" s="287" t="s">
        <v>198</v>
      </c>
      <c r="C17" s="548">
        <v>110879993.06099999</v>
      </c>
      <c r="D17" s="548"/>
      <c r="E17" s="549">
        <f t="shared" si="0"/>
        <v>110879993.06099999</v>
      </c>
      <c r="F17" s="253"/>
      <c r="G17" s="671"/>
      <c r="H17" s="671"/>
      <c r="I17" s="671"/>
    </row>
    <row r="18" spans="1:9">
      <c r="A18" s="252">
        <v>9</v>
      </c>
      <c r="B18" s="287" t="s">
        <v>44</v>
      </c>
      <c r="C18" s="548">
        <v>149952666.40149999</v>
      </c>
      <c r="D18" s="548">
        <v>8201991.2462999998</v>
      </c>
      <c r="E18" s="549">
        <f t="shared" si="0"/>
        <v>141750675.15519997</v>
      </c>
      <c r="F18" s="15"/>
      <c r="G18" s="671"/>
      <c r="H18" s="671"/>
      <c r="I18" s="671"/>
    </row>
    <row r="19" spans="1:9">
      <c r="A19" s="252">
        <v>10</v>
      </c>
      <c r="B19" s="287" t="s">
        <v>45</v>
      </c>
      <c r="C19" s="548">
        <v>557389708.64999998</v>
      </c>
      <c r="D19" s="548">
        <v>144644423.37</v>
      </c>
      <c r="E19" s="549">
        <f t="shared" si="0"/>
        <v>412745285.27999997</v>
      </c>
      <c r="F19" s="15"/>
      <c r="G19" s="671"/>
      <c r="H19" s="671"/>
      <c r="I19" s="671"/>
    </row>
    <row r="20" spans="1:9">
      <c r="A20" s="252">
        <v>11</v>
      </c>
      <c r="B20" s="287" t="s">
        <v>46</v>
      </c>
      <c r="C20" s="548">
        <v>304783478.51669574</v>
      </c>
      <c r="D20" s="548">
        <v>0</v>
      </c>
      <c r="E20" s="549">
        <f t="shared" si="0"/>
        <v>304783478.51669574</v>
      </c>
      <c r="F20" s="15"/>
      <c r="G20" s="671"/>
      <c r="H20" s="671"/>
      <c r="I20" s="671"/>
    </row>
    <row r="21" spans="1:9" ht="26.25" thickBot="1">
      <c r="A21" s="153"/>
      <c r="B21" s="254" t="s">
        <v>355</v>
      </c>
      <c r="C21" s="550">
        <f>SUM(C8:C12, C15:C20)</f>
        <v>26625502406.588001</v>
      </c>
      <c r="D21" s="550">
        <f>SUM(D8:D12, D15:D20)</f>
        <v>152846414.61630002</v>
      </c>
      <c r="E21" s="551">
        <f>SUM(E8:E12, E15:E20)</f>
        <v>26472655991.971699</v>
      </c>
      <c r="G21" s="671"/>
      <c r="H21" s="671"/>
      <c r="I21" s="671"/>
    </row>
    <row r="22" spans="1:9">
      <c r="A22" s="5"/>
      <c r="B22" s="5"/>
      <c r="C22" s="5"/>
      <c r="D22" s="5"/>
      <c r="E22" s="5"/>
    </row>
    <row r="23" spans="1:9">
      <c r="A23" s="5"/>
      <c r="B23" s="5"/>
      <c r="C23" s="5"/>
      <c r="D23" s="5"/>
      <c r="E23" s="5"/>
    </row>
    <row r="25" spans="1:9" s="4" customFormat="1">
      <c r="B25" s="83"/>
      <c r="F25" s="5"/>
      <c r="G25" s="5"/>
    </row>
    <row r="26" spans="1:9" s="4" customFormat="1">
      <c r="B26" s="83"/>
      <c r="F26" s="5"/>
      <c r="G26" s="5"/>
    </row>
    <row r="27" spans="1:9" s="4" customFormat="1">
      <c r="B27" s="83"/>
      <c r="F27" s="5"/>
      <c r="G27" s="5"/>
    </row>
    <row r="28" spans="1:9" s="4" customFormat="1">
      <c r="B28" s="83"/>
      <c r="F28" s="5"/>
      <c r="G28" s="5"/>
    </row>
    <row r="29" spans="1:9" s="4" customFormat="1">
      <c r="B29" s="83"/>
      <c r="F29" s="5"/>
      <c r="G29" s="5"/>
    </row>
    <row r="30" spans="1:9" s="4" customFormat="1">
      <c r="B30" s="83"/>
      <c r="F30" s="5"/>
      <c r="G30" s="5"/>
    </row>
    <row r="31" spans="1:9" s="4" customFormat="1">
      <c r="B31" s="83"/>
      <c r="F31" s="5"/>
      <c r="G31" s="5"/>
    </row>
    <row r="32" spans="1:9" s="4" customFormat="1">
      <c r="B32" s="83"/>
      <c r="F32" s="5"/>
      <c r="G32" s="5"/>
    </row>
    <row r="33" spans="2:7" s="4" customFormat="1">
      <c r="B33" s="83"/>
      <c r="F33" s="5"/>
      <c r="G33" s="5"/>
    </row>
    <row r="34" spans="2:7" s="4" customFormat="1">
      <c r="B34" s="83"/>
      <c r="F34" s="5"/>
      <c r="G34" s="5"/>
    </row>
    <row r="35" spans="2:7" s="4" customFormat="1">
      <c r="B35" s="83"/>
      <c r="F35" s="5"/>
      <c r="G35" s="5"/>
    </row>
    <row r="36" spans="2:7" s="4" customFormat="1">
      <c r="B36" s="83"/>
      <c r="F36" s="5"/>
      <c r="G36" s="5"/>
    </row>
    <row r="37" spans="2:7" s="4" customFormat="1">
      <c r="B37" s="83"/>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pane="topRight"/>
      <selection pane="bottomLeft"/>
      <selection pane="bottomRight" activeCell="B5" sqref="B5"/>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'1. key ratios '!B1</f>
        <v>JSC "Bank of Georgia"</v>
      </c>
    </row>
    <row r="2" spans="1:6" s="76" customFormat="1" ht="15.75" customHeight="1">
      <c r="A2" s="2" t="s">
        <v>31</v>
      </c>
      <c r="B2" s="361">
        <f>'1. key ratios '!B2</f>
        <v>44926</v>
      </c>
      <c r="C2" s="4"/>
      <c r="D2" s="4"/>
      <c r="E2" s="4"/>
      <c r="F2" s="4"/>
    </row>
    <row r="3" spans="1:6" s="76" customFormat="1" ht="15.75" customHeight="1">
      <c r="C3" s="4"/>
      <c r="D3" s="4"/>
      <c r="E3" s="4"/>
      <c r="F3" s="4"/>
    </row>
    <row r="4" spans="1:6" s="76" customFormat="1" ht="13.5" thickBot="1">
      <c r="A4" s="76" t="s">
        <v>85</v>
      </c>
      <c r="B4" s="255" t="s">
        <v>332</v>
      </c>
      <c r="C4" s="77" t="s">
        <v>73</v>
      </c>
      <c r="D4" s="4"/>
      <c r="E4" s="4"/>
      <c r="F4" s="4"/>
    </row>
    <row r="5" spans="1:6" ht="15">
      <c r="A5" s="200">
        <v>1</v>
      </c>
      <c r="B5" s="256" t="s">
        <v>354</v>
      </c>
      <c r="C5" s="552">
        <v>26472655991.971699</v>
      </c>
      <c r="D5" s="173"/>
    </row>
    <row r="6" spans="1:6" s="201" customFormat="1" ht="15">
      <c r="A6" s="84">
        <v>2.1</v>
      </c>
      <c r="B6" s="197" t="s">
        <v>333</v>
      </c>
      <c r="C6" s="553">
        <v>2617066289.9303999</v>
      </c>
      <c r="D6" s="173"/>
    </row>
    <row r="7" spans="1:6" s="64" customFormat="1" ht="15" outlineLevel="1">
      <c r="A7" s="59">
        <v>2.2000000000000002</v>
      </c>
      <c r="B7" s="60" t="s">
        <v>334</v>
      </c>
      <c r="C7" s="554">
        <v>2050903822.1521001</v>
      </c>
      <c r="D7" s="173"/>
    </row>
    <row r="8" spans="1:6" s="64" customFormat="1" ht="25.5">
      <c r="A8" s="59">
        <v>3</v>
      </c>
      <c r="B8" s="198" t="s">
        <v>335</v>
      </c>
      <c r="C8" s="555">
        <f>SUM(C5:C7)</f>
        <v>31140626104.054199</v>
      </c>
      <c r="D8" s="173"/>
    </row>
    <row r="9" spans="1:6" s="201" customFormat="1" ht="15">
      <c r="A9" s="84">
        <v>4</v>
      </c>
      <c r="B9" s="86" t="s">
        <v>87</v>
      </c>
      <c r="C9" s="553">
        <v>294457198.46019995</v>
      </c>
      <c r="D9" s="173"/>
    </row>
    <row r="10" spans="1:6" s="64" customFormat="1" ht="15" outlineLevel="1">
      <c r="A10" s="59">
        <v>5.0999999999999996</v>
      </c>
      <c r="B10" s="60" t="s">
        <v>336</v>
      </c>
      <c r="C10" s="553">
        <v>-1534549615.97405</v>
      </c>
      <c r="D10" s="173"/>
    </row>
    <row r="11" spans="1:6" s="64" customFormat="1" ht="15" outlineLevel="1">
      <c r="A11" s="59">
        <v>5.2</v>
      </c>
      <c r="B11" s="60" t="s">
        <v>337</v>
      </c>
      <c r="C11" s="554">
        <v>-2008832155.7890851</v>
      </c>
      <c r="D11" s="173"/>
    </row>
    <row r="12" spans="1:6" s="64" customFormat="1" ht="15">
      <c r="A12" s="59">
        <v>6</v>
      </c>
      <c r="B12" s="196" t="s">
        <v>481</v>
      </c>
      <c r="C12" s="554">
        <v>0</v>
      </c>
      <c r="D12" s="173"/>
    </row>
    <row r="13" spans="1:6" s="64" customFormat="1" ht="15.75" thickBot="1">
      <c r="A13" s="61">
        <v>7</v>
      </c>
      <c r="B13" s="199" t="s">
        <v>283</v>
      </c>
      <c r="C13" s="556">
        <f>SUM(C8:C12)</f>
        <v>27891701530.751266</v>
      </c>
      <c r="D13" s="173"/>
    </row>
    <row r="15" spans="1:6" ht="25.5">
      <c r="A15" s="216"/>
      <c r="B15" s="65" t="s">
        <v>482</v>
      </c>
    </row>
    <row r="16" spans="1:6">
      <c r="A16" s="216"/>
      <c r="B16" s="216"/>
    </row>
    <row r="17" spans="1:5" ht="15">
      <c r="A17" s="211"/>
      <c r="B17" s="212"/>
      <c r="C17" s="216"/>
      <c r="D17" s="216"/>
      <c r="E17" s="216"/>
    </row>
    <row r="18" spans="1:5" ht="15">
      <c r="A18" s="217"/>
      <c r="B18" s="218"/>
      <c r="C18" s="216"/>
      <c r="D18" s="216"/>
      <c r="E18" s="216"/>
    </row>
    <row r="19" spans="1:5">
      <c r="A19" s="219"/>
      <c r="B19" s="213"/>
      <c r="C19" s="216"/>
      <c r="D19" s="216"/>
      <c r="E19" s="216"/>
    </row>
    <row r="20" spans="1:5">
      <c r="A20" s="220"/>
      <c r="B20" s="214"/>
      <c r="C20" s="216"/>
      <c r="D20" s="216"/>
      <c r="E20" s="216"/>
    </row>
    <row r="21" spans="1:5">
      <c r="A21" s="220"/>
      <c r="B21" s="218"/>
      <c r="C21" s="216"/>
      <c r="D21" s="216"/>
      <c r="E21" s="216"/>
    </row>
    <row r="22" spans="1:5">
      <c r="A22" s="219"/>
      <c r="B22" s="215"/>
      <c r="C22" s="216"/>
      <c r="D22" s="216"/>
      <c r="E22" s="216"/>
    </row>
    <row r="23" spans="1:5">
      <c r="A23" s="220"/>
      <c r="B23" s="214"/>
      <c r="C23" s="216"/>
      <c r="D23" s="216"/>
      <c r="E23" s="216"/>
    </row>
    <row r="24" spans="1:5">
      <c r="A24" s="220"/>
      <c r="B24" s="214"/>
      <c r="C24" s="216"/>
      <c r="D24" s="216"/>
      <c r="E24" s="216"/>
    </row>
    <row r="25" spans="1:5">
      <c r="A25" s="220"/>
      <c r="B25" s="221"/>
      <c r="C25" s="216"/>
      <c r="D25" s="216"/>
      <c r="E25" s="216"/>
    </row>
    <row r="26" spans="1:5">
      <c r="A26" s="220"/>
      <c r="B26" s="218"/>
      <c r="C26" s="216"/>
      <c r="D26" s="216"/>
      <c r="E26" s="216"/>
    </row>
    <row r="27" spans="1:5">
      <c r="A27" s="216"/>
      <c r="B27" s="222"/>
      <c r="C27" s="216"/>
      <c r="D27" s="216"/>
      <c r="E27" s="216"/>
    </row>
    <row r="28" spans="1:5">
      <c r="A28" s="216"/>
      <c r="B28" s="222"/>
      <c r="C28" s="216"/>
      <c r="D28" s="216"/>
      <c r="E28" s="216"/>
    </row>
    <row r="29" spans="1:5">
      <c r="A29" s="216"/>
      <c r="B29" s="222"/>
      <c r="C29" s="216"/>
      <c r="D29" s="216"/>
      <c r="E29" s="216"/>
    </row>
    <row r="30" spans="1:5">
      <c r="A30" s="216"/>
      <c r="B30" s="222"/>
      <c r="C30" s="216"/>
      <c r="D30" s="216"/>
      <c r="E30" s="216"/>
    </row>
    <row r="31" spans="1:5">
      <c r="A31" s="216"/>
      <c r="B31" s="222"/>
      <c r="C31" s="216"/>
      <c r="D31" s="216"/>
      <c r="E31" s="216"/>
    </row>
    <row r="32" spans="1:5">
      <c r="A32" s="216"/>
      <c r="B32" s="222"/>
      <c r="C32" s="216"/>
      <c r="D32" s="216"/>
      <c r="E32" s="216"/>
    </row>
    <row r="33" spans="1:5">
      <c r="A33" s="216"/>
      <c r="B33" s="222"/>
      <c r="C33" s="216"/>
      <c r="D33" s="216"/>
      <c r="E33" s="216"/>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GpJT/XycorDLwiTKLf+ojUTwwtDWBMdrC84S0vmjUZs=</DigestValue>
    </Reference>
    <Reference Type="http://www.w3.org/2000/09/xmldsig#Object" URI="#idOfficeObject">
      <DigestMethod Algorithm="http://www.w3.org/2001/04/xmlenc#sha256"/>
      <DigestValue>xWC0t9oiAlHG+MchX+946NhShHaX2L7AXwRYQL1VAmM=</DigestValue>
    </Reference>
    <Reference Type="http://uri.etsi.org/01903#SignedProperties" URI="#idSignedProperties">
      <Transforms>
        <Transform Algorithm="http://www.w3.org/TR/2001/REC-xml-c14n-20010315"/>
      </Transforms>
      <DigestMethod Algorithm="http://www.w3.org/2001/04/xmlenc#sha256"/>
      <DigestValue>4t8y95HkxVykPscdkp/aRYiW7oHQTDobmR9tE6wCisw=</DigestValue>
    </Reference>
  </SignedInfo>
  <SignatureValue>DS1m5ENJw64NvC43ex4U3+fwMExaBkM6N4zIUU/69YTItPqvF4NmEtm1U7+0RLwZ3g/NyCMO98IX
OjHyzteglN2siyT2DeLTnCbLukcKvoFisiQEw8x368ThYdW4AmUqqsUdZ4XzhmNYOw0gIRI+fROP
E1wx3LHW8DpqEhDPQcFMm7sOfeFJKoxdPuEsCLwypH46i4T3qsOL7hD4PZ12FEkh+yrv/ZSd+i5w
fNvtR/klUgVmgnAHcXMqY/WJrlfolqghYyGlinxKc187mC870w2rWQdwLWCz4eZgg18bCGJCFIaS
s7y8UtS/IBMv4SeXKDMors52G+6ghxt0xdZE2Q==</SignatureValue>
  <KeyInfo>
    <X509Data>
      <X509Certificate>MIIGQDCCBSigAwIBAgIKFVpMCQADAAHSkDANBgkqhkiG9w0BAQsFADBKMRIwEAYKCZImiZPyLGQBGRYCZ2UxEzARBgoJkiaJk/IsZAEZFgNuYmcxHzAdBgNVBAMTFk5CRyBDbGFzcyAyIElOVCBTdWIgQ0EwHhcNMjEwMzIyMDcxNzM2WhcNMjMwMzIyMDcxNzM2WjA+MRwwGgYDVQQKExNKU0MgQmFuayBPZiBHZW9yZ2lhMR4wHAYDVQQDExVCQkcgLSBUYXRvIFRvbWFzaHZpbGkwggEiMA0GCSqGSIb3DQEBAQUAA4IBDwAwggEKAoIBAQDSFYe/4bo5oEDmGnJSQ+4wLIiNN2YGcgHkjDkM5Fl9P397c7IYYqB7rKqymiH1Xq1E20FON9pOz4WaPiibRQz/J8UzifHujH99XJR3BgyhMGuUqJFYK5EsNc8X147dzvmZVEhlCUmw6KImWF3WXsC429XjcTWBMwGup0YGd0Nm6q+K/s+pU1NeX816CV3M2B33y+2oEPcge+16AeRESkD4ZUTsI/3db4X43QtOhSvCWZEJwiJSS39cM+DW1RhWCv3ciwfFJHUziflaN9bQFK95EfQBTpwiwGmWuIVrcIt07FrBWYEfDvcuDERFFjQn6AavcsHgd33lF86mNLuoe8VLAgMBAAGjggMyMIIDLjA8BgkrBgEEAYI3FQcELzAtBiUrBgEEAYI3FQjmsmCDjfVEhoGZCYO4oUqDvoRxBIPEkTOEg4hdAgFkAgEjMB0GA1UdJQQWMBQGCCsGAQUFBwMCBggrBgEFBQcDBDALBgNVHQ8EBAMCB4AwJwYJKwYBBAGCNxUKBBowGDAKBggrBgEFBQcDAjAKBggrBgEFBQcDBDAdBgNVHQ4EFgQUSrubhe+Nx5TyntT+Xpyo//uWGw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DbmRL6WT1Pf0ubrBAXMRQ5znfv7U72TphaSjmOZcep1S+DOuRZtCfID5kDZ7WOCBg3KlAkhw7r0t6MOiDDOOLYZDsSilUq/7sPwPRM9UYNMUHiqn5kTie/J1IC8Crzc3qrAWKrj33RHthLrOrFf/s6xP3UEnVnqH4zDfU3TP68Iw3jkrjilmjNhMxwbMHRJw/eSLpJ79avtgsWP3JBLk3ta2EKlXteQbXRdz6C0Urukoxv+RI7mkAaOCyTkg5FdG3Kjd+UnlJuJgjEnRRcfBJJfMDyIjdGNWqXc8eSjpSgB4iVuiOYBeGwjZSzURCIwMt5jaPOuLEjCoET193Ih5V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fz45qnQ3ZLe8F1vqLgfeOpGzzP1yLqWPOwIZ3HmKgqI=</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ZAlTikRdkoxhYdjadZH5ArJ1RrSy/CH0c60bdBy0y4M=</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9fJS249ahyWEM+tfYC+f7seclITO87owz52QpTOj1Rk=</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4fBdMm+WYtwF4dkdYIeLOGkusVVB/m5jgs/OkdnkkDY=</DigestValue>
      </Reference>
      <Reference URI="/xl/styles.xml?ContentType=application/vnd.openxmlformats-officedocument.spreadsheetml.styles+xml">
        <DigestMethod Algorithm="http://www.w3.org/2001/04/xmlenc#sha256"/>
        <DigestValue>3NOKT8QpA9evXsAYNyo7ffXTnMiiNIdl+Jgoak99CjU=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0pVFO8WgOkYtj6g6/+8vzDgXH3rG/VruF/JjhARwtKU=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hMgEcahzCpYTWZUlpik81Ll4Rn4C0J9efserl7F/P6M=</DigestValue>
      </Reference>
      <Reference URI="/xl/worksheets/sheet10.xml?ContentType=application/vnd.openxmlformats-officedocument.spreadsheetml.worksheet+xml">
        <DigestMethod Algorithm="http://www.w3.org/2001/04/xmlenc#sha256"/>
        <DigestValue>IPbHDIKruVoiWeqg/zKhuTp6blXCnJt3tv2n9TCbavw=</DigestValue>
      </Reference>
      <Reference URI="/xl/worksheets/sheet11.xml?ContentType=application/vnd.openxmlformats-officedocument.spreadsheetml.worksheet+xml">
        <DigestMethod Algorithm="http://www.w3.org/2001/04/xmlenc#sha256"/>
        <DigestValue>faU+oEdyulffYOOEgypjOhyg54CTA+ynFv/nXHHsDj8=</DigestValue>
      </Reference>
      <Reference URI="/xl/worksheets/sheet12.xml?ContentType=application/vnd.openxmlformats-officedocument.spreadsheetml.worksheet+xml">
        <DigestMethod Algorithm="http://www.w3.org/2001/04/xmlenc#sha256"/>
        <DigestValue>Vltf7gGlp6yVPaZL13o+IDjd2vgWpF95hxwrlPJog6U=</DigestValue>
      </Reference>
      <Reference URI="/xl/worksheets/sheet13.xml?ContentType=application/vnd.openxmlformats-officedocument.spreadsheetml.worksheet+xml">
        <DigestMethod Algorithm="http://www.w3.org/2001/04/xmlenc#sha256"/>
        <DigestValue>7O/XtZ/GJSdMwnoq7I56mtI31fQFozrs8v1Smu4xM/g=</DigestValue>
      </Reference>
      <Reference URI="/xl/worksheets/sheet14.xml?ContentType=application/vnd.openxmlformats-officedocument.spreadsheetml.worksheet+xml">
        <DigestMethod Algorithm="http://www.w3.org/2001/04/xmlenc#sha256"/>
        <DigestValue>SY9OK/NjTJGo+1WdxRLCoYDPAgvHhNRL3mhrJFCn6uA=</DigestValue>
      </Reference>
      <Reference URI="/xl/worksheets/sheet15.xml?ContentType=application/vnd.openxmlformats-officedocument.spreadsheetml.worksheet+xml">
        <DigestMethod Algorithm="http://www.w3.org/2001/04/xmlenc#sha256"/>
        <DigestValue>O4hZWR5uM8/UgqxuCpui6t9HHVxogE4wDzugWFYYdQQ=</DigestValue>
      </Reference>
      <Reference URI="/xl/worksheets/sheet16.xml?ContentType=application/vnd.openxmlformats-officedocument.spreadsheetml.worksheet+xml">
        <DigestMethod Algorithm="http://www.w3.org/2001/04/xmlenc#sha256"/>
        <DigestValue>JvvtXhRWgmitI+Kprpq8/nrB73sEu4T9czG2chRWPBA=</DigestValue>
      </Reference>
      <Reference URI="/xl/worksheets/sheet17.xml?ContentType=application/vnd.openxmlformats-officedocument.spreadsheetml.worksheet+xml">
        <DigestMethod Algorithm="http://www.w3.org/2001/04/xmlenc#sha256"/>
        <DigestValue>LA0xsjUzqYFQEKiOTxHlEeU1qmJveGqqfCRXslIttjU=</DigestValue>
      </Reference>
      <Reference URI="/xl/worksheets/sheet18.xml?ContentType=application/vnd.openxmlformats-officedocument.spreadsheetml.worksheet+xml">
        <DigestMethod Algorithm="http://www.w3.org/2001/04/xmlenc#sha256"/>
        <DigestValue>VP6dO4USu//Lm+ia6XI3YGIFXKu8blDaYK08R8E2ets=</DigestValue>
      </Reference>
      <Reference URI="/xl/worksheets/sheet19.xml?ContentType=application/vnd.openxmlformats-officedocument.spreadsheetml.worksheet+xml">
        <DigestMethod Algorithm="http://www.w3.org/2001/04/xmlenc#sha256"/>
        <DigestValue>KTw8BD1KxPLaa/eLPWj4V/psVOe0prizci8sUjEVrmc=</DigestValue>
      </Reference>
      <Reference URI="/xl/worksheets/sheet2.xml?ContentType=application/vnd.openxmlformats-officedocument.spreadsheetml.worksheet+xml">
        <DigestMethod Algorithm="http://www.w3.org/2001/04/xmlenc#sha256"/>
        <DigestValue>V0g7dnlfwTpAe+PVw1dwx1na8Yz+m7U54498mCM2XeA=</DigestValue>
      </Reference>
      <Reference URI="/xl/worksheets/sheet20.xml?ContentType=application/vnd.openxmlformats-officedocument.spreadsheetml.worksheet+xml">
        <DigestMethod Algorithm="http://www.w3.org/2001/04/xmlenc#sha256"/>
        <DigestValue>hFIhl6G7E040PFEqFV5V/9TVxJ2lzoDvG4W01WxcaH4=</DigestValue>
      </Reference>
      <Reference URI="/xl/worksheets/sheet21.xml?ContentType=application/vnd.openxmlformats-officedocument.spreadsheetml.worksheet+xml">
        <DigestMethod Algorithm="http://www.w3.org/2001/04/xmlenc#sha256"/>
        <DigestValue>K1ODsv7opWH1d9GAGqPGZTYX/Cs4b2Dhvk3leSDaRvs=</DigestValue>
      </Reference>
      <Reference URI="/xl/worksheets/sheet22.xml?ContentType=application/vnd.openxmlformats-officedocument.spreadsheetml.worksheet+xml">
        <DigestMethod Algorithm="http://www.w3.org/2001/04/xmlenc#sha256"/>
        <DigestValue>ot/46X6vg7nZVBkkYVNh3oNaB9jbfWd0LD5pfwLHxwA=</DigestValue>
      </Reference>
      <Reference URI="/xl/worksheets/sheet23.xml?ContentType=application/vnd.openxmlformats-officedocument.spreadsheetml.worksheet+xml">
        <DigestMethod Algorithm="http://www.w3.org/2001/04/xmlenc#sha256"/>
        <DigestValue>bpPz+aXz4ow+eVk76kSy+2tU6H/hgMUslgq91zlLQX8=</DigestValue>
      </Reference>
      <Reference URI="/xl/worksheets/sheet24.xml?ContentType=application/vnd.openxmlformats-officedocument.spreadsheetml.worksheet+xml">
        <DigestMethod Algorithm="http://www.w3.org/2001/04/xmlenc#sha256"/>
        <DigestValue>Sctx9NDvCXInuad5R2lM4DXldDVt88XMfDBk1cFxFzc=</DigestValue>
      </Reference>
      <Reference URI="/xl/worksheets/sheet25.xml?ContentType=application/vnd.openxmlformats-officedocument.spreadsheetml.worksheet+xml">
        <DigestMethod Algorithm="http://www.w3.org/2001/04/xmlenc#sha256"/>
        <DigestValue>YaJldrAHSOnyNuSMsJ9D/KOZ7ImAlbcbrxZHyomv668=</DigestValue>
      </Reference>
      <Reference URI="/xl/worksheets/sheet26.xml?ContentType=application/vnd.openxmlformats-officedocument.spreadsheetml.worksheet+xml">
        <DigestMethod Algorithm="http://www.w3.org/2001/04/xmlenc#sha256"/>
        <DigestValue>2mU9epRyVyPXeiO4HeZO3HmA5+XbExNasJ7Af24BE14=</DigestValue>
      </Reference>
      <Reference URI="/xl/worksheets/sheet27.xml?ContentType=application/vnd.openxmlformats-officedocument.spreadsheetml.worksheet+xml">
        <DigestMethod Algorithm="http://www.w3.org/2001/04/xmlenc#sha256"/>
        <DigestValue>Nhw94DhFkj8V42hNe6U0XZTdsXZ4gyiksHdOYof3gfE=</DigestValue>
      </Reference>
      <Reference URI="/xl/worksheets/sheet28.xml?ContentType=application/vnd.openxmlformats-officedocument.spreadsheetml.worksheet+xml">
        <DigestMethod Algorithm="http://www.w3.org/2001/04/xmlenc#sha256"/>
        <DigestValue>VegYp420cXizLCYIWmmTPT5AGddNAlDUX+GNRUIA8FM=</DigestValue>
      </Reference>
      <Reference URI="/xl/worksheets/sheet29.xml?ContentType=application/vnd.openxmlformats-officedocument.spreadsheetml.worksheet+xml">
        <DigestMethod Algorithm="http://www.w3.org/2001/04/xmlenc#sha256"/>
        <DigestValue>/NaaXoxIveopSdI4KHRFxQ5wEuCniU9P6ZivQtt7F4o=</DigestValue>
      </Reference>
      <Reference URI="/xl/worksheets/sheet3.xml?ContentType=application/vnd.openxmlformats-officedocument.spreadsheetml.worksheet+xml">
        <DigestMethod Algorithm="http://www.w3.org/2001/04/xmlenc#sha256"/>
        <DigestValue>SCpquwzl5M9OBl8s424R1tGynXMXkJLViW3wPBDgn9o=</DigestValue>
      </Reference>
      <Reference URI="/xl/worksheets/sheet4.xml?ContentType=application/vnd.openxmlformats-officedocument.spreadsheetml.worksheet+xml">
        <DigestMethod Algorithm="http://www.w3.org/2001/04/xmlenc#sha256"/>
        <DigestValue>BiPWdDoalxBVMxL/oyd5tkkxdplyzhZqMapW9bONyeM=</DigestValue>
      </Reference>
      <Reference URI="/xl/worksheets/sheet5.xml?ContentType=application/vnd.openxmlformats-officedocument.spreadsheetml.worksheet+xml">
        <DigestMethod Algorithm="http://www.w3.org/2001/04/xmlenc#sha256"/>
        <DigestValue>aL1z9wEUkbRfCMSkYUtDDylBivEbqMjAaIPtahKW/dc=</DigestValue>
      </Reference>
      <Reference URI="/xl/worksheets/sheet6.xml?ContentType=application/vnd.openxmlformats-officedocument.spreadsheetml.worksheet+xml">
        <DigestMethod Algorithm="http://www.w3.org/2001/04/xmlenc#sha256"/>
        <DigestValue>nylXGFaoY3va+q7MapJU1kX0yakZMLoiAU4jxL9aPIg=</DigestValue>
      </Reference>
      <Reference URI="/xl/worksheets/sheet7.xml?ContentType=application/vnd.openxmlformats-officedocument.spreadsheetml.worksheet+xml">
        <DigestMethod Algorithm="http://www.w3.org/2001/04/xmlenc#sha256"/>
        <DigestValue>BDaw6JhGj7y04aw0DDV8qCkPXgH2fuVL+VyWIoVFV/U=</DigestValue>
      </Reference>
      <Reference URI="/xl/worksheets/sheet8.xml?ContentType=application/vnd.openxmlformats-officedocument.spreadsheetml.worksheet+xml">
        <DigestMethod Algorithm="http://www.w3.org/2001/04/xmlenc#sha256"/>
        <DigestValue>vSNBfq8smK1d84Yn7eUbyWFlo5F+MNdk8rdb/d+MIv8=</DigestValue>
      </Reference>
      <Reference URI="/xl/worksheets/sheet9.xml?ContentType=application/vnd.openxmlformats-officedocument.spreadsheetml.worksheet+xml">
        <DigestMethod Algorithm="http://www.w3.org/2001/04/xmlenc#sha256"/>
        <DigestValue>YtMCTZhvQdgNOQr9mp407dwvsbWBq7yT/ry+hHPthZc=</DigestValue>
      </Reference>
    </Manifest>
    <SignatureProperties>
      <SignatureProperty Id="idSignatureTime" Target="#idPackageSignature">
        <mdssi:SignatureTime xmlns:mdssi="http://schemas.openxmlformats.org/package/2006/digital-signature">
          <mdssi:Format>YYYY-MM-DDThh:mm:ssTZD</mdssi:Format>
          <mdssi:Value>2023-02-10T10:26:38Z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PE1-BBG-QQ-20221231</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2023-02-10T10:26:38Z</xd:SigningTime>
          <xd:SigningCertificate>
            <xd:Cert>
              <xd:CertDigest>
                <DigestMethod Algorithm="http://www.w3.org/2001/04/xmlenc#sha256"/>
                <DigestValue>zkRlF4bfG48L4Le7jdWhT8p0+GJGbaGuC/WRzHkgDJk=</DigestValue>
              </xd:CertDigest>
              <xd:IssuerSerial>
                <X509IssuerName>CN=NBG Class 2 INT Sub CA, DC=nbg, DC=ge</X509IssuerName>
                <X509SerialNumber>100835382017330967073424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PE1-BBG-QQ-20221231</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IlmbXdkujyf6yQDuO3szL5TQK7JdOYmV/TsIQ1urlxE=</DigestValue>
    </Reference>
    <Reference Type="http://www.w3.org/2000/09/xmldsig#Object" URI="#idOfficeObject">
      <DigestMethod Algorithm="http://www.w3.org/2001/04/xmlenc#sha256"/>
      <DigestValue>xWC0t9oiAlHG+MchX+946NhShHaX2L7AXwRYQL1VAmM=</DigestValue>
    </Reference>
    <Reference Type="http://uri.etsi.org/01903#SignedProperties" URI="#idSignedProperties">
      <Transforms>
        <Transform Algorithm="http://www.w3.org/TR/2001/REC-xml-c14n-20010315"/>
      </Transforms>
      <DigestMethod Algorithm="http://www.w3.org/2001/04/xmlenc#sha256"/>
      <DigestValue>6H3kApdKW1rLQJ5j8V0UM3z1WlH6GquZEoCMts4L8WQ=</DigestValue>
    </Reference>
  </SignedInfo>
  <SignatureValue>g974WoCFsuFKo0dIfw8DZDvNdiyEbi09dda7+jOESy1Iq7zgGK66fb3jDFWLGH+CdP1e3dO2Am3d
pBdDz8TmoT+CYwynUlx2Iivok+SbMyj0+c7MIYME53v34Ob1VckrfVGsPqnTtOkx+yvJgda/iGK7
eW+Hv2ZR9InT4aKJnp089z2yjunAFCIBreKFcbKI6wuki+J2WSyUqPnRL1V6ZfItefgyni0FFdyg
Ps/0xo1nYAERlyiZa08UiofFBhZBrYg38uwt4H9qg+7lIdVwjcL9THsmmu16xsVpG1fpXZ+yWWd4
aSDVIdwn39OppZjZppbyHfLXb+yTvSRMjIbAtw==</SignatureValue>
  <KeyInfo>
    <X509Data>
      <X509Certificate>MIIGPzCCBSegAwIBAgIKfzWKsAADAAHg2TANBgkqhkiG9w0BAQsFADBKMRIwEAYKCZImiZPyLGQBGRYCZ2UxEzARBgoJkiaJk/IsZAEZFgNuYmcxHzAdBgNVBAMTFk5CRyBDbGFzcyAyIElOVCBTdWIgQ0EwHhcNMjEwNjI4MTI1MTE4WhcNMjMwNjI4MTI1MTE4WjA9MRwwGgYDVQQKExNKU0MgQmFuayBPZiBHZW9yZ2lhMR0wGwYDVQQDExRCQkcgLSBTdWxraGFuIEd2YWxpYTCCASIwDQYJKoZIhvcNAQEBBQADggEPADCCAQoCggEBAOH0twIcpGC05hsgTIgpse09e4sVXJIN8/v8NDNbnV2WRZCvQptz2Xld2np06o903hK54DEU/k1XSGqegeiQfruruzkpXlsgDqRX1G1rhqCbCEAMlRYmkQ7vVyVVCHtGxTGju+of1eADT8iM8sq68S7d6/8hzmYmlIs453gK4suJCx4Ix2ltncZmAhNlQvMjwoy0HP6O1XIIW8AMRDXP3YzAX1QCG67/bGSZx+YgzLZsUJI2QOZ91t7Y8NuRadj83gKHUMG4Pqhqk1mR/LVcax5Ty9qpPTYEZv0xDVeq1rwMY39z7z+PiAfuEx+Nf1dwCEvVz1KLbGcnghIV+UgBBYsCAwEAAaOCAzIwggMuMDwGCSsGAQQBgjcVBwQvMC0GJSsGAQQBgjcVCOayYION9USGgZkJg7ihSoO+hHEEg8SRM4SDiF0CAWQCASMwHQYDVR0lBBYwFAYIKwYBBQUHAwIGCCsGAQUFBwMEMAsGA1UdDwQEAwIHgDAnBgkrBgEEAYI3FQoEGjAYMAoGCCsGAQUFBwMCMAoGCCsGAQUFBwMEMB0GA1UdDgQWBBSnM8DnI4OEl4STtNBvnMmV+uIeM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Z61c/VfFl4dKvY1nQJKHGbMs+LoiVZ8yxbkrYDY/sZpRiX8eHQ00zY+A0UJNJd9JBRJLhfZxWwwTh6uVmn/s8z3Q48/TFwWB7N2+r81muyqldPFzcTrUO9GDf2SjQgeqIdMe4I59q8A4IgiUyGCZimQQW54cTWJMwUkSxLQ++Sij47npdu8FE87tjy81YsUjNXeR4pGeNiFOi3bx22bHlmxFxOBL9LGNj7IbuWKTQeqkaI00BdtmhkBp8jZByKOiurdz3YpCYIOhhTxGvBnQKIOsAkGZ/3bydteo+D13fHQc+7p27yeVUf8HrtQFfnAMuNdzYAL0oOTH8BD57dz0U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fz45qnQ3ZLe8F1vqLgfeOpGzzP1yLqWPOwIZ3HmKgqI=</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ZAlTikRdkoxhYdjadZH5ArJ1RrSy/CH0c60bdBy0y4M=</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9fJS249ahyWEM+tfYC+f7seclITO87owz52QpTOj1Rk=</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4fBdMm+WYtwF4dkdYIeLOGkusVVB/m5jgs/OkdnkkDY=</DigestValue>
      </Reference>
      <Reference URI="/xl/styles.xml?ContentType=application/vnd.openxmlformats-officedocument.spreadsheetml.styles+xml">
        <DigestMethod Algorithm="http://www.w3.org/2001/04/xmlenc#sha256"/>
        <DigestValue>3NOKT8QpA9evXsAYNyo7ffXTnMiiNIdl+Jgoak99CjU=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0pVFO8WgOkYtj6g6/+8vzDgXH3rG/VruF/JjhARwtKU=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hMgEcahzCpYTWZUlpik81Ll4Rn4C0J9efserl7F/P6M=</DigestValue>
      </Reference>
      <Reference URI="/xl/worksheets/sheet10.xml?ContentType=application/vnd.openxmlformats-officedocument.spreadsheetml.worksheet+xml">
        <DigestMethod Algorithm="http://www.w3.org/2001/04/xmlenc#sha256"/>
        <DigestValue>IPbHDIKruVoiWeqg/zKhuTp6blXCnJt3tv2n9TCbavw=</DigestValue>
      </Reference>
      <Reference URI="/xl/worksheets/sheet11.xml?ContentType=application/vnd.openxmlformats-officedocument.spreadsheetml.worksheet+xml">
        <DigestMethod Algorithm="http://www.w3.org/2001/04/xmlenc#sha256"/>
        <DigestValue>faU+oEdyulffYOOEgypjOhyg54CTA+ynFv/nXHHsDj8=</DigestValue>
      </Reference>
      <Reference URI="/xl/worksheets/sheet12.xml?ContentType=application/vnd.openxmlformats-officedocument.spreadsheetml.worksheet+xml">
        <DigestMethod Algorithm="http://www.w3.org/2001/04/xmlenc#sha256"/>
        <DigestValue>Vltf7gGlp6yVPaZL13o+IDjd2vgWpF95hxwrlPJog6U=</DigestValue>
      </Reference>
      <Reference URI="/xl/worksheets/sheet13.xml?ContentType=application/vnd.openxmlformats-officedocument.spreadsheetml.worksheet+xml">
        <DigestMethod Algorithm="http://www.w3.org/2001/04/xmlenc#sha256"/>
        <DigestValue>7O/XtZ/GJSdMwnoq7I56mtI31fQFozrs8v1Smu4xM/g=</DigestValue>
      </Reference>
      <Reference URI="/xl/worksheets/sheet14.xml?ContentType=application/vnd.openxmlformats-officedocument.spreadsheetml.worksheet+xml">
        <DigestMethod Algorithm="http://www.w3.org/2001/04/xmlenc#sha256"/>
        <DigestValue>SY9OK/NjTJGo+1WdxRLCoYDPAgvHhNRL3mhrJFCn6uA=</DigestValue>
      </Reference>
      <Reference URI="/xl/worksheets/sheet15.xml?ContentType=application/vnd.openxmlformats-officedocument.spreadsheetml.worksheet+xml">
        <DigestMethod Algorithm="http://www.w3.org/2001/04/xmlenc#sha256"/>
        <DigestValue>O4hZWR5uM8/UgqxuCpui6t9HHVxogE4wDzugWFYYdQQ=</DigestValue>
      </Reference>
      <Reference URI="/xl/worksheets/sheet16.xml?ContentType=application/vnd.openxmlformats-officedocument.spreadsheetml.worksheet+xml">
        <DigestMethod Algorithm="http://www.w3.org/2001/04/xmlenc#sha256"/>
        <DigestValue>JvvtXhRWgmitI+Kprpq8/nrB73sEu4T9czG2chRWPBA=</DigestValue>
      </Reference>
      <Reference URI="/xl/worksheets/sheet17.xml?ContentType=application/vnd.openxmlformats-officedocument.spreadsheetml.worksheet+xml">
        <DigestMethod Algorithm="http://www.w3.org/2001/04/xmlenc#sha256"/>
        <DigestValue>LA0xsjUzqYFQEKiOTxHlEeU1qmJveGqqfCRXslIttjU=</DigestValue>
      </Reference>
      <Reference URI="/xl/worksheets/sheet18.xml?ContentType=application/vnd.openxmlformats-officedocument.spreadsheetml.worksheet+xml">
        <DigestMethod Algorithm="http://www.w3.org/2001/04/xmlenc#sha256"/>
        <DigestValue>VP6dO4USu//Lm+ia6XI3YGIFXKu8blDaYK08R8E2ets=</DigestValue>
      </Reference>
      <Reference URI="/xl/worksheets/sheet19.xml?ContentType=application/vnd.openxmlformats-officedocument.spreadsheetml.worksheet+xml">
        <DigestMethod Algorithm="http://www.w3.org/2001/04/xmlenc#sha256"/>
        <DigestValue>KTw8BD1KxPLaa/eLPWj4V/psVOe0prizci8sUjEVrmc=</DigestValue>
      </Reference>
      <Reference URI="/xl/worksheets/sheet2.xml?ContentType=application/vnd.openxmlformats-officedocument.spreadsheetml.worksheet+xml">
        <DigestMethod Algorithm="http://www.w3.org/2001/04/xmlenc#sha256"/>
        <DigestValue>V0g7dnlfwTpAe+PVw1dwx1na8Yz+m7U54498mCM2XeA=</DigestValue>
      </Reference>
      <Reference URI="/xl/worksheets/sheet20.xml?ContentType=application/vnd.openxmlformats-officedocument.spreadsheetml.worksheet+xml">
        <DigestMethod Algorithm="http://www.w3.org/2001/04/xmlenc#sha256"/>
        <DigestValue>hFIhl6G7E040PFEqFV5V/9TVxJ2lzoDvG4W01WxcaH4=</DigestValue>
      </Reference>
      <Reference URI="/xl/worksheets/sheet21.xml?ContentType=application/vnd.openxmlformats-officedocument.spreadsheetml.worksheet+xml">
        <DigestMethod Algorithm="http://www.w3.org/2001/04/xmlenc#sha256"/>
        <DigestValue>K1ODsv7opWH1d9GAGqPGZTYX/Cs4b2Dhvk3leSDaRvs=</DigestValue>
      </Reference>
      <Reference URI="/xl/worksheets/sheet22.xml?ContentType=application/vnd.openxmlformats-officedocument.spreadsheetml.worksheet+xml">
        <DigestMethod Algorithm="http://www.w3.org/2001/04/xmlenc#sha256"/>
        <DigestValue>ot/46X6vg7nZVBkkYVNh3oNaB9jbfWd0LD5pfwLHxwA=</DigestValue>
      </Reference>
      <Reference URI="/xl/worksheets/sheet23.xml?ContentType=application/vnd.openxmlformats-officedocument.spreadsheetml.worksheet+xml">
        <DigestMethod Algorithm="http://www.w3.org/2001/04/xmlenc#sha256"/>
        <DigestValue>bpPz+aXz4ow+eVk76kSy+2tU6H/hgMUslgq91zlLQX8=</DigestValue>
      </Reference>
      <Reference URI="/xl/worksheets/sheet24.xml?ContentType=application/vnd.openxmlformats-officedocument.spreadsheetml.worksheet+xml">
        <DigestMethod Algorithm="http://www.w3.org/2001/04/xmlenc#sha256"/>
        <DigestValue>Sctx9NDvCXInuad5R2lM4DXldDVt88XMfDBk1cFxFzc=</DigestValue>
      </Reference>
      <Reference URI="/xl/worksheets/sheet25.xml?ContentType=application/vnd.openxmlformats-officedocument.spreadsheetml.worksheet+xml">
        <DigestMethod Algorithm="http://www.w3.org/2001/04/xmlenc#sha256"/>
        <DigestValue>YaJldrAHSOnyNuSMsJ9D/KOZ7ImAlbcbrxZHyomv668=</DigestValue>
      </Reference>
      <Reference URI="/xl/worksheets/sheet26.xml?ContentType=application/vnd.openxmlformats-officedocument.spreadsheetml.worksheet+xml">
        <DigestMethod Algorithm="http://www.w3.org/2001/04/xmlenc#sha256"/>
        <DigestValue>2mU9epRyVyPXeiO4HeZO3HmA5+XbExNasJ7Af24BE14=</DigestValue>
      </Reference>
      <Reference URI="/xl/worksheets/sheet27.xml?ContentType=application/vnd.openxmlformats-officedocument.spreadsheetml.worksheet+xml">
        <DigestMethod Algorithm="http://www.w3.org/2001/04/xmlenc#sha256"/>
        <DigestValue>Nhw94DhFkj8V42hNe6U0XZTdsXZ4gyiksHdOYof3gfE=</DigestValue>
      </Reference>
      <Reference URI="/xl/worksheets/sheet28.xml?ContentType=application/vnd.openxmlformats-officedocument.spreadsheetml.worksheet+xml">
        <DigestMethod Algorithm="http://www.w3.org/2001/04/xmlenc#sha256"/>
        <DigestValue>VegYp420cXizLCYIWmmTPT5AGddNAlDUX+GNRUIA8FM=</DigestValue>
      </Reference>
      <Reference URI="/xl/worksheets/sheet29.xml?ContentType=application/vnd.openxmlformats-officedocument.spreadsheetml.worksheet+xml">
        <DigestMethod Algorithm="http://www.w3.org/2001/04/xmlenc#sha256"/>
        <DigestValue>/NaaXoxIveopSdI4KHRFxQ5wEuCniU9P6ZivQtt7F4o=</DigestValue>
      </Reference>
      <Reference URI="/xl/worksheets/sheet3.xml?ContentType=application/vnd.openxmlformats-officedocument.spreadsheetml.worksheet+xml">
        <DigestMethod Algorithm="http://www.w3.org/2001/04/xmlenc#sha256"/>
        <DigestValue>SCpquwzl5M9OBl8s424R1tGynXMXkJLViW3wPBDgn9o=</DigestValue>
      </Reference>
      <Reference URI="/xl/worksheets/sheet4.xml?ContentType=application/vnd.openxmlformats-officedocument.spreadsheetml.worksheet+xml">
        <DigestMethod Algorithm="http://www.w3.org/2001/04/xmlenc#sha256"/>
        <DigestValue>BiPWdDoalxBVMxL/oyd5tkkxdplyzhZqMapW9bONyeM=</DigestValue>
      </Reference>
      <Reference URI="/xl/worksheets/sheet5.xml?ContentType=application/vnd.openxmlformats-officedocument.spreadsheetml.worksheet+xml">
        <DigestMethod Algorithm="http://www.w3.org/2001/04/xmlenc#sha256"/>
        <DigestValue>aL1z9wEUkbRfCMSkYUtDDylBivEbqMjAaIPtahKW/dc=</DigestValue>
      </Reference>
      <Reference URI="/xl/worksheets/sheet6.xml?ContentType=application/vnd.openxmlformats-officedocument.spreadsheetml.worksheet+xml">
        <DigestMethod Algorithm="http://www.w3.org/2001/04/xmlenc#sha256"/>
        <DigestValue>nylXGFaoY3va+q7MapJU1kX0yakZMLoiAU4jxL9aPIg=</DigestValue>
      </Reference>
      <Reference URI="/xl/worksheets/sheet7.xml?ContentType=application/vnd.openxmlformats-officedocument.spreadsheetml.worksheet+xml">
        <DigestMethod Algorithm="http://www.w3.org/2001/04/xmlenc#sha256"/>
        <DigestValue>BDaw6JhGj7y04aw0DDV8qCkPXgH2fuVL+VyWIoVFV/U=</DigestValue>
      </Reference>
      <Reference URI="/xl/worksheets/sheet8.xml?ContentType=application/vnd.openxmlformats-officedocument.spreadsheetml.worksheet+xml">
        <DigestMethod Algorithm="http://www.w3.org/2001/04/xmlenc#sha256"/>
        <DigestValue>vSNBfq8smK1d84Yn7eUbyWFlo5F+MNdk8rdb/d+MIv8=</DigestValue>
      </Reference>
      <Reference URI="/xl/worksheets/sheet9.xml?ContentType=application/vnd.openxmlformats-officedocument.spreadsheetml.worksheet+xml">
        <DigestMethod Algorithm="http://www.w3.org/2001/04/xmlenc#sha256"/>
        <DigestValue>YtMCTZhvQdgNOQr9mp407dwvsbWBq7yT/ry+hHPthZc=</DigestValue>
      </Reference>
    </Manifest>
    <SignatureProperties>
      <SignatureProperty Id="idSignatureTime" Target="#idPackageSignature">
        <mdssi:SignatureTime xmlns:mdssi="http://schemas.openxmlformats.org/package/2006/digital-signature">
          <mdssi:Format>YYYY-MM-DDThh:mm:ssTZD</mdssi:Format>
          <mdssi:Value>2023-02-10T10:27:13Z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PE1-BBG-QQ-20221231</SignatureComments>
          <WindowsVersion>6.2</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2023-02-10T10:27:13Z</xd:SigningTime>
          <xd:SigningCertificate>
            <xd:Cert>
              <xd:CertDigest>
                <DigestMethod Algorithm="http://www.w3.org/2001/04/xmlenc#sha256"/>
                <DigestValue>wRUxMC5GSHtHndNR3GFjdMg3Ro9FIG4bLYj+XXSkW/k=</DigestValue>
              </xd:CertDigest>
              <xd:IssuerSerial>
                <X509IssuerName>CN=NBG Class 2 INT Sub CA, DC=nbg, DC=ge</X509IssuerName>
                <X509SerialNumber>600728214247937568530649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PE1-BBG-QQ-20221231</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9.1. Capital Requirements</vt:lpstr>
      <vt:lpstr>9.Capital</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2023-02-10T10:26:29Z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y fmtid="{D5CDD505-2E9C-101B-9397-08002B2CF9AE}" pid="7" name="DLPManualFileClassification">
    <vt:lpwstr>{4D5F5C65-5A8A-40C0-871B-B28632C08195}</vt:lpwstr>
  </property>
  <property fmtid="{D5CDD505-2E9C-101B-9397-08002B2CF9AE}" pid="8" name="DLPManualFileClassificationLastModifiedBy">
    <vt:lpwstr>BOG0\mshelia</vt:lpwstr>
  </property>
  <property fmtid="{D5CDD505-2E9C-101B-9397-08002B2CF9AE}" pid="9" name="DLPManualFileClassificationLastModificationDate">
    <vt:lpwstr>1676018890</vt:lpwstr>
  </property>
  <property fmtid="{D5CDD505-2E9C-101B-9397-08002B2CF9AE}" pid="10" name="DLPManualFileClassificationVersion">
    <vt:lpwstr>11.6.600.21</vt:lpwstr>
  </property>
</Properties>
</file>