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1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xl/externalLinks/externalLink3.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919"/>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F21" i="97" l="1"/>
  <c r="E21" i="97"/>
  <c r="D21" i="97"/>
  <c r="C21" i="97"/>
  <c r="C39" i="69"/>
  <c r="C47" i="69"/>
  <c r="D65" i="85"/>
  <c r="C65" i="85"/>
  <c r="E65" i="85" s="1"/>
  <c r="D34" i="85"/>
  <c r="C34" i="85"/>
  <c r="E34" i="85" s="1"/>
  <c r="B1" i="83" l="1"/>
  <c r="B2" i="85"/>
  <c r="B1" i="85"/>
  <c r="B1" i="75"/>
  <c r="B1" i="86"/>
  <c r="B1" i="52"/>
  <c r="B1" i="88"/>
  <c r="B1" i="73"/>
  <c r="B1" i="89"/>
  <c r="B1" i="94"/>
  <c r="B1" i="69"/>
  <c r="B1" i="90"/>
  <c r="B1" i="64"/>
  <c r="B2" i="91"/>
  <c r="B1" i="91"/>
  <c r="B1" i="93"/>
  <c r="B1" i="92"/>
  <c r="B1" i="95"/>
  <c r="B1" i="97"/>
  <c r="B1" i="98"/>
  <c r="B1" i="99"/>
  <c r="B1" i="100"/>
  <c r="B1" i="101"/>
  <c r="B1" i="102"/>
  <c r="B1" i="103"/>
  <c r="B1" i="104"/>
  <c r="B1" i="106"/>
  <c r="B1" i="107"/>
  <c r="B1" i="105"/>
  <c r="C22" i="104"/>
  <c r="C21" i="104"/>
  <c r="C20" i="104"/>
  <c r="C19" i="104"/>
  <c r="C18" i="104"/>
  <c r="C17" i="104"/>
  <c r="C15" i="104"/>
  <c r="C14" i="104"/>
  <c r="C13" i="104"/>
  <c r="C12" i="104"/>
  <c r="C11" i="104"/>
  <c r="C10" i="104"/>
  <c r="C9" i="104"/>
  <c r="C8" i="104"/>
  <c r="G37" i="97"/>
  <c r="F37" i="97"/>
  <c r="E37" i="97"/>
  <c r="D37" i="97"/>
  <c r="C37" i="97"/>
  <c r="C33" i="97"/>
  <c r="D33" i="97"/>
  <c r="E33" i="97"/>
  <c r="F33" i="97"/>
  <c r="G33" i="97"/>
  <c r="C38" i="95"/>
  <c r="C18" i="95"/>
  <c r="C8" i="95"/>
  <c r="G8" i="91"/>
  <c r="H8" i="91" s="1"/>
  <c r="G9" i="91"/>
  <c r="H9" i="91"/>
  <c r="G10" i="91"/>
  <c r="H10" i="91"/>
  <c r="G11" i="91"/>
  <c r="H11" i="91"/>
  <c r="G12" i="91"/>
  <c r="H12" i="91"/>
  <c r="G13" i="91"/>
  <c r="H13" i="91"/>
  <c r="H14" i="91"/>
  <c r="H15" i="91"/>
  <c r="H16" i="91"/>
  <c r="H17" i="91"/>
  <c r="H18" i="91"/>
  <c r="G19" i="91"/>
  <c r="H19" i="91" s="1"/>
  <c r="G20" i="91"/>
  <c r="H20" i="91"/>
  <c r="G21" i="91"/>
  <c r="H21" i="91"/>
  <c r="C16" i="69"/>
  <c r="C26" i="69"/>
  <c r="B2" i="97"/>
  <c r="B2" i="95"/>
  <c r="B2" i="92"/>
  <c r="B2" i="93"/>
  <c r="B2" i="64"/>
  <c r="B2" i="90"/>
  <c r="B2" i="69"/>
  <c r="B2" i="94"/>
  <c r="B2" i="89"/>
  <c r="B2" i="88"/>
  <c r="B2" i="73"/>
  <c r="E21" i="88"/>
  <c r="D21" i="88"/>
  <c r="C21" i="88"/>
  <c r="B2" i="52" l="1"/>
  <c r="B2" i="86"/>
  <c r="E41" i="83"/>
  <c r="D14" i="83"/>
  <c r="C14" i="83"/>
  <c r="B2" i="107" l="1"/>
  <c r="C10" i="102" l="1"/>
  <c r="C19" i="102" s="1"/>
  <c r="D22" i="98" l="1"/>
  <c r="E22" i="98"/>
  <c r="F22" i="98"/>
  <c r="G22" i="98"/>
  <c r="C22" i="98"/>
  <c r="B2" i="106" l="1"/>
  <c r="B2" i="105"/>
  <c r="B2" i="104"/>
  <c r="B2" i="103"/>
  <c r="B2" i="102"/>
  <c r="B2" i="101"/>
  <c r="B2" i="100"/>
  <c r="B2" i="99"/>
  <c r="B2" i="98"/>
  <c r="C19" i="101"/>
  <c r="D12" i="101"/>
  <c r="D19" i="101" s="1"/>
  <c r="C12" i="101"/>
  <c r="D7" i="101"/>
  <c r="C7" i="101"/>
  <c r="H34" i="100"/>
  <c r="G34" i="100"/>
  <c r="F34" i="100"/>
  <c r="E34" i="100"/>
  <c r="D34" i="100"/>
  <c r="C34" i="100"/>
  <c r="I34" i="100" s="1"/>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I21" i="99"/>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H22" i="98" l="1"/>
  <c r="G24" i="97"/>
  <c r="F24" i="97"/>
  <c r="E24" i="97"/>
  <c r="D24" i="97"/>
  <c r="C24" i="97"/>
  <c r="G14" i="97"/>
  <c r="F14" i="97"/>
  <c r="E14" i="97"/>
  <c r="D14" i="97"/>
  <c r="C14" i="97"/>
  <c r="G11" i="97"/>
  <c r="F11" i="97"/>
  <c r="E11" i="97"/>
  <c r="D11" i="97"/>
  <c r="C11" i="97"/>
  <c r="G8" i="97"/>
  <c r="F8" i="97"/>
  <c r="E8" i="97"/>
  <c r="D8" i="97"/>
  <c r="C8" i="97"/>
  <c r="G21" i="97" l="1"/>
  <c r="G39" i="97" s="1"/>
  <c r="B2" i="83"/>
  <c r="C21" i="94" l="1"/>
  <c r="C20" i="94"/>
  <c r="C19" i="94"/>
  <c r="D19" i="94" l="1"/>
  <c r="D20" i="94"/>
  <c r="D21" i="94"/>
  <c r="C30" i="95" l="1"/>
  <c r="C36" i="95" s="1"/>
  <c r="C26" i="95"/>
  <c r="N20" i="92" l="1"/>
  <c r="N19" i="92"/>
  <c r="E19" i="92"/>
  <c r="N18" i="92"/>
  <c r="E18" i="92"/>
  <c r="N17" i="92"/>
  <c r="E17" i="92"/>
  <c r="N16" i="92"/>
  <c r="E16" i="92"/>
  <c r="N15" i="92"/>
  <c r="N14" i="92" s="1"/>
  <c r="E15" i="92"/>
  <c r="E14" i="92" s="1"/>
  <c r="C14" i="92"/>
  <c r="C21" i="92" s="1"/>
  <c r="N13" i="92"/>
  <c r="N12" i="92"/>
  <c r="E12" i="92"/>
  <c r="N11" i="92"/>
  <c r="E11" i="92"/>
  <c r="N10" i="92"/>
  <c r="E10" i="92"/>
  <c r="N9" i="92"/>
  <c r="E9" i="92"/>
  <c r="N8" i="92"/>
  <c r="E8" i="92"/>
  <c r="M7" i="92"/>
  <c r="M21" i="92" s="1"/>
  <c r="L7" i="92"/>
  <c r="L21" i="92" s="1"/>
  <c r="K7" i="92"/>
  <c r="K21" i="92" s="1"/>
  <c r="J7" i="92"/>
  <c r="J21" i="92" s="1"/>
  <c r="I7" i="92"/>
  <c r="I21" i="92" s="1"/>
  <c r="H7" i="92"/>
  <c r="H21" i="92" s="1"/>
  <c r="G7" i="92"/>
  <c r="G21" i="92" s="1"/>
  <c r="F7" i="92"/>
  <c r="F21" i="92" s="1"/>
  <c r="C7" i="92"/>
  <c r="N7" i="92" l="1"/>
  <c r="N21" i="92"/>
  <c r="E7" i="92"/>
  <c r="E21" i="92"/>
  <c r="C5" i="73"/>
  <c r="T21" i="64" l="1"/>
  <c r="U21" i="64"/>
  <c r="S21" i="64"/>
  <c r="C21" i="64"/>
  <c r="G22" i="91"/>
  <c r="F22" i="91"/>
  <c r="E22" i="91"/>
  <c r="D22" i="91"/>
  <c r="C22" i="91"/>
  <c r="H22" i="91" l="1"/>
  <c r="K22" i="90"/>
  <c r="L22" i="90"/>
  <c r="M22" i="90"/>
  <c r="N22" i="90"/>
  <c r="O22" i="90"/>
  <c r="P22" i="90"/>
  <c r="Q22" i="90"/>
  <c r="R22" i="90"/>
  <c r="S22" i="90"/>
  <c r="C22" i="90" l="1"/>
  <c r="C12" i="89"/>
  <c r="C6" i="89"/>
  <c r="D20" i="83" l="1"/>
  <c r="D22" i="90" l="1"/>
  <c r="E22" i="90"/>
  <c r="F22" i="90"/>
  <c r="G22" i="90"/>
  <c r="H22" i="90"/>
  <c r="I22" i="90"/>
  <c r="J22" i="90"/>
  <c r="C28" i="89"/>
  <c r="C30" i="89"/>
  <c r="C35" i="89"/>
  <c r="C43" i="89"/>
  <c r="C47" i="89"/>
  <c r="E8" i="85"/>
  <c r="H8" i="85"/>
  <c r="C9" i="85"/>
  <c r="D9" i="85"/>
  <c r="E10" i="85"/>
  <c r="H10" i="85"/>
  <c r="E11" i="85"/>
  <c r="H11" i="85"/>
  <c r="E12" i="85"/>
  <c r="H12" i="85"/>
  <c r="E13" i="85"/>
  <c r="H13" i="85"/>
  <c r="E14" i="85"/>
  <c r="H14" i="85"/>
  <c r="E15" i="85"/>
  <c r="H15" i="85"/>
  <c r="E16" i="85"/>
  <c r="H16" i="85"/>
  <c r="E17" i="85"/>
  <c r="H17" i="85"/>
  <c r="E18" i="85"/>
  <c r="H18" i="85"/>
  <c r="E19" i="85"/>
  <c r="H19" i="85"/>
  <c r="E20" i="85"/>
  <c r="H20" i="85"/>
  <c r="E21" i="85"/>
  <c r="H21" i="85"/>
  <c r="E24" i="85"/>
  <c r="H24" i="85"/>
  <c r="E25" i="85"/>
  <c r="H25" i="85"/>
  <c r="E26" i="85"/>
  <c r="H26" i="85"/>
  <c r="E27" i="85"/>
  <c r="H27" i="85"/>
  <c r="E28" i="85"/>
  <c r="H28" i="85"/>
  <c r="E29" i="85"/>
  <c r="H29" i="85"/>
  <c r="C30" i="85"/>
  <c r="D30"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E58" i="85"/>
  <c r="H58" i="85"/>
  <c r="E59" i="85"/>
  <c r="H59" i="85"/>
  <c r="E60" i="85"/>
  <c r="H60" i="85"/>
  <c r="C61" i="85"/>
  <c r="D61" i="85"/>
  <c r="E64" i="85"/>
  <c r="H64" i="85"/>
  <c r="E66" i="85"/>
  <c r="H66" i="85"/>
  <c r="E53" i="85" l="1"/>
  <c r="D45" i="85"/>
  <c r="E30" i="85"/>
  <c r="C22" i="85"/>
  <c r="D22" i="85"/>
  <c r="C41" i="89"/>
  <c r="H9" i="85"/>
  <c r="E61" i="85"/>
  <c r="H53" i="85"/>
  <c r="H61" i="85"/>
  <c r="C8" i="73"/>
  <c r="C13" i="73" s="1"/>
  <c r="E22" i="85"/>
  <c r="C31" i="85"/>
  <c r="H30" i="85"/>
  <c r="H45" i="85"/>
  <c r="C52" i="89"/>
  <c r="C45" i="85"/>
  <c r="D54" i="85"/>
  <c r="H22" i="85"/>
  <c r="E9" i="85"/>
  <c r="H40" i="83"/>
  <c r="E40" i="83"/>
  <c r="H39" i="83"/>
  <c r="E39" i="83"/>
  <c r="H38" i="83"/>
  <c r="E38" i="83"/>
  <c r="H37" i="83"/>
  <c r="E37" i="83"/>
  <c r="H36" i="83"/>
  <c r="E36" i="83"/>
  <c r="H35" i="83"/>
  <c r="E35" i="83"/>
  <c r="H34" i="83"/>
  <c r="E34" i="83"/>
  <c r="H33" i="83"/>
  <c r="E33" i="83"/>
  <c r="D31" i="83"/>
  <c r="D41" i="83" s="1"/>
  <c r="C31" i="83"/>
  <c r="C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C20" i="83"/>
  <c r="E20" i="83" s="1"/>
  <c r="H13" i="83"/>
  <c r="E13" i="83"/>
  <c r="H12" i="83"/>
  <c r="E12" i="83"/>
  <c r="H11" i="83"/>
  <c r="E11" i="83"/>
  <c r="H10" i="83"/>
  <c r="E10" i="83"/>
  <c r="H9" i="83"/>
  <c r="E9" i="83"/>
  <c r="H8" i="83"/>
  <c r="E8" i="83"/>
  <c r="H7" i="83"/>
  <c r="E7" i="83"/>
  <c r="D31" i="85" l="1"/>
  <c r="H54" i="85"/>
  <c r="H31" i="85"/>
  <c r="G67" i="85"/>
  <c r="H14" i="83"/>
  <c r="H31" i="83"/>
  <c r="H20" i="83"/>
  <c r="H41" i="83"/>
  <c r="E45" i="85"/>
  <c r="C54" i="85"/>
  <c r="E14" i="83"/>
  <c r="H56" i="85"/>
  <c r="E31" i="85"/>
  <c r="E31" i="83"/>
  <c r="D56" i="85" l="1"/>
  <c r="D63" i="85"/>
  <c r="H63" i="85"/>
  <c r="E54" i="85"/>
  <c r="C56" i="85"/>
  <c r="E56" i="85" l="1"/>
  <c r="C63" i="85"/>
  <c r="F67" i="85"/>
  <c r="H67" i="85" l="1"/>
  <c r="D67" i="85"/>
  <c r="E63" i="85"/>
  <c r="C67" i="85" l="1"/>
  <c r="E67" i="85" l="1"/>
  <c r="H53" i="75"/>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<sst xmlns="http://schemas.openxmlformats.org/spreadsheetml/2006/main" count="1180" uniqueCount="780">
  <si>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</si>
  <si>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</si>
  <si>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</si>
  <si>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</si>
  <si>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</si>
  <si>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</si>
  <si>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</si>
  <si>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</si>
  <si>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</si>
  <si>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</si>
  <si>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</si>
  <si>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</si>
  <si>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</si>
  <si>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</si>
  <si>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</si>
  <si>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</si>
  <si>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</si>
  <si>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</si>
  <si>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</si>
  <si>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</si>
  <si>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</si>
  <si>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</si>
  <si>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</si>
  <si>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</si>
  <si>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</si>
  <si>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</si>
  <si>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</si>
  <si>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</si>
  <si>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</si>
  <si>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</si>
  <si>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</si>
  <si>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</si>
  <si>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</si>
  <si>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</si>
  <si>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</si>
  <si>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</si>
  <si>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</si>
  <si>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</si>
  <si>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</si>
  <si>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</si>
  <si>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</si>
  <si>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</si>
  <si>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</si>
  <si>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</si>
  <si>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</si>
  <si>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</si>
  <si>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</si>
  <si>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</si>
  <si>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</si>
  <si>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</si>
  <si>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</si>
  <si>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</si>
  <si>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</si>
  <si>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</si>
  <si>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</si>
  <si>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</si>
  <si>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</si>
  <si>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</si>
  <si>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</si>
  <si>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</si>
  <si>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</si>
  <si>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</si>
  <si>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</si>
  <si>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</si>
  <si>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</si>
  <si>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</si>
  <si>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</si>
  <si>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</si>
  <si>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</si>
  <si>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</si>
  <si>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</si>
  <si>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</si>
  <si>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</si>
  <si>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</si>
  <si>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</si>
  <si>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</si>
  <si>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</si>
  <si>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</si>
  <si>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</si>
  <si>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</si>
  <si>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</si>
  <si>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</si>
  <si>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</si>
  <si>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</si>
  <si>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</si>
  <si>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</si>
  <si>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</si>
  <si>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</si>
  <si>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</si>
  <si>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</si>
  <si>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</si>
  <si>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</si>
  <si>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</si>
  <si>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</si>
  <si>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</si>
  <si>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</si>
  <si>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</si>
  <si>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</si>
  <si>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</si>
  <si>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</si>
  <si>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</si>
  <si>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</si>
  <si>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</si>
  <si>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</si>
  <si>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</si>
  <si>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</si>
  <si>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</si>
  <si>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</si>
  <si>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</si>
  <si>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</si>
  <si>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</si>
  <si>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</si>
  <si>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</si>
  <si>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</si>
  <si>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</si>
  <si>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</si>
  <si>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</si>
  <si>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</si>
  <si>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</si>
  <si>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</si>
  <si>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</si>
  <si>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</si>
  <si>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</si>
  <si>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</si>
  <si>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</si>
  <si>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</si>
  <si>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</si>
  <si>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</si>
  <si>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</si>
  <si>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</si>
  <si>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</si>
  <si>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</si>
  <si>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</si>
  <si>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</si>
  <si>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</si>
  <si>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</si>
  <si>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</si>
  <si>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</si>
  <si>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</si>
  <si>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</si>
  <si>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</si>
  <si>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</si>
  <si>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</si>
  <si>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</si>
  <si>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</si>
  <si>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</si>
  <si>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</si>
  <si>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</si>
  <si>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</si>
  <si>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</si>
  <si>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</si>
  <si>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</si>
  <si>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</si>
  <si>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</si>
  <si>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</si>
  <si>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</si>
  <si>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</si>
  <si>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</si>
  <si>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</si>
  <si>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</si>
  <si>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</si>
  <si>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</si>
  <si>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</si>
  <si>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</si>
  <si>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</si>
  <si>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</si>
  <si>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</si>
  <si>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</si>
  <si>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</si>
  <si>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</si>
  <si>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</si>
  <si>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</si>
  <si>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</si>
  <si>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</si>
  <si>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</si>
  <si>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</si>
  <si>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</si>
  <si>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</si>
  <si>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</si>
  <si>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</si>
  <si>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</si>
  <si>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</si>
  <si>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</si>
  <si>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</si>
  <si>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</si>
  <si>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</si>
  <si>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</si>
  <si>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</si>
  <si>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</si>
  <si>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</si>
  <si>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</si>
  <si>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</si>
  <si>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</si>
  <si>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</si>
  <si>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</si>
  <si>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</si>
  <si>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</si>
  <si>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</si>
  <si>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</si>
  <si>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</si>
  <si>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</si>
  <si>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</si>
  <si>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</si>
  <si>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</si>
  <si>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</si>
  <si>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</si>
  <si>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</si>
  <si>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</si>
  <si>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</si>
  <si>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</si>
  <si>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</si>
  <si>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</si>
  <si>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</si>
  <si>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</si>
  <si>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</si>
  <si>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</si>
  <si>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</si>
  <si>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</si>
  <si>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</si>
  <si>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</si>
  <si>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</si>
  <si>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</si>
  <si>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</si>
  <si>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</si>
  <si>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</si>
  <si>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</si>
  <si>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</si>
  <si>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</si>
  <si>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</si>
  <si>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</si>
  <si>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</si>
  <si>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</si>
  <si>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</si>
  <si>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</si>
  <si>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</si>
  <si>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</si>
  <si>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</si>
  <si>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</si>
  <si>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</si>
  <si>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</si>
  <si>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</si>
  <si>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</si>
  <si>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</si>
  <si>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</si>
  <si>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</si>
  <si>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</si>
  <si>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</si>
  <si>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</si>
  <si>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</si>
  <si>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</si>
  <si>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</si>
  <si>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</si>
  <si>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</si>
  <si>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</si>
  <si>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</si>
  <si>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</si>
  <si>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</si>
  <si>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</si>
  <si>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</si>
  <si>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</si>
  <si>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</si>
  <si>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</si>
  <si>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</si>
  <si>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</si>
  <si>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</si>
  <si>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</si>
  <si>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</si>
  <si>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</si>
  <si>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</si>
  <si>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</si>
  <si>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</si>
  <si>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</si>
  <si>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</si>
  <si>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</si>
  <si>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</si>
  <si>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</si>
  <si>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</si>
  <si>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</si>
  <si>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</si>
  <si>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</si>
  <si>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</si>
  <si>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</si>
  <si>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</si>
  <si>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</si>
  <si>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</si>
  <si>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</si>
  <si>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</si>
  <si>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</si>
  <si>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</si>
  <si>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</si>
  <si>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</si>
  <si>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</si>
  <si>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</si>
  <si>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</si>
  <si>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</si>
  <si>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</si>
  <si>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</si>
  <si>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</si>
  <si>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</si>
  <si>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</si>
  <si>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</si>
  <si>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</si>
  <si>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</si>
  <si>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</si>
  <si>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</si>
  <si>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</si>
  <si>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</si>
  <si>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</si>
  <si>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</si>
  <si>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</si>
  <si>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</si>
  <si>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</si>
  <si>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</si>
  <si>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</si>
  <si>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</si>
  <si>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</si>
  <si>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</si>
  <si>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</si>
  <si>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</si>
  <si>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</si>
  <si>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</si>
  <si>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</si>
  <si>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</si>
  <si>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</si>
  <si>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</si>
  <si>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</si>
  <si>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</si>
  <si>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</si>
  <si>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</si>
  <si>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</si>
  <si>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</si>
  <si>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</si>
  <si>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</si>
  <si>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</si>
  <si>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</si>
  <si>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</si>
  <si>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</si>
  <si>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</si>
  <si>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</si>
  <si>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</si>
  <si>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</si>
  <si>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</si>
  <si>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</si>
  <si>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</si>
  <si>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</si>
  <si>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</si>
  <si>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</si>
  <si>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</si>
  <si>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</si>
  <si>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</si>
  <si>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</si>
  <si>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</si>
  <si>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</si>
  <si>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</si>
  <si>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</si>
  <si>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</si>
  <si>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</si>
  <si>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</si>
  <si>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</si>
  <si>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</si>
  <si>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</si>
  <si>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</si>
  <si>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</si>
  <si>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</si>
  <si>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</si>
  <si>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</si>
  <si>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</si>
  <si>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</si>
  <si>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</si>
  <si>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</si>
  <si>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</si>
  <si>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</si>
  <si>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</si>
  <si>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</si>
  <si>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</si>
  <si>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</si>
  <si>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</si>
  <si>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</si>
  <si>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</si>
  <si>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</si>
  <si>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</si>
  <si>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</si>
  <si>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</si>
  <si>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</si>
  <si>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</si>
  <si>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</si>
  <si>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</si>
  <si>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</si>
  <si>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</si>
  <si>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</si>
  <si>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</si>
  <si>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</si>
  <si>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</si>
  <si>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</si>
  <si>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</si>
  <si>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</si>
  <si>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</si>
  <si>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</si>
  <si>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</si>
  <si>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</si>
  <si>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</si>
  <si>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</si>
  <si>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</si>
  <si>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</si>
  <si>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</si>
  <si>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</si>
  <si>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</si>
  <si>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</si>
  <si>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</si>
  <si>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</si>
  <si>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</si>
  <si>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</si>
  <si>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</si>
  <si>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</si>
  <si>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</si>
  <si>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</si>
  <si>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</si>
  <si>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</si>
  <si>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</si>
  <si>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</si>
  <si>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</si>
  <si>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</si>
  <si>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</si>
  <si>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</si>
  <si>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</si>
  <si>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</si>
  <si>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</si>
  <si>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</si>
  <si>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</si>
  <si>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</si>
  <si>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</si>
  <si>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</si>
  <si>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</si>
  <si>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</si>
  <si>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</si>
  <si>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</si>
  <si>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</si>
  <si>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</si>
  <si>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</si>
  <si>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</si>
  <si>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</si>
  <si>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</si>
  <si>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</si>
  <si>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</si>
  <si>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</si>
  <si>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</si>
  <si>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</si>
  <si>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</si>
  <si>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</si>
  <si>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</si>
  <si>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</si>
  <si>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</si>
  <si>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</si>
  <si>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</si>
  <si>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</si>
  <si>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</si>
  <si>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</si>
  <si>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</si>
  <si>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</si>
  <si>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</si>
  <si>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</si>
  <si>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</si>
  <si>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</si>
  <si>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</si>
  <si>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</si>
  <si>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</si>
  <si>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</si>
  <si>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</si>
  <si>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</si>
  <si>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</si>
  <si>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</si>
  <si>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</si>
  <si>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</si>
  <si>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</si>
  <si>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</si>
  <si>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</si>
  <si>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</si>
  <si>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</si>
  <si>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</si>
  <si>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</si>
  <si>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</si>
  <si>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</si>
  <si>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</si>
  <si>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</si>
  <si>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</si>
  <si>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</si>
  <si>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</si>
  <si>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</si>
  <si>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</si>
  <si>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</si>
  <si>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</si>
  <si>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</si>
  <si>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</si>
  <si>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</si>
  <si>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</si>
  <si>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</si>
  <si>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</si>
  <si>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</si>
  <si>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</si>
  <si>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</si>
  <si>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</si>
  <si>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</si>
  <si>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</si>
  <si>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</si>
  <si>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</si>
  <si>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</si>
  <si>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</si>
  <si>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</si>
  <si>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</si>
  <si>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</si>
  <si>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</si>
  <si>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</si>
  <si>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</si>
  <si>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</si>
  <si>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</si>
  <si>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</si>
  <si>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</si>
  <si>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</si>
  <si>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</si>
  <si>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</si>
  <si>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</si>
  <si>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</si>
  <si>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</si>
  <si>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</si>
  <si>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</si>
  <si>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</si>
  <si>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</si>
  <si>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</si>
  <si>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</si>
  <si>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</si>
  <si>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</si>
  <si>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</si>
  <si>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</si>
  <si>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</si>
  <si>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</si>
  <si>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</si>
  <si>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</si>
  <si>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</si>
  <si>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</si>
  <si>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</si>
  <si>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</si>
  <si>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</si>
  <si>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</si>
  <si>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</si>
  <si>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</si>
  <si>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</si>
  <si>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</si>
  <si>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</si>
  <si>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</si>
  <si>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</si>
  <si>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</si>
  <si>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</si>
  <si>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</si>
  <si>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</si>
  <si>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</si>
  <si>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</si>
  <si>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</si>
  <si>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</si>
  <si>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</si>
  <si>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</si>
  <si>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</si>
  <si>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</si>
  <si>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</si>
  <si>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</si>
  <si>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</si>
  <si>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</si>
  <si>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</si>
  <si>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</si>
  <si>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</si>
  <si>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</si>
  <si>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</si>
  <si>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</si>
  <si>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</si>
  <si>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</si>
  <si>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</si>
  <si>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</si>
  <si>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</si>
  <si>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</si>
  <si>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</si>
  <si>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</si>
  <si>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</si>
  <si>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</si>
  <si>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</si>
  <si>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</si>
  <si>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</si>
  <si>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</si>
  <si>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</si>
  <si>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</si>
  <si>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</si>
  <si>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</si>
  <si>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</si>
  <si>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</si>
  <si>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</si>
  <si>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</si>
  <si>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</si>
  <si>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</si>
  <si>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</si>
  <si>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</si>
  <si>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</si>
  <si>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</si>
  <si>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</si>
  <si>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</si>
  <si>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</si>
  <si>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</si>
  <si>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</si>
  <si>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</si>
  <si>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</si>
  <si>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</si>
  <si>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</si>
  <si>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</si>
  <si>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</si>
  <si>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</si>
  <si>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</si>
  <si>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</si>
  <si>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</si>
  <si>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</si>
  <si>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</si>
  <si>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</si>
  <si>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</si>
  <si>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</si>
  <si>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</si>
  <si>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</si>
  <si>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</si>
  <si>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</si>
  <si>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</si>
  <si>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</si>
  <si>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</si>
  <si>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</si>
  <si>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</si>
  <si>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</si>
  <si>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</si>
  <si>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</si>
  <si>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</si>
  <si>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</si>
  <si>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</si>
  <si>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</si>
  <si>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</si>
  <si>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</si>
  <si>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</si>
  <si>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</si>
  <si>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</si>
  <si>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</si>
  <si>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</si>
  <si>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</si>
  <si>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</si>
  <si>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</si>
  <si>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</si>
  <si>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</si>
  <si>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</si>
  <si>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</si>
  <si>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</si>
  <si>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</si>
  <si>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</si>
  <si>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</si>
  <si>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</si>
  <si>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</si>
  <si>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</si>
  <si>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</si>
  <si>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</si>
  <si>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</si>
  <si>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</si>
  <si>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</si>
  <si>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</si>
  <si>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</si>
  <si>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</si>
  <si>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</si>
  <si>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</si>
  <si>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</si>
  <si>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</si>
  <si>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</si>
  <si>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</si>
  <si>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</si>
  <si>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</si>
  <si>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</si>
  <si>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</si>
  <si>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</si>
  <si>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</si>
  <si>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</si>
  <si>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</si>
  <si>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</si>
  <si>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</si>
  <si>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</si>
  <si>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</si>
  <si>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</si>
  <si>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</si>
  <si>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</si>
  <si>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</si>
  <si>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</si>
  <si>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</si>
  <si>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</si>
  <si>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</si>
  <si>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</si>
  <si>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</si>
  <si>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</si>
  <si>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</si>
  <si>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</si>
  <si>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</si>
  <si>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</si>
  <si>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</si>
  <si>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</si>
  <si>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</si>
  <si>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</si>
  <si>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</si>
  <si>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</si>
  <si>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</si>
  <si>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</si>
  <si>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</si>
  <si>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</si>
  <si>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</si>
  <si>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</si>
  <si>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</si>
  <si>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</si>
  <si>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</si>
  <si>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</si>
  <si>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</si>
  <si>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</si>
  <si>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</si>
  <si>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</si>
  <si>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</si>
  <si>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</si>
  <si>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</si>
  <si>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</si>
  <si>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</si>
  <si>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</si>
  <si>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</si>
  <si>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</si>
  <si>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</si>
  <si>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</si>
  <si>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</si>
  <si>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</si>
  <si>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</si>
  <si>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</si>
  <si>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</si>
  <si>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</si>
  <si>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</si>
  <si>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</si>
  <si>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3Q-2022</t>
  </si>
  <si>
    <t>2Q-2022</t>
  </si>
  <si>
    <t>1Q-2022</t>
  </si>
  <si>
    <t>4Q-2021</t>
  </si>
  <si>
    <t>3Q-2021</t>
  </si>
  <si>
    <t>JSC "Bank of Georgia"</t>
  </si>
  <si>
    <t>including a general reserve for possible loan losses</t>
  </si>
  <si>
    <t>Additional funds on instruments that meet additional Tier 1 capital criteria</t>
  </si>
  <si>
    <t>`</t>
  </si>
  <si>
    <t>Mel Gerard Carvill</t>
  </si>
  <si>
    <t>Tamaz Georgadze</t>
  </si>
  <si>
    <t>Alasdair Breach</t>
  </si>
  <si>
    <t>Hanna Loikkanen</t>
  </si>
  <si>
    <t>Cecil Quillen</t>
  </si>
  <si>
    <t>Véronique McCarroll</t>
  </si>
  <si>
    <t>Jonathan Muir</t>
  </si>
  <si>
    <t>Mariam Meghvinetukhutsesi</t>
  </si>
  <si>
    <t>Archil Gachechiladze</t>
  </si>
  <si>
    <t>Michael Gomarteli</t>
  </si>
  <si>
    <t>Levan Kulijanishvili</t>
  </si>
  <si>
    <t xml:space="preserve"> Sulkhan Gvalia</t>
  </si>
  <si>
    <t>Eter Iremadze</t>
  </si>
  <si>
    <t>Zurab kokosadze</t>
  </si>
  <si>
    <t>David Davitashvili</t>
  </si>
  <si>
    <t>David Chkonia</t>
  </si>
  <si>
    <t>Nutsa Gogilashvili</t>
  </si>
  <si>
    <t> 79.75%</t>
  </si>
  <si>
    <t>Georgia Capital JSC</t>
  </si>
  <si>
    <t>Bank of Georgia Group Plc</t>
  </si>
  <si>
    <t>JSC BGEO Group</t>
  </si>
  <si>
    <t>General Director</t>
  </si>
  <si>
    <t>Deputy General Director</t>
  </si>
  <si>
    <t>Head of Retail Banking</t>
  </si>
  <si>
    <t xml:space="preserve">Deputy General Director/ IT Data analysis </t>
  </si>
  <si>
    <t>Deputy General Director/ Corporation Banking  services</t>
  </si>
  <si>
    <t>Deputy General Director/ SOLO- Premium retail banking, asset management</t>
  </si>
  <si>
    <t>Independent chair</t>
  </si>
  <si>
    <t>Non-independent member</t>
  </si>
  <si>
    <t>Independent member</t>
  </si>
  <si>
    <t>www.bog.ge</t>
  </si>
  <si>
    <t xml:space="preserve">JSC "Bank of Georgia" </t>
  </si>
  <si>
    <t>Capital and total exposures</t>
  </si>
  <si>
    <r>
      <t xml:space="preserve">Replacement cost associated with </t>
    </r>
    <r>
      <rPr>
        <i/>
        <sz val="10"/>
        <rFont val="Arial"/>
        <family val="2"/>
      </rPr>
      <t>all</t>
    </r>
    <r>
      <rPr>
        <sz val="10"/>
        <rFont val="Arial"/>
        <family val="2"/>
      </rPr>
      <t xml:space="preserve"> derivatives transactions (ie net of eligible cash variation margin)</t>
    </r>
  </si>
  <si>
    <r>
      <t xml:space="preserve">Add-on amounts for PFE associated with </t>
    </r>
    <r>
      <rPr>
        <i/>
        <sz val="10"/>
        <rFont val="Arial"/>
        <family val="2"/>
      </rPr>
      <t xml:space="preserve">all </t>
    </r>
    <r>
      <rPr>
        <sz val="10"/>
        <rFont val="Arial"/>
        <family val="2"/>
      </rPr>
      <t>derivatives transactions (mark-to-market method)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</si>
</sst>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b/>
      <sz val="11"/>
      <name val="Arial"/>
      <family val="2"/>
    </font>
    <font>
      <b/>
      <i/>
      <sz val="10"/>
      <color theme="1"/>
      <name val="Arial"/>
      <family val="2"/>
    </font>
    <font>
      <sz val="10"/>
      <name val="Sylfaen"/>
      <family val="1"/>
    </font>
    <font>
      <sz val="10"/>
      <color rgb="FF000000"/>
      <name val="Arial"/>
      <family val="2"/>
    </font>
    <font>
      <b/>
      <sz val="10"/>
      <name val="Sylfaen"/>
      <family val="1"/>
    </font>
    <font>
      <sz val="10"/>
      <color theme="1"/>
      <name val="Sylfaen"/>
      <family val="1"/>
    </font>
    <font>
      <b/>
      <sz val="10"/>
      <color theme="1"/>
      <name val="Sylfaen"/>
      <family val="1"/>
    </font>
    <font>
      <b/>
      <u/>
      <sz val="10"/>
      <name val="Arial"/>
      <family val="2"/>
    </font>
    <font>
      <b/>
      <u/>
      <sz val="10"/>
      <name val="Sylfaen"/>
      <family val="1"/>
    </font>
    <font>
      <i/>
      <sz val="10"/>
      <name val="Sylfaen"/>
      <family val="1"/>
    </font>
    <font>
      <b/>
      <u/>
      <sz val="10"/>
      <color theme="1"/>
      <name val="Arial"/>
      <family val="2"/>
    </font>
    <font>
      <b/>
      <sz val="10"/>
      <color rgb="FF000000"/>
      <name val="Arial"/>
      <family val="2"/>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lightGray">
        <fgColor rgb="FFC0C0C0"/>
      </patternFill>
    </fill>
    <fill>
      <patternFill patternType="solid">
        <fgColor rgb="FFFFFFFF"/>
        <bgColor rgb="FF000000"/>
      </patternFill>
    </fill>
    <fill>
      <patternFill patternType="solid">
        <fgColor rgb="FFEEECE1"/>
        <bgColor rgb="FF000000"/>
      </patternFill>
    </fill>
    <fill>
      <patternFill patternType="solid">
        <fgColor theme="2" tint="-9.9978637043366805E-2"/>
        <bgColor indexed="64"/>
      </patternFill>
    </fill>
    <fill>
      <patternFill patternType="solid">
        <fgColor theme="1" tint="0.499984740745262"/>
        <bgColor indexed="64"/>
      </patternFill>
    </fill>
  </fills>
  <borders count="13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thin">
        <color theme="6" tint="-0.499984740745262"/>
      </right>
      <top/>
      <bottom/>
      <diagonal/>
    </border>
    <border>
      <left/>
      <right style="thin">
        <color theme="6" tint="-0.499984740745262"/>
      </right>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81">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10" xfId="0" applyNumberFormat="1" applyFont="1" applyFill="1" applyBorder="1" applyAlignment="1" applyProtection="1">
      <alignment horizontal="right"/>
    </xf>
    <xf numFmtId="193" fontId="2" fillId="0" borderId="3" xfId="0" applyNumberFormat="1" applyFont="1" applyFill="1" applyBorder="1" applyAlignment="1" applyProtection="1">
      <alignment horizontal="right"/>
    </xf>
    <xf numFmtId="193"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193" fontId="2" fillId="0" borderId="10" xfId="0" applyNumberFormat="1" applyFont="1" applyFill="1" applyBorder="1" applyAlignment="1" applyProtection="1">
      <alignment horizontal="right"/>
      <protection locked="0"/>
    </xf>
    <xf numFmtId="193" fontId="2" fillId="0" borderId="3" xfId="0" applyNumberFormat="1" applyFont="1" applyFill="1" applyBorder="1" applyAlignment="1" applyProtection="1">
      <alignment horizontal="right"/>
      <protection locked="0"/>
    </xf>
    <xf numFmtId="193" fontId="2" fillId="0" borderId="22" xfId="0" applyNumberFormat="1" applyFont="1" applyFill="1" applyBorder="1" applyAlignment="1" applyProtection="1">
      <alignment horizontal="right"/>
    </xf>
    <xf numFmtId="0" fontId="2" fillId="0" borderId="24" xfId="0" applyFont="1" applyFill="1" applyBorder="1" applyAlignment="1" applyProtection="1">
      <alignment horizontal="left" indent="1"/>
    </xf>
    <xf numFmtId="0" fontId="45" fillId="0" borderId="75" xfId="0" applyFont="1" applyFill="1" applyBorder="1" applyAlignment="1" applyProtection="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0" fontId="87" fillId="0" borderId="0" xfId="0" applyFont="1" applyAlignment="1">
      <alignment vertical="center"/>
    </xf>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4" xfId="0" applyFont="1" applyFill="1" applyBorder="1" applyAlignment="1">
      <alignment horizontal="left" vertical="center" indent="1"/>
    </xf>
    <xf numFmtId="0" fontId="45" fillId="0" borderId="25" xfId="0" applyFont="1" applyFill="1" applyBorder="1" applyAlignment="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21" xfId="0" applyFont="1" applyBorder="1" applyAlignment="1">
      <alignment horizontal="center"/>
    </xf>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7" fillId="0" borderId="13" xfId="0" applyNumberFormat="1" applyFont="1" applyBorder="1" applyAlignment="1">
      <alignment vertical="center"/>
    </xf>
    <xf numFmtId="167" fontId="87" fillId="0" borderId="65" xfId="0" applyNumberFormat="1" applyFont="1" applyBorder="1" applyAlignment="1">
      <alignment horizontal="center"/>
    </xf>
    <xf numFmtId="193" fontId="84" fillId="36" borderId="13" xfId="0" applyNumberFormat="1" applyFont="1" applyFill="1" applyBorder="1" applyAlignment="1">
      <alignment vertical="center"/>
    </xf>
    <xf numFmtId="0" fontId="87"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7" fillId="0" borderId="12" xfId="0" applyFont="1" applyBorder="1" applyAlignment="1">
      <alignment horizontal="right" wrapText="1"/>
    </xf>
    <xf numFmtId="193" fontId="87" fillId="0" borderId="14" xfId="0" applyNumberFormat="1" applyFont="1" applyBorder="1" applyAlignment="1">
      <alignment vertical="center"/>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2" xfId="0" applyNumberFormat="1" applyFont="1" applyBorder="1" applyAlignment="1"/>
    <xf numFmtId="0" fontId="45" fillId="3" borderId="26" xfId="16" applyFont="1" applyFill="1" applyBorder="1" applyAlignment="1" applyProtection="1">
      <protection locked="0"/>
    </xf>
    <xf numFmtId="0" fontId="84" fillId="0" borderId="0" xfId="0" applyFont="1" applyBorder="1" applyAlignment="1">
      <alignment vertical="center"/>
    </xf>
    <xf numFmtId="0" fontId="84" fillId="0" borderId="19" xfId="0" applyFont="1" applyBorder="1"/>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165" fontId="2" fillId="3" borderId="3" xfId="8" applyNumberFormat="1" applyFont="1" applyFill="1" applyBorder="1" applyAlignment="1" applyProtection="1">
      <alignment horizontal="right" wrapText="1"/>
      <protection locked="0"/>
    </xf>
    <xf numFmtId="165" fontId="2" fillId="4" borderId="3" xfId="8" applyNumberFormat="1" applyFont="1" applyFill="1" applyBorder="1" applyAlignment="1" applyProtection="1">
      <alignment horizontal="right" wrapText="1"/>
      <protection locked="0"/>
    </xf>
    <xf numFmtId="193" fontId="2" fillId="0" borderId="3" xfId="1" applyNumberFormat="1" applyFont="1" applyFill="1" applyBorder="1" applyProtection="1">
      <protection locked="0"/>
    </xf>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88"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89"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0" fillId="0" borderId="0" xfId="11" applyFont="1" applyFill="1" applyBorder="1" applyAlignment="1" applyProtection="1"/>
    <xf numFmtId="0" fontId="84" fillId="0" borderId="0" xfId="0" applyFont="1" applyFill="1" applyBorder="1"/>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0" fontId="2" fillId="0" borderId="0" xfId="0" applyFont="1" applyAlignment="1">
      <alignment wrapText="1"/>
    </xf>
    <xf numFmtId="0" fontId="86" fillId="0" borderId="89" xfId="0" applyFont="1" applyFill="1" applyBorder="1" applyAlignment="1">
      <alignment horizontal="center" vertical="center" wrapText="1"/>
    </xf>
    <xf numFmtId="0" fontId="84" fillId="0" borderId="88" xfId="0" applyFont="1" applyFill="1" applyBorder="1"/>
    <xf numFmtId="193" fontId="84" fillId="0" borderId="88" xfId="0" applyNumberFormat="1" applyFont="1" applyFill="1" applyBorder="1" applyAlignment="1">
      <alignment horizontal="center" vertical="center"/>
    </xf>
    <xf numFmtId="193" fontId="84" fillId="0" borderId="89" xfId="0" applyNumberFormat="1" applyFont="1" applyFill="1" applyBorder="1" applyAlignment="1">
      <alignment horizontal="center" vertical="center"/>
    </xf>
    <xf numFmtId="0" fontId="84" fillId="0" borderId="88" xfId="0" applyFont="1" applyFill="1" applyBorder="1" applyAlignment="1">
      <alignment horizontal="left" indent="1"/>
    </xf>
    <xf numFmtId="193" fontId="87" fillId="0" borderId="88" xfId="0" applyNumberFormat="1" applyFont="1" applyFill="1" applyBorder="1" applyAlignment="1">
      <alignment horizontal="center" vertical="center"/>
    </xf>
    <xf numFmtId="0" fontId="87" fillId="0" borderId="88" xfId="0" applyFont="1" applyFill="1" applyBorder="1" applyAlignment="1">
      <alignment horizontal="left" indent="1"/>
    </xf>
    <xf numFmtId="0" fontId="90" fillId="0" borderId="0" xfId="11" applyFont="1" applyFill="1" applyBorder="1" applyProtection="1"/>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45" fillId="77" borderId="108" xfId="20964" applyFont="1" applyFill="1" applyBorder="1" applyAlignment="1">
      <alignment vertical="center"/>
    </xf>
    <xf numFmtId="0" fontId="45" fillId="77" borderId="109" xfId="20964" applyFont="1" applyFill="1" applyBorder="1" applyAlignment="1">
      <alignment vertical="center"/>
    </xf>
    <xf numFmtId="0" fontId="45" fillId="77" borderId="106" xfId="20964" applyFont="1" applyFill="1" applyBorder="1" applyAlignment="1">
      <alignment vertical="center"/>
    </xf>
    <xf numFmtId="164" fontId="45" fillId="77" borderId="106" xfId="7" applyNumberFormat="1" applyFont="1" applyFill="1" applyBorder="1" applyAlignment="1">
      <alignment horizontal="right" vertical="center"/>
    </xf>
    <xf numFmtId="0" fontId="45" fillId="78" borderId="109" xfId="20964" applyFont="1" applyFill="1" applyBorder="1" applyAlignment="1">
      <alignment vertical="center"/>
    </xf>
    <xf numFmtId="0" fontId="45" fillId="3" borderId="109" xfId="20964" applyFont="1" applyFill="1" applyBorder="1" applyAlignment="1">
      <alignment vertical="center"/>
    </xf>
    <xf numFmtId="0" fontId="84" fillId="0" borderId="107" xfId="0" applyFont="1" applyBorder="1"/>
    <xf numFmtId="0" fontId="84" fillId="0" borderId="107" xfId="0" applyFont="1" applyFill="1" applyBorder="1"/>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2" fillId="2" borderId="95" xfId="0" applyFont="1" applyFill="1" applyBorder="1" applyAlignment="1">
      <alignment horizontal="right" vertical="center"/>
    </xf>
    <xf numFmtId="0" fontId="2" fillId="0" borderId="105" xfId="0" applyFont="1" applyBorder="1" applyAlignment="1">
      <alignment vertical="center" wrapText="1"/>
    </xf>
    <xf numFmtId="14" fontId="84" fillId="0" borderId="0" xfId="0" applyNumberFormat="1" applyFont="1" applyFill="1"/>
    <xf numFmtId="0" fontId="86" fillId="0" borderId="88" xfId="0" applyFont="1" applyFill="1" applyBorder="1" applyAlignment="1">
      <alignment horizontal="center" vertical="center" wrapText="1"/>
    </xf>
    <xf numFmtId="0" fontId="45" fillId="0" borderId="0" xfId="11" applyFont="1" applyFill="1" applyBorder="1" applyAlignment="1" applyProtection="1">
      <alignment horizontal="center" vertical="center" wrapText="1"/>
    </xf>
    <xf numFmtId="193" fontId="90" fillId="83" borderId="7" xfId="0" applyNumberFormat="1" applyFont="1" applyFill="1" applyBorder="1" applyAlignment="1">
      <alignment horizontal="right"/>
    </xf>
    <xf numFmtId="193" fontId="90" fillId="83" borderId="83" xfId="0" applyNumberFormat="1" applyFont="1" applyFill="1" applyBorder="1" applyAlignment="1">
      <alignment horizontal="right"/>
    </xf>
    <xf numFmtId="193" fontId="90" fillId="36" borderId="25" xfId="7" applyNumberFormat="1" applyFont="1" applyFill="1" applyBorder="1" applyAlignment="1" applyProtection="1">
      <alignment horizontal="right"/>
    </xf>
    <xf numFmtId="0" fontId="87" fillId="0" borderId="133" xfId="0" applyFont="1" applyBorder="1" applyAlignment="1">
      <alignment horizontal="right" wrapText="1"/>
    </xf>
    <xf numFmtId="193" fontId="87" fillId="0" borderId="132" xfId="0" applyNumberFormat="1" applyFont="1" applyBorder="1" applyAlignment="1">
      <alignment vertical="center"/>
    </xf>
    <xf numFmtId="164" fontId="2" fillId="0" borderId="3" xfId="7" applyNumberFormat="1" applyFont="1" applyFill="1" applyBorder="1" applyAlignment="1">
      <alignment horizontal="center" vertical="center" wrapText="1"/>
    </xf>
    <xf numFmtId="164" fontId="0" fillId="0" borderId="0" xfId="7" applyNumberFormat="1" applyFont="1"/>
    <xf numFmtId="38" fontId="84" fillId="0" borderId="0" xfId="0" applyNumberFormat="1" applyFont="1"/>
    <xf numFmtId="164" fontId="2" fillId="0" borderId="3" xfId="7" applyNumberFormat="1" applyFont="1" applyFill="1" applyBorder="1" applyAlignment="1" applyProtection="1">
      <alignment horizontal="right"/>
      <protection locked="0"/>
    </xf>
    <xf numFmtId="164" fontId="2" fillId="36" borderId="3" xfId="7" applyNumberFormat="1" applyFont="1" applyFill="1" applyBorder="1" applyAlignment="1" applyProtection="1">
      <alignment horizontal="right"/>
    </xf>
    <xf numFmtId="164" fontId="2" fillId="0" borderId="122" xfId="7" applyNumberFormat="1" applyFont="1" applyBorder="1" applyAlignment="1" applyProtection="1">
      <alignment horizontal="right"/>
      <protection locked="0"/>
    </xf>
    <xf numFmtId="164" fontId="2" fillId="0" borderId="126" xfId="7" applyNumberFormat="1" applyFont="1" applyBorder="1" applyAlignment="1" applyProtection="1">
      <alignment horizontal="right"/>
      <protection locked="0"/>
    </xf>
    <xf numFmtId="164" fontId="2" fillId="36" borderId="22" xfId="7" applyNumberFormat="1" applyFont="1" applyFill="1" applyBorder="1" applyAlignment="1" applyProtection="1">
      <alignment horizontal="right"/>
    </xf>
    <xf numFmtId="164" fontId="2" fillId="36" borderId="3" xfId="7" applyNumberFormat="1" applyFont="1" applyFill="1" applyBorder="1" applyAlignment="1">
      <alignment horizontal="right"/>
    </xf>
    <xf numFmtId="164" fontId="2" fillId="83" borderId="7" xfId="7" applyNumberFormat="1" applyFont="1" applyFill="1" applyBorder="1" applyAlignment="1">
      <alignment horizontal="right"/>
    </xf>
    <xf numFmtId="164" fontId="2" fillId="83" borderId="83" xfId="7" applyNumberFormat="1" applyFont="1" applyFill="1" applyBorder="1" applyAlignment="1">
      <alignment horizontal="right"/>
    </xf>
    <xf numFmtId="164" fontId="2" fillId="0" borderId="7" xfId="7" applyNumberFormat="1" applyFont="1" applyBorder="1" applyAlignment="1" applyProtection="1">
      <alignment horizontal="right"/>
      <protection locked="0"/>
    </xf>
    <xf numFmtId="164" fontId="2" fillId="0" borderId="83" xfId="7" applyNumberFormat="1" applyFont="1" applyBorder="1" applyAlignment="1" applyProtection="1">
      <alignment horizontal="right"/>
      <protection locked="0"/>
    </xf>
    <xf numFmtId="164" fontId="2" fillId="3" borderId="3" xfId="7" applyNumberFormat="1" applyFont="1" applyFill="1" applyBorder="1" applyAlignment="1" applyProtection="1">
      <alignment horizontal="right"/>
      <protection locked="0"/>
    </xf>
    <xf numFmtId="164" fontId="2" fillId="3" borderId="3" xfId="7" applyNumberFormat="1" applyFont="1" applyFill="1" applyBorder="1" applyAlignment="1" applyProtection="1">
      <alignment horizontal="right"/>
    </xf>
    <xf numFmtId="164" fontId="2" fillId="3" borderId="22" xfId="7" applyNumberFormat="1" applyFont="1" applyFill="1" applyBorder="1" applyAlignment="1" applyProtection="1">
      <alignment horizontal="right"/>
    </xf>
    <xf numFmtId="164" fontId="45" fillId="0" borderId="3" xfId="7" applyNumberFormat="1" applyFont="1" applyFill="1" applyBorder="1" applyAlignment="1">
      <alignment horizontal="center"/>
    </xf>
    <xf numFmtId="164" fontId="45" fillId="3" borderId="3" xfId="7" applyNumberFormat="1" applyFont="1" applyFill="1" applyBorder="1" applyAlignment="1">
      <alignment horizontal="center"/>
    </xf>
    <xf numFmtId="164" fontId="45" fillId="0" borderId="7" xfId="7" applyNumberFormat="1" applyFont="1" applyBorder="1" applyAlignment="1">
      <alignment horizontal="center"/>
    </xf>
    <xf numFmtId="164" fontId="45" fillId="0" borderId="83" xfId="7" applyNumberFormat="1" applyFont="1" applyBorder="1" applyAlignment="1">
      <alignment horizontal="center"/>
    </xf>
    <xf numFmtId="164" fontId="2" fillId="36" borderId="122" xfId="7" applyNumberFormat="1" applyFont="1" applyFill="1" applyBorder="1" applyAlignment="1" applyProtection="1">
      <alignment horizontal="right"/>
    </xf>
    <xf numFmtId="164" fontId="2" fillId="0" borderId="122" xfId="7" applyNumberFormat="1" applyFont="1" applyFill="1" applyBorder="1" applyAlignment="1" applyProtection="1">
      <alignment horizontal="right" vertical="center"/>
      <protection locked="0"/>
    </xf>
    <xf numFmtId="164" fontId="2" fillId="0" borderId="3" xfId="7" applyNumberFormat="1" applyFont="1" applyFill="1" applyBorder="1" applyAlignment="1" applyProtection="1">
      <alignment horizontal="right" vertical="center"/>
      <protection locked="0"/>
    </xf>
    <xf numFmtId="164" fontId="2" fillId="0" borderId="7" xfId="7" applyNumberFormat="1" applyFont="1" applyBorder="1" applyAlignment="1" applyProtection="1">
      <alignment horizontal="right" vertical="center"/>
      <protection locked="0"/>
    </xf>
    <xf numFmtId="164" fontId="2" fillId="0" borderId="83" xfId="7" applyNumberFormat="1" applyFont="1" applyBorder="1" applyAlignment="1" applyProtection="1">
      <alignment horizontal="right" vertical="center"/>
      <protection locked="0"/>
    </xf>
    <xf numFmtId="164" fontId="2" fillId="36" borderId="122" xfId="7" applyNumberFormat="1" applyFont="1" applyFill="1" applyBorder="1" applyAlignment="1">
      <alignment horizontal="right"/>
    </xf>
    <xf numFmtId="164" fontId="2" fillId="36" borderId="25" xfId="7" applyNumberFormat="1" applyFont="1" applyFill="1" applyBorder="1" applyAlignment="1">
      <alignment horizontal="right"/>
    </xf>
    <xf numFmtId="164" fontId="2" fillId="36" borderId="25" xfId="7" applyNumberFormat="1" applyFont="1" applyFill="1" applyBorder="1" applyAlignment="1" applyProtection="1">
      <alignment horizontal="right"/>
    </xf>
    <xf numFmtId="164" fontId="2" fillId="36" borderId="26" xfId="7" applyNumberFormat="1" applyFont="1" applyFill="1" applyBorder="1" applyAlignment="1" applyProtection="1">
      <alignment horizontal="right"/>
    </xf>
    <xf numFmtId="14" fontId="2" fillId="0" borderId="0" xfId="0" applyNumberFormat="1" applyFont="1" applyAlignment="1">
      <alignment horizontal="left"/>
    </xf>
    <xf numFmtId="169" fontId="2" fillId="37" borderId="122" xfId="20" applyFont="1" applyBorder="1"/>
    <xf numFmtId="169" fontId="2" fillId="37" borderId="89" xfId="20" applyFont="1" applyBorder="1"/>
    <xf numFmtId="193" fontId="2" fillId="0" borderId="122" xfId="0" applyNumberFormat="1" applyFont="1" applyBorder="1" applyAlignment="1" applyProtection="1">
      <alignment vertical="center" wrapText="1"/>
      <protection locked="0"/>
    </xf>
    <xf numFmtId="193" fontId="2" fillId="0" borderId="89" xfId="0" applyNumberFormat="1" applyFont="1" applyBorder="1" applyAlignment="1" applyProtection="1">
      <alignment vertical="center" wrapText="1"/>
      <protection locked="0"/>
    </xf>
    <xf numFmtId="169" fontId="2" fillId="81" borderId="122" xfId="0" applyNumberFormat="1" applyFont="1" applyFill="1" applyBorder="1"/>
    <xf numFmtId="169" fontId="2" fillId="81" borderId="89" xfId="0" applyNumberFormat="1" applyFont="1" applyFill="1" applyBorder="1"/>
    <xf numFmtId="193" fontId="2" fillId="0" borderId="122" xfId="0" applyNumberFormat="1" applyFont="1" applyBorder="1" applyAlignment="1" applyProtection="1">
      <alignment horizontal="right" vertical="center" wrapText="1"/>
      <protection locked="0"/>
    </xf>
    <xf numFmtId="193" fontId="2" fillId="0" borderId="89" xfId="0" applyNumberFormat="1" applyFont="1" applyBorder="1" applyAlignment="1" applyProtection="1">
      <alignment horizontal="right" vertical="center" wrapText="1"/>
      <protection locked="0"/>
    </xf>
    <xf numFmtId="10" fontId="91" fillId="0" borderId="122" xfId="0" applyNumberFormat="1" applyFont="1" applyBorder="1" applyAlignment="1" applyProtection="1">
      <alignment horizontal="right" vertical="center" wrapText="1"/>
      <protection locked="0"/>
    </xf>
    <xf numFmtId="10" fontId="91" fillId="0" borderId="89" xfId="0" applyNumberFormat="1" applyFont="1" applyBorder="1" applyAlignment="1" applyProtection="1">
      <alignment horizontal="right" vertical="center" wrapText="1"/>
      <protection locked="0"/>
    </xf>
    <xf numFmtId="165" fontId="91" fillId="0" borderId="122" xfId="0" applyNumberFormat="1" applyFont="1" applyBorder="1" applyAlignment="1" applyProtection="1">
      <alignment horizontal="right" vertical="center" wrapText="1"/>
      <protection locked="0"/>
    </xf>
    <xf numFmtId="165" fontId="91" fillId="0" borderId="89" xfId="0" applyNumberFormat="1" applyFont="1" applyBorder="1" applyAlignment="1" applyProtection="1">
      <alignment horizontal="right" vertical="center" wrapText="1"/>
      <protection locked="0"/>
    </xf>
    <xf numFmtId="10" fontId="2" fillId="82" borderId="122" xfId="0" applyNumberFormat="1" applyFont="1" applyFill="1" applyBorder="1" applyAlignment="1" applyProtection="1">
      <alignment vertical="center"/>
      <protection locked="0"/>
    </xf>
    <xf numFmtId="10" fontId="2" fillId="82" borderId="89" xfId="0" applyNumberFormat="1" applyFont="1" applyFill="1" applyBorder="1" applyAlignment="1" applyProtection="1">
      <alignment vertical="center"/>
      <protection locked="0"/>
    </xf>
    <xf numFmtId="3" fontId="2" fillId="82" borderId="122" xfId="0" applyNumberFormat="1" applyFont="1" applyFill="1" applyBorder="1" applyAlignment="1" applyProtection="1">
      <alignment vertical="center"/>
      <protection locked="0"/>
    </xf>
    <xf numFmtId="3" fontId="2" fillId="82" borderId="89" xfId="0" applyNumberFormat="1" applyFont="1" applyFill="1" applyBorder="1" applyAlignment="1" applyProtection="1">
      <alignment vertical="center"/>
      <protection locked="0"/>
    </xf>
    <xf numFmtId="10" fontId="2" fillId="82" borderId="25" xfId="0" applyNumberFormat="1" applyFont="1" applyFill="1" applyBorder="1" applyAlignment="1" applyProtection="1">
      <alignment vertical="center"/>
      <protection locked="0"/>
    </xf>
    <xf numFmtId="10" fontId="2" fillId="82" borderId="26" xfId="0" applyNumberFormat="1" applyFont="1" applyFill="1" applyBorder="1" applyAlignment="1" applyProtection="1">
      <alignment vertical="center"/>
      <protection locked="0"/>
    </xf>
    <xf numFmtId="0" fontId="6" fillId="0" borderId="0" xfId="17" applyFont="1" applyAlignment="1" applyProtection="1"/>
    <xf numFmtId="0" fontId="6" fillId="0" borderId="3" xfId="17" applyFont="1" applyFill="1" applyBorder="1" applyAlignment="1" applyProtection="1"/>
    <xf numFmtId="0" fontId="6" fillId="0" borderId="3" xfId="17" applyFont="1" applyFill="1" applyBorder="1" applyAlignment="1" applyProtection="1">
      <alignment horizontal="left" vertical="center" wrapText="1"/>
    </xf>
    <xf numFmtId="0" fontId="6" fillId="0" borderId="88" xfId="17" applyFont="1" applyFill="1" applyBorder="1" applyAlignment="1" applyProtection="1"/>
    <xf numFmtId="0" fontId="6" fillId="0" borderId="107" xfId="17" applyFont="1" applyFill="1" applyBorder="1" applyAlignment="1" applyProtection="1">
      <alignment horizontal="left" vertical="center"/>
    </xf>
    <xf numFmtId="0" fontId="6" fillId="0" borderId="107" xfId="17" applyFont="1" applyBorder="1" applyAlignment="1" applyProtection="1"/>
    <xf numFmtId="0" fontId="6" fillId="0" borderId="107" xfId="17" applyFont="1" applyFill="1" applyBorder="1" applyAlignment="1" applyProtection="1">
      <alignment horizontal="left" vertical="center" wrapText="1"/>
    </xf>
    <xf numFmtId="0" fontId="6" fillId="0" borderId="107" xfId="17" applyFont="1" applyFill="1" applyBorder="1" applyAlignment="1" applyProtection="1"/>
    <xf numFmtId="0" fontId="6" fillId="0" borderId="122" xfId="17" applyFont="1" applyBorder="1" applyAlignment="1" applyProtection="1"/>
    <xf numFmtId="193" fontId="2" fillId="0" borderId="122" xfId="0" applyNumberFormat="1" applyFont="1" applyFill="1" applyBorder="1" applyAlignment="1" applyProtection="1">
      <alignment horizontal="right"/>
    </xf>
    <xf numFmtId="193" fontId="84" fillId="0" borderId="0" xfId="0" applyNumberFormat="1" applyFont="1" applyFill="1"/>
    <xf numFmtId="3" fontId="84" fillId="36" borderId="107" xfId="0" applyNumberFormat="1" applyFont="1" applyFill="1" applyBorder="1" applyAlignment="1">
      <alignment vertical="center" wrapText="1"/>
    </xf>
    <xf numFmtId="3" fontId="84" fillId="36" borderId="108" xfId="0" applyNumberFormat="1" applyFont="1" applyFill="1" applyBorder="1" applyAlignment="1">
      <alignment vertical="center" wrapText="1"/>
    </xf>
    <xf numFmtId="3" fontId="84" fillId="36" borderId="89" xfId="0" applyNumberFormat="1" applyFont="1" applyFill="1" applyBorder="1" applyAlignment="1">
      <alignment vertical="center" wrapText="1"/>
    </xf>
    <xf numFmtId="3" fontId="84" fillId="36" borderId="92" xfId="0" applyNumberFormat="1" applyFont="1" applyFill="1" applyBorder="1" applyAlignment="1">
      <alignment vertical="center" wrapText="1"/>
    </xf>
    <xf numFmtId="3" fontId="84" fillId="0" borderId="107" xfId="0" applyNumberFormat="1" applyFont="1" applyBorder="1" applyAlignment="1">
      <alignment vertical="center" wrapText="1"/>
    </xf>
    <xf numFmtId="3" fontId="84" fillId="0" borderId="108" xfId="0" applyNumberFormat="1" applyFont="1" applyBorder="1" applyAlignment="1">
      <alignment vertical="center" wrapText="1"/>
    </xf>
    <xf numFmtId="3" fontId="84" fillId="0" borderId="92" xfId="0" applyNumberFormat="1" applyFont="1" applyBorder="1" applyAlignment="1">
      <alignment vertical="center" wrapText="1"/>
    </xf>
    <xf numFmtId="3" fontId="84" fillId="0" borderId="107" xfId="0" applyNumberFormat="1" applyFont="1" applyFill="1" applyBorder="1" applyAlignment="1">
      <alignment vertical="center" wrapText="1"/>
    </xf>
    <xf numFmtId="3" fontId="84" fillId="0" borderId="92" xfId="0" applyNumberFormat="1" applyFont="1" applyFill="1" applyBorder="1" applyAlignment="1">
      <alignment vertical="center" wrapText="1"/>
    </xf>
    <xf numFmtId="3" fontId="84" fillId="36" borderId="25" xfId="0" applyNumberFormat="1" applyFont="1" applyFill="1" applyBorder="1" applyAlignment="1">
      <alignment vertical="center" wrapText="1"/>
    </xf>
    <xf numFmtId="3" fontId="84" fillId="36" borderId="27" xfId="0" applyNumberFormat="1" applyFont="1" applyFill="1" applyBorder="1" applyAlignment="1">
      <alignment vertical="center" wrapText="1"/>
    </xf>
    <xf numFmtId="3" fontId="84" fillId="36" borderId="26" xfId="0" applyNumberFormat="1" applyFont="1" applyFill="1" applyBorder="1" applyAlignment="1">
      <alignment vertical="center" wrapText="1"/>
    </xf>
    <xf numFmtId="3" fontId="84" fillId="36" borderId="42" xfId="0" applyNumberFormat="1" applyFont="1" applyFill="1" applyBorder="1" applyAlignment="1">
      <alignment vertical="center" wrapText="1"/>
    </xf>
    <xf numFmtId="3" fontId="84" fillId="0" borderId="0" xfId="0" applyNumberFormat="1" applyFont="1"/>
    <xf numFmtId="10" fontId="2" fillId="0" borderId="89" xfId="0" applyNumberFormat="1" applyFont="1" applyBorder="1" applyAlignment="1">
      <alignment horizontal="right" vertical="center"/>
    </xf>
    <xf numFmtId="0" fontId="2" fillId="0" borderId="25" xfId="0" applyFont="1" applyBorder="1" applyAlignment="1">
      <alignment horizontal="left" vertical="center" wrapText="1"/>
    </xf>
    <xf numFmtId="0" fontId="45" fillId="0" borderId="19" xfId="0" applyFont="1" applyBorder="1" applyAlignment="1">
      <alignment horizontal="center" wrapText="1"/>
    </xf>
    <xf numFmtId="0" fontId="45" fillId="0" borderId="20" xfId="0" applyFont="1" applyBorder="1" applyAlignment="1">
      <alignment horizontal="center"/>
    </xf>
    <xf numFmtId="0" fontId="2" fillId="0" borderId="21" xfId="0" applyFont="1" applyBorder="1"/>
    <xf numFmtId="0" fontId="2" fillId="0" borderId="122" xfId="0" applyFont="1" applyBorder="1" applyAlignment="1">
      <alignment wrapText="1"/>
    </xf>
    <xf numFmtId="0" fontId="84" fillId="0" borderId="89" xfId="0" applyFont="1" applyBorder="1" applyAlignment="1"/>
    <xf numFmtId="0" fontId="45" fillId="0" borderId="122" xfId="0" applyFont="1" applyBorder="1" applyAlignment="1">
      <alignment horizontal="center" vertical="center" wrapText="1"/>
    </xf>
    <xf numFmtId="0" fontId="45" fillId="0" borderId="89" xfId="0" applyFont="1" applyBorder="1" applyAlignment="1">
      <alignment horizontal="center" vertical="center" wrapText="1"/>
    </xf>
    <xf numFmtId="0" fontId="2" fillId="0" borderId="89" xfId="0" applyFont="1" applyBorder="1" applyAlignment="1">
      <alignment wrapText="1"/>
    </xf>
    <xf numFmtId="0" fontId="2" fillId="0" borderId="122" xfId="11" applyFont="1" applyFill="1" applyBorder="1" applyAlignment="1" applyProtection="1">
      <alignment horizontal="left"/>
      <protection locked="0"/>
    </xf>
    <xf numFmtId="0" fontId="2" fillId="0" borderId="122" xfId="0" applyFont="1" applyFill="1" applyBorder="1" applyAlignment="1" applyProtection="1">
      <alignment horizontal="left"/>
      <protection locked="0"/>
    </xf>
    <xf numFmtId="0" fontId="2" fillId="0" borderId="24" xfId="0" applyFont="1" applyBorder="1" applyAlignment="1">
      <alignment vertical="center"/>
    </xf>
    <xf numFmtId="10" fontId="2" fillId="0" borderId="26" xfId="0" applyNumberFormat="1" applyFont="1" applyBorder="1" applyAlignment="1">
      <alignment horizontal="right" vertical="center"/>
    </xf>
    <xf numFmtId="0" fontId="84" fillId="0" borderId="122" xfId="0" applyFont="1" applyFill="1" applyBorder="1" applyAlignment="1">
      <alignment horizontal="left" vertical="center" wrapText="1"/>
    </xf>
    <xf numFmtId="0" fontId="84" fillId="0" borderId="89" xfId="0" applyFont="1" applyFill="1" applyBorder="1" applyAlignment="1">
      <alignment horizontal="left" vertical="center" wrapText="1"/>
    </xf>
    <xf numFmtId="0" fontId="84" fillId="0" borderId="122" xfId="0" applyFont="1" applyBorder="1" applyAlignment="1">
      <alignment horizontal="left" vertical="center" wrapText="1"/>
    </xf>
    <xf numFmtId="0" fontId="84" fillId="0" borderId="122" xfId="0" applyFont="1" applyFill="1" applyBorder="1" applyAlignment="1">
      <alignment horizontal="left" vertical="center"/>
    </xf>
    <xf numFmtId="0" fontId="84" fillId="0" borderId="89" xfId="0" applyFont="1" applyFill="1" applyBorder="1" applyAlignment="1">
      <alignment horizontal="left" vertical="center"/>
    </xf>
    <xf numFmtId="0" fontId="2" fillId="0" borderId="122" xfId="0" applyFont="1" applyFill="1" applyBorder="1" applyAlignment="1">
      <alignment horizontal="left" vertical="center"/>
    </xf>
    <xf numFmtId="0" fontId="2" fillId="0" borderId="89" xfId="0" applyFont="1" applyFill="1" applyBorder="1" applyAlignment="1">
      <alignment horizontal="left" vertical="center"/>
    </xf>
    <xf numFmtId="167" fontId="86" fillId="36" borderId="25" xfId="0" applyNumberFormat="1" applyFont="1" applyFill="1" applyBorder="1" applyAlignment="1">
      <alignment horizontal="center" vertical="center"/>
    </xf>
    <xf numFmtId="167" fontId="86" fillId="36" borderId="26" xfId="0" applyNumberFormat="1" applyFont="1" applyFill="1" applyBorder="1" applyAlignment="1">
      <alignment horizontal="center" vertical="center"/>
    </xf>
    <xf numFmtId="167" fontId="84" fillId="0" borderId="0" xfId="0" applyNumberFormat="1" applyFont="1" applyFill="1"/>
    <xf numFmtId="0" fontId="86" fillId="0" borderId="0" xfId="0" applyFont="1" applyFill="1" applyBorder="1" applyAlignment="1">
      <alignment wrapText="1"/>
    </xf>
    <xf numFmtId="0" fontId="84" fillId="0" borderId="0" xfId="0" applyFont="1" applyFill="1" applyBorder="1" applyAlignment="1">
      <alignment horizontal="center" vertical="center"/>
    </xf>
    <xf numFmtId="0" fontId="84" fillId="0" borderId="0" xfId="0" applyFont="1" applyFill="1" applyBorder="1" applyAlignment="1"/>
    <xf numFmtId="0" fontId="84" fillId="0" borderId="0" xfId="0" applyFont="1" applyFill="1" applyBorder="1" applyAlignment="1">
      <alignment horizontal="center" vertical="center" wrapText="1"/>
    </xf>
    <xf numFmtId="0" fontId="86" fillId="0" borderId="0" xfId="20963" applyFont="1" applyFill="1" applyAlignment="1" applyProtection="1">
      <alignment horizontal="left" vertical="center"/>
      <protection locked="0"/>
    </xf>
    <xf numFmtId="0" fontId="86" fillId="36" borderId="77" xfId="0" applyFont="1" applyFill="1" applyBorder="1" applyAlignment="1">
      <alignment vertical="center" wrapText="1"/>
    </xf>
    <xf numFmtId="0" fontId="86" fillId="36" borderId="32" xfId="0" applyFont="1" applyFill="1" applyBorder="1" applyAlignment="1">
      <alignment vertical="center" wrapText="1"/>
    </xf>
    <xf numFmtId="0" fontId="86" fillId="36" borderId="19" xfId="0" applyFont="1" applyFill="1" applyBorder="1" applyAlignment="1">
      <alignment horizontal="center" vertical="center" wrapText="1"/>
    </xf>
    <xf numFmtId="0" fontId="86" fillId="36" borderId="20" xfId="0" applyFont="1" applyFill="1" applyBorder="1" applyAlignment="1">
      <alignment horizontal="center" vertical="center" wrapText="1"/>
    </xf>
    <xf numFmtId="0" fontId="84" fillId="0" borderId="0" xfId="0" applyFont="1" applyFill="1" applyAlignment="1">
      <alignment horizontal="center" vertical="center"/>
    </xf>
    <xf numFmtId="0" fontId="86" fillId="36" borderId="21" xfId="0" applyFont="1" applyFill="1" applyBorder="1" applyAlignment="1">
      <alignment horizontal="left" vertical="center" wrapText="1"/>
    </xf>
    <xf numFmtId="0" fontId="86" fillId="36" borderId="107" xfId="0" applyFont="1" applyFill="1" applyBorder="1" applyAlignment="1">
      <alignment horizontal="left" vertical="center" wrapText="1"/>
    </xf>
    <xf numFmtId="0" fontId="86" fillId="36" borderId="89" xfId="0" applyFont="1" applyFill="1" applyBorder="1" applyAlignment="1">
      <alignment horizontal="left" vertical="center" wrapText="1"/>
    </xf>
    <xf numFmtId="0" fontId="84" fillId="0" borderId="0" xfId="0" applyFont="1" applyFill="1" applyAlignment="1">
      <alignment horizontal="left" vertical="center"/>
    </xf>
    <xf numFmtId="0" fontId="84" fillId="0" borderId="21" xfId="0" applyFont="1" applyFill="1" applyBorder="1" applyAlignment="1">
      <alignment horizontal="right" vertical="center" wrapText="1"/>
    </xf>
    <xf numFmtId="0" fontId="84" fillId="0" borderId="107" xfId="0" applyFont="1" applyFill="1" applyBorder="1" applyAlignment="1">
      <alignment horizontal="left" vertical="center" wrapText="1"/>
    </xf>
    <xf numFmtId="10" fontId="2" fillId="0" borderId="107" xfId="20962" applyNumberFormat="1" applyFont="1" applyFill="1" applyBorder="1" applyAlignment="1">
      <alignment horizontal="left" vertical="center" wrapText="1"/>
    </xf>
    <xf numFmtId="43" fontId="84" fillId="0" borderId="89" xfId="7" applyNumberFormat="1" applyFont="1" applyFill="1" applyBorder="1" applyAlignment="1">
      <alignment horizontal="right" vertical="center" wrapText="1"/>
    </xf>
    <xf numFmtId="164" fontId="84" fillId="0" borderId="0" xfId="7" applyNumberFormat="1" applyFont="1" applyFill="1" applyAlignment="1">
      <alignment horizontal="left" vertical="center"/>
    </xf>
    <xf numFmtId="10" fontId="84" fillId="0" borderId="107" xfId="20962" applyNumberFormat="1" applyFont="1" applyFill="1" applyBorder="1" applyAlignment="1">
      <alignment horizontal="left" vertical="center" wrapText="1"/>
    </xf>
    <xf numFmtId="10" fontId="86" fillId="36" borderId="107" xfId="0" applyNumberFormat="1" applyFont="1" applyFill="1" applyBorder="1" applyAlignment="1">
      <alignment horizontal="left" vertical="center" wrapText="1"/>
    </xf>
    <xf numFmtId="43" fontId="86" fillId="36" borderId="89" xfId="7" applyNumberFormat="1" applyFont="1" applyFill="1" applyBorder="1" applyAlignment="1">
      <alignment horizontal="left" vertical="center" wrapText="1"/>
    </xf>
    <xf numFmtId="10" fontId="86" fillId="36" borderId="107" xfId="20962" applyNumberFormat="1" applyFont="1" applyFill="1" applyBorder="1" applyAlignment="1">
      <alignment horizontal="left" vertical="center" wrapText="1"/>
    </xf>
    <xf numFmtId="0" fontId="86" fillId="36" borderId="90" xfId="0" applyFont="1" applyFill="1" applyBorder="1" applyAlignment="1">
      <alignment vertical="center" wrapText="1"/>
    </xf>
    <xf numFmtId="0" fontId="86" fillId="36" borderId="106" xfId="0" applyFont="1" applyFill="1" applyBorder="1" applyAlignment="1">
      <alignment vertical="center" wrapText="1"/>
    </xf>
    <xf numFmtId="10" fontId="86" fillId="36" borderId="107" xfId="0" applyNumberFormat="1" applyFont="1" applyFill="1" applyBorder="1" applyAlignment="1">
      <alignment horizontal="center" vertical="center" wrapText="1"/>
    </xf>
    <xf numFmtId="43" fontId="86" fillId="36" borderId="89" xfId="7" applyNumberFormat="1" applyFont="1" applyFill="1" applyBorder="1" applyAlignment="1">
      <alignment horizontal="center" vertical="center" wrapText="1"/>
    </xf>
    <xf numFmtId="0" fontId="86" fillId="0" borderId="21" xfId="0" applyFont="1" applyFill="1" applyBorder="1" applyAlignment="1">
      <alignment horizontal="left" vertical="center" wrapText="1"/>
    </xf>
    <xf numFmtId="49" fontId="45" fillId="0" borderId="24" xfId="5" applyNumberFormat="1" applyFont="1" applyFill="1" applyBorder="1" applyAlignment="1" applyProtection="1">
      <alignment horizontal="left" vertical="center"/>
      <protection locked="0"/>
    </xf>
    <xf numFmtId="0" fontId="2" fillId="0" borderId="25" xfId="9" applyFont="1" applyFill="1" applyBorder="1" applyAlignment="1" applyProtection="1">
      <alignment horizontal="left" vertical="center" wrapText="1"/>
      <protection locked="0"/>
    </xf>
    <xf numFmtId="10" fontId="2" fillId="0" borderId="25" xfId="20962" applyNumberFormat="1" applyFont="1" applyFill="1" applyBorder="1" applyAlignment="1" applyProtection="1">
      <alignment horizontal="left" vertical="center"/>
    </xf>
    <xf numFmtId="43" fontId="84" fillId="0" borderId="26" xfId="7" applyNumberFormat="1" applyFont="1" applyFill="1" applyBorder="1" applyAlignment="1">
      <alignment horizontal="right" vertical="center" wrapText="1"/>
    </xf>
    <xf numFmtId="167" fontId="84" fillId="0" borderId="0" xfId="0" applyNumberFormat="1" applyFont="1" applyBorder="1" applyAlignment="1">
      <alignment horizontal="center"/>
    </xf>
    <xf numFmtId="164" fontId="84" fillId="0" borderId="0" xfId="7" applyNumberFormat="1" applyFont="1"/>
    <xf numFmtId="167" fontId="87" fillId="0" borderId="0" xfId="0" applyNumberFormat="1" applyFont="1" applyBorder="1" applyAlignment="1">
      <alignment horizontal="center"/>
    </xf>
    <xf numFmtId="167" fontId="86" fillId="0" borderId="0" xfId="0" applyNumberFormat="1" applyFont="1" applyFill="1" applyBorder="1" applyAlignment="1">
      <alignment horizontal="center"/>
    </xf>
    <xf numFmtId="0" fontId="84" fillId="0" borderId="58" xfId="0" applyFont="1" applyBorder="1"/>
    <xf numFmtId="0" fontId="84" fillId="0" borderId="59" xfId="0" applyFont="1" applyBorder="1"/>
    <xf numFmtId="0" fontId="84" fillId="0" borderId="19" xfId="0" applyFont="1" applyBorder="1" applyAlignment="1">
      <alignment horizontal="center" vertical="center"/>
    </xf>
    <xf numFmtId="0" fontId="84" fillId="0" borderId="29" xfId="0" applyFont="1" applyBorder="1" applyAlignment="1">
      <alignment horizontal="center" vertical="center"/>
    </xf>
    <xf numFmtId="0" fontId="84" fillId="0" borderId="20" xfId="0" applyFont="1" applyBorder="1" applyAlignment="1">
      <alignment horizontal="center" vertical="center"/>
    </xf>
    <xf numFmtId="0" fontId="84" fillId="0" borderId="70" xfId="0" applyFont="1" applyBorder="1"/>
    <xf numFmtId="193" fontId="84" fillId="0" borderId="0" xfId="0" applyNumberFormat="1" applyFont="1" applyAlignment="1"/>
    <xf numFmtId="164" fontId="84" fillId="0" borderId="3" xfId="7" applyNumberFormat="1" applyFont="1" applyBorder="1" applyAlignment="1"/>
    <xf numFmtId="164" fontId="84" fillId="0" borderId="0" xfId="7" applyNumberFormat="1" applyFont="1" applyAlignment="1"/>
    <xf numFmtId="164" fontId="84" fillId="36" borderId="25" xfId="7" applyNumberFormat="1" applyFont="1" applyFill="1" applyBorder="1"/>
    <xf numFmtId="164" fontId="84" fillId="0" borderId="21" xfId="7" applyNumberFormat="1" applyFont="1" applyBorder="1" applyAlignment="1"/>
    <xf numFmtId="164" fontId="84" fillId="0" borderId="22" xfId="7" applyNumberFormat="1" applyFont="1" applyBorder="1" applyAlignment="1"/>
    <xf numFmtId="164" fontId="84" fillId="0" borderId="23" xfId="7" applyNumberFormat="1" applyFont="1" applyBorder="1" applyAlignment="1"/>
    <xf numFmtId="164" fontId="84" fillId="36" borderId="56" xfId="7" applyNumberFormat="1" applyFont="1" applyFill="1" applyBorder="1" applyAlignment="1"/>
    <xf numFmtId="164" fontId="84" fillId="36" borderId="24" xfId="7" applyNumberFormat="1" applyFont="1" applyFill="1" applyBorder="1"/>
    <xf numFmtId="164" fontId="84" fillId="36" borderId="26" xfId="7" applyNumberFormat="1" applyFont="1" applyFill="1" applyBorder="1"/>
    <xf numFmtId="164" fontId="84" fillId="36" borderId="57" xfId="7" applyNumberFormat="1" applyFont="1" applyFill="1" applyBorder="1"/>
    <xf numFmtId="164" fontId="84" fillId="0" borderId="0" xfId="7" applyNumberFormat="1" applyFont="1" applyBorder="1" applyAlignment="1">
      <alignment horizontal="center" vertical="center" wrapText="1"/>
    </xf>
    <xf numFmtId="164" fontId="84" fillId="0" borderId="0" xfId="7" applyNumberFormat="1" applyFont="1" applyBorder="1"/>
    <xf numFmtId="0" fontId="84" fillId="0" borderId="19" xfId="0" applyFont="1" applyBorder="1" applyAlignment="1">
      <alignment wrapText="1"/>
    </xf>
    <xf numFmtId="0" fontId="84" fillId="0" borderId="29" xfId="0" applyFont="1" applyBorder="1" applyAlignment="1">
      <alignment wrapText="1"/>
    </xf>
    <xf numFmtId="0" fontId="84" fillId="0" borderId="20" xfId="0" applyFont="1" applyBorder="1" applyAlignment="1">
      <alignment wrapText="1"/>
    </xf>
    <xf numFmtId="0" fontId="84" fillId="0" borderId="3" xfId="0" applyFont="1" applyFill="1" applyBorder="1" applyAlignment="1">
      <alignment horizontal="center" vertical="center" wrapText="1"/>
    </xf>
    <xf numFmtId="193" fontId="84" fillId="0" borderId="3" xfId="0" applyNumberFormat="1" applyFont="1" applyBorder="1"/>
    <xf numFmtId="193" fontId="84" fillId="0" borderId="3" xfId="0" applyNumberFormat="1" applyFont="1" applyFill="1" applyBorder="1"/>
    <xf numFmtId="193" fontId="84" fillId="36" borderId="122" xfId="0" applyNumberFormat="1" applyFont="1" applyFill="1" applyBorder="1"/>
    <xf numFmtId="193" fontId="84" fillId="0" borderId="122" xfId="0" applyNumberFormat="1" applyFont="1" applyBorder="1"/>
    <xf numFmtId="9" fontId="84" fillId="0" borderId="89" xfId="20962" applyFont="1" applyBorder="1"/>
    <xf numFmtId="9" fontId="84" fillId="36" borderId="26" xfId="20962" applyFont="1" applyFill="1" applyBorder="1"/>
    <xf numFmtId="0" fontId="86" fillId="0" borderId="0" xfId="0" applyFont="1" applyFill="1" applyAlignment="1">
      <alignment horizontal="center"/>
    </xf>
    <xf numFmtId="0" fontId="87" fillId="3" borderId="86" xfId="0" applyFont="1" applyFill="1" applyBorder="1" applyAlignment="1">
      <alignment horizontal="left"/>
    </xf>
    <xf numFmtId="0" fontId="87" fillId="3" borderId="87" xfId="0" applyFont="1" applyFill="1" applyBorder="1" applyAlignment="1">
      <alignment horizontal="left"/>
    </xf>
    <xf numFmtId="0" fontId="86" fillId="3" borderId="90" xfId="0" applyFont="1" applyFill="1" applyBorder="1" applyAlignment="1">
      <alignment vertical="center"/>
    </xf>
    <xf numFmtId="0" fontId="84" fillId="3" borderId="91" xfId="0" applyFont="1" applyFill="1" applyBorder="1" applyAlignment="1">
      <alignment vertical="center"/>
    </xf>
    <xf numFmtId="164" fontId="84" fillId="3" borderId="91" xfId="7" applyNumberFormat="1" applyFont="1" applyFill="1" applyBorder="1" applyAlignment="1">
      <alignment vertical="center"/>
    </xf>
    <xf numFmtId="164" fontId="84" fillId="3" borderId="92" xfId="7" applyNumberFormat="1" applyFont="1" applyFill="1" applyBorder="1" applyAlignment="1">
      <alignment vertical="center"/>
    </xf>
    <xf numFmtId="0" fontId="84" fillId="0" borderId="74" xfId="0" applyFont="1" applyFill="1" applyBorder="1" applyAlignment="1">
      <alignment horizontal="center" vertical="center"/>
    </xf>
    <xf numFmtId="0" fontId="84" fillId="0" borderId="7" xfId="0" applyFont="1" applyFill="1" applyBorder="1" applyAlignment="1">
      <alignment vertical="center"/>
    </xf>
    <xf numFmtId="169" fontId="2" fillId="37" borderId="0" xfId="20" applyFont="1" applyBorder="1"/>
    <xf numFmtId="164" fontId="84" fillId="0" borderId="93" xfId="7" applyNumberFormat="1" applyFont="1" applyFill="1" applyBorder="1" applyAlignment="1">
      <alignment vertical="center"/>
    </xf>
    <xf numFmtId="164" fontId="84" fillId="0" borderId="71" xfId="7" applyNumberFormat="1" applyFont="1" applyFill="1" applyBorder="1" applyAlignment="1">
      <alignment vertical="center"/>
    </xf>
    <xf numFmtId="169" fontId="84" fillId="0" borderId="0" xfId="0" applyNumberFormat="1" applyFont="1"/>
    <xf numFmtId="0" fontId="84" fillId="0" borderId="88" xfId="0" applyFont="1" applyFill="1" applyBorder="1" applyAlignment="1">
      <alignment vertical="center"/>
    </xf>
    <xf numFmtId="164" fontId="84" fillId="0" borderId="88" xfId="7" applyNumberFormat="1" applyFont="1" applyFill="1" applyBorder="1" applyAlignment="1">
      <alignment vertical="center"/>
    </xf>
    <xf numFmtId="164" fontId="84" fillId="0" borderId="94" xfId="7" applyNumberFormat="1" applyFont="1" applyFill="1" applyBorder="1" applyAlignment="1">
      <alignment vertical="center"/>
    </xf>
    <xf numFmtId="164" fontId="84" fillId="0" borderId="89" xfId="7" applyNumberFormat="1" applyFont="1" applyFill="1" applyBorder="1" applyAlignment="1">
      <alignment vertical="center"/>
    </xf>
    <xf numFmtId="0" fontId="86" fillId="0" borderId="88" xfId="0" applyFont="1" applyFill="1" applyBorder="1" applyAlignment="1">
      <alignment vertical="center"/>
    </xf>
    <xf numFmtId="0" fontId="86" fillId="0" borderId="25" xfId="0" applyFont="1" applyFill="1" applyBorder="1" applyAlignment="1">
      <alignment vertical="center"/>
    </xf>
    <xf numFmtId="164" fontId="84" fillId="0" borderId="25" xfId="7" applyNumberFormat="1" applyFont="1" applyFill="1" applyBorder="1" applyAlignment="1">
      <alignment vertical="center"/>
    </xf>
    <xf numFmtId="164" fontId="84" fillId="0" borderId="27" xfId="7" applyNumberFormat="1" applyFont="1" applyFill="1" applyBorder="1" applyAlignment="1">
      <alignment vertical="center"/>
    </xf>
    <xf numFmtId="164" fontId="84" fillId="0" borderId="26" xfId="7" applyNumberFormat="1" applyFont="1" applyFill="1" applyBorder="1" applyAlignment="1">
      <alignment vertical="center"/>
    </xf>
    <xf numFmtId="0" fontId="84" fillId="3" borderId="70" xfId="0" applyFont="1" applyFill="1" applyBorder="1" applyAlignment="1">
      <alignment horizontal="center" vertical="center"/>
    </xf>
    <xf numFmtId="0" fontId="84" fillId="3" borderId="0" xfId="0" applyFont="1" applyFill="1" applyBorder="1" applyAlignment="1">
      <alignment vertical="center"/>
    </xf>
    <xf numFmtId="0" fontId="84" fillId="0" borderId="18" xfId="0" applyFont="1" applyFill="1" applyBorder="1" applyAlignment="1">
      <alignment horizontal="center" vertical="center"/>
    </xf>
    <xf numFmtId="0" fontId="84" fillId="0" borderId="19" xfId="0" applyFont="1" applyFill="1" applyBorder="1" applyAlignment="1">
      <alignment vertical="center"/>
    </xf>
    <xf numFmtId="169" fontId="2" fillId="37" borderId="59" xfId="20" applyFont="1" applyBorder="1"/>
    <xf numFmtId="164" fontId="84" fillId="0" borderId="29" xfId="7" applyNumberFormat="1" applyFont="1" applyFill="1" applyBorder="1" applyAlignment="1">
      <alignment vertical="center"/>
    </xf>
    <xf numFmtId="164" fontId="84" fillId="0" borderId="20" xfId="7" applyNumberFormat="1" applyFont="1" applyFill="1" applyBorder="1" applyAlignment="1">
      <alignment vertical="center"/>
    </xf>
    <xf numFmtId="0" fontId="84" fillId="0" borderId="95" xfId="0" applyFont="1" applyFill="1" applyBorder="1" applyAlignment="1">
      <alignment horizontal="center" vertical="center"/>
    </xf>
    <xf numFmtId="0" fontId="84" fillId="0" borderId="96" xfId="0" applyFont="1" applyFill="1" applyBorder="1" applyAlignment="1">
      <alignment vertical="center"/>
    </xf>
    <xf numFmtId="169" fontId="2" fillId="37" borderId="27" xfId="20" applyFont="1" applyBorder="1"/>
    <xf numFmtId="169" fontId="2" fillId="37" borderId="97" xfId="20" applyFont="1" applyBorder="1"/>
    <xf numFmtId="169" fontId="2" fillId="37" borderId="28" xfId="20" applyFont="1" applyBorder="1"/>
    <xf numFmtId="164" fontId="84" fillId="0" borderId="98" xfId="7" applyNumberFormat="1" applyFont="1" applyFill="1" applyBorder="1" applyAlignment="1">
      <alignment vertical="center"/>
    </xf>
    <xf numFmtId="164" fontId="84" fillId="0" borderId="99" xfId="7" applyNumberFormat="1" applyFont="1" applyFill="1" applyBorder="1" applyAlignment="1">
      <alignment vertical="center"/>
    </xf>
    <xf numFmtId="0" fontId="84" fillId="0" borderId="100" xfId="0" applyFont="1" applyFill="1" applyBorder="1" applyAlignment="1">
      <alignment horizontal="center" vertical="center"/>
    </xf>
    <xf numFmtId="0" fontId="84" fillId="0" borderId="101" xfId="0" applyFont="1" applyFill="1" applyBorder="1" applyAlignment="1">
      <alignment vertical="center"/>
    </xf>
    <xf numFmtId="169" fontId="2" fillId="37" borderId="33" xfId="20" applyFont="1" applyBorder="1"/>
    <xf numFmtId="164" fontId="84" fillId="0" borderId="102" xfId="7" applyNumberFormat="1" applyFont="1" applyFill="1" applyBorder="1" applyAlignment="1">
      <alignment vertical="center"/>
    </xf>
    <xf numFmtId="164" fontId="84" fillId="0" borderId="103" xfId="7" applyNumberFormat="1" applyFont="1" applyFill="1" applyBorder="1" applyAlignment="1">
      <alignment vertical="center"/>
    </xf>
    <xf numFmtId="0" fontId="84" fillId="0" borderId="0" xfId="0" applyFont="1" applyAlignment="1">
      <alignment horizontal="center"/>
    </xf>
    <xf numFmtId="0" fontId="2" fillId="3" borderId="3" xfId="11" applyFont="1" applyFill="1" applyBorder="1" applyAlignment="1">
      <alignment horizontal="left" vertical="center"/>
    </xf>
    <xf numFmtId="0" fontId="45" fillId="3" borderId="3" xfId="11" applyFont="1" applyFill="1" applyBorder="1" applyAlignment="1">
      <alignment wrapText="1"/>
    </xf>
    <xf numFmtId="0" fontId="2" fillId="0" borderId="3" xfId="11" applyFont="1" applyFill="1" applyBorder="1" applyAlignment="1">
      <alignment horizontal="left" vertical="center" wrapText="1"/>
    </xf>
    <xf numFmtId="0" fontId="45" fillId="0" borderId="3" xfId="11" applyFont="1" applyFill="1" applyBorder="1" applyAlignment="1">
      <alignment wrapText="1"/>
    </xf>
    <xf numFmtId="0" fontId="2" fillId="3" borderId="3" xfId="9" applyFont="1" applyFill="1" applyBorder="1" applyAlignment="1" applyProtection="1">
      <alignment horizontal="left" vertical="center"/>
      <protection locked="0"/>
    </xf>
    <xf numFmtId="0" fontId="45" fillId="3" borderId="3" xfId="20961" applyFont="1" applyFill="1" applyBorder="1" applyAlignment="1" applyProtection="1"/>
    <xf numFmtId="0" fontId="2" fillId="70" borderId="105" xfId="20964" applyFont="1" applyFill="1" applyBorder="1" applyAlignment="1">
      <alignment horizontal="center" vertical="center"/>
    </xf>
    <xf numFmtId="0" fontId="2" fillId="70" borderId="106" xfId="20964" applyFont="1" applyFill="1" applyBorder="1" applyAlignment="1">
      <alignment horizontal="left" vertical="center" wrapText="1"/>
    </xf>
    <xf numFmtId="164" fontId="2" fillId="0" borderId="122" xfId="948" applyNumberFormat="1" applyFont="1" applyFill="1" applyBorder="1" applyAlignment="1" applyProtection="1">
      <alignment horizontal="right" vertical="center"/>
      <protection locked="0"/>
    </xf>
    <xf numFmtId="164" fontId="84" fillId="0" borderId="0" xfId="0" applyNumberFormat="1" applyFont="1"/>
    <xf numFmtId="0" fontId="45" fillId="78" borderId="107" xfId="20964" applyFont="1" applyFill="1" applyBorder="1" applyAlignment="1">
      <alignment horizontal="center" vertical="center"/>
    </xf>
    <xf numFmtId="0" fontId="45" fillId="78" borderId="109" xfId="20964" applyFont="1" applyFill="1" applyBorder="1" applyAlignment="1">
      <alignment vertical="top" wrapText="1"/>
    </xf>
    <xf numFmtId="164" fontId="2" fillId="78" borderId="122" xfId="948" applyNumberFormat="1" applyFont="1" applyFill="1" applyBorder="1" applyAlignment="1" applyProtection="1">
      <alignment horizontal="right" vertical="center"/>
    </xf>
    <xf numFmtId="0" fontId="2" fillId="70" borderId="109" xfId="20964" applyFont="1" applyFill="1" applyBorder="1" applyAlignment="1">
      <alignment vertical="center" wrapText="1"/>
    </xf>
    <xf numFmtId="164" fontId="2" fillId="0" borderId="107" xfId="7" applyNumberFormat="1" applyFont="1" applyFill="1" applyBorder="1" applyAlignment="1" applyProtection="1">
      <alignment horizontal="right" vertical="center"/>
      <protection locked="0"/>
    </xf>
    <xf numFmtId="0" fontId="2" fillId="70" borderId="106" xfId="20964" applyFont="1" applyFill="1" applyBorder="1" applyAlignment="1">
      <alignment horizontal="left" vertical="center"/>
    </xf>
    <xf numFmtId="0" fontId="2" fillId="3" borderId="105" xfId="20964" applyFont="1" applyFill="1" applyBorder="1" applyAlignment="1">
      <alignment horizontal="center" vertical="center"/>
    </xf>
    <xf numFmtId="0" fontId="2" fillId="3" borderId="106" xfId="20964" applyFont="1" applyFill="1" applyBorder="1" applyAlignment="1">
      <alignment horizontal="left" vertical="center"/>
    </xf>
    <xf numFmtId="0" fontId="2" fillId="0" borderId="105" xfId="20964" applyFont="1" applyFill="1" applyBorder="1" applyAlignment="1">
      <alignment horizontal="center" vertical="center"/>
    </xf>
    <xf numFmtId="0" fontId="2" fillId="0" borderId="106" xfId="20964" applyFont="1" applyFill="1" applyBorder="1" applyAlignment="1">
      <alignment horizontal="left" vertical="center"/>
    </xf>
    <xf numFmtId="164" fontId="2" fillId="78" borderId="107" xfId="7" applyNumberFormat="1" applyFont="1" applyFill="1" applyBorder="1" applyAlignment="1" applyProtection="1">
      <alignment horizontal="right" vertical="center"/>
      <protection locked="0"/>
    </xf>
    <xf numFmtId="164" fontId="2" fillId="3" borderId="107" xfId="7" applyNumberFormat="1" applyFont="1" applyFill="1" applyBorder="1" applyAlignment="1" applyProtection="1">
      <alignment horizontal="right" vertical="center"/>
      <protection locked="0"/>
    </xf>
    <xf numFmtId="0" fontId="45" fillId="3" borderId="107" xfId="20964" applyFont="1" applyFill="1" applyBorder="1" applyAlignment="1">
      <alignment horizontal="center" vertical="center"/>
    </xf>
    <xf numFmtId="10" fontId="2" fillId="78" borderId="122" xfId="20962" applyNumberFormat="1" applyFont="1" applyFill="1" applyBorder="1" applyAlignment="1" applyProtection="1">
      <alignment horizontal="right" vertical="center"/>
    </xf>
    <xf numFmtId="0" fontId="2" fillId="70" borderId="107" xfId="20964" applyFont="1" applyFill="1" applyBorder="1" applyAlignment="1">
      <alignment horizontal="center" vertical="center"/>
    </xf>
    <xf numFmtId="0" fontId="86" fillId="0" borderId="0" xfId="0" applyFont="1" applyAlignment="1">
      <alignment horizontal="center" wrapText="1"/>
    </xf>
    <xf numFmtId="0" fontId="84" fillId="3" borderId="58" xfId="0" applyFont="1" applyFill="1" applyBorder="1"/>
    <xf numFmtId="0" fontId="84" fillId="3" borderId="110" xfId="0" applyFont="1" applyFill="1" applyBorder="1" applyAlignment="1">
      <alignment wrapText="1"/>
    </xf>
    <xf numFmtId="0" fontId="84" fillId="3" borderId="111" xfId="0" applyFont="1" applyFill="1" applyBorder="1"/>
    <xf numFmtId="0" fontId="86" fillId="3" borderId="83" xfId="0" applyFont="1" applyFill="1" applyBorder="1" applyAlignment="1">
      <alignment horizontal="center" wrapText="1"/>
    </xf>
    <xf numFmtId="0" fontId="84" fillId="0" borderId="107" xfId="0" applyFont="1" applyFill="1" applyBorder="1" applyAlignment="1">
      <alignment horizontal="center"/>
    </xf>
    <xf numFmtId="0" fontId="84" fillId="0" borderId="107" xfId="0" applyFont="1" applyBorder="1" applyAlignment="1">
      <alignment horizontal="center"/>
    </xf>
    <xf numFmtId="0" fontId="84" fillId="3" borderId="70" xfId="0" applyFont="1" applyFill="1" applyBorder="1"/>
    <xf numFmtId="0" fontId="86" fillId="3" borderId="0" xfId="0" applyFont="1" applyFill="1" applyBorder="1" applyAlignment="1">
      <alignment horizontal="center" wrapText="1"/>
    </xf>
    <xf numFmtId="0" fontId="84" fillId="3" borderId="0" xfId="0" applyFont="1" applyFill="1" applyBorder="1" applyAlignment="1">
      <alignment horizontal="center"/>
    </xf>
    <xf numFmtId="0" fontId="84" fillId="3" borderId="104" xfId="0" applyFont="1" applyFill="1" applyBorder="1" applyAlignment="1">
      <alignment horizontal="center" vertical="center" wrapText="1"/>
    </xf>
    <xf numFmtId="0" fontId="84" fillId="0" borderId="107" xfId="0" applyFont="1" applyBorder="1" applyAlignment="1">
      <alignment wrapText="1"/>
    </xf>
    <xf numFmtId="164" fontId="84" fillId="0" borderId="107" xfId="7" applyNumberFormat="1" applyFont="1" applyBorder="1"/>
    <xf numFmtId="164" fontId="84" fillId="0" borderId="89" xfId="7" applyNumberFormat="1" applyFont="1" applyBorder="1"/>
    <xf numFmtId="0" fontId="87" fillId="0" borderId="107" xfId="0" applyFont="1" applyBorder="1" applyAlignment="1">
      <alignment horizontal="left" wrapText="1" indent="2"/>
    </xf>
    <xf numFmtId="169" fontId="2" fillId="37" borderId="107" xfId="20" applyFont="1" applyBorder="1"/>
    <xf numFmtId="164" fontId="84" fillId="0" borderId="107" xfId="7" applyNumberFormat="1" applyFont="1" applyBorder="1" applyAlignment="1">
      <alignment vertical="center"/>
    </xf>
    <xf numFmtId="0" fontId="86" fillId="0" borderId="21" xfId="0" applyFont="1" applyBorder="1"/>
    <xf numFmtId="0" fontId="86" fillId="0" borderId="107" xfId="0" applyFont="1" applyBorder="1" applyAlignment="1">
      <alignment wrapText="1"/>
    </xf>
    <xf numFmtId="164" fontId="86" fillId="0" borderId="89" xfId="7" applyNumberFormat="1" applyFont="1" applyBorder="1"/>
    <xf numFmtId="164" fontId="84" fillId="3" borderId="0" xfId="7" applyNumberFormat="1" applyFont="1" applyFill="1" applyBorder="1"/>
    <xf numFmtId="164" fontId="84" fillId="3" borderId="0" xfId="7" applyNumberFormat="1" applyFont="1" applyFill="1" applyBorder="1" applyAlignment="1">
      <alignment vertical="center"/>
    </xf>
    <xf numFmtId="164" fontId="84" fillId="3" borderId="104" xfId="7" applyNumberFormat="1" applyFont="1" applyFill="1" applyBorder="1"/>
    <xf numFmtId="164" fontId="84" fillId="0" borderId="107" xfId="7" applyNumberFormat="1" applyFont="1" applyFill="1" applyBorder="1"/>
    <xf numFmtId="164" fontId="84" fillId="0" borderId="107" xfId="7" applyNumberFormat="1" applyFont="1" applyFill="1" applyBorder="1" applyAlignment="1">
      <alignment vertical="center"/>
    </xf>
    <xf numFmtId="0" fontId="87" fillId="0" borderId="107" xfId="0" applyFont="1" applyBorder="1" applyAlignment="1">
      <alignment horizontal="left" wrapText="1" indent="4"/>
    </xf>
    <xf numFmtId="0" fontId="84" fillId="3" borderId="0" xfId="0" applyFont="1" applyFill="1" applyBorder="1" applyAlignment="1">
      <alignment wrapText="1"/>
    </xf>
    <xf numFmtId="0" fontId="84" fillId="3" borderId="0" xfId="0" applyFont="1" applyFill="1" applyBorder="1"/>
    <xf numFmtId="0" fontId="84" fillId="3" borderId="104" xfId="0" applyFont="1" applyFill="1" applyBorder="1"/>
    <xf numFmtId="0" fontId="86" fillId="0" borderId="24" xfId="0" applyFont="1" applyBorder="1"/>
    <xf numFmtId="0" fontId="86" fillId="0" borderId="25" xfId="0" applyFont="1" applyBorder="1" applyAlignment="1">
      <alignment wrapText="1"/>
    </xf>
    <xf numFmtId="10" fontId="86" fillId="0" borderId="26" xfId="20962" applyNumberFormat="1" applyFont="1" applyBorder="1"/>
    <xf numFmtId="0" fontId="86" fillId="3" borderId="70" xfId="0" applyFont="1" applyFill="1" applyBorder="1" applyAlignment="1">
      <alignment horizontal="left"/>
    </xf>
    <xf numFmtId="0" fontId="86" fillId="3" borderId="0" xfId="0" applyFont="1" applyFill="1" applyBorder="1" applyAlignment="1">
      <alignment horizontal="center"/>
    </xf>
    <xf numFmtId="0" fontId="95" fillId="0" borderId="0" xfId="11" applyFont="1" applyFill="1" applyBorder="1" applyAlignment="1" applyProtection="1"/>
    <xf numFmtId="0" fontId="86" fillId="0" borderId="122" xfId="0" applyFont="1" applyFill="1" applyBorder="1" applyAlignment="1">
      <alignment horizontal="center" vertical="center" wrapText="1"/>
    </xf>
    <xf numFmtId="49" fontId="2" fillId="0" borderId="122" xfId="5" applyNumberFormat="1" applyFont="1" applyFill="1" applyBorder="1" applyAlignment="1" applyProtection="1">
      <alignment horizontal="right" vertical="center"/>
      <protection locked="0"/>
    </xf>
    <xf numFmtId="0" fontId="2" fillId="0" borderId="122" xfId="13" applyFont="1" applyFill="1" applyBorder="1" applyAlignment="1" applyProtection="1">
      <alignment horizontal="left" vertical="center" wrapText="1"/>
      <protection locked="0"/>
    </xf>
    <xf numFmtId="164" fontId="86" fillId="0" borderId="122" xfId="7" applyNumberFormat="1" applyFont="1" applyFill="1" applyBorder="1"/>
    <xf numFmtId="43" fontId="84" fillId="0" borderId="0" xfId="0" applyNumberFormat="1" applyFont="1" applyFill="1"/>
    <xf numFmtId="0" fontId="46" fillId="0" borderId="122" xfId="13" applyFont="1" applyFill="1" applyBorder="1" applyAlignment="1" applyProtection="1">
      <alignment horizontal="left" vertical="center" wrapText="1"/>
      <protection locked="0"/>
    </xf>
    <xf numFmtId="49" fontId="45" fillId="0" borderId="122" xfId="5" applyNumberFormat="1" applyFont="1" applyFill="1" applyBorder="1" applyAlignment="1" applyProtection="1">
      <alignment horizontal="right" vertical="center"/>
      <protection locked="0"/>
    </xf>
    <xf numFmtId="0" fontId="86" fillId="0" borderId="122" xfId="0" applyFont="1" applyFill="1" applyBorder="1"/>
    <xf numFmtId="0" fontId="84" fillId="0" borderId="0" xfId="0" applyFont="1" applyFill="1" applyAlignment="1">
      <alignment horizontal="left" vertical="top" wrapText="1"/>
    </xf>
    <xf numFmtId="164" fontId="84" fillId="0" borderId="0" xfId="7" applyNumberFormat="1" applyFont="1" applyFill="1"/>
    <xf numFmtId="0" fontId="90" fillId="0" borderId="0" xfId="0" applyFont="1"/>
    <xf numFmtId="14" fontId="93" fillId="0" borderId="0" xfId="0" applyNumberFormat="1" applyFont="1" applyFill="1"/>
    <xf numFmtId="0" fontId="93" fillId="0" borderId="0" xfId="0" applyFont="1" applyFill="1"/>
    <xf numFmtId="0" fontId="96" fillId="0" borderId="0" xfId="11" applyFont="1" applyFill="1" applyBorder="1" applyAlignment="1" applyProtection="1"/>
    <xf numFmtId="0" fontId="93" fillId="0" borderId="0" xfId="0" applyFont="1" applyFill="1" applyAlignment="1">
      <alignment wrapText="1"/>
    </xf>
    <xf numFmtId="0" fontId="93" fillId="0" borderId="122" xfId="0" applyFont="1" applyFill="1" applyBorder="1" applyAlignment="1">
      <alignment horizontal="center" vertical="center"/>
    </xf>
    <xf numFmtId="0" fontId="93" fillId="0" borderId="122" xfId="0" applyFont="1" applyFill="1" applyBorder="1" applyAlignment="1">
      <alignment horizontal="center" vertical="center" wrapText="1"/>
    </xf>
    <xf numFmtId="0" fontId="93" fillId="0" borderId="123" xfId="0" applyFont="1" applyFill="1" applyBorder="1" applyAlignment="1">
      <alignment horizontal="center" vertical="center" wrapText="1"/>
    </xf>
    <xf numFmtId="49" fontId="90" fillId="0" borderId="122" xfId="5" applyNumberFormat="1" applyFont="1" applyFill="1" applyBorder="1" applyAlignment="1" applyProtection="1">
      <alignment horizontal="right" vertical="center" wrapText="1"/>
      <protection locked="0"/>
    </xf>
    <xf numFmtId="0" fontId="90" fillId="0" borderId="122" xfId="13" applyFont="1" applyFill="1" applyBorder="1" applyAlignment="1" applyProtection="1">
      <alignment horizontal="left" vertical="center" wrapText="1"/>
      <protection locked="0"/>
    </xf>
    <xf numFmtId="0" fontId="93" fillId="0" borderId="122" xfId="0" applyFont="1" applyFill="1" applyBorder="1"/>
    <xf numFmtId="166" fontId="90" fillId="36" borderId="122" xfId="20965" applyFont="1" applyFill="1" applyBorder="1"/>
    <xf numFmtId="3" fontId="93" fillId="0" borderId="0" xfId="0" applyNumberFormat="1" applyFont="1" applyFill="1"/>
    <xf numFmtId="0" fontId="97" fillId="0" borderId="122" xfId="13" applyFont="1" applyFill="1" applyBorder="1" applyAlignment="1" applyProtection="1">
      <alignment horizontal="left" vertical="center" wrapText="1"/>
      <protection locked="0"/>
    </xf>
    <xf numFmtId="49" fontId="92" fillId="0" borderId="122" xfId="5" applyNumberFormat="1" applyFont="1" applyFill="1" applyBorder="1" applyAlignment="1" applyProtection="1">
      <alignment horizontal="right" vertical="center" wrapText="1"/>
      <protection locked="0"/>
    </xf>
    <xf numFmtId="0" fontId="94" fillId="0" borderId="122" xfId="0" applyFont="1" applyFill="1" applyBorder="1"/>
    <xf numFmtId="0" fontId="94" fillId="0" borderId="0" xfId="0" applyFont="1" applyFill="1"/>
    <xf numFmtId="0" fontId="93" fillId="0" borderId="122" xfId="0" applyFont="1" applyFill="1" applyBorder="1" applyAlignment="1">
      <alignment wrapText="1"/>
    </xf>
    <xf numFmtId="0" fontId="93" fillId="0" borderId="122" xfId="0" applyFont="1" applyFill="1" applyBorder="1" applyAlignment="1">
      <alignment horizontal="left" indent="8"/>
    </xf>
    <xf numFmtId="0" fontId="93" fillId="0" borderId="0" xfId="0" applyFont="1" applyFill="1" applyAlignment="1">
      <alignment horizontal="left" vertical="top" wrapText="1"/>
    </xf>
    <xf numFmtId="0" fontId="84" fillId="0" borderId="122" xfId="0" applyFont="1" applyFill="1" applyBorder="1" applyAlignment="1">
      <alignment horizontal="center" vertical="center"/>
    </xf>
    <xf numFmtId="0" fontId="84" fillId="0" borderId="122" xfId="0" applyFont="1" applyFill="1" applyBorder="1" applyAlignment="1">
      <alignment horizontal="center" vertical="center" wrapText="1"/>
    </xf>
    <xf numFmtId="0" fontId="84" fillId="0" borderId="123" xfId="0" applyFont="1" applyFill="1" applyBorder="1" applyAlignment="1">
      <alignment horizontal="center" vertical="center" wrapText="1"/>
    </xf>
    <xf numFmtId="0" fontId="84" fillId="0" borderId="122" xfId="0" applyFont="1" applyFill="1" applyBorder="1"/>
    <xf numFmtId="0" fontId="2" fillId="0" borderId="122" xfId="0" applyNumberFormat="1" applyFont="1" applyFill="1" applyBorder="1" applyAlignment="1">
      <alignment horizontal="left" vertical="center" wrapText="1"/>
    </xf>
    <xf numFmtId="164" fontId="84" fillId="0" borderId="122" xfId="7" applyNumberFormat="1" applyFont="1" applyFill="1" applyBorder="1"/>
    <xf numFmtId="164" fontId="2" fillId="0" borderId="122" xfId="7" applyNumberFormat="1" applyFont="1" applyFill="1" applyBorder="1"/>
    <xf numFmtId="164" fontId="84" fillId="0" borderId="0" xfId="0" applyNumberFormat="1" applyFont="1" applyFill="1"/>
    <xf numFmtId="0" fontId="84" fillId="0" borderId="0" xfId="0" applyFont="1" applyFill="1" applyBorder="1" applyAlignment="1">
      <alignment horizontal="left"/>
    </xf>
    <xf numFmtId="0" fontId="86" fillId="0" borderId="0" xfId="0" applyFont="1" applyFill="1" applyBorder="1"/>
    <xf numFmtId="0" fontId="45" fillId="0" borderId="122" xfId="0" applyFont="1" applyFill="1" applyBorder="1" applyAlignment="1">
      <alignment horizontal="left" indent="1"/>
    </xf>
    <xf numFmtId="0" fontId="45" fillId="0" borderId="122" xfId="0" applyFont="1" applyFill="1" applyBorder="1" applyAlignment="1">
      <alignment horizontal="left" wrapText="1" indent="1"/>
    </xf>
    <xf numFmtId="0" fontId="2" fillId="0" borderId="122" xfId="0" applyFont="1" applyFill="1" applyBorder="1" applyAlignment="1">
      <alignment horizontal="left" indent="1"/>
    </xf>
    <xf numFmtId="164" fontId="84" fillId="84" borderId="122" xfId="7" applyNumberFormat="1" applyFont="1" applyFill="1" applyBorder="1"/>
    <xf numFmtId="0" fontId="2" fillId="0" borderId="122" xfId="0" applyNumberFormat="1" applyFont="1" applyFill="1" applyBorder="1" applyAlignment="1">
      <alignment horizontal="left" indent="1"/>
    </xf>
    <xf numFmtId="0" fontId="2" fillId="0" borderId="122" xfId="0" applyFont="1" applyFill="1" applyBorder="1" applyAlignment="1">
      <alignment horizontal="left" wrapText="1" indent="2"/>
    </xf>
    <xf numFmtId="0" fontId="45" fillId="0" borderId="122" xfId="0" applyFont="1" applyFill="1" applyBorder="1" applyAlignment="1">
      <alignment horizontal="left" vertical="center" indent="1"/>
    </xf>
    <xf numFmtId="164" fontId="86" fillId="84" borderId="122" xfId="7" applyNumberFormat="1" applyFont="1" applyFill="1" applyBorder="1"/>
    <xf numFmtId="0" fontId="84" fillId="79" borderId="122" xfId="0" applyFont="1" applyFill="1" applyBorder="1"/>
    <xf numFmtId="0" fontId="84" fillId="0" borderId="122" xfId="0" applyFont="1" applyFill="1" applyBorder="1" applyAlignment="1">
      <alignment horizontal="left" wrapText="1"/>
    </xf>
    <xf numFmtId="0" fontId="84" fillId="0" borderId="122" xfId="0" applyFont="1" applyFill="1" applyBorder="1" applyAlignment="1">
      <alignment horizontal="left" wrapText="1" indent="2"/>
    </xf>
    <xf numFmtId="0" fontId="86" fillId="0" borderId="7" xfId="0" applyFont="1" applyFill="1" applyBorder="1"/>
    <xf numFmtId="0" fontId="86" fillId="79" borderId="122" xfId="0" applyFont="1" applyFill="1" applyBorder="1"/>
    <xf numFmtId="0" fontId="84" fillId="0" borderId="0" xfId="0" applyFont="1" applyFill="1" applyAlignment="1">
      <alignment wrapText="1"/>
    </xf>
    <xf numFmtId="0" fontId="84" fillId="0" borderId="7" xfId="0" applyFont="1" applyFill="1" applyBorder="1" applyAlignment="1">
      <alignment wrapText="1"/>
    </xf>
    <xf numFmtId="0" fontId="84" fillId="0" borderId="7" xfId="0" applyFont="1" applyFill="1" applyBorder="1" applyAlignment="1">
      <alignment horizontal="center" vertical="center" wrapText="1"/>
    </xf>
    <xf numFmtId="49" fontId="84" fillId="0" borderId="122" xfId="0" applyNumberFormat="1" applyFont="1" applyFill="1" applyBorder="1" applyAlignment="1">
      <alignment horizontal="center" vertical="center" wrapText="1"/>
    </xf>
    <xf numFmtId="0" fontId="84" fillId="0" borderId="122" xfId="0" applyFont="1" applyFill="1" applyBorder="1" applyAlignment="1">
      <alignment horizontal="center"/>
    </xf>
    <xf numFmtId="0" fontId="84" fillId="0" borderId="122" xfId="0" applyFont="1" applyFill="1" applyBorder="1" applyAlignment="1">
      <alignment horizontal="left" indent="1"/>
    </xf>
    <xf numFmtId="164" fontId="84" fillId="0" borderId="122" xfId="7" applyNumberFormat="1" applyFont="1" applyFill="1" applyBorder="1" applyAlignment="1">
      <alignment horizontal="left" indent="1"/>
    </xf>
    <xf numFmtId="164" fontId="86" fillId="0" borderId="122" xfId="7" applyNumberFormat="1" applyFont="1" applyBorder="1"/>
    <xf numFmtId="164" fontId="84" fillId="0" borderId="122" xfId="7" applyNumberFormat="1" applyFont="1" applyBorder="1"/>
    <xf numFmtId="164" fontId="84" fillId="80" borderId="122" xfId="7" applyNumberFormat="1" applyFont="1" applyFill="1" applyBorder="1"/>
    <xf numFmtId="164" fontId="84" fillId="0" borderId="122" xfId="7" applyNumberFormat="1" applyFont="1" applyBorder="1" applyAlignment="1">
      <alignment horizontal="left" indent="1"/>
    </xf>
    <xf numFmtId="0" fontId="84" fillId="0" borderId="7" xfId="0" applyFont="1" applyFill="1" applyBorder="1"/>
    <xf numFmtId="0" fontId="84" fillId="0" borderId="122" xfId="0" applyFont="1" applyFill="1" applyBorder="1" applyAlignment="1">
      <alignment horizontal="left" indent="2"/>
    </xf>
    <xf numFmtId="49" fontId="84" fillId="0" borderId="122" xfId="0" applyNumberFormat="1" applyFont="1" applyFill="1" applyBorder="1" applyAlignment="1">
      <alignment horizontal="left" indent="3"/>
    </xf>
    <xf numFmtId="49" fontId="84" fillId="0" borderId="122" xfId="0" applyNumberFormat="1" applyFont="1" applyFill="1" applyBorder="1" applyAlignment="1">
      <alignment horizontal="left" indent="1"/>
    </xf>
    <xf numFmtId="0" fontId="84" fillId="0" borderId="122" xfId="0" applyNumberFormat="1" applyFont="1" applyFill="1" applyBorder="1" applyAlignment="1">
      <alignment horizontal="left" indent="1"/>
    </xf>
    <xf numFmtId="49" fontId="84" fillId="0" borderId="122" xfId="0" applyNumberFormat="1" applyFont="1" applyFill="1" applyBorder="1" applyAlignment="1">
      <alignment horizontal="left" wrapText="1" indent="2"/>
    </xf>
    <xf numFmtId="49" fontId="84" fillId="0" borderId="122" xfId="0" applyNumberFormat="1" applyFont="1" applyFill="1" applyBorder="1" applyAlignment="1">
      <alignment horizontal="left" vertical="top" wrapText="1" indent="2"/>
    </xf>
    <xf numFmtId="49" fontId="84" fillId="0" borderId="122" xfId="0" applyNumberFormat="1" applyFont="1" applyFill="1" applyBorder="1" applyAlignment="1">
      <alignment horizontal="left" wrapText="1" indent="3"/>
    </xf>
    <xf numFmtId="0" fontId="84" fillId="0" borderId="122" xfId="0" applyNumberFormat="1" applyFont="1" applyFill="1" applyBorder="1" applyAlignment="1">
      <alignment horizontal="left" wrapText="1" indent="1"/>
    </xf>
    <xf numFmtId="49" fontId="84" fillId="0" borderId="122" xfId="0" applyNumberFormat="1" applyFont="1" applyFill="1" applyBorder="1" applyAlignment="1">
      <alignment horizontal="left" wrapText="1" indent="1"/>
    </xf>
    <xf numFmtId="164" fontId="86" fillId="0" borderId="7" xfId="7" applyNumberFormat="1" applyFont="1" applyBorder="1"/>
    <xf numFmtId="164" fontId="84" fillId="85" borderId="122" xfId="7" applyNumberFormat="1" applyFont="1" applyFill="1" applyBorder="1"/>
    <xf numFmtId="164" fontId="45" fillId="0" borderId="76" xfId="7" applyNumberFormat="1" applyFont="1" applyFill="1" applyBorder="1" applyAlignment="1">
      <alignment horizontal="left" vertical="center" wrapText="1"/>
    </xf>
    <xf numFmtId="164" fontId="84" fillId="0" borderId="123" xfId="7" applyNumberFormat="1" applyFont="1" applyFill="1" applyBorder="1" applyAlignment="1">
      <alignment horizontal="center" vertical="center" wrapText="1"/>
    </xf>
    <xf numFmtId="164" fontId="84" fillId="0" borderId="7" xfId="7" applyNumberFormat="1" applyFont="1" applyFill="1" applyBorder="1" applyAlignment="1">
      <alignment horizontal="center" vertical="center" wrapText="1"/>
    </xf>
    <xf numFmtId="164" fontId="2" fillId="0" borderId="122" xfId="7" applyNumberFormat="1" applyFont="1" applyFill="1" applyBorder="1" applyAlignment="1">
      <alignment horizontal="left" vertical="center" wrapText="1"/>
    </xf>
    <xf numFmtId="164" fontId="84" fillId="0" borderId="122" xfId="7" applyNumberFormat="1" applyFont="1" applyFill="1" applyBorder="1" applyAlignment="1">
      <alignment horizontal="center" vertical="center" wrapText="1"/>
    </xf>
    <xf numFmtId="164" fontId="84" fillId="0" borderId="122" xfId="7" applyNumberFormat="1" applyFont="1" applyFill="1" applyBorder="1" applyAlignment="1">
      <alignment horizontal="center" vertical="center"/>
    </xf>
    <xf numFmtId="0" fontId="45" fillId="0" borderId="122" xfId="0" applyNumberFormat="1" applyFont="1" applyFill="1" applyBorder="1" applyAlignment="1">
      <alignment horizontal="left" vertical="center" wrapText="1"/>
    </xf>
    <xf numFmtId="164" fontId="45" fillId="0" borderId="122" xfId="7" applyNumberFormat="1" applyFont="1" applyFill="1" applyBorder="1" applyAlignment="1">
      <alignment horizontal="left" vertical="center" wrapText="1"/>
    </xf>
    <xf numFmtId="164" fontId="84" fillId="0" borderId="0" xfId="7" applyNumberFormat="1" applyFont="1" applyFill="1" applyBorder="1"/>
    <xf numFmtId="164" fontId="84" fillId="0" borderId="0" xfId="7" applyNumberFormat="1" applyFont="1" applyFill="1" applyAlignment="1">
      <alignment horizontal="center" vertical="center"/>
    </xf>
    <xf numFmtId="164" fontId="84" fillId="0" borderId="0" xfId="7" applyNumberFormat="1" applyFont="1" applyFill="1" applyBorder="1" applyAlignment="1">
      <alignment horizontal="left"/>
    </xf>
    <xf numFmtId="0" fontId="45" fillId="0" borderId="122" xfId="0" applyFont="1" applyFill="1" applyBorder="1" applyAlignment="1">
      <alignment horizontal="center" vertical="center" wrapText="1"/>
    </xf>
    <xf numFmtId="0" fontId="84" fillId="0" borderId="7" xfId="0" applyFont="1" applyBorder="1"/>
    <xf numFmtId="0" fontId="84" fillId="0" borderId="114" xfId="0" applyFont="1" applyFill="1" applyBorder="1" applyAlignment="1">
      <alignment horizontal="center" vertical="center" wrapText="1"/>
    </xf>
    <xf numFmtId="0" fontId="84" fillId="0" borderId="122" xfId="0" applyFont="1" applyBorder="1" applyAlignment="1">
      <alignment horizontal="left" indent="2"/>
    </xf>
    <xf numFmtId="0" fontId="91" fillId="0" borderId="129" xfId="0" applyNumberFormat="1" applyFont="1" applyFill="1" applyBorder="1" applyAlignment="1">
      <alignment vertical="center" wrapText="1" readingOrder="1"/>
    </xf>
    <xf numFmtId="0" fontId="91" fillId="0" borderId="130" xfId="0" applyNumberFormat="1" applyFont="1" applyFill="1" applyBorder="1" applyAlignment="1">
      <alignment vertical="center" wrapText="1" readingOrder="1"/>
    </xf>
    <xf numFmtId="0" fontId="84" fillId="0" borderId="122" xfId="0" applyFont="1" applyBorder="1" applyAlignment="1">
      <alignment horizontal="left" indent="3"/>
    </xf>
    <xf numFmtId="0" fontId="91" fillId="0" borderId="130" xfId="0" applyNumberFormat="1" applyFont="1" applyFill="1" applyBorder="1" applyAlignment="1">
      <alignment horizontal="left" vertical="center" wrapText="1" indent="1" readingOrder="1"/>
    </xf>
    <xf numFmtId="0" fontId="84" fillId="0" borderId="123" xfId="0" applyFont="1" applyBorder="1" applyAlignment="1">
      <alignment horizontal="left" indent="2"/>
    </xf>
    <xf numFmtId="0" fontId="91" fillId="0" borderId="131" xfId="0" applyNumberFormat="1" applyFont="1" applyFill="1" applyBorder="1" applyAlignment="1">
      <alignment vertical="center" wrapText="1" readingOrder="1"/>
    </xf>
    <xf numFmtId="164" fontId="84" fillId="0" borderId="123" xfId="7" applyNumberFormat="1" applyFont="1" applyBorder="1"/>
    <xf numFmtId="0" fontId="99" fillId="0" borderId="122" xfId="0" applyNumberFormat="1" applyFont="1" applyFill="1" applyBorder="1" applyAlignment="1">
      <alignment vertical="center" wrapText="1" readingOrder="1"/>
    </xf>
    <xf numFmtId="0" fontId="84" fillId="0" borderId="122" xfId="0" applyFont="1" applyBorder="1"/>
    <xf numFmtId="0" fontId="89" fillId="0" borderId="73" xfId="0" applyFont="1" applyBorder="1" applyAlignment="1">
      <alignment horizontal="left" wrapText="1"/>
    </xf>
    <xf numFmtId="0" fontId="89"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122" xfId="0" applyFont="1" applyBorder="1" applyAlignment="1">
      <alignment horizontal="center" vertical="center" wrapText="1"/>
    </xf>
    <xf numFmtId="0" fontId="45" fillId="0" borderId="89" xfId="0" applyFont="1" applyBorder="1" applyAlignment="1">
      <alignment horizontal="center" vertical="center" wrapText="1"/>
    </xf>
    <xf numFmtId="0" fontId="2" fillId="0" borderId="122" xfId="0" applyFont="1" applyBorder="1" applyAlignment="1">
      <alignment wrapText="1"/>
    </xf>
    <xf numFmtId="0" fontId="84" fillId="0" borderId="89" xfId="0" applyFont="1" applyBorder="1" applyAlignment="1"/>
    <xf numFmtId="0" fontId="45" fillId="0" borderId="122" xfId="0" applyFont="1" applyBorder="1" applyAlignment="1">
      <alignment horizontal="left" vertical="center" wrapText="1"/>
    </xf>
    <xf numFmtId="0" fontId="45" fillId="0" borderId="89" xfId="0" applyFont="1" applyBorder="1" applyAlignment="1">
      <alignment horizontal="left"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84" fillId="0" borderId="8" xfId="0" applyNumberFormat="1" applyFont="1" applyBorder="1" applyAlignment="1">
      <alignment horizontal="center" vertical="center"/>
    </xf>
    <xf numFmtId="9" fontId="84" fillId="0" borderId="10" xfId="0" applyNumberFormat="1" applyFont="1" applyBorder="1" applyAlignment="1">
      <alignment horizontal="center" vertical="center"/>
    </xf>
    <xf numFmtId="0" fontId="2" fillId="3" borderId="79" xfId="13" applyFont="1" applyFill="1" applyBorder="1" applyAlignment="1" applyProtection="1">
      <alignment horizontal="center" vertical="center" wrapText="1"/>
      <protection locked="0"/>
    </xf>
    <xf numFmtId="0" fontId="2" fillId="3" borderId="71" xfId="13" applyFont="1" applyFill="1" applyBorder="1" applyAlignment="1" applyProtection="1">
      <alignment horizontal="center" vertical="center" wrapText="1"/>
      <protection locked="0"/>
    </xf>
    <xf numFmtId="0" fontId="84" fillId="0" borderId="2" xfId="0" applyFont="1" applyBorder="1" applyAlignment="1">
      <alignment horizontal="center" vertical="center" wrapText="1"/>
    </xf>
    <xf numFmtId="0" fontId="84"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84" fillId="0" borderId="79" xfId="0" applyFont="1" applyFill="1" applyBorder="1" applyAlignment="1">
      <alignment horizontal="center" vertical="center" wrapText="1"/>
    </xf>
    <xf numFmtId="0" fontId="84"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84" fillId="0" borderId="2" xfId="0" applyFont="1" applyFill="1" applyBorder="1" applyAlignment="1">
      <alignment horizontal="center" vertical="center" wrapText="1"/>
    </xf>
    <xf numFmtId="0" fontId="84" fillId="0" borderId="7" xfId="0" applyFont="1" applyFill="1" applyBorder="1" applyAlignment="1">
      <alignment horizontal="center" vertical="center" wrapText="1"/>
    </xf>
    <xf numFmtId="0" fontId="84" fillId="0" borderId="8" xfId="0" applyFont="1" applyFill="1" applyBorder="1" applyAlignment="1">
      <alignment horizontal="center" wrapText="1"/>
    </xf>
    <xf numFmtId="0" fontId="84" fillId="0" borderId="10" xfId="0" applyFont="1" applyFill="1" applyBorder="1" applyAlignment="1">
      <alignment horizontal="center" wrapText="1"/>
    </xf>
    <xf numFmtId="0" fontId="87" fillId="0" borderId="58" xfId="0" applyFont="1" applyFill="1" applyBorder="1" applyAlignment="1">
      <alignment horizontal="left" vertical="center"/>
    </xf>
    <xf numFmtId="0" fontId="87" fillId="0" borderId="59" xfId="0" applyFont="1" applyFill="1" applyBorder="1" applyAlignment="1">
      <alignment horizontal="left" vertical="center"/>
    </xf>
    <xf numFmtId="0" fontId="84" fillId="0" borderId="59" xfId="0" applyFont="1" applyFill="1" applyBorder="1" applyAlignment="1">
      <alignment horizontal="center" vertical="center" wrapText="1"/>
    </xf>
    <xf numFmtId="164" fontId="84" fillId="0" borderId="59" xfId="7" applyNumberFormat="1" applyFont="1" applyFill="1" applyBorder="1" applyAlignment="1">
      <alignment horizontal="center" vertical="center" wrapText="1"/>
    </xf>
    <xf numFmtId="164" fontId="84" fillId="0" borderId="85" xfId="7" applyNumberFormat="1" applyFont="1" applyFill="1" applyBorder="1" applyAlignment="1">
      <alignment horizontal="center" vertical="center" wrapText="1"/>
    </xf>
    <xf numFmtId="164" fontId="84" fillId="0" borderId="66" xfId="7" applyNumberFormat="1" applyFont="1" applyFill="1" applyBorder="1" applyAlignment="1">
      <alignment horizontal="center" vertical="center" wrapText="1"/>
    </xf>
    <xf numFmtId="0" fontId="84" fillId="0" borderId="19" xfId="0" applyFont="1" applyBorder="1" applyAlignment="1">
      <alignment horizontal="center"/>
    </xf>
    <xf numFmtId="0" fontId="84" fillId="0" borderId="20" xfId="0" applyFont="1" applyBorder="1" applyAlignment="1">
      <alignment horizontal="center" vertical="center" wrapText="1"/>
    </xf>
    <xf numFmtId="0" fontId="84" fillId="0" borderId="89" xfId="0" applyFont="1" applyBorder="1" applyAlignment="1">
      <alignment horizontal="center" vertical="center" wrapText="1"/>
    </xf>
    <xf numFmtId="0" fontId="45" fillId="0" borderId="112" xfId="0" applyNumberFormat="1" applyFont="1" applyFill="1" applyBorder="1" applyAlignment="1">
      <alignment horizontal="left" vertical="center" wrapText="1"/>
    </xf>
    <xf numFmtId="0" fontId="45" fillId="0" borderId="113" xfId="0" applyNumberFormat="1" applyFont="1" applyFill="1" applyBorder="1" applyAlignment="1">
      <alignment horizontal="left" vertical="center" wrapText="1"/>
    </xf>
    <xf numFmtId="0" fontId="45" fillId="0" borderId="117" xfId="0" applyNumberFormat="1" applyFont="1" applyFill="1" applyBorder="1" applyAlignment="1">
      <alignment horizontal="left" vertical="center" wrapText="1"/>
    </xf>
    <xf numFmtId="0" fontId="45" fillId="0" borderId="118" xfId="0" applyNumberFormat="1" applyFont="1" applyFill="1" applyBorder="1" applyAlignment="1">
      <alignment horizontal="left" vertical="center" wrapText="1"/>
    </xf>
    <xf numFmtId="0" fontId="45" fillId="0" borderId="120" xfId="0" applyNumberFormat="1" applyFont="1" applyFill="1" applyBorder="1" applyAlignment="1">
      <alignment horizontal="left" vertical="center" wrapText="1"/>
    </xf>
    <xf numFmtId="0" fontId="45" fillId="0" borderId="121" xfId="0" applyNumberFormat="1" applyFont="1" applyFill="1" applyBorder="1" applyAlignment="1">
      <alignment horizontal="left" vertical="center" wrapText="1"/>
    </xf>
    <xf numFmtId="0" fontId="86" fillId="0" borderId="114" xfId="0" applyFont="1" applyFill="1" applyBorder="1" applyAlignment="1">
      <alignment horizontal="center" vertical="center" wrapText="1"/>
    </xf>
    <xf numFmtId="0" fontId="86" fillId="0" borderId="115" xfId="0" applyFont="1" applyFill="1" applyBorder="1" applyAlignment="1">
      <alignment horizontal="center" vertical="center" wrapText="1"/>
    </xf>
    <xf numFmtId="0" fontId="86" fillId="0" borderId="116" xfId="0" applyFont="1" applyFill="1" applyBorder="1" applyAlignment="1">
      <alignment horizontal="center" vertical="center" wrapText="1"/>
    </xf>
    <xf numFmtId="0" fontId="86" fillId="0" borderId="93" xfId="0" applyFont="1" applyFill="1" applyBorder="1" applyAlignment="1">
      <alignment horizontal="center" vertical="center" wrapText="1"/>
    </xf>
    <xf numFmtId="0" fontId="86" fillId="0" borderId="119" xfId="0" applyFont="1" applyFill="1" applyBorder="1" applyAlignment="1">
      <alignment horizontal="center" vertical="center" wrapText="1"/>
    </xf>
    <xf numFmtId="0" fontId="86" fillId="0" borderId="83" xfId="0" applyFont="1" applyFill="1" applyBorder="1" applyAlignment="1">
      <alignment horizontal="center" vertical="center" wrapText="1"/>
    </xf>
    <xf numFmtId="0" fontId="93" fillId="0" borderId="123" xfId="0" applyFont="1" applyFill="1" applyBorder="1" applyAlignment="1">
      <alignment horizontal="center" vertical="center" wrapText="1"/>
    </xf>
    <xf numFmtId="0" fontId="93" fillId="0" borderId="7" xfId="0" applyFont="1" applyFill="1" applyBorder="1" applyAlignment="1">
      <alignment horizontal="center" vertical="center" wrapText="1"/>
    </xf>
    <xf numFmtId="0" fontId="92" fillId="0" borderId="112" xfId="0" applyNumberFormat="1" applyFont="1" applyFill="1" applyBorder="1" applyAlignment="1">
      <alignment horizontal="left" vertical="center" wrapText="1"/>
    </xf>
    <xf numFmtId="0" fontId="92" fillId="0" borderId="113" xfId="0" applyNumberFormat="1" applyFont="1" applyFill="1" applyBorder="1" applyAlignment="1">
      <alignment horizontal="left" vertical="center" wrapText="1"/>
    </xf>
    <xf numFmtId="0" fontId="92" fillId="0" borderId="120" xfId="0" applyNumberFormat="1" applyFont="1" applyFill="1" applyBorder="1" applyAlignment="1">
      <alignment horizontal="left" vertical="center" wrapText="1"/>
    </xf>
    <xf numFmtId="0" fontId="92" fillId="0" borderId="121" xfId="0" applyNumberFormat="1" applyFont="1" applyFill="1" applyBorder="1" applyAlignment="1">
      <alignment horizontal="left" vertical="center" wrapText="1"/>
    </xf>
    <xf numFmtId="0" fontId="93" fillId="0" borderId="122" xfId="0" applyFont="1" applyFill="1" applyBorder="1" applyAlignment="1">
      <alignment horizontal="center" vertical="center" wrapText="1"/>
    </xf>
    <xf numFmtId="0" fontId="84" fillId="0" borderId="123" xfId="0" applyFont="1" applyFill="1" applyBorder="1" applyAlignment="1">
      <alignment horizontal="center" vertical="center" wrapText="1"/>
    </xf>
    <xf numFmtId="0" fontId="84" fillId="0" borderId="122" xfId="0" applyFont="1" applyFill="1" applyBorder="1" applyAlignment="1">
      <alignment horizontal="center" vertical="center" wrapText="1"/>
    </xf>
    <xf numFmtId="0" fontId="98" fillId="0" borderId="122" xfId="0" applyFont="1" applyFill="1" applyBorder="1" applyAlignment="1">
      <alignment horizontal="center" vertical="center"/>
    </xf>
    <xf numFmtId="0" fontId="98" fillId="0" borderId="114" xfId="0" applyFont="1" applyFill="1" applyBorder="1" applyAlignment="1">
      <alignment horizontal="center" vertical="center"/>
    </xf>
    <xf numFmtId="0" fontId="98" fillId="0" borderId="116" xfId="0" applyFont="1" applyFill="1" applyBorder="1" applyAlignment="1">
      <alignment horizontal="center" vertical="center"/>
    </xf>
    <xf numFmtId="0" fontId="98" fillId="0" borderId="93" xfId="0" applyFont="1" applyFill="1" applyBorder="1" applyAlignment="1">
      <alignment horizontal="center" vertical="center"/>
    </xf>
    <xf numFmtId="0" fontId="98" fillId="0" borderId="83" xfId="0" applyFont="1" applyFill="1" applyBorder="1" applyAlignment="1">
      <alignment horizontal="center" vertical="center"/>
    </xf>
    <xf numFmtId="0" fontId="86" fillId="0" borderId="122" xfId="0" applyFont="1" applyFill="1" applyBorder="1" applyAlignment="1">
      <alignment horizontal="center" vertical="center" wrapText="1"/>
    </xf>
    <xf numFmtId="0" fontId="86" fillId="0" borderId="78" xfId="0" applyFont="1" applyFill="1" applyBorder="1" applyAlignment="1">
      <alignment horizontal="center" vertical="center" wrapText="1"/>
    </xf>
    <xf numFmtId="0" fontId="86" fillId="0" borderId="76" xfId="0" applyFont="1" applyFill="1" applyBorder="1" applyAlignment="1">
      <alignment horizontal="center" vertical="center" wrapText="1"/>
    </xf>
    <xf numFmtId="0" fontId="84" fillId="0" borderId="124" xfId="0" applyFont="1" applyFill="1" applyBorder="1" applyAlignment="1">
      <alignment horizontal="center" vertical="center" wrapText="1"/>
    </xf>
    <xf numFmtId="0" fontId="84" fillId="0" borderId="125" xfId="0" applyFont="1" applyFill="1" applyBorder="1" applyAlignment="1">
      <alignment horizontal="center" vertical="center" wrapText="1"/>
    </xf>
    <xf numFmtId="0" fontId="84" fillId="0" borderId="126" xfId="0" applyFont="1" applyFill="1" applyBorder="1" applyAlignment="1">
      <alignment horizontal="center" vertical="center" wrapText="1"/>
    </xf>
    <xf numFmtId="0" fontId="86" fillId="0" borderId="84" xfId="0" applyFont="1" applyFill="1" applyBorder="1" applyAlignment="1">
      <alignment horizontal="center" vertical="center" wrapText="1"/>
    </xf>
    <xf numFmtId="0" fontId="86" fillId="0" borderId="7" xfId="0" applyFont="1" applyFill="1" applyBorder="1" applyAlignment="1">
      <alignment horizontal="center" vertical="center" wrapText="1"/>
    </xf>
    <xf numFmtId="0" fontId="84" fillId="0" borderId="84" xfId="0" applyFont="1" applyFill="1" applyBorder="1" applyAlignment="1">
      <alignment horizontal="center" vertical="center" wrapText="1"/>
    </xf>
    <xf numFmtId="0" fontId="84" fillId="0" borderId="78" xfId="0" applyFont="1" applyFill="1" applyBorder="1" applyAlignment="1">
      <alignment horizontal="center" vertical="center" wrapText="1"/>
    </xf>
    <xf numFmtId="0" fontId="84" fillId="0" borderId="0" xfId="0" applyFont="1" applyFill="1" applyBorder="1" applyAlignment="1">
      <alignment horizontal="center" vertical="center" wrapText="1"/>
    </xf>
    <xf numFmtId="0" fontId="84" fillId="0" borderId="76" xfId="0" applyFont="1" applyFill="1" applyBorder="1" applyAlignment="1">
      <alignment horizontal="center" vertical="center" wrapText="1"/>
    </xf>
    <xf numFmtId="0" fontId="84" fillId="0" borderId="83" xfId="0" applyFont="1" applyFill="1" applyBorder="1" applyAlignment="1">
      <alignment horizontal="center" vertical="center" wrapText="1"/>
    </xf>
    <xf numFmtId="0" fontId="86" fillId="0" borderId="114" xfId="0" applyFont="1" applyFill="1" applyBorder="1" applyAlignment="1">
      <alignment horizontal="center" vertical="top" wrapText="1"/>
    </xf>
    <xf numFmtId="0" fontId="86" fillId="0" borderId="116" xfId="0" applyFont="1" applyFill="1" applyBorder="1" applyAlignment="1">
      <alignment horizontal="center" vertical="top" wrapText="1"/>
    </xf>
    <xf numFmtId="0" fontId="86" fillId="0" borderId="78" xfId="0" applyFont="1" applyFill="1" applyBorder="1" applyAlignment="1">
      <alignment horizontal="center" vertical="top" wrapText="1"/>
    </xf>
    <xf numFmtId="0" fontId="86" fillId="0" borderId="76" xfId="0" applyFont="1" applyFill="1" applyBorder="1" applyAlignment="1">
      <alignment horizontal="center" vertical="top" wrapText="1"/>
    </xf>
    <xf numFmtId="0" fontId="86" fillId="0" borderId="93" xfId="0" applyFont="1" applyFill="1" applyBorder="1" applyAlignment="1">
      <alignment horizontal="center" vertical="top" wrapText="1"/>
    </xf>
    <xf numFmtId="0" fontId="86" fillId="0" borderId="83" xfId="0" applyFont="1" applyFill="1" applyBorder="1" applyAlignment="1">
      <alignment horizontal="center" vertical="top" wrapText="1"/>
    </xf>
    <xf numFmtId="0" fontId="84" fillId="0" borderId="0" xfId="0" applyFont="1" applyFill="1" applyBorder="1" applyAlignment="1">
      <alignment horizontal="center" vertical="center"/>
    </xf>
    <xf numFmtId="0" fontId="84" fillId="0" borderId="76" xfId="0" applyFont="1" applyFill="1" applyBorder="1" applyAlignment="1">
      <alignment horizontal="center" vertical="center"/>
    </xf>
    <xf numFmtId="0" fontId="84" fillId="0" borderId="78" xfId="0" applyFont="1" applyFill="1" applyBorder="1" applyAlignment="1">
      <alignment horizontal="center" vertical="center"/>
    </xf>
    <xf numFmtId="0" fontId="84" fillId="0" borderId="124" xfId="0" applyFont="1" applyFill="1" applyBorder="1" applyAlignment="1">
      <alignment horizontal="center" vertical="center"/>
    </xf>
    <xf numFmtId="0" fontId="84" fillId="0" borderId="125" xfId="0" applyFont="1" applyFill="1" applyBorder="1" applyAlignment="1">
      <alignment horizontal="center" vertical="center"/>
    </xf>
    <xf numFmtId="0" fontId="84" fillId="0" borderId="126" xfId="0" applyFont="1" applyFill="1" applyBorder="1" applyAlignment="1">
      <alignment horizontal="center" vertical="center"/>
    </xf>
    <xf numFmtId="164" fontId="84" fillId="0" borderId="114" xfId="7" applyNumberFormat="1" applyFont="1" applyFill="1" applyBorder="1" applyAlignment="1">
      <alignment horizontal="center" vertical="top" wrapText="1"/>
    </xf>
    <xf numFmtId="164" fontId="84" fillId="0" borderId="115" xfId="7" applyNumberFormat="1" applyFont="1" applyFill="1" applyBorder="1" applyAlignment="1">
      <alignment horizontal="center" vertical="top" wrapText="1"/>
    </xf>
    <xf numFmtId="164" fontId="84" fillId="0" borderId="116" xfId="7" applyNumberFormat="1" applyFont="1" applyFill="1" applyBorder="1" applyAlignment="1">
      <alignment horizontal="center" vertical="top" wrapText="1"/>
    </xf>
    <xf numFmtId="164" fontId="84" fillId="0" borderId="125" xfId="7" applyNumberFormat="1" applyFont="1" applyFill="1" applyBorder="1" applyAlignment="1">
      <alignment horizontal="center" vertical="top" wrapText="1"/>
    </xf>
    <xf numFmtId="164" fontId="84" fillId="0" borderId="126" xfId="7" applyNumberFormat="1" applyFont="1" applyFill="1" applyBorder="1" applyAlignment="1">
      <alignment horizontal="center" vertical="top" wrapText="1"/>
    </xf>
    <xf numFmtId="164" fontId="84" fillId="0" borderId="123" xfId="7" applyNumberFormat="1" applyFont="1" applyFill="1" applyBorder="1" applyAlignment="1">
      <alignment horizontal="center" vertical="top" wrapText="1"/>
    </xf>
    <xf numFmtId="164" fontId="84" fillId="0" borderId="7" xfId="7" applyNumberFormat="1" applyFont="1" applyFill="1" applyBorder="1" applyAlignment="1">
      <alignment horizontal="center" vertical="top" wrapText="1"/>
    </xf>
    <xf numFmtId="0" fontId="45" fillId="0" borderId="127" xfId="0" applyNumberFormat="1" applyFont="1" applyFill="1" applyBorder="1" applyAlignment="1">
      <alignment horizontal="left" vertical="top" wrapText="1"/>
    </xf>
    <xf numFmtId="0" fontId="45" fillId="0" borderId="128" xfId="0" applyNumberFormat="1" applyFont="1" applyFill="1" applyBorder="1" applyAlignment="1">
      <alignment horizontal="left" vertical="top" wrapText="1"/>
    </xf>
    <xf numFmtId="0" fontId="84" fillId="0" borderId="123" xfId="0" applyFont="1" applyBorder="1" applyAlignment="1">
      <alignment horizontal="center" vertical="center" wrapText="1"/>
    </xf>
    <xf numFmtId="0" fontId="84" fillId="0" borderId="114" xfId="0" applyFont="1" applyBorder="1" applyAlignment="1">
      <alignment horizontal="center" vertical="center" wrapText="1"/>
    </xf>
    <xf numFmtId="0" fontId="86" fillId="0" borderId="122" xfId="0" applyFont="1" applyBorder="1" applyAlignment="1">
      <alignment horizontal="center" vertical="center"/>
    </xf>
    <xf numFmtId="0" fontId="84" fillId="0" borderId="122"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Normal="100" workbookViewId="0"/>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66"/>
      <c r="B1" s="206" t="s">
        <v>342</v>
      </c>
      <c r="C1" s="166"/>
    </row>
    <row r="2" spans="1:3">
      <c r="A2" s="207">
        <v>1</v>
      </c>
      <c r="B2" s="268" t="s">
        <v>343</v>
      </c>
      <c r="C2" s="84" t="s">
        <v>776</v>
      </c>
    </row>
    <row r="3" spans="1:3">
      <c r="A3" s="207">
        <v>2</v>
      </c>
      <c r="B3" s="269" t="s">
        <v>339</v>
      </c>
      <c r="C3" s="78" t="s">
        <v>745</v>
      </c>
    </row>
    <row r="4" spans="1:3">
      <c r="A4" s="207">
        <v>3</v>
      </c>
      <c r="B4" s="270" t="s">
        <v>344</v>
      </c>
      <c r="C4" s="78" t="s">
        <v>753</v>
      </c>
    </row>
    <row r="5" spans="1:3">
      <c r="A5" s="208">
        <v>4</v>
      </c>
      <c r="B5" s="271" t="s">
        <v>340</v>
      </c>
      <c r="C5" s="84" t="s">
        <v>775</v>
      </c>
    </row>
    <row r="6" spans="1:3" s="209" customFormat="1" ht="45.75" customHeight="1">
      <c r="A6" s="662" t="s">
        <v>418</v>
      </c>
      <c r="B6" s="663"/>
      <c r="C6" s="663"/>
    </row>
    <row r="7" spans="1:3" ht="15">
      <c r="A7" s="210" t="s">
        <v>29</v>
      </c>
      <c r="B7" s="206" t="s">
        <v>341</v>
      </c>
    </row>
    <row r="8" spans="1:3">
      <c r="A8" s="166">
        <v>1</v>
      </c>
      <c r="B8" s="346" t="s">
        <v>20</v>
      </c>
    </row>
    <row r="9" spans="1:3">
      <c r="A9" s="166">
        <v>2</v>
      </c>
      <c r="B9" s="347" t="s">
        <v>21</v>
      </c>
    </row>
    <row r="10" spans="1:3">
      <c r="A10" s="166">
        <v>3</v>
      </c>
      <c r="B10" s="347" t="s">
        <v>22</v>
      </c>
    </row>
    <row r="11" spans="1:3">
      <c r="A11" s="166">
        <v>4</v>
      </c>
      <c r="B11" s="347" t="s">
        <v>23</v>
      </c>
      <c r="C11" s="88"/>
    </row>
    <row r="12" spans="1:3">
      <c r="A12" s="166">
        <v>5</v>
      </c>
      <c r="B12" s="347" t="s">
        <v>24</v>
      </c>
    </row>
    <row r="13" spans="1:3">
      <c r="A13" s="166">
        <v>6</v>
      </c>
      <c r="B13" s="348" t="s">
        <v>351</v>
      </c>
    </row>
    <row r="14" spans="1:3">
      <c r="A14" s="166">
        <v>7</v>
      </c>
      <c r="B14" s="347" t="s">
        <v>345</v>
      </c>
    </row>
    <row r="15" spans="1:3">
      <c r="A15" s="166">
        <v>8</v>
      </c>
      <c r="B15" s="347" t="s">
        <v>346</v>
      </c>
    </row>
    <row r="16" spans="1:3">
      <c r="A16" s="166">
        <v>9</v>
      </c>
      <c r="B16" s="347" t="s">
        <v>25</v>
      </c>
    </row>
    <row r="17" spans="1:2">
      <c r="A17" s="267" t="s">
        <v>417</v>
      </c>
      <c r="B17" s="349" t="s">
        <v>404</v>
      </c>
    </row>
    <row r="18" spans="1:2">
      <c r="A18" s="166">
        <v>10</v>
      </c>
      <c r="B18" s="347" t="s">
        <v>26</v>
      </c>
    </row>
    <row r="19" spans="1:2">
      <c r="A19" s="166">
        <v>11</v>
      </c>
      <c r="B19" s="348" t="s">
        <v>347</v>
      </c>
    </row>
    <row r="20" spans="1:2">
      <c r="A20" s="166">
        <v>12</v>
      </c>
      <c r="B20" s="348" t="s">
        <v>27</v>
      </c>
    </row>
    <row r="21" spans="1:2">
      <c r="A21" s="278">
        <v>13</v>
      </c>
      <c r="B21" s="350" t="s">
        <v>348</v>
      </c>
    </row>
    <row r="22" spans="1:2">
      <c r="A22" s="278">
        <v>14</v>
      </c>
      <c r="B22" s="351" t="s">
        <v>375</v>
      </c>
    </row>
    <row r="23" spans="1:2">
      <c r="A23" s="279">
        <v>15</v>
      </c>
      <c r="B23" s="352" t="s">
        <v>28</v>
      </c>
    </row>
    <row r="24" spans="1:2">
      <c r="A24" s="279">
        <v>15.1</v>
      </c>
      <c r="B24" s="353" t="s">
        <v>431</v>
      </c>
    </row>
    <row r="25" spans="1:2">
      <c r="A25" s="279">
        <v>16</v>
      </c>
      <c r="B25" s="353" t="s">
        <v>492</v>
      </c>
    </row>
    <row r="26" spans="1:2">
      <c r="A26" s="279">
        <v>17</v>
      </c>
      <c r="B26" s="353" t="s">
        <v>533</v>
      </c>
    </row>
    <row r="27" spans="1:2">
      <c r="A27" s="279">
        <v>18</v>
      </c>
      <c r="B27" s="353" t="s">
        <v>703</v>
      </c>
    </row>
    <row r="28" spans="1:2">
      <c r="A28" s="279">
        <v>19</v>
      </c>
      <c r="B28" s="353" t="s">
        <v>704</v>
      </c>
    </row>
    <row r="29" spans="1:2">
      <c r="A29" s="279">
        <v>20</v>
      </c>
      <c r="B29" s="354" t="s">
        <v>534</v>
      </c>
    </row>
    <row r="30" spans="1:2">
      <c r="A30" s="279">
        <v>21</v>
      </c>
      <c r="B30" s="353" t="s">
        <v>700</v>
      </c>
    </row>
    <row r="31" spans="1:2">
      <c r="A31" s="279">
        <v>22</v>
      </c>
      <c r="B31" s="353" t="s">
        <v>535</v>
      </c>
    </row>
    <row r="32" spans="1:2">
      <c r="A32" s="279">
        <v>23</v>
      </c>
      <c r="B32" s="353" t="s">
        <v>536</v>
      </c>
    </row>
    <row r="33" spans="1:2">
      <c r="A33" s="279">
        <v>24</v>
      </c>
      <c r="B33" s="353" t="s">
        <v>537</v>
      </c>
    </row>
    <row r="34" spans="1:2">
      <c r="A34" s="279">
        <v>25</v>
      </c>
      <c r="B34" s="353" t="s">
        <v>538</v>
      </c>
    </row>
    <row r="35" spans="1:2">
      <c r="A35" s="279">
        <v>26</v>
      </c>
      <c r="B35" s="353" t="s">
        <v>735</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zoomScaleNormal="100" workbookViewId="0">
      <pane xSplit="1" ySplit="5" topLeftCell="B6" activePane="bottomRight" state="frozen"/>
      <selection pane="topRight"/>
      <selection pane="bottomLeft"/>
      <selection pane="bottomRight" activeCell="B6" sqref="B6"/>
    </sheetView>
  </sheetViews>
  <sheetFormatPr defaultColWidth="9.140625" defaultRowHeight="12.75"/>
  <cols>
    <col min="1" max="1" width="9.5703125" style="91" bestFit="1" customWidth="1"/>
    <col min="2" max="2" width="132.42578125" style="4" customWidth="1"/>
    <col min="3" max="3" width="18.42578125" style="4" customWidth="1"/>
    <col min="4" max="16384" width="9.140625" style="4"/>
  </cols>
  <sheetData>
    <row r="1" spans="1:5">
      <c r="A1" s="2" t="s">
        <v>30</v>
      </c>
      <c r="B1" s="3" t="str">
        <f>'1. key ratios '!B1</f>
        <v>JSC "Bank of Georgia"</v>
      </c>
    </row>
    <row r="2" spans="1:5" s="79" customFormat="1" ht="15.75" customHeight="1">
      <c r="A2" s="79" t="s">
        <v>31</v>
      </c>
      <c r="B2" s="282">
        <f>'1. key ratios '!B2</f>
        <v>44834</v>
      </c>
    </row>
    <row r="3" spans="1:5" s="79" customFormat="1" ht="15.75" customHeight="1"/>
    <row r="4" spans="1:5" ht="13.5" thickBot="1">
      <c r="A4" s="91" t="s">
        <v>245</v>
      </c>
      <c r="B4" s="153" t="s">
        <v>244</v>
      </c>
    </row>
    <row r="5" spans="1:5">
      <c r="A5" s="92" t="s">
        <v>6</v>
      </c>
      <c r="B5" s="93"/>
      <c r="C5" s="94" t="s">
        <v>73</v>
      </c>
    </row>
    <row r="6" spans="1:5">
      <c r="A6" s="95">
        <v>1</v>
      </c>
      <c r="B6" s="96" t="s">
        <v>243</v>
      </c>
      <c r="C6" s="97">
        <f>SUM(C7:C11)</f>
        <v>3032860466.6999998</v>
      </c>
      <c r="E6" s="192"/>
    </row>
    <row r="7" spans="1:5">
      <c r="A7" s="95">
        <v>2</v>
      </c>
      <c r="B7" s="98" t="s">
        <v>242</v>
      </c>
      <c r="C7" s="99">
        <v>27993660.18</v>
      </c>
      <c r="E7" s="192"/>
    </row>
    <row r="8" spans="1:5">
      <c r="A8" s="95">
        <v>3</v>
      </c>
      <c r="B8" s="100" t="s">
        <v>241</v>
      </c>
      <c r="C8" s="99">
        <v>189340405.52000001</v>
      </c>
      <c r="E8" s="192"/>
    </row>
    <row r="9" spans="1:5">
      <c r="A9" s="95">
        <v>4</v>
      </c>
      <c r="B9" s="100" t="s">
        <v>240</v>
      </c>
      <c r="C9" s="99">
        <v>-27053</v>
      </c>
      <c r="E9" s="192"/>
    </row>
    <row r="10" spans="1:5">
      <c r="A10" s="95">
        <v>5</v>
      </c>
      <c r="B10" s="100" t="s">
        <v>239</v>
      </c>
      <c r="C10" s="99"/>
      <c r="E10" s="192"/>
    </row>
    <row r="11" spans="1:5">
      <c r="A11" s="95">
        <v>6</v>
      </c>
      <c r="B11" s="101" t="s">
        <v>238</v>
      </c>
      <c r="C11" s="99">
        <v>2815553454</v>
      </c>
      <c r="E11" s="192"/>
    </row>
    <row r="12" spans="1:5" s="71" customFormat="1">
      <c r="A12" s="95">
        <v>7</v>
      </c>
      <c r="B12" s="96" t="s">
        <v>237</v>
      </c>
      <c r="C12" s="102">
        <f>SUM(C13:C27)</f>
        <v>155183760.38389999</v>
      </c>
      <c r="E12" s="192"/>
    </row>
    <row r="13" spans="1:5" s="71" customFormat="1">
      <c r="A13" s="95">
        <v>8</v>
      </c>
      <c r="B13" s="103" t="s">
        <v>236</v>
      </c>
      <c r="C13" s="104">
        <v>-27053</v>
      </c>
      <c r="E13" s="192"/>
    </row>
    <row r="14" spans="1:5" s="71" customFormat="1" ht="25.5">
      <c r="A14" s="95">
        <v>9</v>
      </c>
      <c r="B14" s="105" t="s">
        <v>235</v>
      </c>
      <c r="C14" s="104">
        <v>0</v>
      </c>
      <c r="E14" s="192"/>
    </row>
    <row r="15" spans="1:5" s="71" customFormat="1">
      <c r="A15" s="95">
        <v>10</v>
      </c>
      <c r="B15" s="106" t="s">
        <v>234</v>
      </c>
      <c r="C15" s="104">
        <v>141693333.97999999</v>
      </c>
      <c r="E15" s="192"/>
    </row>
    <row r="16" spans="1:5" s="71" customFormat="1">
      <c r="A16" s="95">
        <v>11</v>
      </c>
      <c r="B16" s="107" t="s">
        <v>233</v>
      </c>
      <c r="C16" s="104">
        <v>0</v>
      </c>
      <c r="E16" s="192"/>
    </row>
    <row r="17" spans="1:5" s="71" customFormat="1">
      <c r="A17" s="95">
        <v>12</v>
      </c>
      <c r="B17" s="106" t="s">
        <v>232</v>
      </c>
      <c r="C17" s="104">
        <v>4438467.8499999996</v>
      </c>
      <c r="E17" s="192"/>
    </row>
    <row r="18" spans="1:5" s="71" customFormat="1">
      <c r="A18" s="95">
        <v>13</v>
      </c>
      <c r="B18" s="106" t="s">
        <v>231</v>
      </c>
      <c r="C18" s="104">
        <v>3758231.3739</v>
      </c>
      <c r="E18" s="192"/>
    </row>
    <row r="19" spans="1:5" s="71" customFormat="1">
      <c r="A19" s="95">
        <v>14</v>
      </c>
      <c r="B19" s="106" t="s">
        <v>230</v>
      </c>
      <c r="C19" s="104">
        <v>0</v>
      </c>
      <c r="E19" s="192"/>
    </row>
    <row r="20" spans="1:5" s="71" customFormat="1">
      <c r="A20" s="95">
        <v>15</v>
      </c>
      <c r="B20" s="106" t="s">
        <v>229</v>
      </c>
      <c r="C20" s="104">
        <v>0</v>
      </c>
      <c r="E20" s="192"/>
    </row>
    <row r="21" spans="1:5" s="71" customFormat="1" ht="25.5">
      <c r="A21" s="95">
        <v>16</v>
      </c>
      <c r="B21" s="105" t="s">
        <v>228</v>
      </c>
      <c r="C21" s="104">
        <v>0</v>
      </c>
      <c r="E21" s="192"/>
    </row>
    <row r="22" spans="1:5" s="71" customFormat="1">
      <c r="A22" s="95">
        <v>17</v>
      </c>
      <c r="B22" s="108" t="s">
        <v>227</v>
      </c>
      <c r="C22" s="104">
        <v>5320780.18</v>
      </c>
      <c r="E22" s="192"/>
    </row>
    <row r="23" spans="1:5" s="71" customFormat="1">
      <c r="A23" s="95">
        <v>18</v>
      </c>
      <c r="B23" s="105" t="s">
        <v>226</v>
      </c>
      <c r="C23" s="104">
        <v>0</v>
      </c>
      <c r="E23" s="192"/>
    </row>
    <row r="24" spans="1:5" s="71" customFormat="1" ht="25.5">
      <c r="A24" s="95">
        <v>19</v>
      </c>
      <c r="B24" s="105" t="s">
        <v>203</v>
      </c>
      <c r="C24" s="104">
        <v>0</v>
      </c>
      <c r="E24" s="192"/>
    </row>
    <row r="25" spans="1:5" s="71" customFormat="1">
      <c r="A25" s="95">
        <v>20</v>
      </c>
      <c r="B25" s="109" t="s">
        <v>225</v>
      </c>
      <c r="C25" s="104">
        <v>0</v>
      </c>
      <c r="E25" s="192"/>
    </row>
    <row r="26" spans="1:5" s="71" customFormat="1">
      <c r="A26" s="95">
        <v>21</v>
      </c>
      <c r="B26" s="109" t="s">
        <v>224</v>
      </c>
      <c r="C26" s="104">
        <v>0</v>
      </c>
      <c r="E26" s="192"/>
    </row>
    <row r="27" spans="1:5" s="71" customFormat="1">
      <c r="A27" s="95">
        <v>22</v>
      </c>
      <c r="B27" s="109" t="s">
        <v>223</v>
      </c>
      <c r="C27" s="104">
        <v>0</v>
      </c>
      <c r="E27" s="192"/>
    </row>
    <row r="28" spans="1:5" s="71" customFormat="1">
      <c r="A28" s="95">
        <v>23</v>
      </c>
      <c r="B28" s="110" t="s">
        <v>222</v>
      </c>
      <c r="C28" s="102">
        <f>C6-C12</f>
        <v>2877676706.3160996</v>
      </c>
      <c r="E28" s="192"/>
    </row>
    <row r="29" spans="1:5" s="71" customFormat="1">
      <c r="A29" s="111"/>
      <c r="B29" s="112"/>
      <c r="C29" s="104"/>
      <c r="E29" s="192"/>
    </row>
    <row r="30" spans="1:5" s="71" customFormat="1">
      <c r="A30" s="111">
        <v>24</v>
      </c>
      <c r="B30" s="110" t="s">
        <v>221</v>
      </c>
      <c r="C30" s="102">
        <f>C31+C34</f>
        <v>425280000</v>
      </c>
      <c r="E30" s="192"/>
    </row>
    <row r="31" spans="1:5" s="71" customFormat="1">
      <c r="A31" s="111">
        <v>25</v>
      </c>
      <c r="B31" s="100" t="s">
        <v>220</v>
      </c>
      <c r="C31" s="113">
        <v>0</v>
      </c>
      <c r="E31" s="192"/>
    </row>
    <row r="32" spans="1:5" s="71" customFormat="1">
      <c r="A32" s="111">
        <v>26</v>
      </c>
      <c r="B32" s="114" t="s">
        <v>300</v>
      </c>
      <c r="C32" s="104"/>
      <c r="E32" s="192"/>
    </row>
    <row r="33" spans="1:5" s="71" customFormat="1">
      <c r="A33" s="111">
        <v>27</v>
      </c>
      <c r="B33" s="114" t="s">
        <v>219</v>
      </c>
      <c r="C33" s="104"/>
      <c r="E33" s="192"/>
    </row>
    <row r="34" spans="1:5" s="71" customFormat="1">
      <c r="A34" s="111">
        <v>28</v>
      </c>
      <c r="B34" s="100" t="s">
        <v>218</v>
      </c>
      <c r="C34" s="104">
        <v>425280000</v>
      </c>
      <c r="E34" s="192"/>
    </row>
    <row r="35" spans="1:5" s="71" customFormat="1">
      <c r="A35" s="111">
        <v>29</v>
      </c>
      <c r="B35" s="110" t="s">
        <v>217</v>
      </c>
      <c r="C35" s="102">
        <f>SUM(C36:C40)</f>
        <v>0</v>
      </c>
      <c r="E35" s="192"/>
    </row>
    <row r="36" spans="1:5" s="71" customFormat="1">
      <c r="A36" s="111">
        <v>30</v>
      </c>
      <c r="B36" s="105" t="s">
        <v>216</v>
      </c>
      <c r="C36" s="104"/>
      <c r="E36" s="192"/>
    </row>
    <row r="37" spans="1:5" s="71" customFormat="1">
      <c r="A37" s="111">
        <v>31</v>
      </c>
      <c r="B37" s="106" t="s">
        <v>215</v>
      </c>
      <c r="C37" s="104"/>
      <c r="E37" s="192"/>
    </row>
    <row r="38" spans="1:5" s="71" customFormat="1" ht="25.5">
      <c r="A38" s="111">
        <v>32</v>
      </c>
      <c r="B38" s="105" t="s">
        <v>214</v>
      </c>
      <c r="C38" s="104"/>
      <c r="E38" s="192"/>
    </row>
    <row r="39" spans="1:5" s="71" customFormat="1" ht="25.5">
      <c r="A39" s="111">
        <v>33</v>
      </c>
      <c r="B39" s="105" t="s">
        <v>203</v>
      </c>
      <c r="C39" s="104"/>
      <c r="E39" s="192"/>
    </row>
    <row r="40" spans="1:5" s="71" customFormat="1">
      <c r="A40" s="111">
        <v>34</v>
      </c>
      <c r="B40" s="109" t="s">
        <v>213</v>
      </c>
      <c r="C40" s="104"/>
      <c r="E40" s="192"/>
    </row>
    <row r="41" spans="1:5" s="71" customFormat="1">
      <c r="A41" s="111">
        <v>35</v>
      </c>
      <c r="B41" s="110" t="s">
        <v>212</v>
      </c>
      <c r="C41" s="102">
        <f>C30-C35</f>
        <v>425280000</v>
      </c>
      <c r="E41" s="192"/>
    </row>
    <row r="42" spans="1:5" s="71" customFormat="1">
      <c r="A42" s="111"/>
      <c r="B42" s="112"/>
      <c r="C42" s="104"/>
      <c r="E42" s="192"/>
    </row>
    <row r="43" spans="1:5" s="71" customFormat="1">
      <c r="A43" s="111">
        <v>36</v>
      </c>
      <c r="B43" s="115" t="s">
        <v>211</v>
      </c>
      <c r="C43" s="102">
        <f>SUM(C44:C46)</f>
        <v>633616224.0051589</v>
      </c>
      <c r="E43" s="192"/>
    </row>
    <row r="44" spans="1:5" s="71" customFormat="1">
      <c r="A44" s="111">
        <v>37</v>
      </c>
      <c r="B44" s="100" t="s">
        <v>210</v>
      </c>
      <c r="C44" s="104">
        <v>416774400</v>
      </c>
      <c r="E44" s="192"/>
    </row>
    <row r="45" spans="1:5" s="71" customFormat="1">
      <c r="A45" s="111">
        <v>38</v>
      </c>
      <c r="B45" s="100" t="s">
        <v>209</v>
      </c>
      <c r="C45" s="104">
        <v>0</v>
      </c>
      <c r="E45" s="192"/>
    </row>
    <row r="46" spans="1:5" s="71" customFormat="1">
      <c r="A46" s="111">
        <v>39</v>
      </c>
      <c r="B46" s="100" t="s">
        <v>208</v>
      </c>
      <c r="C46" s="104">
        <v>216841824.00515896</v>
      </c>
      <c r="E46" s="192"/>
    </row>
    <row r="47" spans="1:5" s="71" customFormat="1">
      <c r="A47" s="111">
        <v>40</v>
      </c>
      <c r="B47" s="115" t="s">
        <v>207</v>
      </c>
      <c r="C47" s="102">
        <f>SUM(C48:C51)</f>
        <v>0</v>
      </c>
      <c r="E47" s="192"/>
    </row>
    <row r="48" spans="1:5" s="71" customFormat="1">
      <c r="A48" s="111">
        <v>41</v>
      </c>
      <c r="B48" s="105" t="s">
        <v>206</v>
      </c>
      <c r="C48" s="104"/>
      <c r="E48" s="192"/>
    </row>
    <row r="49" spans="1:5" s="71" customFormat="1">
      <c r="A49" s="111">
        <v>42</v>
      </c>
      <c r="B49" s="106" t="s">
        <v>205</v>
      </c>
      <c r="C49" s="104"/>
      <c r="E49" s="192"/>
    </row>
    <row r="50" spans="1:5" s="71" customFormat="1">
      <c r="A50" s="111">
        <v>43</v>
      </c>
      <c r="B50" s="105" t="s">
        <v>204</v>
      </c>
      <c r="C50" s="104"/>
      <c r="E50" s="192"/>
    </row>
    <row r="51" spans="1:5" s="71" customFormat="1" ht="25.5">
      <c r="A51" s="111">
        <v>44</v>
      </c>
      <c r="B51" s="105" t="s">
        <v>203</v>
      </c>
      <c r="C51" s="104"/>
      <c r="E51" s="192"/>
    </row>
    <row r="52" spans="1:5" s="71" customFormat="1" ht="13.5" thickBot="1">
      <c r="A52" s="116">
        <v>45</v>
      </c>
      <c r="B52" s="117" t="s">
        <v>202</v>
      </c>
      <c r="C52" s="118">
        <f>C43-C47</f>
        <v>633616224.0051589</v>
      </c>
      <c r="E52" s="192"/>
    </row>
    <row r="55" spans="1:5">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Normal="100" workbookViewId="0"/>
  </sheetViews>
  <sheetFormatPr defaultColWidth="9.140625" defaultRowHeight="12.75"/>
  <cols>
    <col min="1" max="1" width="9.5703125" style="4" bestFit="1" customWidth="1"/>
    <col min="2" max="2" width="59" style="4" customWidth="1"/>
    <col min="3" max="3" width="16.85546875" style="4" bestFit="1" customWidth="1"/>
    <col min="4" max="4" width="16.5703125" style="4" bestFit="1" customWidth="1"/>
    <col min="5" max="16384" width="9.140625" style="4"/>
  </cols>
  <sheetData>
    <row r="1" spans="1:7">
      <c r="A1" s="2" t="s">
        <v>30</v>
      </c>
      <c r="B1" s="3" t="str">
        <f>'1. key ratios '!B1</f>
        <v>JSC "Bank of Georgia"</v>
      </c>
    </row>
    <row r="2" spans="1:7" s="79" customFormat="1" ht="15.75" customHeight="1">
      <c r="A2" s="79" t="s">
        <v>31</v>
      </c>
      <c r="B2" s="282">
        <f>'1. key ratios '!B2</f>
        <v>44834</v>
      </c>
    </row>
    <row r="3" spans="1:7" s="79" customFormat="1" ht="15.75" customHeight="1"/>
    <row r="4" spans="1:7" ht="13.5" thickBot="1">
      <c r="A4" s="91" t="s">
        <v>403</v>
      </c>
      <c r="B4" s="399" t="s">
        <v>404</v>
      </c>
    </row>
    <row r="5" spans="1:7" s="404" customFormat="1" ht="12.75" customHeight="1">
      <c r="A5" s="400"/>
      <c r="B5" s="401" t="s">
        <v>407</v>
      </c>
      <c r="C5" s="402" t="s">
        <v>405</v>
      </c>
      <c r="D5" s="403" t="s">
        <v>406</v>
      </c>
    </row>
    <row r="6" spans="1:7" s="408" customFormat="1">
      <c r="A6" s="405">
        <v>1</v>
      </c>
      <c r="B6" s="406" t="s">
        <v>408</v>
      </c>
      <c r="C6" s="406"/>
      <c r="D6" s="407"/>
    </row>
    <row r="7" spans="1:7" s="408" customFormat="1">
      <c r="A7" s="409" t="s">
        <v>394</v>
      </c>
      <c r="B7" s="410" t="s">
        <v>409</v>
      </c>
      <c r="C7" s="411">
        <v>4.4999999999999998E-2</v>
      </c>
      <c r="D7" s="412">
        <v>873457857.81096244</v>
      </c>
      <c r="F7" s="413"/>
      <c r="G7" s="413"/>
    </row>
    <row r="8" spans="1:7" s="408" customFormat="1">
      <c r="A8" s="409" t="s">
        <v>395</v>
      </c>
      <c r="B8" s="410" t="s">
        <v>410</v>
      </c>
      <c r="C8" s="414">
        <v>0.06</v>
      </c>
      <c r="D8" s="412">
        <v>1164610477.0812833</v>
      </c>
      <c r="F8" s="413"/>
      <c r="G8" s="413"/>
    </row>
    <row r="9" spans="1:7" s="408" customFormat="1">
      <c r="A9" s="409" t="s">
        <v>396</v>
      </c>
      <c r="B9" s="410" t="s">
        <v>411</v>
      </c>
      <c r="C9" s="414">
        <v>0.08</v>
      </c>
      <c r="D9" s="412">
        <v>1552813969.4417112</v>
      </c>
      <c r="F9" s="413"/>
      <c r="G9" s="413"/>
    </row>
    <row r="10" spans="1:7" s="408" customFormat="1">
      <c r="A10" s="405" t="s">
        <v>397</v>
      </c>
      <c r="B10" s="406" t="s">
        <v>412</v>
      </c>
      <c r="C10" s="415"/>
      <c r="D10" s="416"/>
      <c r="F10" s="413"/>
      <c r="G10" s="413"/>
    </row>
    <row r="11" spans="1:7" s="408" customFormat="1">
      <c r="A11" s="409" t="s">
        <v>398</v>
      </c>
      <c r="B11" s="410" t="s">
        <v>475</v>
      </c>
      <c r="C11" s="414">
        <v>2.5000000000000001E-2</v>
      </c>
      <c r="D11" s="412">
        <v>485254365.45053476</v>
      </c>
      <c r="F11" s="413"/>
      <c r="G11" s="413"/>
    </row>
    <row r="12" spans="1:7" s="408" customFormat="1">
      <c r="A12" s="409" t="s">
        <v>399</v>
      </c>
      <c r="B12" s="410" t="s">
        <v>413</v>
      </c>
      <c r="C12" s="414">
        <v>0</v>
      </c>
      <c r="D12" s="412">
        <v>0</v>
      </c>
      <c r="F12" s="413"/>
      <c r="G12" s="413"/>
    </row>
    <row r="13" spans="1:7" s="408" customFormat="1">
      <c r="A13" s="409" t="s">
        <v>400</v>
      </c>
      <c r="B13" s="410" t="s">
        <v>414</v>
      </c>
      <c r="C13" s="414">
        <v>2.5000000000000001E-2</v>
      </c>
      <c r="D13" s="412">
        <v>485254365.45053476</v>
      </c>
      <c r="F13" s="413"/>
      <c r="G13" s="413"/>
    </row>
    <row r="14" spans="1:7" s="408" customFormat="1">
      <c r="A14" s="405" t="s">
        <v>401</v>
      </c>
      <c r="B14" s="406" t="s">
        <v>472</v>
      </c>
      <c r="C14" s="417"/>
      <c r="D14" s="416"/>
      <c r="F14" s="413"/>
      <c r="G14" s="413"/>
    </row>
    <row r="15" spans="1:7" s="408" customFormat="1">
      <c r="A15" s="409">
        <v>3.1</v>
      </c>
      <c r="B15" s="410" t="s">
        <v>419</v>
      </c>
      <c r="C15" s="414">
        <v>2.1173369708452523E-2</v>
      </c>
      <c r="D15" s="412">
        <v>410978803.29298812</v>
      </c>
      <c r="F15" s="413"/>
      <c r="G15" s="413"/>
    </row>
    <row r="16" spans="1:7" s="408" customFormat="1">
      <c r="A16" s="409">
        <v>3.2</v>
      </c>
      <c r="B16" s="410" t="s">
        <v>420</v>
      </c>
      <c r="C16" s="414">
        <v>2.8293438139093553E-2</v>
      </c>
      <c r="D16" s="412">
        <v>549180574.82399201</v>
      </c>
      <c r="F16" s="413"/>
      <c r="G16" s="413"/>
    </row>
    <row r="17" spans="1:7" s="408" customFormat="1">
      <c r="A17" s="409">
        <v>3.3</v>
      </c>
      <c r="B17" s="410" t="s">
        <v>421</v>
      </c>
      <c r="C17" s="414">
        <v>4.2484840645058308E-2</v>
      </c>
      <c r="D17" s="412">
        <v>824638175.53939426</v>
      </c>
      <c r="F17" s="413"/>
      <c r="G17" s="413"/>
    </row>
    <row r="18" spans="1:7" s="404" customFormat="1" ht="12.75" customHeight="1">
      <c r="A18" s="418"/>
      <c r="B18" s="419" t="s">
        <v>471</v>
      </c>
      <c r="C18" s="420" t="s">
        <v>405</v>
      </c>
      <c r="D18" s="421" t="s">
        <v>406</v>
      </c>
      <c r="F18" s="413"/>
      <c r="G18" s="413"/>
    </row>
    <row r="19" spans="1:7" s="408" customFormat="1">
      <c r="A19" s="422">
        <v>4</v>
      </c>
      <c r="B19" s="410" t="s">
        <v>415</v>
      </c>
      <c r="C19" s="414">
        <f>C7+C11+C12+C13+C15</f>
        <v>0.11617336970845252</v>
      </c>
      <c r="D19" s="412">
        <f>C19*'5. RWA '!$C$13</f>
        <v>2254945392.0050201</v>
      </c>
      <c r="F19" s="413"/>
      <c r="G19" s="413"/>
    </row>
    <row r="20" spans="1:7" s="408" customFormat="1">
      <c r="A20" s="422">
        <v>5</v>
      </c>
      <c r="B20" s="410" t="s">
        <v>136</v>
      </c>
      <c r="C20" s="414">
        <f>C8+C11+C12+C13+C16</f>
        <v>0.13829343813909353</v>
      </c>
      <c r="D20" s="412">
        <f>C20*'5. RWA '!$C$13</f>
        <v>2684299782.8063445</v>
      </c>
      <c r="F20" s="413"/>
      <c r="G20" s="413"/>
    </row>
    <row r="21" spans="1:7" s="408" customFormat="1" ht="13.5" thickBot="1">
      <c r="A21" s="423" t="s">
        <v>402</v>
      </c>
      <c r="B21" s="424" t="s">
        <v>416</v>
      </c>
      <c r="C21" s="425">
        <f>C9+C11+C12+C13+C17</f>
        <v>0.17248484064505831</v>
      </c>
      <c r="D21" s="426">
        <f>C21*'5. RWA '!$C$13</f>
        <v>3347960875.882175</v>
      </c>
      <c r="F21" s="413"/>
      <c r="G21" s="413"/>
    </row>
    <row r="22" spans="1:7">
      <c r="F22" s="91"/>
    </row>
    <row r="23" spans="1:7" ht="51">
      <c r="B23" s="256" t="s">
        <v>474</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pane xSplit="1" ySplit="5" topLeftCell="B6" activePane="bottomRight" state="frozen"/>
      <selection pane="topRight"/>
      <selection pane="bottomLeft"/>
      <selection pane="bottomRight" activeCell="B6" sqref="B6"/>
    </sheetView>
  </sheetViews>
  <sheetFormatPr defaultColWidth="9.140625" defaultRowHeight="12.75"/>
  <cols>
    <col min="1" max="1" width="10.7109375" style="4" customWidth="1"/>
    <col min="2" max="2" width="91.85546875" style="4" customWidth="1"/>
    <col min="3" max="3" width="53.140625" style="4" customWidth="1"/>
    <col min="4" max="4" width="32.28515625" style="4" customWidth="1"/>
    <col min="5" max="5" width="9.42578125" style="4" customWidth="1"/>
    <col min="6" max="6" width="20.5703125" style="4" bestFit="1" customWidth="1"/>
    <col min="7" max="7" width="9.42578125" style="4" bestFit="1" customWidth="1"/>
    <col min="8" max="16384" width="9.140625" style="4"/>
  </cols>
  <sheetData>
    <row r="1" spans="1:9">
      <c r="A1" s="2" t="s">
        <v>30</v>
      </c>
      <c r="B1" s="3" t="str">
        <f>'1. key ratios '!B1</f>
        <v>JSC "Bank of Georgia"</v>
      </c>
    </row>
    <row r="2" spans="1:9" s="79" customFormat="1" ht="15.75" customHeight="1">
      <c r="A2" s="2" t="s">
        <v>31</v>
      </c>
      <c r="B2" s="282">
        <f>'1. key ratios '!B2</f>
        <v>44834</v>
      </c>
    </row>
    <row r="3" spans="1:9" s="79" customFormat="1" ht="15.75" customHeight="1">
      <c r="A3" s="119"/>
    </row>
    <row r="4" spans="1:9" s="79" customFormat="1" ht="15.75" customHeight="1" thickBot="1">
      <c r="A4" s="79" t="s">
        <v>86</v>
      </c>
      <c r="B4" s="228" t="s">
        <v>284</v>
      </c>
      <c r="D4" s="45" t="s">
        <v>73</v>
      </c>
    </row>
    <row r="5" spans="1:9" ht="25.5">
      <c r="A5" s="120" t="s">
        <v>6</v>
      </c>
      <c r="B5" s="245" t="s">
        <v>338</v>
      </c>
      <c r="C5" s="121" t="s">
        <v>92</v>
      </c>
      <c r="D5" s="122" t="s">
        <v>93</v>
      </c>
    </row>
    <row r="6" spans="1:9">
      <c r="A6" s="85">
        <v>1</v>
      </c>
      <c r="B6" s="123" t="s">
        <v>35</v>
      </c>
      <c r="C6" s="124">
        <v>806655650.96599996</v>
      </c>
      <c r="D6" s="125"/>
      <c r="E6" s="427"/>
      <c r="F6" s="428"/>
      <c r="G6" s="428"/>
      <c r="H6" s="192"/>
      <c r="I6" s="192"/>
    </row>
    <row r="7" spans="1:9">
      <c r="A7" s="85">
        <v>2</v>
      </c>
      <c r="B7" s="126" t="s">
        <v>36</v>
      </c>
      <c r="C7" s="127">
        <v>2509986290.1300001</v>
      </c>
      <c r="D7" s="128"/>
      <c r="E7" s="427"/>
      <c r="F7" s="428"/>
      <c r="G7" s="428"/>
    </row>
    <row r="8" spans="1:9">
      <c r="A8" s="85">
        <v>3</v>
      </c>
      <c r="B8" s="126" t="s">
        <v>37</v>
      </c>
      <c r="C8" s="127">
        <v>1906434505.0899999</v>
      </c>
      <c r="D8" s="128"/>
      <c r="E8" s="427"/>
      <c r="F8" s="428"/>
      <c r="G8" s="428"/>
    </row>
    <row r="9" spans="1:9">
      <c r="A9" s="85">
        <v>4</v>
      </c>
      <c r="B9" s="126" t="s">
        <v>38</v>
      </c>
      <c r="C9" s="127">
        <v>303.24</v>
      </c>
      <c r="D9" s="128"/>
      <c r="E9" s="427"/>
      <c r="F9" s="428"/>
      <c r="G9" s="428"/>
    </row>
    <row r="10" spans="1:9">
      <c r="A10" s="85">
        <v>5</v>
      </c>
      <c r="B10" s="126" t="s">
        <v>39</v>
      </c>
      <c r="C10" s="127">
        <v>4173001873.6280003</v>
      </c>
      <c r="D10" s="128"/>
      <c r="E10" s="427"/>
      <c r="F10" s="428"/>
      <c r="G10" s="428"/>
    </row>
    <row r="11" spans="1:9">
      <c r="A11" s="85"/>
      <c r="B11" s="126" t="s">
        <v>742</v>
      </c>
      <c r="C11" s="127">
        <v>-486416.19200000004</v>
      </c>
      <c r="D11" s="128"/>
      <c r="E11" s="427"/>
      <c r="F11" s="428"/>
      <c r="G11" s="428"/>
    </row>
    <row r="12" spans="1:9">
      <c r="A12" s="85">
        <v>6.1</v>
      </c>
      <c r="B12" s="229" t="s">
        <v>40</v>
      </c>
      <c r="C12" s="129">
        <v>15661545891.220699</v>
      </c>
      <c r="D12" s="130"/>
      <c r="E12" s="429"/>
      <c r="F12" s="428"/>
      <c r="G12" s="428"/>
    </row>
    <row r="13" spans="1:9">
      <c r="A13" s="85">
        <v>6.2</v>
      </c>
      <c r="B13" s="230" t="s">
        <v>41</v>
      </c>
      <c r="C13" s="129">
        <v>-625353644.11890006</v>
      </c>
      <c r="D13" s="130"/>
      <c r="E13" s="429"/>
      <c r="F13" s="428"/>
      <c r="G13" s="428"/>
    </row>
    <row r="14" spans="1:9">
      <c r="A14" s="85" t="s">
        <v>706</v>
      </c>
      <c r="B14" s="132" t="s">
        <v>708</v>
      </c>
      <c r="C14" s="129">
        <v>-278954069.99879998</v>
      </c>
      <c r="D14" s="130"/>
      <c r="E14" s="429"/>
      <c r="F14" s="428"/>
      <c r="G14" s="428"/>
    </row>
    <row r="15" spans="1:9">
      <c r="A15" s="85" t="s">
        <v>707</v>
      </c>
      <c r="B15" s="132" t="s">
        <v>709</v>
      </c>
      <c r="C15" s="129">
        <v>0</v>
      </c>
      <c r="D15" s="130"/>
      <c r="E15" s="429"/>
      <c r="F15" s="428"/>
      <c r="G15" s="428"/>
    </row>
    <row r="16" spans="1:9">
      <c r="A16" s="85">
        <v>6</v>
      </c>
      <c r="B16" s="126" t="s">
        <v>42</v>
      </c>
      <c r="C16" s="131">
        <f>C12+C13</f>
        <v>15036192247.101799</v>
      </c>
      <c r="D16" s="130"/>
      <c r="E16" s="427"/>
      <c r="F16" s="428"/>
      <c r="G16" s="428"/>
    </row>
    <row r="17" spans="1:7">
      <c r="A17" s="85">
        <v>7</v>
      </c>
      <c r="B17" s="126" t="s">
        <v>43</v>
      </c>
      <c r="C17" s="127">
        <v>224787628.35269997</v>
      </c>
      <c r="D17" s="128"/>
      <c r="E17" s="427"/>
      <c r="F17" s="428"/>
      <c r="G17" s="428"/>
    </row>
    <row r="18" spans="1:7">
      <c r="A18" s="85">
        <v>8</v>
      </c>
      <c r="B18" s="243" t="s">
        <v>198</v>
      </c>
      <c r="C18" s="127">
        <v>102977259</v>
      </c>
      <c r="D18" s="128"/>
      <c r="E18" s="427"/>
      <c r="F18" s="428"/>
      <c r="G18" s="428"/>
    </row>
    <row r="19" spans="1:7">
      <c r="A19" s="85">
        <v>9</v>
      </c>
      <c r="B19" s="126" t="s">
        <v>44</v>
      </c>
      <c r="C19" s="127">
        <v>146792251.96200001</v>
      </c>
      <c r="D19" s="128"/>
      <c r="E19" s="427"/>
      <c r="F19" s="428"/>
      <c r="G19" s="428"/>
    </row>
    <row r="20" spans="1:7">
      <c r="A20" s="85">
        <v>9.1</v>
      </c>
      <c r="B20" s="132" t="s">
        <v>88</v>
      </c>
      <c r="C20" s="129">
        <v>5320780.18</v>
      </c>
      <c r="D20" s="128"/>
      <c r="E20" s="427"/>
      <c r="F20" s="428"/>
      <c r="G20" s="428"/>
    </row>
    <row r="21" spans="1:7">
      <c r="A21" s="85">
        <v>9.1999999999999993</v>
      </c>
      <c r="B21" s="132" t="s">
        <v>89</v>
      </c>
      <c r="C21" s="129">
        <v>3758231.3739</v>
      </c>
      <c r="D21" s="128"/>
      <c r="E21" s="427"/>
      <c r="F21" s="428"/>
      <c r="G21" s="428"/>
    </row>
    <row r="22" spans="1:7">
      <c r="A22" s="85">
        <v>9.3000000000000007</v>
      </c>
      <c r="B22" s="231" t="s">
        <v>266</v>
      </c>
      <c r="C22" s="129">
        <v>0</v>
      </c>
      <c r="D22" s="128"/>
      <c r="E22" s="427"/>
      <c r="F22" s="428"/>
      <c r="G22" s="428"/>
    </row>
    <row r="23" spans="1:7">
      <c r="A23" s="85">
        <v>10</v>
      </c>
      <c r="B23" s="126" t="s">
        <v>45</v>
      </c>
      <c r="C23" s="127">
        <v>544205922.78999996</v>
      </c>
      <c r="D23" s="128"/>
      <c r="E23" s="427"/>
      <c r="F23" s="428"/>
      <c r="G23" s="428"/>
    </row>
    <row r="24" spans="1:7">
      <c r="A24" s="85">
        <v>10.1</v>
      </c>
      <c r="B24" s="132" t="s">
        <v>90</v>
      </c>
      <c r="C24" s="127">
        <v>141693333.97999999</v>
      </c>
      <c r="D24" s="133" t="s">
        <v>91</v>
      </c>
      <c r="E24" s="427"/>
      <c r="F24" s="428"/>
      <c r="G24" s="428"/>
    </row>
    <row r="25" spans="1:7">
      <c r="A25" s="85">
        <v>11</v>
      </c>
      <c r="B25" s="134" t="s">
        <v>46</v>
      </c>
      <c r="C25" s="135">
        <v>547483468.85080004</v>
      </c>
      <c r="D25" s="136"/>
      <c r="E25" s="427"/>
      <c r="F25" s="428"/>
      <c r="G25" s="428"/>
    </row>
    <row r="26" spans="1:7">
      <c r="A26" s="85">
        <v>12</v>
      </c>
      <c r="B26" s="137" t="s">
        <v>47</v>
      </c>
      <c r="C26" s="138">
        <f>SUM(C6:C10,C16:C19,C23,C25)</f>
        <v>25998517401.111301</v>
      </c>
      <c r="D26" s="139"/>
      <c r="E26" s="430"/>
      <c r="F26" s="428"/>
      <c r="G26" s="428"/>
    </row>
    <row r="27" spans="1:7">
      <c r="A27" s="85">
        <v>13</v>
      </c>
      <c r="B27" s="126" t="s">
        <v>49</v>
      </c>
      <c r="C27" s="140">
        <v>562802292.16999996</v>
      </c>
      <c r="D27" s="141"/>
      <c r="E27" s="427"/>
      <c r="F27" s="428"/>
      <c r="G27" s="428"/>
    </row>
    <row r="28" spans="1:7">
      <c r="A28" s="85">
        <v>14</v>
      </c>
      <c r="B28" s="126" t="s">
        <v>50</v>
      </c>
      <c r="C28" s="127">
        <v>4620096611.3465004</v>
      </c>
      <c r="D28" s="128"/>
      <c r="E28" s="427"/>
      <c r="F28" s="428"/>
      <c r="G28" s="428"/>
    </row>
    <row r="29" spans="1:7">
      <c r="A29" s="85">
        <v>15</v>
      </c>
      <c r="B29" s="126" t="s">
        <v>51</v>
      </c>
      <c r="C29" s="127">
        <v>4740454689.1800003</v>
      </c>
      <c r="D29" s="128"/>
      <c r="E29" s="427"/>
      <c r="F29" s="428"/>
      <c r="G29" s="428"/>
    </row>
    <row r="30" spans="1:7">
      <c r="A30" s="85">
        <v>16</v>
      </c>
      <c r="B30" s="126" t="s">
        <v>52</v>
      </c>
      <c r="C30" s="127">
        <v>6917531723.3400002</v>
      </c>
      <c r="D30" s="128"/>
      <c r="E30" s="427"/>
      <c r="F30" s="428"/>
      <c r="G30" s="428"/>
    </row>
    <row r="31" spans="1:7">
      <c r="A31" s="85">
        <v>17</v>
      </c>
      <c r="B31" s="126" t="s">
        <v>53</v>
      </c>
      <c r="C31" s="127">
        <v>434625812.80000001</v>
      </c>
      <c r="D31" s="128"/>
      <c r="E31" s="427"/>
      <c r="F31" s="428"/>
      <c r="G31" s="428"/>
    </row>
    <row r="32" spans="1:7">
      <c r="A32" s="85">
        <v>18</v>
      </c>
      <c r="B32" s="126" t="s">
        <v>54</v>
      </c>
      <c r="C32" s="127">
        <v>3508484933.8913999</v>
      </c>
      <c r="D32" s="128"/>
      <c r="E32" s="427"/>
      <c r="F32" s="428"/>
      <c r="G32" s="428"/>
    </row>
    <row r="33" spans="1:7">
      <c r="A33" s="85">
        <v>19</v>
      </c>
      <c r="B33" s="126" t="s">
        <v>55</v>
      </c>
      <c r="C33" s="127">
        <v>113305995.17</v>
      </c>
      <c r="D33" s="128"/>
      <c r="E33" s="427"/>
      <c r="F33" s="428"/>
      <c r="G33" s="428"/>
    </row>
    <row r="34" spans="1:7">
      <c r="A34" s="85">
        <v>20</v>
      </c>
      <c r="B34" s="126" t="s">
        <v>56</v>
      </c>
      <c r="C34" s="127">
        <v>1230738944.6073999</v>
      </c>
      <c r="D34" s="128"/>
      <c r="E34" s="427"/>
      <c r="F34" s="428"/>
      <c r="G34" s="428"/>
    </row>
    <row r="35" spans="1:7">
      <c r="A35" s="85">
        <v>20.100000000000001</v>
      </c>
      <c r="B35" s="142" t="s">
        <v>711</v>
      </c>
      <c r="C35" s="135">
        <v>32204278.793200001</v>
      </c>
      <c r="D35" s="136"/>
      <c r="E35" s="427"/>
      <c r="F35" s="428"/>
      <c r="G35" s="428"/>
    </row>
    <row r="36" spans="1:7">
      <c r="A36" s="85">
        <v>21</v>
      </c>
      <c r="B36" s="134" t="s">
        <v>57</v>
      </c>
      <c r="C36" s="135">
        <v>842054400</v>
      </c>
      <c r="D36" s="136"/>
      <c r="E36" s="427"/>
      <c r="F36" s="428"/>
      <c r="G36" s="428"/>
    </row>
    <row r="37" spans="1:7">
      <c r="A37" s="85">
        <v>21.1</v>
      </c>
      <c r="B37" s="142" t="s">
        <v>710</v>
      </c>
      <c r="C37" s="143">
        <v>416774400</v>
      </c>
      <c r="D37" s="144"/>
      <c r="E37" s="427"/>
      <c r="F37" s="428"/>
      <c r="G37" s="428"/>
    </row>
    <row r="38" spans="1:7">
      <c r="A38" s="85"/>
      <c r="B38" s="296" t="s">
        <v>743</v>
      </c>
      <c r="C38" s="297">
        <v>425280000</v>
      </c>
      <c r="D38" s="144"/>
      <c r="E38" s="427"/>
      <c r="F38" s="428"/>
      <c r="G38" s="428"/>
    </row>
    <row r="39" spans="1:7">
      <c r="A39" s="85">
        <v>22</v>
      </c>
      <c r="B39" s="137" t="s">
        <v>58</v>
      </c>
      <c r="C39" s="138">
        <f>SUM(C27:C36)-C35</f>
        <v>22970095402.505299</v>
      </c>
      <c r="D39" s="139"/>
      <c r="E39" s="430"/>
      <c r="F39" s="428"/>
      <c r="G39" s="428"/>
    </row>
    <row r="40" spans="1:7">
      <c r="A40" s="85">
        <v>23</v>
      </c>
      <c r="B40" s="134" t="s">
        <v>60</v>
      </c>
      <c r="C40" s="127">
        <v>27993660.18</v>
      </c>
      <c r="D40" s="128"/>
      <c r="E40" s="427"/>
      <c r="F40" s="428"/>
      <c r="G40" s="428"/>
    </row>
    <row r="41" spans="1:7">
      <c r="A41" s="85">
        <v>24</v>
      </c>
      <c r="B41" s="134" t="s">
        <v>61</v>
      </c>
      <c r="C41" s="127">
        <v>0</v>
      </c>
      <c r="D41" s="128"/>
      <c r="E41" s="427"/>
      <c r="F41" s="428"/>
      <c r="G41" s="428"/>
    </row>
    <row r="42" spans="1:7">
      <c r="A42" s="85">
        <v>25</v>
      </c>
      <c r="B42" s="134" t="s">
        <v>62</v>
      </c>
      <c r="C42" s="127">
        <v>-4438467.8499999996</v>
      </c>
      <c r="D42" s="128"/>
      <c r="E42" s="427"/>
      <c r="F42" s="428"/>
      <c r="G42" s="428"/>
    </row>
    <row r="43" spans="1:7">
      <c r="A43" s="85">
        <v>26</v>
      </c>
      <c r="B43" s="134" t="s">
        <v>63</v>
      </c>
      <c r="C43" s="127">
        <v>189340405.52000001</v>
      </c>
      <c r="D43" s="128"/>
      <c r="E43" s="427"/>
      <c r="F43" s="428"/>
      <c r="G43" s="428"/>
    </row>
    <row r="44" spans="1:7">
      <c r="A44" s="85">
        <v>27</v>
      </c>
      <c r="B44" s="134" t="s">
        <v>64</v>
      </c>
      <c r="C44" s="127">
        <v>0</v>
      </c>
      <c r="D44" s="128"/>
      <c r="E44" s="427"/>
      <c r="F44" s="428"/>
      <c r="G44" s="428"/>
    </row>
    <row r="45" spans="1:7">
      <c r="A45" s="85">
        <v>28</v>
      </c>
      <c r="B45" s="134" t="s">
        <v>65</v>
      </c>
      <c r="C45" s="127">
        <v>2815553454</v>
      </c>
      <c r="D45" s="128"/>
      <c r="E45" s="427"/>
      <c r="F45" s="428"/>
      <c r="G45" s="428"/>
    </row>
    <row r="46" spans="1:7">
      <c r="A46" s="85">
        <v>29</v>
      </c>
      <c r="B46" s="134" t="s">
        <v>66</v>
      </c>
      <c r="C46" s="127">
        <v>-27053.190000000177</v>
      </c>
      <c r="D46" s="128"/>
      <c r="E46" s="427"/>
      <c r="F46" s="428"/>
      <c r="G46" s="428"/>
    </row>
    <row r="47" spans="1:7" ht="13.5" thickBot="1">
      <c r="A47" s="145">
        <v>30</v>
      </c>
      <c r="B47" s="146" t="s">
        <v>264</v>
      </c>
      <c r="C47" s="147">
        <f>SUM(C40:C46)</f>
        <v>3028421998.6599998</v>
      </c>
      <c r="D47" s="148"/>
      <c r="E47" s="430"/>
      <c r="F47" s="428"/>
      <c r="G47" s="42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zoomScaleNormal="100" workbookViewId="0">
      <pane xSplit="1" ySplit="4" topLeftCell="B5" activePane="bottomRight" state="frozen"/>
      <selection pane="topRight"/>
      <selection pane="bottomLeft"/>
      <selection pane="bottomRight" activeCell="B5" sqref="B5"/>
    </sheetView>
  </sheetViews>
  <sheetFormatPr defaultColWidth="9.140625" defaultRowHeight="12.75"/>
  <cols>
    <col min="1" max="1" width="10.7109375" style="4" bestFit="1" customWidth="1"/>
    <col min="2" max="2" width="95" style="4" customWidth="1"/>
    <col min="3" max="3" width="17.85546875" style="4" bestFit="1" customWidth="1"/>
    <col min="4" max="4" width="17.28515625" style="4" bestFit="1" customWidth="1"/>
    <col min="5" max="5" width="17.85546875" style="4" bestFit="1" customWidth="1"/>
    <col min="6" max="6" width="17.28515625" style="4" bestFit="1" customWidth="1"/>
    <col min="7" max="7" width="17.85546875" style="4" bestFit="1" customWidth="1"/>
    <col min="8" max="8" width="13" style="4" bestFit="1" customWidth="1"/>
    <col min="9" max="9" width="16.28515625" style="4" bestFit="1" customWidth="1"/>
    <col min="10" max="10" width="13" style="4" bestFit="1" customWidth="1"/>
    <col min="11" max="11" width="17.85546875" style="4" bestFit="1" customWidth="1"/>
    <col min="12" max="12" width="16.28515625" style="4" bestFit="1" customWidth="1"/>
    <col min="13" max="13" width="19.140625" style="4" bestFit="1" customWidth="1"/>
    <col min="14" max="15" width="16.28515625" style="4" bestFit="1" customWidth="1"/>
    <col min="16" max="16" width="13" style="4" bestFit="1" customWidth="1"/>
    <col min="17" max="17" width="16.85546875" style="4" bestFit="1" customWidth="1"/>
    <col min="18" max="18" width="13" style="4" bestFit="1" customWidth="1"/>
    <col min="19" max="19" width="34.85546875" style="4" customWidth="1"/>
    <col min="20" max="16384" width="9.140625" style="4"/>
  </cols>
  <sheetData>
    <row r="1" spans="1:38">
      <c r="A1" s="2" t="s">
        <v>30</v>
      </c>
      <c r="B1" s="3" t="str">
        <f>'1. key ratios '!B1</f>
        <v>JSC "Bank of Georgia"</v>
      </c>
    </row>
    <row r="2" spans="1:38">
      <c r="A2" s="2" t="s">
        <v>31</v>
      </c>
      <c r="B2" s="282">
        <f>'1. key ratios '!B2</f>
        <v>44834</v>
      </c>
    </row>
    <row r="4" spans="1:38" ht="26.25" thickBot="1">
      <c r="A4" s="4" t="s">
        <v>248</v>
      </c>
      <c r="B4" s="248" t="s">
        <v>373</v>
      </c>
    </row>
    <row r="5" spans="1:38">
      <c r="A5" s="431"/>
      <c r="B5" s="432"/>
      <c r="C5" s="433" t="s">
        <v>0</v>
      </c>
      <c r="D5" s="433" t="s">
        <v>1</v>
      </c>
      <c r="E5" s="433" t="s">
        <v>2</v>
      </c>
      <c r="F5" s="433" t="s">
        <v>3</v>
      </c>
      <c r="G5" s="433" t="s">
        <v>4</v>
      </c>
      <c r="H5" s="433" t="s">
        <v>5</v>
      </c>
      <c r="I5" s="433" t="s">
        <v>8</v>
      </c>
      <c r="J5" s="433" t="s">
        <v>9</v>
      </c>
      <c r="K5" s="433" t="s">
        <v>10</v>
      </c>
      <c r="L5" s="433" t="s">
        <v>11</v>
      </c>
      <c r="M5" s="433" t="s">
        <v>12</v>
      </c>
      <c r="N5" s="433" t="s">
        <v>13</v>
      </c>
      <c r="O5" s="433" t="s">
        <v>356</v>
      </c>
      <c r="P5" s="433" t="s">
        <v>357</v>
      </c>
      <c r="Q5" s="433" t="s">
        <v>358</v>
      </c>
      <c r="R5" s="434" t="s">
        <v>359</v>
      </c>
      <c r="S5" s="435" t="s">
        <v>360</v>
      </c>
    </row>
    <row r="6" spans="1:38" ht="99" customHeight="1">
      <c r="A6" s="436"/>
      <c r="B6" s="688" t="s">
        <v>361</v>
      </c>
      <c r="C6" s="684">
        <v>0</v>
      </c>
      <c r="D6" s="685"/>
      <c r="E6" s="684">
        <v>0.2</v>
      </c>
      <c r="F6" s="685"/>
      <c r="G6" s="684">
        <v>0.35</v>
      </c>
      <c r="H6" s="685"/>
      <c r="I6" s="684">
        <v>0.5</v>
      </c>
      <c r="J6" s="685"/>
      <c r="K6" s="684">
        <v>0.75</v>
      </c>
      <c r="L6" s="685"/>
      <c r="M6" s="684">
        <v>1</v>
      </c>
      <c r="N6" s="685"/>
      <c r="O6" s="684">
        <v>1.5</v>
      </c>
      <c r="P6" s="685"/>
      <c r="Q6" s="684">
        <v>2.5</v>
      </c>
      <c r="R6" s="685"/>
      <c r="S6" s="686" t="s">
        <v>247</v>
      </c>
    </row>
    <row r="7" spans="1:38" ht="30.75" customHeight="1">
      <c r="A7" s="436"/>
      <c r="B7" s="689"/>
      <c r="C7" s="244" t="s">
        <v>250</v>
      </c>
      <c r="D7" s="244" t="s">
        <v>249</v>
      </c>
      <c r="E7" s="244" t="s">
        <v>250</v>
      </c>
      <c r="F7" s="244" t="s">
        <v>249</v>
      </c>
      <c r="G7" s="244" t="s">
        <v>250</v>
      </c>
      <c r="H7" s="244" t="s">
        <v>249</v>
      </c>
      <c r="I7" s="244" t="s">
        <v>250</v>
      </c>
      <c r="J7" s="244" t="s">
        <v>249</v>
      </c>
      <c r="K7" s="244" t="s">
        <v>250</v>
      </c>
      <c r="L7" s="244" t="s">
        <v>249</v>
      </c>
      <c r="M7" s="244" t="s">
        <v>250</v>
      </c>
      <c r="N7" s="244" t="s">
        <v>249</v>
      </c>
      <c r="O7" s="244" t="s">
        <v>250</v>
      </c>
      <c r="P7" s="244" t="s">
        <v>249</v>
      </c>
      <c r="Q7" s="244" t="s">
        <v>250</v>
      </c>
      <c r="R7" s="244" t="s">
        <v>249</v>
      </c>
      <c r="S7" s="687"/>
    </row>
    <row r="8" spans="1:38" s="224" customFormat="1">
      <c r="A8" s="149">
        <v>1</v>
      </c>
      <c r="B8" s="1" t="s">
        <v>95</v>
      </c>
      <c r="C8" s="438">
        <v>1326525701.1099999</v>
      </c>
      <c r="D8" s="438"/>
      <c r="E8" s="438">
        <v>0</v>
      </c>
      <c r="F8" s="438"/>
      <c r="G8" s="438">
        <v>0</v>
      </c>
      <c r="H8" s="438"/>
      <c r="I8" s="438">
        <v>0</v>
      </c>
      <c r="J8" s="438"/>
      <c r="K8" s="438">
        <v>0</v>
      </c>
      <c r="L8" s="438"/>
      <c r="M8" s="438">
        <v>2532152533.6420002</v>
      </c>
      <c r="N8" s="438"/>
      <c r="O8" s="438">
        <v>0</v>
      </c>
      <c r="P8" s="438"/>
      <c r="Q8" s="438">
        <v>0</v>
      </c>
      <c r="R8" s="438"/>
      <c r="S8" s="438">
        <v>2532152533.6420002</v>
      </c>
      <c r="T8" s="439"/>
      <c r="U8" s="439"/>
      <c r="V8" s="437"/>
      <c r="W8" s="437"/>
      <c r="X8" s="437"/>
      <c r="Y8" s="437"/>
      <c r="Z8" s="437"/>
      <c r="AA8" s="437"/>
      <c r="AB8" s="437"/>
      <c r="AC8" s="437"/>
      <c r="AD8" s="437"/>
      <c r="AE8" s="437"/>
      <c r="AF8" s="437"/>
      <c r="AG8" s="437"/>
      <c r="AH8" s="437"/>
      <c r="AI8" s="437"/>
      <c r="AJ8" s="437"/>
      <c r="AK8" s="437"/>
      <c r="AL8" s="437"/>
    </row>
    <row r="9" spans="1:38" s="224" customFormat="1">
      <c r="A9" s="149">
        <v>2</v>
      </c>
      <c r="B9" s="1" t="s">
        <v>96</v>
      </c>
      <c r="C9" s="438">
        <v>0</v>
      </c>
      <c r="D9" s="438"/>
      <c r="E9" s="438">
        <v>0</v>
      </c>
      <c r="F9" s="438"/>
      <c r="G9" s="438">
        <v>0</v>
      </c>
      <c r="H9" s="438"/>
      <c r="I9" s="438">
        <v>0</v>
      </c>
      <c r="J9" s="438"/>
      <c r="K9" s="438">
        <v>0</v>
      </c>
      <c r="L9" s="438"/>
      <c r="M9" s="438">
        <v>0</v>
      </c>
      <c r="N9" s="438"/>
      <c r="O9" s="438">
        <v>0</v>
      </c>
      <c r="P9" s="438"/>
      <c r="Q9" s="438">
        <v>0</v>
      </c>
      <c r="R9" s="438"/>
      <c r="S9" s="438">
        <v>0</v>
      </c>
      <c r="T9" s="439"/>
      <c r="U9" s="439"/>
      <c r="V9" s="437"/>
      <c r="W9" s="437"/>
      <c r="X9" s="437"/>
      <c r="Y9" s="437"/>
      <c r="Z9" s="437"/>
      <c r="AA9" s="437"/>
      <c r="AB9" s="437"/>
      <c r="AC9" s="437"/>
      <c r="AD9" s="437"/>
      <c r="AE9" s="437"/>
      <c r="AF9" s="437"/>
      <c r="AG9" s="437"/>
      <c r="AH9" s="437"/>
      <c r="AI9" s="437"/>
      <c r="AJ9" s="437"/>
      <c r="AK9" s="437"/>
      <c r="AL9" s="437"/>
    </row>
    <row r="10" spans="1:38" s="224" customFormat="1">
      <c r="A10" s="149">
        <v>3</v>
      </c>
      <c r="B10" s="1" t="s">
        <v>267</v>
      </c>
      <c r="C10" s="438"/>
      <c r="D10" s="438"/>
      <c r="E10" s="438">
        <v>0</v>
      </c>
      <c r="F10" s="438"/>
      <c r="G10" s="438">
        <v>0</v>
      </c>
      <c r="H10" s="438"/>
      <c r="I10" s="438">
        <v>0</v>
      </c>
      <c r="J10" s="438"/>
      <c r="K10" s="438">
        <v>0</v>
      </c>
      <c r="L10" s="438"/>
      <c r="M10" s="438">
        <v>0</v>
      </c>
      <c r="N10" s="438"/>
      <c r="O10" s="438">
        <v>0</v>
      </c>
      <c r="P10" s="438"/>
      <c r="Q10" s="438">
        <v>0</v>
      </c>
      <c r="R10" s="438"/>
      <c r="S10" s="438">
        <v>0</v>
      </c>
      <c r="T10" s="439"/>
      <c r="U10" s="439"/>
      <c r="V10" s="437"/>
      <c r="W10" s="437"/>
      <c r="X10" s="437"/>
      <c r="Y10" s="437"/>
      <c r="Z10" s="437"/>
      <c r="AA10" s="437"/>
      <c r="AB10" s="437"/>
      <c r="AC10" s="437"/>
      <c r="AD10" s="437"/>
      <c r="AE10" s="437"/>
      <c r="AF10" s="437"/>
      <c r="AG10" s="437"/>
      <c r="AH10" s="437"/>
      <c r="AI10" s="437"/>
      <c r="AJ10" s="437"/>
      <c r="AK10" s="437"/>
      <c r="AL10" s="437"/>
    </row>
    <row r="11" spans="1:38" s="224" customFormat="1">
      <c r="A11" s="149">
        <v>4</v>
      </c>
      <c r="B11" s="1" t="s">
        <v>97</v>
      </c>
      <c r="C11" s="438">
        <v>1017252282.75</v>
      </c>
      <c r="D11" s="438"/>
      <c r="E11" s="438">
        <v>0</v>
      </c>
      <c r="F11" s="438"/>
      <c r="G11" s="438">
        <v>0</v>
      </c>
      <c r="H11" s="438"/>
      <c r="I11" s="438">
        <v>50128106.689999998</v>
      </c>
      <c r="J11" s="438"/>
      <c r="K11" s="438">
        <v>0</v>
      </c>
      <c r="L11" s="438"/>
      <c r="M11" s="438">
        <v>0</v>
      </c>
      <c r="N11" s="438"/>
      <c r="O11" s="438">
        <v>0</v>
      </c>
      <c r="P11" s="438"/>
      <c r="Q11" s="438">
        <v>0</v>
      </c>
      <c r="R11" s="438"/>
      <c r="S11" s="438">
        <v>25064053.344999999</v>
      </c>
      <c r="T11" s="439"/>
      <c r="U11" s="439"/>
      <c r="V11" s="437"/>
      <c r="W11" s="437"/>
      <c r="X11" s="437"/>
      <c r="Y11" s="437"/>
      <c r="Z11" s="437"/>
      <c r="AA11" s="437"/>
      <c r="AB11" s="437"/>
      <c r="AC11" s="437"/>
      <c r="AD11" s="437"/>
      <c r="AE11" s="437"/>
      <c r="AF11" s="437"/>
      <c r="AG11" s="437"/>
      <c r="AH11" s="437"/>
      <c r="AI11" s="437"/>
      <c r="AJ11" s="437"/>
      <c r="AK11" s="437"/>
      <c r="AL11" s="437"/>
    </row>
    <row r="12" spans="1:38" s="224" customFormat="1">
      <c r="A12" s="149">
        <v>5</v>
      </c>
      <c r="B12" s="1" t="s">
        <v>98</v>
      </c>
      <c r="C12" s="438">
        <v>0</v>
      </c>
      <c r="D12" s="438"/>
      <c r="E12" s="438">
        <v>0</v>
      </c>
      <c r="F12" s="438"/>
      <c r="G12" s="438">
        <v>0</v>
      </c>
      <c r="H12" s="438"/>
      <c r="I12" s="438">
        <v>0</v>
      </c>
      <c r="J12" s="438"/>
      <c r="K12" s="438">
        <v>0</v>
      </c>
      <c r="L12" s="438"/>
      <c r="M12" s="438">
        <v>0</v>
      </c>
      <c r="N12" s="438"/>
      <c r="O12" s="438">
        <v>0</v>
      </c>
      <c r="P12" s="438"/>
      <c r="Q12" s="438">
        <v>0</v>
      </c>
      <c r="R12" s="438"/>
      <c r="S12" s="438">
        <v>0</v>
      </c>
      <c r="T12" s="439"/>
      <c r="U12" s="439"/>
      <c r="V12" s="437"/>
      <c r="W12" s="437"/>
      <c r="X12" s="437"/>
      <c r="Y12" s="437"/>
      <c r="Z12" s="437"/>
      <c r="AA12" s="437"/>
      <c r="AB12" s="437"/>
      <c r="AC12" s="437"/>
      <c r="AD12" s="437"/>
      <c r="AE12" s="437"/>
      <c r="AF12" s="437"/>
      <c r="AG12" s="437"/>
      <c r="AH12" s="437"/>
      <c r="AI12" s="437"/>
      <c r="AJ12" s="437"/>
      <c r="AK12" s="437"/>
      <c r="AL12" s="437"/>
    </row>
    <row r="13" spans="1:38" s="224" customFormat="1">
      <c r="A13" s="149">
        <v>6</v>
      </c>
      <c r="B13" s="1" t="s">
        <v>99</v>
      </c>
      <c r="C13" s="438"/>
      <c r="D13" s="438"/>
      <c r="E13" s="438">
        <v>2110253222.2477</v>
      </c>
      <c r="F13" s="438"/>
      <c r="G13" s="438">
        <v>0</v>
      </c>
      <c r="H13" s="438"/>
      <c r="I13" s="438">
        <v>253614593.15920001</v>
      </c>
      <c r="J13" s="438"/>
      <c r="K13" s="438">
        <v>0</v>
      </c>
      <c r="L13" s="438"/>
      <c r="M13" s="438">
        <v>73814062.7949</v>
      </c>
      <c r="N13" s="438"/>
      <c r="O13" s="438">
        <v>0</v>
      </c>
      <c r="P13" s="438"/>
      <c r="Q13" s="438">
        <v>0</v>
      </c>
      <c r="R13" s="438"/>
      <c r="S13" s="438">
        <v>622672003.82403994</v>
      </c>
      <c r="T13" s="439"/>
      <c r="U13" s="439"/>
      <c r="V13" s="437"/>
      <c r="W13" s="437"/>
      <c r="X13" s="437"/>
      <c r="Y13" s="437"/>
      <c r="Z13" s="437"/>
      <c r="AA13" s="437"/>
      <c r="AB13" s="437"/>
      <c r="AC13" s="437"/>
      <c r="AD13" s="437"/>
      <c r="AE13" s="437"/>
      <c r="AF13" s="437"/>
      <c r="AG13" s="437"/>
      <c r="AH13" s="437"/>
      <c r="AI13" s="437"/>
      <c r="AJ13" s="437"/>
      <c r="AK13" s="437"/>
      <c r="AL13" s="437"/>
    </row>
    <row r="14" spans="1:38" s="224" customFormat="1">
      <c r="A14" s="149">
        <v>7</v>
      </c>
      <c r="B14" s="1" t="s">
        <v>100</v>
      </c>
      <c r="C14" s="438"/>
      <c r="D14" s="438"/>
      <c r="E14" s="438">
        <v>0</v>
      </c>
      <c r="F14" s="438"/>
      <c r="G14" s="438">
        <v>0</v>
      </c>
      <c r="H14" s="438"/>
      <c r="I14" s="438">
        <v>0</v>
      </c>
      <c r="J14" s="438"/>
      <c r="K14" s="438">
        <v>0</v>
      </c>
      <c r="L14" s="438"/>
      <c r="M14" s="438">
        <v>5461766860.8605003</v>
      </c>
      <c r="N14" s="438">
        <v>926771750.09189999</v>
      </c>
      <c r="O14" s="438">
        <v>0</v>
      </c>
      <c r="P14" s="438"/>
      <c r="Q14" s="438">
        <v>0</v>
      </c>
      <c r="R14" s="438"/>
      <c r="S14" s="438">
        <v>6388538610.9524002</v>
      </c>
      <c r="T14" s="439"/>
      <c r="U14" s="439"/>
      <c r="V14" s="437"/>
      <c r="W14" s="437"/>
      <c r="X14" s="437"/>
      <c r="Y14" s="437"/>
      <c r="Z14" s="437"/>
      <c r="AA14" s="437"/>
      <c r="AB14" s="437"/>
      <c r="AC14" s="437"/>
      <c r="AD14" s="437"/>
      <c r="AE14" s="437"/>
      <c r="AF14" s="437"/>
      <c r="AG14" s="437"/>
      <c r="AH14" s="437"/>
      <c r="AI14" s="437"/>
      <c r="AJ14" s="437"/>
      <c r="AK14" s="437"/>
      <c r="AL14" s="437"/>
    </row>
    <row r="15" spans="1:38" s="224" customFormat="1">
      <c r="A15" s="149">
        <v>8</v>
      </c>
      <c r="B15" s="1" t="s">
        <v>101</v>
      </c>
      <c r="C15" s="438"/>
      <c r="D15" s="438"/>
      <c r="E15" s="438">
        <v>0</v>
      </c>
      <c r="F15" s="438"/>
      <c r="G15" s="438">
        <v>0</v>
      </c>
      <c r="H15" s="438"/>
      <c r="I15" s="438">
        <v>0</v>
      </c>
      <c r="J15" s="438"/>
      <c r="K15" s="438">
        <v>4525298831.1183996</v>
      </c>
      <c r="L15" s="438">
        <v>106603117.65269999</v>
      </c>
      <c r="M15" s="438">
        <v>0</v>
      </c>
      <c r="N15" s="438">
        <v>0</v>
      </c>
      <c r="O15" s="438"/>
      <c r="P15" s="438"/>
      <c r="Q15" s="438">
        <v>0</v>
      </c>
      <c r="R15" s="438"/>
      <c r="S15" s="438">
        <v>3473926461.5783253</v>
      </c>
      <c r="T15" s="439"/>
      <c r="U15" s="439"/>
      <c r="V15" s="437"/>
      <c r="W15" s="437"/>
      <c r="X15" s="437"/>
      <c r="Y15" s="437"/>
      <c r="Z15" s="437"/>
      <c r="AA15" s="437"/>
      <c r="AB15" s="437"/>
      <c r="AC15" s="437"/>
      <c r="AD15" s="437"/>
      <c r="AE15" s="437"/>
      <c r="AF15" s="437"/>
      <c r="AG15" s="437"/>
      <c r="AH15" s="437"/>
      <c r="AI15" s="437"/>
      <c r="AJ15" s="437"/>
      <c r="AK15" s="437"/>
      <c r="AL15" s="437"/>
    </row>
    <row r="16" spans="1:38" s="224" customFormat="1">
      <c r="A16" s="149">
        <v>9</v>
      </c>
      <c r="B16" s="1" t="s">
        <v>102</v>
      </c>
      <c r="C16" s="438"/>
      <c r="D16" s="438"/>
      <c r="E16" s="438">
        <v>0</v>
      </c>
      <c r="F16" s="438"/>
      <c r="G16" s="438">
        <v>3686814335.973</v>
      </c>
      <c r="H16" s="438"/>
      <c r="I16" s="438">
        <v>0</v>
      </c>
      <c r="J16" s="438"/>
      <c r="K16" s="438">
        <v>0</v>
      </c>
      <c r="L16" s="438"/>
      <c r="M16" s="438">
        <v>0</v>
      </c>
      <c r="N16" s="438"/>
      <c r="O16" s="438">
        <v>0</v>
      </c>
      <c r="P16" s="438"/>
      <c r="Q16" s="438">
        <v>0</v>
      </c>
      <c r="R16" s="438"/>
      <c r="S16" s="438">
        <v>1290385017.5905499</v>
      </c>
      <c r="T16" s="439"/>
      <c r="U16" s="439"/>
      <c r="V16" s="437"/>
      <c r="W16" s="437"/>
      <c r="X16" s="437"/>
      <c r="Y16" s="437"/>
      <c r="Z16" s="437"/>
      <c r="AA16" s="437"/>
      <c r="AB16" s="437"/>
      <c r="AC16" s="437"/>
      <c r="AD16" s="437"/>
      <c r="AE16" s="437"/>
      <c r="AF16" s="437"/>
      <c r="AG16" s="437"/>
      <c r="AH16" s="437"/>
      <c r="AI16" s="437"/>
      <c r="AJ16" s="437"/>
      <c r="AK16" s="437"/>
      <c r="AL16" s="437"/>
    </row>
    <row r="17" spans="1:38" s="224" customFormat="1">
      <c r="A17" s="149">
        <v>10</v>
      </c>
      <c r="B17" s="1" t="s">
        <v>103</v>
      </c>
      <c r="C17" s="438"/>
      <c r="D17" s="438"/>
      <c r="E17" s="438">
        <v>0</v>
      </c>
      <c r="F17" s="438"/>
      <c r="G17" s="438">
        <v>0</v>
      </c>
      <c r="H17" s="438"/>
      <c r="I17" s="438">
        <v>15440430.085800016</v>
      </c>
      <c r="J17" s="438"/>
      <c r="K17" s="438">
        <v>0</v>
      </c>
      <c r="L17" s="438"/>
      <c r="M17" s="438">
        <v>125354554.3396</v>
      </c>
      <c r="N17" s="438"/>
      <c r="O17" s="438">
        <v>2042891.5307</v>
      </c>
      <c r="P17" s="438"/>
      <c r="Q17" s="438">
        <v>0</v>
      </c>
      <c r="R17" s="438"/>
      <c r="S17" s="438">
        <v>136139106.67855</v>
      </c>
      <c r="T17" s="439"/>
      <c r="U17" s="439"/>
      <c r="V17" s="437"/>
      <c r="W17" s="437"/>
      <c r="X17" s="437"/>
      <c r="Y17" s="437"/>
      <c r="Z17" s="437"/>
      <c r="AA17" s="437"/>
      <c r="AB17" s="437"/>
      <c r="AC17" s="437"/>
      <c r="AD17" s="437"/>
      <c r="AE17" s="437"/>
      <c r="AF17" s="437"/>
      <c r="AG17" s="437"/>
      <c r="AH17" s="437"/>
      <c r="AI17" s="437"/>
      <c r="AJ17" s="437"/>
      <c r="AK17" s="437"/>
      <c r="AL17" s="437"/>
    </row>
    <row r="18" spans="1:38" s="224" customFormat="1">
      <c r="A18" s="149">
        <v>11</v>
      </c>
      <c r="B18" s="1" t="s">
        <v>104</v>
      </c>
      <c r="C18" s="438"/>
      <c r="D18" s="438"/>
      <c r="E18" s="438">
        <v>0</v>
      </c>
      <c r="F18" s="438"/>
      <c r="G18" s="438">
        <v>0</v>
      </c>
      <c r="H18" s="438"/>
      <c r="I18" s="438">
        <v>0</v>
      </c>
      <c r="J18" s="438"/>
      <c r="K18" s="438">
        <v>0</v>
      </c>
      <c r="L18" s="438"/>
      <c r="M18" s="438">
        <v>1036431974.3247999</v>
      </c>
      <c r="N18" s="438"/>
      <c r="O18" s="438">
        <v>665442071.45840001</v>
      </c>
      <c r="P18" s="438"/>
      <c r="Q18" s="438">
        <v>24730378.571152963</v>
      </c>
      <c r="R18" s="438"/>
      <c r="S18" s="438">
        <v>2096421027.9402823</v>
      </c>
      <c r="T18" s="439"/>
      <c r="U18" s="439"/>
      <c r="V18" s="437"/>
      <c r="W18" s="437"/>
      <c r="X18" s="437"/>
      <c r="Y18" s="437"/>
      <c r="Z18" s="437"/>
      <c r="AA18" s="437"/>
      <c r="AB18" s="437"/>
      <c r="AC18" s="437"/>
      <c r="AD18" s="437"/>
      <c r="AE18" s="437"/>
      <c r="AF18" s="437"/>
      <c r="AG18" s="437"/>
      <c r="AH18" s="437"/>
      <c r="AI18" s="437"/>
      <c r="AJ18" s="437"/>
      <c r="AK18" s="437"/>
      <c r="AL18" s="437"/>
    </row>
    <row r="19" spans="1:38" s="224" customFormat="1">
      <c r="A19" s="149">
        <v>12</v>
      </c>
      <c r="B19" s="1" t="s">
        <v>105</v>
      </c>
      <c r="C19" s="438"/>
      <c r="D19" s="438"/>
      <c r="E19" s="438">
        <v>0</v>
      </c>
      <c r="F19" s="438"/>
      <c r="G19" s="438">
        <v>0</v>
      </c>
      <c r="H19" s="438"/>
      <c r="I19" s="438">
        <v>0</v>
      </c>
      <c r="J19" s="438"/>
      <c r="K19" s="438">
        <v>0</v>
      </c>
      <c r="L19" s="438"/>
      <c r="M19" s="438">
        <v>0</v>
      </c>
      <c r="N19" s="438"/>
      <c r="O19" s="438">
        <v>0</v>
      </c>
      <c r="P19" s="438"/>
      <c r="Q19" s="438">
        <v>0</v>
      </c>
      <c r="R19" s="438"/>
      <c r="S19" s="438">
        <v>0</v>
      </c>
      <c r="T19" s="439"/>
      <c r="U19" s="439"/>
      <c r="V19" s="437"/>
      <c r="W19" s="437"/>
      <c r="X19" s="437"/>
      <c r="Y19" s="437"/>
      <c r="Z19" s="437"/>
      <c r="AA19" s="437"/>
      <c r="AB19" s="437"/>
      <c r="AC19" s="437"/>
      <c r="AD19" s="437"/>
      <c r="AE19" s="437"/>
      <c r="AF19" s="437"/>
      <c r="AG19" s="437"/>
      <c r="AH19" s="437"/>
      <c r="AI19" s="437"/>
      <c r="AJ19" s="437"/>
      <c r="AK19" s="437"/>
      <c r="AL19" s="437"/>
    </row>
    <row r="20" spans="1:38" s="224" customFormat="1">
      <c r="A20" s="149">
        <v>13</v>
      </c>
      <c r="B20" s="1" t="s">
        <v>246</v>
      </c>
      <c r="C20" s="438"/>
      <c r="D20" s="438"/>
      <c r="E20" s="438">
        <v>0</v>
      </c>
      <c r="F20" s="438"/>
      <c r="G20" s="438">
        <v>0</v>
      </c>
      <c r="H20" s="438"/>
      <c r="I20" s="438">
        <v>0</v>
      </c>
      <c r="J20" s="438"/>
      <c r="K20" s="438">
        <v>0</v>
      </c>
      <c r="L20" s="438"/>
      <c r="M20" s="438">
        <v>0</v>
      </c>
      <c r="N20" s="438"/>
      <c r="O20" s="438">
        <v>0</v>
      </c>
      <c r="P20" s="438"/>
      <c r="Q20" s="438">
        <v>0</v>
      </c>
      <c r="R20" s="438"/>
      <c r="S20" s="438">
        <v>0</v>
      </c>
      <c r="T20" s="439"/>
      <c r="U20" s="439"/>
      <c r="V20" s="437"/>
      <c r="W20" s="437"/>
      <c r="X20" s="437"/>
      <c r="Y20" s="437"/>
      <c r="Z20" s="437"/>
      <c r="AA20" s="437"/>
      <c r="AB20" s="437"/>
      <c r="AC20" s="437"/>
      <c r="AD20" s="437"/>
      <c r="AE20" s="437"/>
      <c r="AF20" s="437"/>
      <c r="AG20" s="437"/>
      <c r="AH20" s="437"/>
      <c r="AI20" s="437"/>
      <c r="AJ20" s="437"/>
      <c r="AK20" s="437"/>
      <c r="AL20" s="437"/>
    </row>
    <row r="21" spans="1:38" s="224" customFormat="1">
      <c r="A21" s="149">
        <v>14</v>
      </c>
      <c r="B21" s="1" t="s">
        <v>107</v>
      </c>
      <c r="C21" s="438">
        <v>806655650.96599996</v>
      </c>
      <c r="D21" s="438"/>
      <c r="E21" s="438">
        <v>0</v>
      </c>
      <c r="F21" s="438"/>
      <c r="G21" s="438">
        <v>0</v>
      </c>
      <c r="H21" s="438"/>
      <c r="I21" s="438">
        <v>0</v>
      </c>
      <c r="J21" s="438"/>
      <c r="K21" s="438">
        <v>0</v>
      </c>
      <c r="L21" s="438"/>
      <c r="M21" s="438">
        <v>861722862.7449497</v>
      </c>
      <c r="N21" s="438"/>
      <c r="O21" s="438">
        <v>0</v>
      </c>
      <c r="P21" s="438"/>
      <c r="Q21" s="438">
        <v>137713240.40810001</v>
      </c>
      <c r="R21" s="438"/>
      <c r="S21" s="438">
        <v>1206005963.7651997</v>
      </c>
      <c r="T21" s="439"/>
      <c r="U21" s="439"/>
      <c r="V21" s="437"/>
      <c r="W21" s="437"/>
      <c r="X21" s="437"/>
      <c r="Y21" s="437"/>
      <c r="Z21" s="437"/>
      <c r="AA21" s="437"/>
      <c r="AB21" s="437"/>
      <c r="AC21" s="437"/>
      <c r="AD21" s="437"/>
      <c r="AE21" s="437"/>
      <c r="AF21" s="437"/>
      <c r="AG21" s="437"/>
      <c r="AH21" s="437"/>
      <c r="AI21" s="437"/>
      <c r="AJ21" s="437"/>
      <c r="AK21" s="437"/>
      <c r="AL21" s="437"/>
    </row>
    <row r="22" spans="1:38" ht="13.5" thickBot="1">
      <c r="A22" s="150"/>
      <c r="B22" s="151" t="s">
        <v>108</v>
      </c>
      <c r="C22" s="440">
        <f>SUM(C8:C21)</f>
        <v>3150433634.8259997</v>
      </c>
      <c r="D22" s="440">
        <f t="shared" ref="D22:J22" si="0">SUM(D8:D21)</f>
        <v>0</v>
      </c>
      <c r="E22" s="440">
        <f t="shared" si="0"/>
        <v>2110253222.2477</v>
      </c>
      <c r="F22" s="440">
        <f t="shared" si="0"/>
        <v>0</v>
      </c>
      <c r="G22" s="440">
        <f t="shared" si="0"/>
        <v>3686814335.973</v>
      </c>
      <c r="H22" s="440">
        <f t="shared" si="0"/>
        <v>0</v>
      </c>
      <c r="I22" s="440">
        <f t="shared" si="0"/>
        <v>319183129.935</v>
      </c>
      <c r="J22" s="440">
        <f t="shared" si="0"/>
        <v>0</v>
      </c>
      <c r="K22" s="440">
        <f t="shared" ref="K22:S22" si="1">SUM(K8:K21)</f>
        <v>4525298831.1183996</v>
      </c>
      <c r="L22" s="440">
        <f t="shared" si="1"/>
        <v>106603117.65269999</v>
      </c>
      <c r="M22" s="440">
        <f t="shared" si="1"/>
        <v>10091242848.706749</v>
      </c>
      <c r="N22" s="440">
        <f t="shared" si="1"/>
        <v>926771750.09189999</v>
      </c>
      <c r="O22" s="440">
        <f t="shared" si="1"/>
        <v>667484962.98909998</v>
      </c>
      <c r="P22" s="440">
        <f t="shared" si="1"/>
        <v>0</v>
      </c>
      <c r="Q22" s="440">
        <f t="shared" si="1"/>
        <v>162443618.97925296</v>
      </c>
      <c r="R22" s="440">
        <f t="shared" si="1"/>
        <v>0</v>
      </c>
      <c r="S22" s="440">
        <f t="shared" si="1"/>
        <v>17771304779.316345</v>
      </c>
      <c r="T22" s="428"/>
      <c r="U22" s="428"/>
      <c r="V22" s="437"/>
      <c r="W22" s="437"/>
      <c r="X22" s="437"/>
      <c r="Y22" s="437"/>
      <c r="Z22" s="437"/>
      <c r="AA22" s="437"/>
      <c r="AB22" s="437"/>
      <c r="AC22" s="437"/>
      <c r="AD22" s="437"/>
      <c r="AE22" s="437"/>
      <c r="AF22" s="437"/>
      <c r="AG22" s="437"/>
      <c r="AH22" s="437"/>
      <c r="AI22" s="437"/>
      <c r="AJ22" s="437"/>
      <c r="AK22" s="437"/>
      <c r="AL22" s="437"/>
    </row>
    <row r="27" spans="1:38">
      <c r="C27" s="192"/>
      <c r="D27" s="192"/>
      <c r="E27" s="192"/>
      <c r="F27" s="192"/>
      <c r="G27" s="192"/>
      <c r="H27" s="192"/>
      <c r="I27" s="192"/>
      <c r="J27" s="192"/>
      <c r="K27" s="192"/>
      <c r="L27" s="192"/>
      <c r="M27" s="192"/>
      <c r="N27" s="192"/>
      <c r="O27" s="192"/>
      <c r="P27" s="192"/>
      <c r="Q27" s="192"/>
      <c r="R27" s="192"/>
      <c r="S27" s="192"/>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8"/>
  <sheetViews>
    <sheetView zoomScaleNormal="100" workbookViewId="0">
      <pane xSplit="2" ySplit="6" topLeftCell="C7" activePane="bottomRight" state="frozen"/>
      <selection pane="topRight"/>
      <selection pane="bottomLeft"/>
      <selection pane="bottomRight" activeCell="C7" sqref="C7"/>
    </sheetView>
  </sheetViews>
  <sheetFormatPr defaultColWidth="9.140625" defaultRowHeight="12.75"/>
  <cols>
    <col min="1" max="1" width="10.5703125" style="4" bestFit="1" customWidth="1"/>
    <col min="2" max="2" width="63.7109375" style="4" bestFit="1" customWidth="1"/>
    <col min="3" max="3" width="19" style="428" customWidth="1"/>
    <col min="4" max="4" width="19.5703125" style="428" customWidth="1"/>
    <col min="5" max="5" width="31.140625" style="428" customWidth="1"/>
    <col min="6" max="6" width="29.140625" style="428" customWidth="1"/>
    <col min="7" max="7" width="28.5703125" style="428" customWidth="1"/>
    <col min="8" max="8" width="26.42578125" style="428" customWidth="1"/>
    <col min="9" max="9" width="23.7109375" style="428" customWidth="1"/>
    <col min="10" max="10" width="21.5703125" style="428" customWidth="1"/>
    <col min="11" max="11" width="15.7109375" style="428" customWidth="1"/>
    <col min="12" max="12" width="13.28515625" style="428" customWidth="1"/>
    <col min="13" max="13" width="20.85546875" style="428" customWidth="1"/>
    <col min="14" max="14" width="19.28515625" style="428" customWidth="1"/>
    <col min="15" max="15" width="18.42578125" style="428" customWidth="1"/>
    <col min="16" max="16" width="19" style="428" customWidth="1"/>
    <col min="17" max="17" width="20.28515625" style="428" customWidth="1"/>
    <col min="18" max="18" width="18" style="428" customWidth="1"/>
    <col min="19" max="19" width="36" style="428" customWidth="1"/>
    <col min="20" max="20" width="26.140625" style="428" customWidth="1"/>
    <col min="21" max="21" width="24.85546875" style="428" customWidth="1"/>
    <col min="22" max="22" width="20" style="428" customWidth="1"/>
    <col min="23" max="28" width="9.140625" style="428"/>
    <col min="29" max="16384" width="9.140625" style="4"/>
  </cols>
  <sheetData>
    <row r="1" spans="1:44">
      <c r="A1" s="2" t="s">
        <v>30</v>
      </c>
      <c r="B1" s="3" t="str">
        <f>'1. key ratios '!B1</f>
        <v>JSC "Bank of Georgia"</v>
      </c>
      <c r="C1" s="4"/>
      <c r="D1" s="4"/>
      <c r="E1" s="4"/>
      <c r="F1" s="4"/>
      <c r="G1" s="4"/>
      <c r="H1" s="4"/>
      <c r="I1" s="4"/>
      <c r="J1" s="4"/>
      <c r="K1" s="4"/>
      <c r="L1" s="4"/>
      <c r="M1" s="4"/>
      <c r="N1" s="4"/>
      <c r="O1" s="4"/>
      <c r="P1" s="4"/>
      <c r="Q1" s="4"/>
      <c r="R1" s="4"/>
      <c r="S1" s="4"/>
      <c r="T1" s="4"/>
      <c r="U1" s="4"/>
      <c r="V1" s="4"/>
      <c r="W1" s="4"/>
      <c r="X1" s="4"/>
      <c r="Y1" s="4"/>
      <c r="Z1" s="4"/>
      <c r="AA1" s="4"/>
      <c r="AB1" s="4"/>
    </row>
    <row r="2" spans="1:44">
      <c r="A2" s="2" t="s">
        <v>31</v>
      </c>
      <c r="B2" s="282">
        <f>'1. key ratios '!B2</f>
        <v>44834</v>
      </c>
      <c r="C2" s="4"/>
      <c r="D2" s="4"/>
      <c r="E2" s="4"/>
      <c r="F2" s="4"/>
      <c r="G2" s="4"/>
      <c r="H2" s="4"/>
      <c r="I2" s="4"/>
      <c r="J2" s="4"/>
      <c r="K2" s="4"/>
      <c r="L2" s="4"/>
      <c r="M2" s="4"/>
      <c r="N2" s="4"/>
      <c r="O2" s="4"/>
      <c r="P2" s="4"/>
      <c r="Q2" s="4"/>
      <c r="R2" s="4"/>
      <c r="S2" s="4"/>
      <c r="T2" s="4"/>
      <c r="U2" s="4"/>
      <c r="V2" s="4"/>
      <c r="W2" s="4"/>
      <c r="X2" s="4"/>
      <c r="Y2" s="4"/>
      <c r="Z2" s="4"/>
      <c r="AA2" s="4"/>
      <c r="AB2" s="4"/>
    </row>
    <row r="3" spans="1:44">
      <c r="C3" s="4"/>
      <c r="D3" s="4"/>
      <c r="E3" s="4"/>
      <c r="F3" s="4"/>
      <c r="G3" s="4"/>
      <c r="H3" s="4"/>
      <c r="I3" s="4"/>
      <c r="J3" s="4"/>
      <c r="K3" s="4"/>
      <c r="L3" s="4"/>
      <c r="M3" s="4"/>
      <c r="N3" s="4"/>
      <c r="O3" s="4"/>
      <c r="P3" s="4"/>
      <c r="Q3" s="4"/>
      <c r="R3" s="4"/>
      <c r="S3" s="4"/>
      <c r="T3" s="4"/>
      <c r="U3" s="4"/>
      <c r="V3" s="4"/>
      <c r="W3" s="4"/>
      <c r="X3" s="4"/>
      <c r="Y3" s="4"/>
      <c r="Z3" s="4"/>
      <c r="AA3" s="4"/>
      <c r="AB3" s="4"/>
    </row>
    <row r="4" spans="1:44" ht="13.5" thickBot="1">
      <c r="A4" s="4" t="s">
        <v>364</v>
      </c>
      <c r="B4" s="153" t="s">
        <v>94</v>
      </c>
      <c r="C4" s="4"/>
      <c r="D4" s="4"/>
      <c r="E4" s="4"/>
      <c r="F4" s="4"/>
      <c r="G4" s="4"/>
      <c r="H4" s="4"/>
      <c r="I4" s="4"/>
      <c r="J4" s="4"/>
      <c r="K4" s="4"/>
      <c r="L4" s="4"/>
      <c r="M4" s="4"/>
      <c r="N4" s="4"/>
      <c r="O4" s="4"/>
      <c r="P4" s="4"/>
      <c r="Q4" s="4"/>
      <c r="R4" s="4"/>
      <c r="S4" s="4"/>
      <c r="T4" s="4"/>
      <c r="U4" s="4"/>
      <c r="V4" s="45" t="s">
        <v>73</v>
      </c>
      <c r="W4" s="4"/>
      <c r="X4" s="4"/>
      <c r="Y4" s="4"/>
      <c r="Z4" s="4"/>
      <c r="AA4" s="4"/>
      <c r="AB4" s="4"/>
    </row>
    <row r="5" spans="1:44" ht="12.75" customHeight="1">
      <c r="A5" s="154"/>
      <c r="B5" s="155"/>
      <c r="C5" s="690" t="s">
        <v>275</v>
      </c>
      <c r="D5" s="691"/>
      <c r="E5" s="691"/>
      <c r="F5" s="691"/>
      <c r="G5" s="691"/>
      <c r="H5" s="691"/>
      <c r="I5" s="691"/>
      <c r="J5" s="691"/>
      <c r="K5" s="691"/>
      <c r="L5" s="692"/>
      <c r="M5" s="693" t="s">
        <v>276</v>
      </c>
      <c r="N5" s="694"/>
      <c r="O5" s="694"/>
      <c r="P5" s="694"/>
      <c r="Q5" s="694"/>
      <c r="R5" s="694"/>
      <c r="S5" s="695"/>
      <c r="T5" s="698" t="s">
        <v>362</v>
      </c>
      <c r="U5" s="698" t="s">
        <v>363</v>
      </c>
      <c r="V5" s="696" t="s">
        <v>120</v>
      </c>
      <c r="W5" s="4"/>
      <c r="X5" s="4"/>
      <c r="Y5" s="4"/>
      <c r="Z5" s="4"/>
      <c r="AA5" s="4"/>
      <c r="AB5" s="4"/>
    </row>
    <row r="6" spans="1:44" s="90" customFormat="1" ht="102">
      <c r="A6" s="87"/>
      <c r="B6" s="156"/>
      <c r="C6" s="157" t="s">
        <v>109</v>
      </c>
      <c r="D6" s="234" t="s">
        <v>110</v>
      </c>
      <c r="E6" s="177" t="s">
        <v>278</v>
      </c>
      <c r="F6" s="177" t="s">
        <v>279</v>
      </c>
      <c r="G6" s="234" t="s">
        <v>282</v>
      </c>
      <c r="H6" s="234" t="s">
        <v>277</v>
      </c>
      <c r="I6" s="234" t="s">
        <v>111</v>
      </c>
      <c r="J6" s="234" t="s">
        <v>112</v>
      </c>
      <c r="K6" s="158" t="s">
        <v>113</v>
      </c>
      <c r="L6" s="159" t="s">
        <v>114</v>
      </c>
      <c r="M6" s="157" t="s">
        <v>280</v>
      </c>
      <c r="N6" s="158" t="s">
        <v>115</v>
      </c>
      <c r="O6" s="158" t="s">
        <v>116</v>
      </c>
      <c r="P6" s="158" t="s">
        <v>117</v>
      </c>
      <c r="Q6" s="158" t="s">
        <v>118</v>
      </c>
      <c r="R6" s="158" t="s">
        <v>119</v>
      </c>
      <c r="S6" s="246" t="s">
        <v>281</v>
      </c>
      <c r="T6" s="699"/>
      <c r="U6" s="699"/>
      <c r="V6" s="697"/>
    </row>
    <row r="7" spans="1:44" s="224" customFormat="1">
      <c r="A7" s="160">
        <v>1</v>
      </c>
      <c r="B7" s="1" t="s">
        <v>95</v>
      </c>
      <c r="C7" s="441"/>
      <c r="D7" s="438">
        <v>0</v>
      </c>
      <c r="E7" s="438"/>
      <c r="F7" s="438"/>
      <c r="G7" s="438"/>
      <c r="H7" s="438"/>
      <c r="I7" s="438"/>
      <c r="J7" s="438"/>
      <c r="K7" s="438"/>
      <c r="L7" s="442"/>
      <c r="M7" s="441">
        <v>0</v>
      </c>
      <c r="N7" s="438"/>
      <c r="O7" s="438"/>
      <c r="P7" s="438"/>
      <c r="Q7" s="438"/>
      <c r="R7" s="438">
        <v>0</v>
      </c>
      <c r="S7" s="442"/>
      <c r="T7" s="443"/>
      <c r="U7" s="443"/>
      <c r="V7" s="444">
        <f>SUM(C7:S7)</f>
        <v>0</v>
      </c>
      <c r="W7" s="439"/>
      <c r="X7" s="439"/>
      <c r="Y7" s="439"/>
      <c r="Z7" s="439"/>
      <c r="AA7" s="439"/>
      <c r="AB7" s="439"/>
      <c r="AC7" s="439"/>
      <c r="AD7" s="439"/>
      <c r="AE7" s="439"/>
      <c r="AF7" s="439"/>
      <c r="AG7" s="439"/>
      <c r="AH7" s="439"/>
      <c r="AI7" s="439"/>
      <c r="AJ7" s="439"/>
      <c r="AK7" s="439"/>
      <c r="AL7" s="439"/>
      <c r="AM7" s="439"/>
      <c r="AN7" s="439"/>
      <c r="AO7" s="439"/>
      <c r="AP7" s="439"/>
      <c r="AQ7" s="439"/>
      <c r="AR7" s="439"/>
    </row>
    <row r="8" spans="1:44" s="224" customFormat="1">
      <c r="A8" s="160">
        <v>2</v>
      </c>
      <c r="B8" s="1" t="s">
        <v>96</v>
      </c>
      <c r="C8" s="441">
        <v>0</v>
      </c>
      <c r="D8" s="438">
        <v>0</v>
      </c>
      <c r="E8" s="438"/>
      <c r="F8" s="438"/>
      <c r="G8" s="438"/>
      <c r="H8" s="438"/>
      <c r="I8" s="438"/>
      <c r="J8" s="438"/>
      <c r="K8" s="438"/>
      <c r="L8" s="442"/>
      <c r="M8" s="441"/>
      <c r="N8" s="438"/>
      <c r="O8" s="438"/>
      <c r="P8" s="438"/>
      <c r="Q8" s="438"/>
      <c r="R8" s="438">
        <v>0</v>
      </c>
      <c r="S8" s="442"/>
      <c r="T8" s="443"/>
      <c r="U8" s="443"/>
      <c r="V8" s="444">
        <f t="shared" ref="V8:V20" si="0">SUM(C8:S8)</f>
        <v>0</v>
      </c>
      <c r="W8" s="439"/>
      <c r="X8" s="439"/>
      <c r="Y8" s="439"/>
      <c r="Z8" s="439"/>
      <c r="AA8" s="439"/>
      <c r="AB8" s="439"/>
      <c r="AC8" s="439"/>
      <c r="AD8" s="439"/>
      <c r="AE8" s="439"/>
      <c r="AF8" s="439"/>
      <c r="AG8" s="439"/>
      <c r="AH8" s="439"/>
      <c r="AI8" s="439"/>
      <c r="AJ8" s="439"/>
      <c r="AK8" s="439"/>
      <c r="AL8" s="439"/>
      <c r="AM8" s="439"/>
      <c r="AN8" s="439"/>
      <c r="AO8" s="439"/>
      <c r="AP8" s="439"/>
      <c r="AQ8" s="439"/>
      <c r="AR8" s="439"/>
    </row>
    <row r="9" spans="1:44" s="224" customFormat="1">
      <c r="A9" s="160">
        <v>3</v>
      </c>
      <c r="B9" s="1" t="s">
        <v>268</v>
      </c>
      <c r="C9" s="441"/>
      <c r="D9" s="438">
        <v>0</v>
      </c>
      <c r="E9" s="438"/>
      <c r="F9" s="438"/>
      <c r="G9" s="438"/>
      <c r="H9" s="438"/>
      <c r="I9" s="438"/>
      <c r="J9" s="438"/>
      <c r="K9" s="438"/>
      <c r="L9" s="442"/>
      <c r="M9" s="441"/>
      <c r="N9" s="438"/>
      <c r="O9" s="438"/>
      <c r="P9" s="438"/>
      <c r="Q9" s="438"/>
      <c r="R9" s="438">
        <v>0</v>
      </c>
      <c r="S9" s="442"/>
      <c r="T9" s="443"/>
      <c r="U9" s="443"/>
      <c r="V9" s="444">
        <f t="shared" si="0"/>
        <v>0</v>
      </c>
      <c r="W9" s="439"/>
      <c r="X9" s="439"/>
      <c r="Y9" s="439"/>
      <c r="Z9" s="439"/>
      <c r="AA9" s="439"/>
      <c r="AB9" s="439"/>
      <c r="AC9" s="439"/>
      <c r="AD9" s="439"/>
      <c r="AE9" s="439"/>
      <c r="AF9" s="439"/>
      <c r="AG9" s="439"/>
      <c r="AH9" s="439"/>
      <c r="AI9" s="439"/>
      <c r="AJ9" s="439"/>
      <c r="AK9" s="439"/>
      <c r="AL9" s="439"/>
      <c r="AM9" s="439"/>
      <c r="AN9" s="439"/>
      <c r="AO9" s="439"/>
      <c r="AP9" s="439"/>
      <c r="AQ9" s="439"/>
      <c r="AR9" s="439"/>
    </row>
    <row r="10" spans="1:44" s="224" customFormat="1">
      <c r="A10" s="160">
        <v>4</v>
      </c>
      <c r="B10" s="1" t="s">
        <v>97</v>
      </c>
      <c r="C10" s="441"/>
      <c r="D10" s="438">
        <v>0</v>
      </c>
      <c r="E10" s="438"/>
      <c r="F10" s="438"/>
      <c r="G10" s="438"/>
      <c r="H10" s="438"/>
      <c r="I10" s="438"/>
      <c r="J10" s="438"/>
      <c r="K10" s="438"/>
      <c r="L10" s="442"/>
      <c r="M10" s="441"/>
      <c r="N10" s="438"/>
      <c r="O10" s="438"/>
      <c r="P10" s="438"/>
      <c r="Q10" s="438"/>
      <c r="R10" s="438">
        <v>0</v>
      </c>
      <c r="S10" s="442"/>
      <c r="T10" s="443"/>
      <c r="U10" s="443"/>
      <c r="V10" s="444">
        <f t="shared" si="0"/>
        <v>0</v>
      </c>
      <c r="W10" s="439"/>
      <c r="X10" s="439"/>
      <c r="Y10" s="439"/>
      <c r="Z10" s="439"/>
      <c r="AA10" s="439"/>
      <c r="AB10" s="439"/>
      <c r="AC10" s="439"/>
      <c r="AD10" s="439"/>
      <c r="AE10" s="439"/>
      <c r="AF10" s="439"/>
      <c r="AG10" s="439"/>
      <c r="AH10" s="439"/>
      <c r="AI10" s="439"/>
      <c r="AJ10" s="439"/>
      <c r="AK10" s="439"/>
      <c r="AL10" s="439"/>
      <c r="AM10" s="439"/>
      <c r="AN10" s="439"/>
      <c r="AO10" s="439"/>
      <c r="AP10" s="439"/>
      <c r="AQ10" s="439"/>
      <c r="AR10" s="439"/>
    </row>
    <row r="11" spans="1:44" s="224" customFormat="1">
      <c r="A11" s="160">
        <v>5</v>
      </c>
      <c r="B11" s="1" t="s">
        <v>98</v>
      </c>
      <c r="C11" s="441"/>
      <c r="D11" s="438">
        <v>0</v>
      </c>
      <c r="E11" s="438"/>
      <c r="F11" s="438"/>
      <c r="G11" s="438"/>
      <c r="H11" s="438"/>
      <c r="I11" s="438"/>
      <c r="J11" s="438"/>
      <c r="K11" s="438"/>
      <c r="L11" s="442"/>
      <c r="M11" s="441"/>
      <c r="N11" s="438"/>
      <c r="O11" s="438"/>
      <c r="P11" s="438"/>
      <c r="Q11" s="438"/>
      <c r="R11" s="438">
        <v>0</v>
      </c>
      <c r="S11" s="442"/>
      <c r="T11" s="443"/>
      <c r="U11" s="443"/>
      <c r="V11" s="444">
        <f t="shared" si="0"/>
        <v>0</v>
      </c>
      <c r="W11" s="439"/>
      <c r="X11" s="439"/>
      <c r="Y11" s="439"/>
      <c r="Z11" s="439"/>
      <c r="AA11" s="439"/>
      <c r="AB11" s="439"/>
      <c r="AC11" s="439"/>
      <c r="AD11" s="439"/>
      <c r="AE11" s="439"/>
      <c r="AF11" s="439"/>
      <c r="AG11" s="439"/>
      <c r="AH11" s="439"/>
      <c r="AI11" s="439"/>
      <c r="AJ11" s="439"/>
      <c r="AK11" s="439"/>
      <c r="AL11" s="439"/>
      <c r="AM11" s="439"/>
      <c r="AN11" s="439"/>
      <c r="AO11" s="439"/>
      <c r="AP11" s="439"/>
      <c r="AQ11" s="439"/>
      <c r="AR11" s="439"/>
    </row>
    <row r="12" spans="1:44" s="224" customFormat="1">
      <c r="A12" s="160">
        <v>6</v>
      </c>
      <c r="B12" s="1" t="s">
        <v>99</v>
      </c>
      <c r="C12" s="441"/>
      <c r="D12" s="438">
        <v>0</v>
      </c>
      <c r="E12" s="438"/>
      <c r="F12" s="438"/>
      <c r="G12" s="438"/>
      <c r="H12" s="438"/>
      <c r="I12" s="438"/>
      <c r="J12" s="438"/>
      <c r="K12" s="438"/>
      <c r="L12" s="442"/>
      <c r="M12" s="441"/>
      <c r="N12" s="438"/>
      <c r="O12" s="438"/>
      <c r="P12" s="438"/>
      <c r="Q12" s="438"/>
      <c r="R12" s="438">
        <v>0</v>
      </c>
      <c r="S12" s="442"/>
      <c r="T12" s="443"/>
      <c r="U12" s="443"/>
      <c r="V12" s="444">
        <f t="shared" si="0"/>
        <v>0</v>
      </c>
      <c r="W12" s="439"/>
      <c r="X12" s="439"/>
      <c r="Y12" s="439"/>
      <c r="Z12" s="439"/>
      <c r="AA12" s="439"/>
      <c r="AB12" s="439"/>
      <c r="AC12" s="439"/>
      <c r="AD12" s="439"/>
      <c r="AE12" s="439"/>
      <c r="AF12" s="439"/>
      <c r="AG12" s="439"/>
      <c r="AH12" s="439"/>
      <c r="AI12" s="439"/>
      <c r="AJ12" s="439"/>
      <c r="AK12" s="439"/>
      <c r="AL12" s="439"/>
      <c r="AM12" s="439"/>
      <c r="AN12" s="439"/>
      <c r="AO12" s="439"/>
      <c r="AP12" s="439"/>
      <c r="AQ12" s="439"/>
      <c r="AR12" s="439"/>
    </row>
    <row r="13" spans="1:44" s="224" customFormat="1">
      <c r="A13" s="160">
        <v>7</v>
      </c>
      <c r="B13" s="1" t="s">
        <v>100</v>
      </c>
      <c r="C13" s="441"/>
      <c r="D13" s="438">
        <v>103276475.21700001</v>
      </c>
      <c r="E13" s="438"/>
      <c r="F13" s="438"/>
      <c r="G13" s="438"/>
      <c r="H13" s="438"/>
      <c r="I13" s="438"/>
      <c r="J13" s="438"/>
      <c r="K13" s="438"/>
      <c r="L13" s="442"/>
      <c r="M13" s="441">
        <v>14859591.4683</v>
      </c>
      <c r="N13" s="438"/>
      <c r="O13" s="438">
        <v>71531119.424899995</v>
      </c>
      <c r="P13" s="438"/>
      <c r="Q13" s="438"/>
      <c r="R13" s="438">
        <v>180031884.9905</v>
      </c>
      <c r="S13" s="442"/>
      <c r="T13" s="443"/>
      <c r="U13" s="443"/>
      <c r="V13" s="444">
        <f t="shared" si="0"/>
        <v>369699071.10070002</v>
      </c>
      <c r="W13" s="439"/>
      <c r="X13" s="439"/>
      <c r="Y13" s="439"/>
      <c r="Z13" s="439"/>
      <c r="AA13" s="439"/>
      <c r="AB13" s="439"/>
      <c r="AC13" s="439"/>
      <c r="AD13" s="439"/>
      <c r="AE13" s="439"/>
      <c r="AF13" s="439"/>
      <c r="AG13" s="439"/>
      <c r="AH13" s="439"/>
      <c r="AI13" s="439"/>
      <c r="AJ13" s="439"/>
      <c r="AK13" s="439"/>
      <c r="AL13" s="439"/>
      <c r="AM13" s="439"/>
      <c r="AN13" s="439"/>
      <c r="AO13" s="439"/>
      <c r="AP13" s="439"/>
      <c r="AQ13" s="439"/>
      <c r="AR13" s="439"/>
    </row>
    <row r="14" spans="1:44" s="224" customFormat="1">
      <c r="A14" s="160">
        <v>8</v>
      </c>
      <c r="B14" s="1" t="s">
        <v>101</v>
      </c>
      <c r="C14" s="441"/>
      <c r="D14" s="438">
        <v>0</v>
      </c>
      <c r="E14" s="438"/>
      <c r="F14" s="438"/>
      <c r="G14" s="438"/>
      <c r="H14" s="438"/>
      <c r="I14" s="438"/>
      <c r="J14" s="438">
        <v>0</v>
      </c>
      <c r="K14" s="438"/>
      <c r="L14" s="442"/>
      <c r="M14" s="441">
        <v>4370029.3145000003</v>
      </c>
      <c r="N14" s="438"/>
      <c r="O14" s="438">
        <v>2107481.1096999999</v>
      </c>
      <c r="P14" s="438"/>
      <c r="Q14" s="438"/>
      <c r="R14" s="438">
        <v>0</v>
      </c>
      <c r="S14" s="442"/>
      <c r="T14" s="443"/>
      <c r="U14" s="443"/>
      <c r="V14" s="444">
        <f t="shared" si="0"/>
        <v>6477510.4242000002</v>
      </c>
      <c r="W14" s="439"/>
      <c r="X14" s="439"/>
      <c r="Y14" s="439"/>
      <c r="Z14" s="439"/>
      <c r="AA14" s="439"/>
      <c r="AB14" s="439"/>
      <c r="AC14" s="439"/>
      <c r="AD14" s="439"/>
      <c r="AE14" s="439"/>
      <c r="AF14" s="439"/>
      <c r="AG14" s="439"/>
      <c r="AH14" s="439"/>
      <c r="AI14" s="439"/>
      <c r="AJ14" s="439"/>
      <c r="AK14" s="439"/>
      <c r="AL14" s="439"/>
      <c r="AM14" s="439"/>
      <c r="AN14" s="439"/>
      <c r="AO14" s="439"/>
      <c r="AP14" s="439"/>
      <c r="AQ14" s="439"/>
      <c r="AR14" s="439"/>
    </row>
    <row r="15" spans="1:44" s="224" customFormat="1">
      <c r="A15" s="160">
        <v>9</v>
      </c>
      <c r="B15" s="1" t="s">
        <v>102</v>
      </c>
      <c r="C15" s="441"/>
      <c r="D15" s="438">
        <v>56752711.946000002</v>
      </c>
      <c r="E15" s="438"/>
      <c r="F15" s="438"/>
      <c r="G15" s="438"/>
      <c r="H15" s="438"/>
      <c r="I15" s="438"/>
      <c r="J15" s="438"/>
      <c r="K15" s="438"/>
      <c r="L15" s="442"/>
      <c r="M15" s="441">
        <v>960828.89099999995</v>
      </c>
      <c r="N15" s="438"/>
      <c r="O15" s="438">
        <v>358454.32819999999</v>
      </c>
      <c r="P15" s="438"/>
      <c r="Q15" s="438"/>
      <c r="R15" s="438">
        <v>0</v>
      </c>
      <c r="S15" s="442"/>
      <c r="T15" s="443"/>
      <c r="U15" s="443"/>
      <c r="V15" s="444">
        <f t="shared" si="0"/>
        <v>58071995.165200002</v>
      </c>
      <c r="W15" s="439"/>
      <c r="X15" s="439"/>
      <c r="Y15" s="439"/>
      <c r="Z15" s="439"/>
      <c r="AA15" s="439"/>
      <c r="AB15" s="439"/>
      <c r="AC15" s="439"/>
      <c r="AD15" s="439"/>
      <c r="AE15" s="439"/>
      <c r="AF15" s="439"/>
      <c r="AG15" s="439"/>
      <c r="AH15" s="439"/>
      <c r="AI15" s="439"/>
      <c r="AJ15" s="439"/>
      <c r="AK15" s="439"/>
      <c r="AL15" s="439"/>
      <c r="AM15" s="439"/>
      <c r="AN15" s="439"/>
      <c r="AO15" s="439"/>
      <c r="AP15" s="439"/>
      <c r="AQ15" s="439"/>
      <c r="AR15" s="439"/>
    </row>
    <row r="16" spans="1:44" s="224" customFormat="1">
      <c r="A16" s="160">
        <v>10</v>
      </c>
      <c r="B16" s="1" t="s">
        <v>103</v>
      </c>
      <c r="C16" s="441"/>
      <c r="D16" s="438">
        <v>0</v>
      </c>
      <c r="E16" s="438"/>
      <c r="F16" s="438"/>
      <c r="G16" s="438"/>
      <c r="H16" s="438"/>
      <c r="I16" s="438"/>
      <c r="J16" s="438"/>
      <c r="K16" s="438"/>
      <c r="L16" s="442"/>
      <c r="M16" s="441"/>
      <c r="N16" s="438"/>
      <c r="O16" s="438"/>
      <c r="P16" s="438"/>
      <c r="Q16" s="438"/>
      <c r="R16" s="438">
        <v>0</v>
      </c>
      <c r="S16" s="442"/>
      <c r="T16" s="443"/>
      <c r="U16" s="443"/>
      <c r="V16" s="444">
        <f t="shared" si="0"/>
        <v>0</v>
      </c>
      <c r="W16" s="439"/>
      <c r="X16" s="439"/>
      <c r="Y16" s="439"/>
      <c r="Z16" s="439"/>
      <c r="AA16" s="439"/>
      <c r="AB16" s="439"/>
      <c r="AC16" s="439"/>
      <c r="AD16" s="439"/>
      <c r="AE16" s="439"/>
      <c r="AF16" s="439"/>
      <c r="AG16" s="439"/>
      <c r="AH16" s="439"/>
      <c r="AI16" s="439"/>
      <c r="AJ16" s="439"/>
      <c r="AK16" s="439"/>
      <c r="AL16" s="439"/>
      <c r="AM16" s="439"/>
      <c r="AN16" s="439"/>
      <c r="AO16" s="439"/>
      <c r="AP16" s="439"/>
      <c r="AQ16" s="439"/>
      <c r="AR16" s="439"/>
    </row>
    <row r="17" spans="1:44" s="224" customFormat="1">
      <c r="A17" s="160">
        <v>11</v>
      </c>
      <c r="B17" s="1" t="s">
        <v>104</v>
      </c>
      <c r="C17" s="441"/>
      <c r="D17" s="438">
        <v>525927.17859999998</v>
      </c>
      <c r="E17" s="438"/>
      <c r="F17" s="438"/>
      <c r="G17" s="438"/>
      <c r="H17" s="438"/>
      <c r="I17" s="438">
        <v>0</v>
      </c>
      <c r="J17" s="438"/>
      <c r="K17" s="438"/>
      <c r="L17" s="442"/>
      <c r="M17" s="441">
        <v>686975.72120000003</v>
      </c>
      <c r="N17" s="438"/>
      <c r="O17" s="438">
        <v>0</v>
      </c>
      <c r="P17" s="438"/>
      <c r="Q17" s="438"/>
      <c r="R17" s="438">
        <v>0</v>
      </c>
      <c r="S17" s="442"/>
      <c r="T17" s="443"/>
      <c r="U17" s="443"/>
      <c r="V17" s="444">
        <f t="shared" si="0"/>
        <v>1212902.8998</v>
      </c>
      <c r="W17" s="439"/>
      <c r="X17" s="439"/>
      <c r="Y17" s="439"/>
      <c r="Z17" s="439"/>
      <c r="AA17" s="439"/>
      <c r="AB17" s="439"/>
      <c r="AC17" s="439"/>
      <c r="AD17" s="439"/>
      <c r="AE17" s="439"/>
      <c r="AF17" s="439"/>
      <c r="AG17" s="439"/>
      <c r="AH17" s="439"/>
      <c r="AI17" s="439"/>
      <c r="AJ17" s="439"/>
      <c r="AK17" s="439"/>
      <c r="AL17" s="439"/>
      <c r="AM17" s="439"/>
      <c r="AN17" s="439"/>
      <c r="AO17" s="439"/>
      <c r="AP17" s="439"/>
      <c r="AQ17" s="439"/>
      <c r="AR17" s="439"/>
    </row>
    <row r="18" spans="1:44" s="224" customFormat="1">
      <c r="A18" s="160">
        <v>12</v>
      </c>
      <c r="B18" s="1" t="s">
        <v>105</v>
      </c>
      <c r="C18" s="441"/>
      <c r="D18" s="438">
        <v>39050.504999999997</v>
      </c>
      <c r="E18" s="438"/>
      <c r="F18" s="438"/>
      <c r="G18" s="438"/>
      <c r="H18" s="438"/>
      <c r="I18" s="438"/>
      <c r="J18" s="438"/>
      <c r="K18" s="438"/>
      <c r="L18" s="442"/>
      <c r="M18" s="441"/>
      <c r="N18" s="438"/>
      <c r="O18" s="438"/>
      <c r="P18" s="438"/>
      <c r="Q18" s="438"/>
      <c r="R18" s="438">
        <v>0</v>
      </c>
      <c r="S18" s="442"/>
      <c r="T18" s="443"/>
      <c r="U18" s="443"/>
      <c r="V18" s="444">
        <f t="shared" si="0"/>
        <v>39050.504999999997</v>
      </c>
      <c r="W18" s="439"/>
      <c r="X18" s="439"/>
      <c r="Y18" s="439"/>
      <c r="Z18" s="439"/>
      <c r="AA18" s="439"/>
      <c r="AB18" s="439"/>
      <c r="AC18" s="439"/>
      <c r="AD18" s="439"/>
      <c r="AE18" s="439"/>
      <c r="AF18" s="439"/>
      <c r="AG18" s="439"/>
      <c r="AH18" s="439"/>
      <c r="AI18" s="439"/>
      <c r="AJ18" s="439"/>
      <c r="AK18" s="439"/>
      <c r="AL18" s="439"/>
      <c r="AM18" s="439"/>
      <c r="AN18" s="439"/>
      <c r="AO18" s="439"/>
      <c r="AP18" s="439"/>
      <c r="AQ18" s="439"/>
      <c r="AR18" s="439"/>
    </row>
    <row r="19" spans="1:44" s="224" customFormat="1">
      <c r="A19" s="160">
        <v>13</v>
      </c>
      <c r="B19" s="1" t="s">
        <v>106</v>
      </c>
      <c r="C19" s="441"/>
      <c r="D19" s="438">
        <v>786988.69440000004</v>
      </c>
      <c r="E19" s="438"/>
      <c r="F19" s="438"/>
      <c r="G19" s="438"/>
      <c r="H19" s="438"/>
      <c r="I19" s="438"/>
      <c r="J19" s="438"/>
      <c r="K19" s="438"/>
      <c r="L19" s="442"/>
      <c r="M19" s="441"/>
      <c r="N19" s="438"/>
      <c r="O19" s="438"/>
      <c r="P19" s="438"/>
      <c r="Q19" s="438"/>
      <c r="R19" s="438">
        <v>0</v>
      </c>
      <c r="S19" s="442"/>
      <c r="T19" s="443"/>
      <c r="U19" s="443"/>
      <c r="V19" s="444">
        <f t="shared" si="0"/>
        <v>786988.69440000004</v>
      </c>
      <c r="W19" s="439"/>
      <c r="X19" s="439"/>
      <c r="Y19" s="439"/>
      <c r="Z19" s="439"/>
      <c r="AA19" s="439"/>
      <c r="AB19" s="439"/>
      <c r="AC19" s="439"/>
      <c r="AD19" s="439"/>
      <c r="AE19" s="439"/>
      <c r="AF19" s="439"/>
      <c r="AG19" s="439"/>
      <c r="AH19" s="439"/>
      <c r="AI19" s="439"/>
      <c r="AJ19" s="439"/>
      <c r="AK19" s="439"/>
      <c r="AL19" s="439"/>
      <c r="AM19" s="439"/>
      <c r="AN19" s="439"/>
      <c r="AO19" s="439"/>
      <c r="AP19" s="439"/>
      <c r="AQ19" s="439"/>
      <c r="AR19" s="439"/>
    </row>
    <row r="20" spans="1:44" s="224" customFormat="1">
      <c r="A20" s="160">
        <v>14</v>
      </c>
      <c r="B20" s="1" t="s">
        <v>107</v>
      </c>
      <c r="C20" s="441"/>
      <c r="D20" s="438">
        <v>0</v>
      </c>
      <c r="E20" s="438"/>
      <c r="F20" s="438"/>
      <c r="G20" s="438"/>
      <c r="H20" s="438"/>
      <c r="I20" s="438"/>
      <c r="J20" s="438"/>
      <c r="K20" s="438"/>
      <c r="L20" s="442"/>
      <c r="M20" s="441"/>
      <c r="N20" s="438"/>
      <c r="O20" s="438"/>
      <c r="P20" s="438"/>
      <c r="Q20" s="438"/>
      <c r="R20" s="438">
        <v>0</v>
      </c>
      <c r="S20" s="442"/>
      <c r="T20" s="443"/>
      <c r="U20" s="443"/>
      <c r="V20" s="444">
        <f t="shared" si="0"/>
        <v>0</v>
      </c>
      <c r="W20" s="439"/>
      <c r="X20" s="439"/>
      <c r="Y20" s="439"/>
      <c r="Z20" s="439"/>
      <c r="AA20" s="439"/>
      <c r="AB20" s="439"/>
      <c r="AC20" s="439"/>
      <c r="AD20" s="439"/>
      <c r="AE20" s="439"/>
      <c r="AF20" s="439"/>
      <c r="AG20" s="439"/>
      <c r="AH20" s="439"/>
      <c r="AI20" s="439"/>
      <c r="AJ20" s="439"/>
      <c r="AK20" s="439"/>
      <c r="AL20" s="439"/>
      <c r="AM20" s="439"/>
      <c r="AN20" s="439"/>
      <c r="AO20" s="439"/>
      <c r="AP20" s="439"/>
      <c r="AQ20" s="439"/>
      <c r="AR20" s="439"/>
    </row>
    <row r="21" spans="1:44" ht="13.5" thickBot="1">
      <c r="A21" s="150"/>
      <c r="B21" s="162" t="s">
        <v>108</v>
      </c>
      <c r="C21" s="445">
        <f>SUM(C7:C20)</f>
        <v>0</v>
      </c>
      <c r="D21" s="440">
        <f t="shared" ref="D21:V21" si="1">SUM(D7:D20)</f>
        <v>161381153.54100004</v>
      </c>
      <c r="E21" s="440">
        <f t="shared" si="1"/>
        <v>0</v>
      </c>
      <c r="F21" s="440">
        <f t="shared" si="1"/>
        <v>0</v>
      </c>
      <c r="G21" s="440">
        <f t="shared" si="1"/>
        <v>0</v>
      </c>
      <c r="H21" s="440">
        <f t="shared" si="1"/>
        <v>0</v>
      </c>
      <c r="I21" s="440">
        <f t="shared" si="1"/>
        <v>0</v>
      </c>
      <c r="J21" s="440">
        <f t="shared" si="1"/>
        <v>0</v>
      </c>
      <c r="K21" s="440">
        <f t="shared" si="1"/>
        <v>0</v>
      </c>
      <c r="L21" s="446">
        <f t="shared" si="1"/>
        <v>0</v>
      </c>
      <c r="M21" s="445">
        <f t="shared" si="1"/>
        <v>20877425.395</v>
      </c>
      <c r="N21" s="440">
        <f t="shared" si="1"/>
        <v>0</v>
      </c>
      <c r="O21" s="440">
        <f t="shared" si="1"/>
        <v>73997054.862799987</v>
      </c>
      <c r="P21" s="440">
        <f t="shared" si="1"/>
        <v>0</v>
      </c>
      <c r="Q21" s="440">
        <f t="shared" si="1"/>
        <v>0</v>
      </c>
      <c r="R21" s="440">
        <f t="shared" si="1"/>
        <v>180031884.9905</v>
      </c>
      <c r="S21" s="446">
        <f>SUM(S7:S20)</f>
        <v>0</v>
      </c>
      <c r="T21" s="446">
        <f>SUM(T7:T20)</f>
        <v>0</v>
      </c>
      <c r="U21" s="446">
        <f t="shared" ref="U21" si="2">SUM(U7:U20)</f>
        <v>0</v>
      </c>
      <c r="V21" s="447">
        <f t="shared" si="1"/>
        <v>436287518.78930002</v>
      </c>
      <c r="Y21" s="439"/>
      <c r="Z21" s="439"/>
      <c r="AA21" s="439"/>
      <c r="AB21" s="439"/>
      <c r="AC21" s="439"/>
      <c r="AD21" s="439"/>
      <c r="AE21" s="439"/>
      <c r="AF21" s="439"/>
      <c r="AG21" s="439"/>
      <c r="AH21" s="439"/>
      <c r="AI21" s="439"/>
      <c r="AJ21" s="439"/>
      <c r="AK21" s="439"/>
      <c r="AL21" s="439"/>
      <c r="AM21" s="439"/>
      <c r="AN21" s="439"/>
      <c r="AO21" s="439"/>
      <c r="AP21" s="439"/>
      <c r="AQ21" s="439"/>
      <c r="AR21" s="439"/>
    </row>
    <row r="24" spans="1:44">
      <c r="A24" s="7"/>
      <c r="B24" s="7"/>
      <c r="C24" s="448"/>
      <c r="D24" s="448"/>
      <c r="E24" s="448"/>
    </row>
    <row r="25" spans="1:44">
      <c r="A25" s="163"/>
      <c r="B25" s="163"/>
      <c r="C25" s="449"/>
      <c r="D25" s="448"/>
      <c r="E25" s="448"/>
    </row>
    <row r="26" spans="1:44">
      <c r="A26" s="163"/>
      <c r="B26" s="70"/>
      <c r="C26" s="449"/>
      <c r="D26" s="448"/>
      <c r="E26" s="448"/>
    </row>
    <row r="27" spans="1:44">
      <c r="A27" s="163"/>
      <c r="B27" s="163"/>
      <c r="C27" s="449"/>
      <c r="D27" s="448"/>
      <c r="E27" s="448"/>
    </row>
    <row r="28" spans="1:44">
      <c r="A28" s="163"/>
      <c r="B28" s="70"/>
      <c r="C28" s="449"/>
      <c r="D28" s="448"/>
      <c r="E28" s="44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zoomScaleNormal="100" workbookViewId="0">
      <pane xSplit="1" ySplit="7" topLeftCell="B8" activePane="bottomRight" state="frozen"/>
      <selection pane="topRight"/>
      <selection pane="bottomLeft"/>
      <selection pane="bottomRight" activeCell="B8" sqref="B8"/>
    </sheetView>
  </sheetViews>
  <sheetFormatPr defaultColWidth="9.140625" defaultRowHeight="12.75"/>
  <cols>
    <col min="1" max="1" width="10.5703125" style="4" bestFit="1" customWidth="1"/>
    <col min="2" max="2" width="101.85546875" style="4" customWidth="1"/>
    <col min="3" max="3" width="13.7109375" style="4" customWidth="1"/>
    <col min="4" max="4" width="14.85546875" style="4" bestFit="1" customWidth="1"/>
    <col min="5" max="5" width="17.7109375" style="4" customWidth="1"/>
    <col min="6" max="6" width="15.85546875" style="4" customWidth="1"/>
    <col min="7" max="7" width="17.42578125" style="4" customWidth="1"/>
    <col min="8" max="8" width="15.28515625" style="4" customWidth="1"/>
    <col min="9" max="16384" width="9.140625" style="4"/>
  </cols>
  <sheetData>
    <row r="1" spans="1:17">
      <c r="A1" s="2" t="s">
        <v>30</v>
      </c>
      <c r="B1" s="4" t="str">
        <f>'1. key ratios '!B1</f>
        <v>JSC "Bank of Georgia"</v>
      </c>
      <c r="C1" s="3"/>
    </row>
    <row r="2" spans="1:17">
      <c r="A2" s="2" t="s">
        <v>31</v>
      </c>
      <c r="B2" s="283">
        <f>'1. key ratios '!B2</f>
        <v>44834</v>
      </c>
      <c r="C2" s="282"/>
    </row>
    <row r="4" spans="1:17" ht="13.5" thickBot="1">
      <c r="A4" s="2" t="s">
        <v>252</v>
      </c>
      <c r="B4" s="153" t="s">
        <v>374</v>
      </c>
    </row>
    <row r="5" spans="1:17">
      <c r="A5" s="154"/>
      <c r="B5" s="164"/>
      <c r="C5" s="450" t="s">
        <v>0</v>
      </c>
      <c r="D5" s="450" t="s">
        <v>1</v>
      </c>
      <c r="E5" s="450" t="s">
        <v>2</v>
      </c>
      <c r="F5" s="450" t="s">
        <v>3</v>
      </c>
      <c r="G5" s="451" t="s">
        <v>4</v>
      </c>
      <c r="H5" s="452" t="s">
        <v>5</v>
      </c>
      <c r="I5" s="71"/>
    </row>
    <row r="6" spans="1:17" s="71" customFormat="1" ht="12.75" customHeight="1">
      <c r="A6" s="165"/>
      <c r="B6" s="702" t="s">
        <v>251</v>
      </c>
      <c r="C6" s="704" t="s">
        <v>366</v>
      </c>
      <c r="D6" s="706" t="s">
        <v>365</v>
      </c>
      <c r="E6" s="707"/>
      <c r="F6" s="704" t="s">
        <v>370</v>
      </c>
      <c r="G6" s="704" t="s">
        <v>371</v>
      </c>
      <c r="H6" s="700" t="s">
        <v>369</v>
      </c>
    </row>
    <row r="7" spans="1:17" ht="38.25">
      <c r="A7" s="167"/>
      <c r="B7" s="703"/>
      <c r="C7" s="705"/>
      <c r="D7" s="453" t="s">
        <v>368</v>
      </c>
      <c r="E7" s="453" t="s">
        <v>367</v>
      </c>
      <c r="F7" s="705"/>
      <c r="G7" s="705"/>
      <c r="H7" s="701"/>
      <c r="I7" s="71"/>
    </row>
    <row r="8" spans="1:17">
      <c r="A8" s="165">
        <v>1</v>
      </c>
      <c r="B8" s="1" t="s">
        <v>95</v>
      </c>
      <c r="C8" s="454">
        <v>5270627275.8299999</v>
      </c>
      <c r="D8" s="455"/>
      <c r="E8" s="454"/>
      <c r="F8" s="456">
        <v>2532152533.6420002</v>
      </c>
      <c r="G8" s="457">
        <f>F8</f>
        <v>2532152533.6420002</v>
      </c>
      <c r="H8" s="458">
        <f>G8/(C8+E8)</f>
        <v>0.48042716760753029</v>
      </c>
      <c r="J8" s="192"/>
      <c r="K8" s="192"/>
      <c r="L8" s="192"/>
      <c r="M8" s="192"/>
      <c r="N8" s="192"/>
      <c r="O8" s="192"/>
      <c r="P8" s="192"/>
      <c r="Q8" s="192"/>
    </row>
    <row r="9" spans="1:17" ht="15" customHeight="1">
      <c r="A9" s="165">
        <v>2</v>
      </c>
      <c r="B9" s="1" t="s">
        <v>96</v>
      </c>
      <c r="C9" s="454">
        <v>0</v>
      </c>
      <c r="D9" s="455"/>
      <c r="E9" s="454"/>
      <c r="F9" s="456"/>
      <c r="G9" s="457">
        <f t="shared" ref="G9:G20" si="0">F9</f>
        <v>0</v>
      </c>
      <c r="H9" s="458" t="e">
        <f t="shared" ref="H9:H21" si="1">G9/(C9+E9)</f>
        <v>#DIV/0!</v>
      </c>
      <c r="J9" s="192"/>
      <c r="K9" s="192"/>
      <c r="L9" s="192"/>
      <c r="M9" s="192"/>
      <c r="N9" s="192"/>
      <c r="O9" s="192"/>
    </row>
    <row r="10" spans="1:17">
      <c r="A10" s="165">
        <v>3</v>
      </c>
      <c r="B10" s="1" t="s">
        <v>268</v>
      </c>
      <c r="C10" s="454"/>
      <c r="D10" s="455"/>
      <c r="E10" s="454"/>
      <c r="F10" s="456"/>
      <c r="G10" s="457">
        <f t="shared" si="0"/>
        <v>0</v>
      </c>
      <c r="H10" s="458" t="e">
        <f t="shared" si="1"/>
        <v>#DIV/0!</v>
      </c>
      <c r="J10" s="192"/>
      <c r="K10" s="192"/>
      <c r="L10" s="192"/>
      <c r="M10" s="192"/>
      <c r="N10" s="192"/>
      <c r="O10" s="192"/>
    </row>
    <row r="11" spans="1:17">
      <c r="A11" s="165">
        <v>4</v>
      </c>
      <c r="B11" s="1" t="s">
        <v>97</v>
      </c>
      <c r="C11" s="454">
        <v>1067380389.4400001</v>
      </c>
      <c r="D11" s="455"/>
      <c r="E11" s="454"/>
      <c r="F11" s="456">
        <v>25064053.344999999</v>
      </c>
      <c r="G11" s="457">
        <f>F11</f>
        <v>25064053.344999999</v>
      </c>
      <c r="H11" s="458">
        <f t="shared" si="1"/>
        <v>2.3481837958583655E-2</v>
      </c>
      <c r="J11" s="192"/>
      <c r="K11" s="192"/>
      <c r="L11" s="192"/>
      <c r="M11" s="192"/>
      <c r="N11" s="192"/>
      <c r="O11" s="192"/>
    </row>
    <row r="12" spans="1:17">
      <c r="A12" s="165">
        <v>5</v>
      </c>
      <c r="B12" s="1" t="s">
        <v>98</v>
      </c>
      <c r="C12" s="454">
        <v>0</v>
      </c>
      <c r="D12" s="455"/>
      <c r="E12" s="454"/>
      <c r="F12" s="456">
        <v>0</v>
      </c>
      <c r="G12" s="457">
        <f t="shared" si="0"/>
        <v>0</v>
      </c>
      <c r="H12" s="458" t="e">
        <f t="shared" si="1"/>
        <v>#DIV/0!</v>
      </c>
      <c r="J12" s="192"/>
      <c r="K12" s="192"/>
      <c r="L12" s="192"/>
      <c r="M12" s="192"/>
      <c r="N12" s="192"/>
      <c r="O12" s="192"/>
    </row>
    <row r="13" spans="1:17">
      <c r="A13" s="165">
        <v>6</v>
      </c>
      <c r="B13" s="1" t="s">
        <v>99</v>
      </c>
      <c r="C13" s="454">
        <v>2437681878.2017999</v>
      </c>
      <c r="D13" s="455"/>
      <c r="E13" s="454"/>
      <c r="F13" s="456">
        <v>622672003.82403994</v>
      </c>
      <c r="G13" s="457">
        <f t="shared" si="0"/>
        <v>622672003.82403994</v>
      </c>
      <c r="H13" s="458">
        <f t="shared" si="1"/>
        <v>0.25543612125605381</v>
      </c>
      <c r="J13" s="192"/>
      <c r="K13" s="192"/>
      <c r="L13" s="192"/>
      <c r="M13" s="192"/>
      <c r="N13" s="192"/>
      <c r="O13" s="192"/>
    </row>
    <row r="14" spans="1:17">
      <c r="A14" s="165">
        <v>7</v>
      </c>
      <c r="B14" s="1" t="s">
        <v>100</v>
      </c>
      <c r="C14" s="454">
        <v>5461766860.8605003</v>
      </c>
      <c r="D14" s="455">
        <v>2247172926.4199252</v>
      </c>
      <c r="E14" s="454">
        <v>926771750.09190011</v>
      </c>
      <c r="F14" s="456">
        <v>6388538610.9524002</v>
      </c>
      <c r="G14" s="457">
        <v>6018839539.8516998</v>
      </c>
      <c r="H14" s="458">
        <f>G14/(C14+E14)</f>
        <v>0.94213088569788173</v>
      </c>
      <c r="J14" s="192"/>
      <c r="K14" s="192"/>
      <c r="L14" s="192"/>
      <c r="M14" s="192"/>
      <c r="N14" s="192"/>
      <c r="O14" s="192"/>
    </row>
    <row r="15" spans="1:17">
      <c r="A15" s="165">
        <v>8</v>
      </c>
      <c r="B15" s="1" t="s">
        <v>101</v>
      </c>
      <c r="C15" s="454">
        <v>4525298831.1183996</v>
      </c>
      <c r="D15" s="455">
        <v>217565493.30127499</v>
      </c>
      <c r="E15" s="454">
        <v>106603117.65269999</v>
      </c>
      <c r="F15" s="456">
        <v>3473926461.5783253</v>
      </c>
      <c r="G15" s="457">
        <v>3410696239.2081251</v>
      </c>
      <c r="H15" s="458">
        <f t="shared" si="1"/>
        <v>0.73634897217827</v>
      </c>
      <c r="J15" s="192"/>
      <c r="K15" s="192"/>
      <c r="L15" s="192"/>
      <c r="M15" s="192"/>
      <c r="N15" s="192"/>
      <c r="O15" s="192"/>
    </row>
    <row r="16" spans="1:17">
      <c r="A16" s="165">
        <v>9</v>
      </c>
      <c r="B16" s="1" t="s">
        <v>102</v>
      </c>
      <c r="C16" s="454">
        <v>3686814335.973</v>
      </c>
      <c r="D16" s="455"/>
      <c r="E16" s="454"/>
      <c r="F16" s="456">
        <v>1290385017.5905499</v>
      </c>
      <c r="G16" s="457">
        <v>1288539807.19275</v>
      </c>
      <c r="H16" s="458">
        <f t="shared" si="1"/>
        <v>0.34949951089758008</v>
      </c>
      <c r="J16" s="192"/>
      <c r="K16" s="192"/>
      <c r="L16" s="192"/>
      <c r="M16" s="192"/>
      <c r="N16" s="192"/>
      <c r="O16" s="192"/>
    </row>
    <row r="17" spans="1:15">
      <c r="A17" s="165">
        <v>10</v>
      </c>
      <c r="B17" s="1" t="s">
        <v>103</v>
      </c>
      <c r="C17" s="454">
        <v>142837875.95610002</v>
      </c>
      <c r="D17" s="455"/>
      <c r="E17" s="454"/>
      <c r="F17" s="456">
        <v>136139106.67855</v>
      </c>
      <c r="G17" s="457">
        <v>136100056.17355001</v>
      </c>
      <c r="H17" s="458">
        <f t="shared" si="1"/>
        <v>0.9528288996356904</v>
      </c>
      <c r="J17" s="192"/>
      <c r="K17" s="192"/>
      <c r="L17" s="192"/>
      <c r="M17" s="192"/>
      <c r="N17" s="192"/>
      <c r="O17" s="192"/>
    </row>
    <row r="18" spans="1:15">
      <c r="A18" s="165">
        <v>11</v>
      </c>
      <c r="B18" s="1" t="s">
        <v>104</v>
      </c>
      <c r="C18" s="454">
        <v>1726604424.3543527</v>
      </c>
      <c r="D18" s="455"/>
      <c r="E18" s="454"/>
      <c r="F18" s="456">
        <v>2096421027.9402823</v>
      </c>
      <c r="G18" s="457">
        <v>2094947063.5246823</v>
      </c>
      <c r="H18" s="458">
        <f t="shared" si="1"/>
        <v>1.2133335429787675</v>
      </c>
      <c r="J18" s="192"/>
      <c r="K18" s="192"/>
      <c r="L18" s="192"/>
      <c r="M18" s="192"/>
      <c r="N18" s="192"/>
      <c r="O18" s="192"/>
    </row>
    <row r="19" spans="1:15">
      <c r="A19" s="165">
        <v>12</v>
      </c>
      <c r="B19" s="1" t="s">
        <v>105</v>
      </c>
      <c r="C19" s="454">
        <v>0</v>
      </c>
      <c r="D19" s="455"/>
      <c r="E19" s="454"/>
      <c r="F19" s="456"/>
      <c r="G19" s="457">
        <f t="shared" si="0"/>
        <v>0</v>
      </c>
      <c r="H19" s="458" t="e">
        <f t="shared" si="1"/>
        <v>#DIV/0!</v>
      </c>
      <c r="J19" s="192"/>
      <c r="K19" s="192"/>
      <c r="L19" s="192"/>
      <c r="M19" s="192"/>
      <c r="N19" s="192"/>
      <c r="O19" s="192"/>
    </row>
    <row r="20" spans="1:15">
      <c r="A20" s="165">
        <v>13</v>
      </c>
      <c r="B20" s="1" t="s">
        <v>246</v>
      </c>
      <c r="C20" s="454">
        <v>0</v>
      </c>
      <c r="D20" s="455"/>
      <c r="E20" s="454"/>
      <c r="F20" s="456"/>
      <c r="G20" s="457">
        <f t="shared" si="0"/>
        <v>0</v>
      </c>
      <c r="H20" s="458" t="e">
        <f t="shared" si="1"/>
        <v>#DIV/0!</v>
      </c>
      <c r="J20" s="192"/>
      <c r="K20" s="192"/>
      <c r="L20" s="192"/>
      <c r="M20" s="192"/>
      <c r="N20" s="192"/>
      <c r="O20" s="192"/>
    </row>
    <row r="21" spans="1:15">
      <c r="A21" s="165">
        <v>14</v>
      </c>
      <c r="B21" s="1" t="s">
        <v>107</v>
      </c>
      <c r="C21" s="454">
        <v>1806091754.11905</v>
      </c>
      <c r="D21" s="455"/>
      <c r="E21" s="454"/>
      <c r="F21" s="456">
        <v>1206005963.7651997</v>
      </c>
      <c r="G21" s="457">
        <f>F21</f>
        <v>1206005963.7651997</v>
      </c>
      <c r="H21" s="458">
        <f t="shared" si="1"/>
        <v>0.6677434637607591</v>
      </c>
      <c r="J21" s="192"/>
      <c r="K21" s="192"/>
      <c r="L21" s="192"/>
      <c r="M21" s="192"/>
      <c r="N21" s="192"/>
      <c r="O21" s="192"/>
    </row>
    <row r="22" spans="1:15" ht="13.5" thickBot="1">
      <c r="A22" s="168"/>
      <c r="B22" s="169" t="s">
        <v>108</v>
      </c>
      <c r="C22" s="152">
        <f>SUM(C8:C21)</f>
        <v>26125103625.853199</v>
      </c>
      <c r="D22" s="152">
        <f>SUM(D8:D21)</f>
        <v>2464738419.7212</v>
      </c>
      <c r="E22" s="152">
        <f>SUM(E8:E21)</f>
        <v>1033374867.7446001</v>
      </c>
      <c r="F22" s="152">
        <f>SUM(F8:F21)</f>
        <v>17771304779.316345</v>
      </c>
      <c r="G22" s="152">
        <f>SUM(G8:G21)</f>
        <v>17335017260.527046</v>
      </c>
      <c r="H22" s="459">
        <f>G22/(C22+E22)</f>
        <v>0.63829117911054978</v>
      </c>
      <c r="J22" s="192"/>
      <c r="K22" s="192"/>
      <c r="L22" s="192"/>
      <c r="M22" s="192"/>
      <c r="N22" s="192"/>
      <c r="O22" s="192"/>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zoomScaleNormal="100" workbookViewId="0">
      <pane xSplit="2" ySplit="6" topLeftCell="C7" activePane="bottomRight" state="frozen"/>
      <selection pane="topRight"/>
      <selection pane="bottomLeft"/>
      <selection pane="bottomRight" activeCell="C7" sqref="C7"/>
    </sheetView>
  </sheetViews>
  <sheetFormatPr defaultColWidth="9.140625" defaultRowHeight="12.75"/>
  <cols>
    <col min="1" max="1" width="10.5703125" style="4" bestFit="1" customWidth="1"/>
    <col min="2" max="2" width="104.140625" style="4" customWidth="1"/>
    <col min="3" max="3" width="15.28515625" style="4" customWidth="1"/>
    <col min="4" max="4" width="16.7109375" style="4" customWidth="1"/>
    <col min="5" max="5" width="15.28515625" style="4" customWidth="1"/>
    <col min="6" max="11" width="14.5703125" style="428" customWidth="1"/>
    <col min="12" max="16384" width="9.140625" style="4"/>
  </cols>
  <sheetData>
    <row r="1" spans="1:22">
      <c r="A1" s="4" t="s">
        <v>30</v>
      </c>
      <c r="B1" s="3" t="str">
        <f>'1. key ratios '!B1</f>
        <v>JSC "Bank of Georgia"</v>
      </c>
    </row>
    <row r="2" spans="1:22">
      <c r="A2" s="4" t="s">
        <v>31</v>
      </c>
      <c r="B2" s="282">
        <f>'1. key ratios '!B2</f>
        <v>44834</v>
      </c>
      <c r="C2" s="91"/>
      <c r="D2" s="91"/>
    </row>
    <row r="3" spans="1:22">
      <c r="B3" s="91"/>
      <c r="C3" s="91"/>
      <c r="D3" s="91"/>
    </row>
    <row r="4" spans="1:22" ht="13.5" thickBot="1">
      <c r="A4" s="4" t="s">
        <v>248</v>
      </c>
      <c r="B4" s="460" t="s">
        <v>375</v>
      </c>
      <c r="C4" s="91"/>
      <c r="D4" s="91"/>
    </row>
    <row r="5" spans="1:22" ht="30" customHeight="1">
      <c r="A5" s="708"/>
      <c r="B5" s="709"/>
      <c r="C5" s="710" t="s">
        <v>427</v>
      </c>
      <c r="D5" s="710"/>
      <c r="E5" s="710"/>
      <c r="F5" s="711" t="s">
        <v>428</v>
      </c>
      <c r="G5" s="711"/>
      <c r="H5" s="711"/>
      <c r="I5" s="711" t="s">
        <v>429</v>
      </c>
      <c r="J5" s="711"/>
      <c r="K5" s="712"/>
    </row>
    <row r="6" spans="1:22">
      <c r="A6" s="461"/>
      <c r="B6" s="462"/>
      <c r="C6" s="50" t="s">
        <v>69</v>
      </c>
      <c r="D6" s="50" t="s">
        <v>70</v>
      </c>
      <c r="E6" s="50" t="s">
        <v>71</v>
      </c>
      <c r="F6" s="298" t="s">
        <v>69</v>
      </c>
      <c r="G6" s="298" t="s">
        <v>70</v>
      </c>
      <c r="H6" s="298" t="s">
        <v>71</v>
      </c>
      <c r="I6" s="298" t="s">
        <v>69</v>
      </c>
      <c r="J6" s="298" t="s">
        <v>70</v>
      </c>
      <c r="K6" s="298" t="s">
        <v>71</v>
      </c>
    </row>
    <row r="7" spans="1:22">
      <c r="A7" s="463" t="s">
        <v>378</v>
      </c>
      <c r="B7" s="464"/>
      <c r="C7" s="464"/>
      <c r="D7" s="464"/>
      <c r="E7" s="464"/>
      <c r="F7" s="465"/>
      <c r="G7" s="465"/>
      <c r="H7" s="465"/>
      <c r="I7" s="465"/>
      <c r="J7" s="465"/>
      <c r="K7" s="466"/>
    </row>
    <row r="8" spans="1:22">
      <c r="A8" s="467">
        <v>1</v>
      </c>
      <c r="B8" s="468" t="s">
        <v>376</v>
      </c>
      <c r="C8" s="469"/>
      <c r="D8" s="469"/>
      <c r="E8" s="469"/>
      <c r="F8" s="470">
        <v>1475117032.564435</v>
      </c>
      <c r="G8" s="470">
        <v>5025264135.5523443</v>
      </c>
      <c r="H8" s="470">
        <v>6500381168.1167784</v>
      </c>
      <c r="I8" s="470">
        <v>1472997874.6109567</v>
      </c>
      <c r="J8" s="470">
        <v>3163119292.277998</v>
      </c>
      <c r="K8" s="471">
        <v>4636117166.8889523</v>
      </c>
      <c r="M8" s="428"/>
      <c r="N8" s="428"/>
      <c r="O8" s="428"/>
      <c r="P8" s="428"/>
      <c r="Q8" s="428"/>
      <c r="R8" s="428"/>
      <c r="S8" s="428"/>
      <c r="T8" s="428"/>
      <c r="U8" s="428"/>
      <c r="V8" s="472"/>
    </row>
    <row r="9" spans="1:22">
      <c r="A9" s="463" t="s">
        <v>379</v>
      </c>
      <c r="B9" s="464"/>
      <c r="C9" s="464"/>
      <c r="D9" s="464"/>
      <c r="E9" s="464"/>
      <c r="F9" s="465"/>
      <c r="G9" s="465"/>
      <c r="H9" s="465"/>
      <c r="I9" s="465"/>
      <c r="J9" s="465"/>
      <c r="K9" s="466"/>
      <c r="M9" s="428"/>
      <c r="N9" s="428"/>
      <c r="O9" s="428"/>
      <c r="P9" s="428"/>
      <c r="Q9" s="428"/>
      <c r="R9" s="428"/>
      <c r="S9" s="428"/>
      <c r="T9" s="428"/>
      <c r="U9" s="428"/>
    </row>
    <row r="10" spans="1:22">
      <c r="A10" s="196">
        <v>2</v>
      </c>
      <c r="B10" s="473" t="s">
        <v>387</v>
      </c>
      <c r="C10" s="474">
        <v>2513963167.6194782</v>
      </c>
      <c r="D10" s="475">
        <v>5798951406.8608246</v>
      </c>
      <c r="E10" s="475">
        <v>8143832817.5138884</v>
      </c>
      <c r="F10" s="475">
        <v>491643987.70287985</v>
      </c>
      <c r="G10" s="475">
        <v>1351342163.3308566</v>
      </c>
      <c r="H10" s="475">
        <v>1810829303.454294</v>
      </c>
      <c r="I10" s="475">
        <v>141467707.57130545</v>
      </c>
      <c r="J10" s="475">
        <v>384437958.31615537</v>
      </c>
      <c r="K10" s="476">
        <v>516591138.87643927</v>
      </c>
      <c r="M10" s="428"/>
      <c r="N10" s="428"/>
      <c r="O10" s="428"/>
      <c r="P10" s="428"/>
      <c r="Q10" s="428"/>
      <c r="R10" s="428"/>
      <c r="S10" s="428"/>
      <c r="T10" s="428"/>
      <c r="U10" s="428"/>
    </row>
    <row r="11" spans="1:22">
      <c r="A11" s="196">
        <v>3</v>
      </c>
      <c r="B11" s="473" t="s">
        <v>381</v>
      </c>
      <c r="C11" s="474">
        <v>4958217928.7515125</v>
      </c>
      <c r="D11" s="475">
        <v>8636325080.9351482</v>
      </c>
      <c r="E11" s="475">
        <v>13225255430.771774</v>
      </c>
      <c r="F11" s="475">
        <v>1484833061.6107552</v>
      </c>
      <c r="G11" s="475">
        <v>2770090910.4228373</v>
      </c>
      <c r="H11" s="475">
        <v>4254923972.0335913</v>
      </c>
      <c r="I11" s="475">
        <v>1090979934.7992213</v>
      </c>
      <c r="J11" s="475">
        <v>1647934081.9895294</v>
      </c>
      <c r="K11" s="476">
        <v>2738914016.7887506</v>
      </c>
      <c r="M11" s="428"/>
      <c r="N11" s="428"/>
      <c r="O11" s="428"/>
      <c r="P11" s="428"/>
      <c r="Q11" s="428"/>
      <c r="R11" s="428"/>
      <c r="S11" s="428"/>
      <c r="T11" s="428"/>
      <c r="U11" s="428"/>
    </row>
    <row r="12" spans="1:22">
      <c r="A12" s="196">
        <v>4</v>
      </c>
      <c r="B12" s="473" t="s">
        <v>382</v>
      </c>
      <c r="C12" s="474">
        <v>2773399759.952826</v>
      </c>
      <c r="D12" s="475">
        <v>103729759.95282608</v>
      </c>
      <c r="E12" s="475">
        <v>2697492826.0869565</v>
      </c>
      <c r="F12" s="475">
        <v>0</v>
      </c>
      <c r="G12" s="475">
        <v>0</v>
      </c>
      <c r="H12" s="475">
        <v>0</v>
      </c>
      <c r="I12" s="475">
        <v>0</v>
      </c>
      <c r="J12" s="475">
        <v>0</v>
      </c>
      <c r="K12" s="476">
        <v>0</v>
      </c>
      <c r="M12" s="428"/>
      <c r="N12" s="428"/>
      <c r="O12" s="428"/>
      <c r="P12" s="428"/>
      <c r="Q12" s="428"/>
      <c r="R12" s="428"/>
      <c r="S12" s="428"/>
      <c r="T12" s="428"/>
      <c r="U12" s="428"/>
    </row>
    <row r="13" spans="1:22">
      <c r="A13" s="196">
        <v>5</v>
      </c>
      <c r="B13" s="473" t="s">
        <v>390</v>
      </c>
      <c r="C13" s="474">
        <v>1482604242.899857</v>
      </c>
      <c r="D13" s="475">
        <v>1016610250.7097985</v>
      </c>
      <c r="E13" s="475">
        <v>2396796995.9035678</v>
      </c>
      <c r="F13" s="475">
        <v>234214904.551074</v>
      </c>
      <c r="G13" s="475">
        <v>160370402.39003226</v>
      </c>
      <c r="H13" s="475">
        <v>394585306.9411062</v>
      </c>
      <c r="I13" s="475">
        <v>92873747.983603269</v>
      </c>
      <c r="J13" s="475">
        <v>64177179.085800089</v>
      </c>
      <c r="K13" s="476">
        <v>157050927.06940332</v>
      </c>
      <c r="M13" s="428"/>
      <c r="N13" s="428"/>
      <c r="O13" s="428"/>
      <c r="P13" s="428"/>
      <c r="Q13" s="428"/>
      <c r="R13" s="428"/>
      <c r="S13" s="428"/>
      <c r="T13" s="428"/>
      <c r="U13" s="428"/>
    </row>
    <row r="14" spans="1:22">
      <c r="A14" s="196">
        <v>6</v>
      </c>
      <c r="B14" s="473" t="s">
        <v>422</v>
      </c>
      <c r="C14" s="474"/>
      <c r="D14" s="475"/>
      <c r="E14" s="475"/>
      <c r="F14" s="475"/>
      <c r="G14" s="475"/>
      <c r="H14" s="475"/>
      <c r="I14" s="475"/>
      <c r="J14" s="475"/>
      <c r="K14" s="476"/>
      <c r="M14" s="428"/>
      <c r="N14" s="428"/>
      <c r="O14" s="428"/>
      <c r="P14" s="428"/>
      <c r="Q14" s="428"/>
      <c r="R14" s="428"/>
      <c r="S14" s="428"/>
      <c r="T14" s="428"/>
      <c r="U14" s="428"/>
    </row>
    <row r="15" spans="1:22">
      <c r="A15" s="196">
        <v>7</v>
      </c>
      <c r="B15" s="473" t="s">
        <v>423</v>
      </c>
      <c r="C15" s="474">
        <v>131664195.65915218</v>
      </c>
      <c r="D15" s="475">
        <v>584047129.38301516</v>
      </c>
      <c r="E15" s="475">
        <v>705927712.54247189</v>
      </c>
      <c r="F15" s="475">
        <v>100305400.89523913</v>
      </c>
      <c r="G15" s="475">
        <v>609932327.29297161</v>
      </c>
      <c r="H15" s="475">
        <v>710237728.18821096</v>
      </c>
      <c r="I15" s="475">
        <v>100305400.89523913</v>
      </c>
      <c r="J15" s="475">
        <v>609932327.29297161</v>
      </c>
      <c r="K15" s="476">
        <v>710237728.18821096</v>
      </c>
      <c r="M15" s="428"/>
      <c r="N15" s="428"/>
      <c r="O15" s="428"/>
      <c r="P15" s="428"/>
      <c r="Q15" s="428"/>
      <c r="R15" s="428"/>
      <c r="S15" s="428"/>
      <c r="T15" s="428"/>
      <c r="U15" s="428"/>
    </row>
    <row r="16" spans="1:22">
      <c r="A16" s="196">
        <v>8</v>
      </c>
      <c r="B16" s="477" t="s">
        <v>383</v>
      </c>
      <c r="C16" s="474">
        <v>9345886127.2633476</v>
      </c>
      <c r="D16" s="475">
        <v>10340712220.980787</v>
      </c>
      <c r="E16" s="475">
        <v>19025472965.304771</v>
      </c>
      <c r="F16" s="475">
        <v>1819353367.0570683</v>
      </c>
      <c r="G16" s="475">
        <v>3540393640.1058412</v>
      </c>
      <c r="H16" s="475">
        <v>5359747007.1629086</v>
      </c>
      <c r="I16" s="475">
        <v>1284159083.6780636</v>
      </c>
      <c r="J16" s="475">
        <v>2322043588.3683014</v>
      </c>
      <c r="K16" s="476">
        <v>3606202672.0463648</v>
      </c>
      <c r="M16" s="428"/>
      <c r="N16" s="428"/>
      <c r="O16" s="428"/>
      <c r="P16" s="428"/>
      <c r="Q16" s="428"/>
      <c r="R16" s="428"/>
      <c r="S16" s="428"/>
      <c r="T16" s="428"/>
      <c r="U16" s="428"/>
    </row>
    <row r="17" spans="1:21">
      <c r="A17" s="463" t="s">
        <v>380</v>
      </c>
      <c r="B17" s="464"/>
      <c r="C17" s="465"/>
      <c r="D17" s="465"/>
      <c r="E17" s="465"/>
      <c r="F17" s="465"/>
      <c r="G17" s="465"/>
      <c r="H17" s="465"/>
      <c r="I17" s="465"/>
      <c r="J17" s="465"/>
      <c r="K17" s="466"/>
      <c r="M17" s="428"/>
      <c r="N17" s="428"/>
      <c r="O17" s="428"/>
      <c r="P17" s="428"/>
      <c r="Q17" s="428"/>
      <c r="R17" s="428"/>
      <c r="S17" s="428"/>
      <c r="T17" s="428"/>
      <c r="U17" s="428"/>
    </row>
    <row r="18" spans="1:21">
      <c r="A18" s="196">
        <v>9</v>
      </c>
      <c r="B18" s="473" t="s">
        <v>386</v>
      </c>
      <c r="C18" s="474"/>
      <c r="D18" s="475"/>
      <c r="E18" s="475"/>
      <c r="F18" s="475"/>
      <c r="G18" s="475"/>
      <c r="H18" s="475"/>
      <c r="I18" s="475"/>
      <c r="J18" s="475"/>
      <c r="K18" s="476"/>
      <c r="M18" s="428"/>
      <c r="N18" s="428"/>
      <c r="O18" s="428"/>
      <c r="P18" s="428"/>
      <c r="Q18" s="428"/>
      <c r="R18" s="428"/>
      <c r="S18" s="428"/>
      <c r="T18" s="428"/>
      <c r="U18" s="428"/>
    </row>
    <row r="19" spans="1:21">
      <c r="A19" s="196">
        <v>10</v>
      </c>
      <c r="B19" s="473" t="s">
        <v>424</v>
      </c>
      <c r="C19" s="474">
        <v>370549802.61178803</v>
      </c>
      <c r="D19" s="475">
        <v>189301388.2498185</v>
      </c>
      <c r="E19" s="475">
        <v>530370484.71694368</v>
      </c>
      <c r="F19" s="475">
        <v>184183131.51243261</v>
      </c>
      <c r="G19" s="475">
        <v>90375256.561486945</v>
      </c>
      <c r="H19" s="475">
        <v>274558388.07391953</v>
      </c>
      <c r="I19" s="475">
        <v>186667654.80004129</v>
      </c>
      <c r="J19" s="475">
        <v>2105046178.6383741</v>
      </c>
      <c r="K19" s="476">
        <v>2291713833.438416</v>
      </c>
      <c r="M19" s="428"/>
      <c r="N19" s="428"/>
      <c r="O19" s="428"/>
      <c r="P19" s="428"/>
      <c r="Q19" s="428"/>
      <c r="R19" s="428"/>
      <c r="S19" s="428"/>
      <c r="T19" s="428"/>
      <c r="U19" s="428"/>
    </row>
    <row r="20" spans="1:21">
      <c r="A20" s="196">
        <v>11</v>
      </c>
      <c r="B20" s="473" t="s">
        <v>385</v>
      </c>
      <c r="C20" s="474">
        <v>56292609.489863016</v>
      </c>
      <c r="D20" s="475">
        <v>1700754.4076619565</v>
      </c>
      <c r="E20" s="475">
        <v>54956252.245963022</v>
      </c>
      <c r="F20" s="475">
        <v>56292609.489863016</v>
      </c>
      <c r="G20" s="475">
        <v>0</v>
      </c>
      <c r="H20" s="475">
        <v>56292609.489863016</v>
      </c>
      <c r="I20" s="475">
        <v>56292609.489863016</v>
      </c>
      <c r="J20" s="475">
        <v>0</v>
      </c>
      <c r="K20" s="476">
        <v>56292609.489863016</v>
      </c>
      <c r="M20" s="428"/>
      <c r="N20" s="428"/>
      <c r="O20" s="428"/>
      <c r="P20" s="428"/>
      <c r="Q20" s="428"/>
      <c r="R20" s="428"/>
      <c r="S20" s="428"/>
      <c r="T20" s="428"/>
      <c r="U20" s="428"/>
    </row>
    <row r="21" spans="1:21" ht="13.5" thickBot="1">
      <c r="A21" s="202">
        <v>12</v>
      </c>
      <c r="B21" s="478" t="s">
        <v>384</v>
      </c>
      <c r="C21" s="479">
        <v>426842412.10165107</v>
      </c>
      <c r="D21" s="480">
        <v>191002142.65748045</v>
      </c>
      <c r="E21" s="479">
        <v>585326736.96290672</v>
      </c>
      <c r="F21" s="480">
        <v>240475741.00229561</v>
      </c>
      <c r="G21" s="480">
        <v>90375256.561486945</v>
      </c>
      <c r="H21" s="480">
        <v>330850997.56378257</v>
      </c>
      <c r="I21" s="480">
        <v>242960264.2899043</v>
      </c>
      <c r="J21" s="480">
        <v>2105046178.6383741</v>
      </c>
      <c r="K21" s="481">
        <v>2348006442.9282789</v>
      </c>
      <c r="M21" s="428"/>
      <c r="N21" s="428"/>
      <c r="O21" s="428"/>
      <c r="P21" s="428"/>
      <c r="Q21" s="428"/>
      <c r="R21" s="428"/>
      <c r="S21" s="428"/>
      <c r="T21" s="428"/>
      <c r="U21" s="428"/>
    </row>
    <row r="22" spans="1:21" ht="38.25" customHeight="1" thickBot="1">
      <c r="A22" s="482"/>
      <c r="B22" s="483"/>
      <c r="C22" s="483"/>
      <c r="D22" s="483"/>
      <c r="E22" s="483"/>
      <c r="F22" s="713" t="s">
        <v>426</v>
      </c>
      <c r="G22" s="711"/>
      <c r="H22" s="711"/>
      <c r="I22" s="713" t="s">
        <v>391</v>
      </c>
      <c r="J22" s="711"/>
      <c r="K22" s="712"/>
      <c r="M22" s="428"/>
      <c r="N22" s="428"/>
      <c r="O22" s="428"/>
      <c r="P22" s="428"/>
      <c r="Q22" s="428"/>
      <c r="R22" s="428"/>
      <c r="S22" s="428"/>
      <c r="T22" s="428"/>
      <c r="U22" s="428"/>
    </row>
    <row r="23" spans="1:21">
      <c r="A23" s="484">
        <v>13</v>
      </c>
      <c r="B23" s="485" t="s">
        <v>376</v>
      </c>
      <c r="C23" s="486"/>
      <c r="D23" s="486"/>
      <c r="E23" s="486"/>
      <c r="F23" s="487">
        <v>1475117032.564435</v>
      </c>
      <c r="G23" s="487">
        <v>5025264135.5523443</v>
      </c>
      <c r="H23" s="487">
        <v>6500381168.1167784</v>
      </c>
      <c r="I23" s="487">
        <v>1472997874.6109567</v>
      </c>
      <c r="J23" s="487">
        <v>3163119292.277998</v>
      </c>
      <c r="K23" s="488">
        <v>4636117166.8889523</v>
      </c>
      <c r="M23" s="428"/>
      <c r="N23" s="428"/>
      <c r="O23" s="428"/>
      <c r="P23" s="428"/>
      <c r="Q23" s="428"/>
      <c r="R23" s="428"/>
      <c r="S23" s="428"/>
      <c r="T23" s="428"/>
      <c r="U23" s="428"/>
    </row>
    <row r="24" spans="1:21" ht="13.5" thickBot="1">
      <c r="A24" s="489">
        <v>14</v>
      </c>
      <c r="B24" s="490" t="s">
        <v>388</v>
      </c>
      <c r="C24" s="491"/>
      <c r="D24" s="492"/>
      <c r="E24" s="493"/>
      <c r="F24" s="494">
        <v>1578877626.0547731</v>
      </c>
      <c r="G24" s="494">
        <v>3450018383.5443554</v>
      </c>
      <c r="H24" s="494">
        <v>5028896009.5991259</v>
      </c>
      <c r="I24" s="494">
        <v>1041198819.3881589</v>
      </c>
      <c r="J24" s="494">
        <v>591818662.2213825</v>
      </c>
      <c r="K24" s="495">
        <v>1265239651.4105265</v>
      </c>
      <c r="M24" s="428"/>
      <c r="N24" s="428"/>
      <c r="O24" s="428"/>
      <c r="P24" s="428"/>
      <c r="Q24" s="428"/>
      <c r="R24" s="428"/>
      <c r="S24" s="428"/>
      <c r="T24" s="428"/>
      <c r="U24" s="428"/>
    </row>
    <row r="25" spans="1:21" ht="13.5" thickBot="1">
      <c r="A25" s="496">
        <v>15</v>
      </c>
      <c r="B25" s="497" t="s">
        <v>389</v>
      </c>
      <c r="C25" s="498"/>
      <c r="D25" s="498"/>
      <c r="E25" s="498"/>
      <c r="F25" s="499">
        <v>0.9342820546836107</v>
      </c>
      <c r="G25" s="499">
        <v>1.4565905386248028</v>
      </c>
      <c r="H25" s="499">
        <v>1.2926060025319455</v>
      </c>
      <c r="I25" s="499">
        <v>1.4147133546276363</v>
      </c>
      <c r="J25" s="499">
        <v>5.3447440815828227</v>
      </c>
      <c r="K25" s="500">
        <v>3.6642205780703061</v>
      </c>
      <c r="M25" s="428"/>
      <c r="N25" s="428"/>
      <c r="O25" s="428"/>
      <c r="P25" s="428"/>
      <c r="Q25" s="428"/>
      <c r="R25" s="428"/>
      <c r="S25" s="428"/>
      <c r="T25" s="428"/>
      <c r="U25" s="428"/>
    </row>
    <row r="27" spans="1:21" ht="25.5">
      <c r="B27" s="256" t="s">
        <v>425</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
  <sheetViews>
    <sheetView zoomScaleNormal="100" workbookViewId="0">
      <pane xSplit="1" ySplit="5" topLeftCell="B6" activePane="bottomRight" state="frozen"/>
      <selection pane="topRight"/>
      <selection pane="bottomLeft"/>
      <selection pane="bottomRight" activeCell="B6" sqref="B6"/>
    </sheetView>
  </sheetViews>
  <sheetFormatPr defaultColWidth="9.140625" defaultRowHeight="12.75"/>
  <cols>
    <col min="1" max="1" width="10.5703125" style="4" bestFit="1" customWidth="1"/>
    <col min="2" max="2" width="95" style="4" customWidth="1"/>
    <col min="3" max="3" width="15.28515625" style="4" customWidth="1"/>
    <col min="4" max="4" width="11.42578125" style="4" customWidth="1"/>
    <col min="5" max="5" width="18.28515625" style="4" bestFit="1" customWidth="1"/>
    <col min="6" max="13" width="12.7109375" style="4" customWidth="1"/>
    <col min="14" max="14" width="31" style="4" bestFit="1" customWidth="1"/>
    <col min="15" max="16384" width="9.140625" style="4"/>
  </cols>
  <sheetData>
    <row r="1" spans="1:28">
      <c r="A1" s="4" t="s">
        <v>30</v>
      </c>
      <c r="B1" s="3" t="str">
        <f>'1. key ratios '!B1</f>
        <v>JSC "Bank of Georgia"</v>
      </c>
    </row>
    <row r="2" spans="1:28" ht="14.25" customHeight="1">
      <c r="A2" s="4" t="s">
        <v>31</v>
      </c>
      <c r="B2" s="282">
        <f>'1. key ratios '!B2</f>
        <v>44834</v>
      </c>
    </row>
    <row r="3" spans="1:28" ht="14.25" customHeight="1"/>
    <row r="4" spans="1:28" ht="13.5" thickBot="1">
      <c r="A4" s="4" t="s">
        <v>263</v>
      </c>
      <c r="B4" s="233" t="s">
        <v>28</v>
      </c>
    </row>
    <row r="5" spans="1:28" s="501" customFormat="1">
      <c r="A5" s="171"/>
      <c r="B5" s="172"/>
      <c r="C5" s="173" t="s">
        <v>0</v>
      </c>
      <c r="D5" s="173" t="s">
        <v>1</v>
      </c>
      <c r="E5" s="173" t="s">
        <v>2</v>
      </c>
      <c r="F5" s="173" t="s">
        <v>3</v>
      </c>
      <c r="G5" s="173" t="s">
        <v>4</v>
      </c>
      <c r="H5" s="173" t="s">
        <v>5</v>
      </c>
      <c r="I5" s="173" t="s">
        <v>8</v>
      </c>
      <c r="J5" s="173" t="s">
        <v>9</v>
      </c>
      <c r="K5" s="173" t="s">
        <v>10</v>
      </c>
      <c r="L5" s="173" t="s">
        <v>11</v>
      </c>
      <c r="M5" s="173" t="s">
        <v>12</v>
      </c>
      <c r="N5" s="174" t="s">
        <v>13</v>
      </c>
    </row>
    <row r="6" spans="1:28" ht="25.5">
      <c r="A6" s="175"/>
      <c r="B6" s="176"/>
      <c r="C6" s="177" t="s">
        <v>262</v>
      </c>
      <c r="D6" s="178" t="s">
        <v>261</v>
      </c>
      <c r="E6" s="179" t="s">
        <v>260</v>
      </c>
      <c r="F6" s="180">
        <v>0</v>
      </c>
      <c r="G6" s="180">
        <v>0.2</v>
      </c>
      <c r="H6" s="180">
        <v>0.35</v>
      </c>
      <c r="I6" s="180">
        <v>0.5</v>
      </c>
      <c r="J6" s="180">
        <v>0.75</v>
      </c>
      <c r="K6" s="180">
        <v>1</v>
      </c>
      <c r="L6" s="180">
        <v>1.5</v>
      </c>
      <c r="M6" s="180">
        <v>2.5</v>
      </c>
      <c r="N6" s="232" t="s">
        <v>274</v>
      </c>
    </row>
    <row r="7" spans="1:28">
      <c r="A7" s="502">
        <v>1</v>
      </c>
      <c r="B7" s="503" t="s">
        <v>744</v>
      </c>
      <c r="C7" s="181">
        <f>SUM(C8:C13)</f>
        <v>1865579489.2657001</v>
      </c>
      <c r="D7" s="176"/>
      <c r="E7" s="182">
        <f t="shared" ref="E7:M7" si="0">SUM(E8:E13)</f>
        <v>38281690.906126998</v>
      </c>
      <c r="F7" s="183">
        <f>SUM(F8:F13)</f>
        <v>0</v>
      </c>
      <c r="G7" s="183">
        <f t="shared" si="0"/>
        <v>27375595.279770002</v>
      </c>
      <c r="H7" s="183">
        <f t="shared" si="0"/>
        <v>0</v>
      </c>
      <c r="I7" s="183">
        <f t="shared" si="0"/>
        <v>7539657.1555840001</v>
      </c>
      <c r="J7" s="183">
        <f t="shared" si="0"/>
        <v>0</v>
      </c>
      <c r="K7" s="183">
        <f t="shared" si="0"/>
        <v>3083712.251923</v>
      </c>
      <c r="L7" s="183">
        <f t="shared" si="0"/>
        <v>0</v>
      </c>
      <c r="M7" s="183">
        <f t="shared" si="0"/>
        <v>0</v>
      </c>
      <c r="N7" s="184">
        <f>SUM(N8:N13)</f>
        <v>12328659.885669002</v>
      </c>
      <c r="P7" s="192"/>
      <c r="Q7" s="192"/>
      <c r="R7" s="192"/>
      <c r="S7" s="192"/>
      <c r="T7" s="192"/>
      <c r="U7" s="192"/>
      <c r="V7" s="192"/>
      <c r="W7" s="192"/>
      <c r="X7" s="192"/>
      <c r="Y7" s="192"/>
      <c r="Z7" s="192"/>
      <c r="AA7" s="192"/>
      <c r="AB7" s="192"/>
    </row>
    <row r="8" spans="1:28">
      <c r="A8" s="502">
        <v>1.1000000000000001</v>
      </c>
      <c r="B8" s="1" t="s">
        <v>258</v>
      </c>
      <c r="C8" s="183">
        <v>1838619139.7855999</v>
      </c>
      <c r="D8" s="185">
        <v>0.02</v>
      </c>
      <c r="E8" s="182">
        <f>C8*D8</f>
        <v>36772382.795712002</v>
      </c>
      <c r="F8" s="183">
        <v>0</v>
      </c>
      <c r="G8" s="183">
        <v>26666795.279770002</v>
      </c>
      <c r="H8" s="183">
        <v>0</v>
      </c>
      <c r="I8" s="183">
        <v>7539657.1555840001</v>
      </c>
      <c r="J8" s="183">
        <v>0</v>
      </c>
      <c r="K8" s="183">
        <v>2283204.141508</v>
      </c>
      <c r="L8" s="183">
        <v>0</v>
      </c>
      <c r="M8" s="183">
        <v>0</v>
      </c>
      <c r="N8" s="184">
        <f>SUMPRODUCT($F$6:$M$6,F8:M8)</f>
        <v>11386391.775254002</v>
      </c>
      <c r="P8" s="192"/>
      <c r="Q8" s="192"/>
      <c r="R8" s="192"/>
      <c r="S8" s="192"/>
      <c r="T8" s="192"/>
      <c r="U8" s="192"/>
      <c r="V8" s="192"/>
      <c r="W8" s="192"/>
      <c r="X8" s="192"/>
      <c r="Y8" s="192"/>
      <c r="Z8" s="192"/>
      <c r="AA8" s="192"/>
    </row>
    <row r="9" spans="1:28">
      <c r="A9" s="502">
        <v>1.2</v>
      </c>
      <c r="B9" s="1" t="s">
        <v>257</v>
      </c>
      <c r="C9" s="183">
        <v>21665727.086399999</v>
      </c>
      <c r="D9" s="185">
        <v>0.05</v>
      </c>
      <c r="E9" s="182">
        <f>C9*D9</f>
        <v>1083286.3543199999</v>
      </c>
      <c r="F9" s="183">
        <v>0</v>
      </c>
      <c r="G9" s="183">
        <v>708800</v>
      </c>
      <c r="H9" s="183">
        <v>0</v>
      </c>
      <c r="I9" s="183">
        <v>0</v>
      </c>
      <c r="J9" s="183">
        <v>0</v>
      </c>
      <c r="K9" s="183">
        <v>374486.35431999998</v>
      </c>
      <c r="L9" s="183">
        <v>0</v>
      </c>
      <c r="M9" s="183">
        <v>0</v>
      </c>
      <c r="N9" s="184">
        <f t="shared" ref="N9:N12" si="1">SUMPRODUCT($F$6:$M$6,F9:M9)</f>
        <v>516246.35431999998</v>
      </c>
      <c r="P9" s="192"/>
      <c r="Q9" s="192"/>
      <c r="R9" s="192"/>
      <c r="S9" s="192"/>
      <c r="T9" s="192"/>
      <c r="U9" s="192"/>
      <c r="V9" s="192"/>
      <c r="W9" s="192"/>
      <c r="X9" s="192"/>
      <c r="Y9" s="192"/>
      <c r="Z9" s="192"/>
      <c r="AA9" s="192"/>
    </row>
    <row r="10" spans="1:28">
      <c r="A10" s="502">
        <v>1.3</v>
      </c>
      <c r="B10" s="1" t="s">
        <v>256</v>
      </c>
      <c r="C10" s="183">
        <v>5212890.2403999995</v>
      </c>
      <c r="D10" s="185">
        <v>0.08</v>
      </c>
      <c r="E10" s="182">
        <f>C10*D10</f>
        <v>417031.21923199994</v>
      </c>
      <c r="F10" s="183">
        <v>0</v>
      </c>
      <c r="G10" s="183">
        <v>0</v>
      </c>
      <c r="H10" s="183">
        <v>0</v>
      </c>
      <c r="I10" s="183">
        <v>0</v>
      </c>
      <c r="J10" s="183">
        <v>0</v>
      </c>
      <c r="K10" s="183">
        <v>417031.219232</v>
      </c>
      <c r="L10" s="183">
        <v>0</v>
      </c>
      <c r="M10" s="183">
        <v>0</v>
      </c>
      <c r="N10" s="184">
        <f>SUMPRODUCT($F$6:$M$6,F10:M10)</f>
        <v>417031.219232</v>
      </c>
      <c r="P10" s="192"/>
      <c r="Q10" s="192"/>
      <c r="R10" s="192"/>
      <c r="S10" s="192"/>
      <c r="T10" s="192"/>
      <c r="U10" s="192"/>
      <c r="V10" s="192"/>
      <c r="W10" s="192"/>
      <c r="X10" s="192"/>
      <c r="Y10" s="192"/>
      <c r="Z10" s="192"/>
      <c r="AA10" s="192"/>
    </row>
    <row r="11" spans="1:28">
      <c r="A11" s="502">
        <v>1.4</v>
      </c>
      <c r="B11" s="1" t="s">
        <v>255</v>
      </c>
      <c r="C11" s="183">
        <v>81732.153300000005</v>
      </c>
      <c r="D11" s="185">
        <v>0.11</v>
      </c>
      <c r="E11" s="182">
        <f>C11*D11</f>
        <v>8990.5368630000012</v>
      </c>
      <c r="F11" s="183">
        <v>0</v>
      </c>
      <c r="G11" s="183">
        <v>0</v>
      </c>
      <c r="H11" s="183">
        <v>0</v>
      </c>
      <c r="I11" s="183">
        <v>0</v>
      </c>
      <c r="J11" s="183">
        <v>0</v>
      </c>
      <c r="K11" s="183">
        <v>8990.5368629999994</v>
      </c>
      <c r="L11" s="183">
        <v>0</v>
      </c>
      <c r="M11" s="183">
        <v>0</v>
      </c>
      <c r="N11" s="184">
        <f t="shared" si="1"/>
        <v>8990.5368629999994</v>
      </c>
      <c r="P11" s="192"/>
      <c r="Q11" s="192"/>
      <c r="R11" s="192"/>
      <c r="S11" s="192"/>
      <c r="T11" s="192"/>
      <c r="U11" s="192"/>
      <c r="V11" s="192"/>
      <c r="W11" s="192"/>
      <c r="X11" s="192"/>
      <c r="Y11" s="192"/>
      <c r="Z11" s="192"/>
      <c r="AA11" s="192"/>
    </row>
    <row r="12" spans="1:28">
      <c r="A12" s="502">
        <v>1.5</v>
      </c>
      <c r="B12" s="1" t="s">
        <v>254</v>
      </c>
      <c r="C12" s="183">
        <v>0</v>
      </c>
      <c r="D12" s="185">
        <v>0.14000000000000001</v>
      </c>
      <c r="E12" s="182">
        <f>C12*D12</f>
        <v>0</v>
      </c>
      <c r="F12" s="183">
        <v>0</v>
      </c>
      <c r="G12" s="183">
        <v>0</v>
      </c>
      <c r="H12" s="183">
        <v>0</v>
      </c>
      <c r="I12" s="183">
        <v>0</v>
      </c>
      <c r="J12" s="183">
        <v>0</v>
      </c>
      <c r="K12" s="183">
        <v>0</v>
      </c>
      <c r="L12" s="183">
        <v>0</v>
      </c>
      <c r="M12" s="183">
        <v>0</v>
      </c>
      <c r="N12" s="184">
        <f t="shared" si="1"/>
        <v>0</v>
      </c>
      <c r="P12" s="192"/>
      <c r="Q12" s="192"/>
      <c r="R12" s="192"/>
      <c r="S12" s="192"/>
      <c r="T12" s="192"/>
      <c r="U12" s="192"/>
      <c r="V12" s="192"/>
      <c r="W12" s="192"/>
      <c r="X12" s="192"/>
      <c r="Y12" s="192"/>
      <c r="Z12" s="192"/>
      <c r="AA12" s="192"/>
    </row>
    <row r="13" spans="1:28">
      <c r="A13" s="502">
        <v>1.6</v>
      </c>
      <c r="B13" s="504" t="s">
        <v>253</v>
      </c>
      <c r="C13" s="183">
        <v>0</v>
      </c>
      <c r="D13" s="186"/>
      <c r="E13" s="183"/>
      <c r="F13" s="183">
        <v>0</v>
      </c>
      <c r="G13" s="183">
        <v>0</v>
      </c>
      <c r="H13" s="183">
        <v>0</v>
      </c>
      <c r="I13" s="183">
        <v>0</v>
      </c>
      <c r="J13" s="183">
        <v>0</v>
      </c>
      <c r="K13" s="183">
        <v>0</v>
      </c>
      <c r="L13" s="183">
        <v>0</v>
      </c>
      <c r="M13" s="183">
        <v>0</v>
      </c>
      <c r="N13" s="184">
        <f>SUMPRODUCT($F$6:$M$6,F13:M13)</f>
        <v>0</v>
      </c>
      <c r="P13" s="192"/>
      <c r="Q13" s="192"/>
      <c r="R13" s="192"/>
      <c r="S13" s="192"/>
      <c r="T13" s="192"/>
      <c r="U13" s="192"/>
      <c r="V13" s="192"/>
      <c r="W13" s="192"/>
      <c r="X13" s="192"/>
      <c r="Y13" s="192"/>
      <c r="Z13" s="192"/>
      <c r="AA13" s="192"/>
    </row>
    <row r="14" spans="1:28">
      <c r="A14" s="502">
        <v>2</v>
      </c>
      <c r="B14" s="505" t="s">
        <v>259</v>
      </c>
      <c r="C14" s="181">
        <f>SUM(C15:C20)</f>
        <v>0</v>
      </c>
      <c r="D14" s="176"/>
      <c r="E14" s="182">
        <f t="shared" ref="E14" si="2">SUM(E15:E20)</f>
        <v>0</v>
      </c>
      <c r="F14" s="183">
        <v>0</v>
      </c>
      <c r="G14" s="183">
        <v>0</v>
      </c>
      <c r="H14" s="183">
        <v>0</v>
      </c>
      <c r="I14" s="183">
        <v>0</v>
      </c>
      <c r="J14" s="183">
        <v>0</v>
      </c>
      <c r="K14" s="183">
        <v>0</v>
      </c>
      <c r="L14" s="183">
        <v>0</v>
      </c>
      <c r="M14" s="183">
        <v>0</v>
      </c>
      <c r="N14" s="184">
        <f>SUM(N15:N20)</f>
        <v>0</v>
      </c>
      <c r="P14" s="192"/>
      <c r="Q14" s="192"/>
      <c r="R14" s="192"/>
      <c r="S14" s="192"/>
      <c r="T14" s="192"/>
      <c r="U14" s="192"/>
      <c r="V14" s="192"/>
      <c r="W14" s="192"/>
      <c r="X14" s="192"/>
      <c r="Y14" s="192"/>
      <c r="Z14" s="192"/>
      <c r="AA14" s="192"/>
    </row>
    <row r="15" spans="1:28">
      <c r="A15" s="502">
        <v>2.1</v>
      </c>
      <c r="B15" s="504" t="s">
        <v>258</v>
      </c>
      <c r="C15" s="183">
        <v>0</v>
      </c>
      <c r="D15" s="185">
        <v>5.0000000000000001E-3</v>
      </c>
      <c r="E15" s="182">
        <f>C15*D15</f>
        <v>0</v>
      </c>
      <c r="F15" s="183">
        <v>0</v>
      </c>
      <c r="G15" s="183">
        <v>0</v>
      </c>
      <c r="H15" s="183">
        <v>0</v>
      </c>
      <c r="I15" s="183">
        <v>0</v>
      </c>
      <c r="J15" s="183">
        <v>0</v>
      </c>
      <c r="K15" s="183">
        <v>0</v>
      </c>
      <c r="L15" s="183">
        <v>0</v>
      </c>
      <c r="M15" s="183">
        <v>0</v>
      </c>
      <c r="N15" s="184">
        <f>SUMPRODUCT($F$6:$M$6,F15:M15)</f>
        <v>0</v>
      </c>
      <c r="P15" s="192"/>
      <c r="Q15" s="192"/>
      <c r="R15" s="192"/>
      <c r="S15" s="192"/>
      <c r="T15" s="192"/>
      <c r="U15" s="192"/>
      <c r="V15" s="192"/>
      <c r="W15" s="192"/>
      <c r="X15" s="192"/>
      <c r="Y15" s="192"/>
      <c r="Z15" s="192"/>
      <c r="AA15" s="192"/>
    </row>
    <row r="16" spans="1:28">
      <c r="A16" s="502">
        <v>2.2000000000000002</v>
      </c>
      <c r="B16" s="504" t="s">
        <v>257</v>
      </c>
      <c r="C16" s="183">
        <v>0</v>
      </c>
      <c r="D16" s="185">
        <v>0.01</v>
      </c>
      <c r="E16" s="182">
        <f>C16*D16</f>
        <v>0</v>
      </c>
      <c r="F16" s="183">
        <v>0</v>
      </c>
      <c r="G16" s="183">
        <v>0</v>
      </c>
      <c r="H16" s="183">
        <v>0</v>
      </c>
      <c r="I16" s="183">
        <v>0</v>
      </c>
      <c r="J16" s="183">
        <v>0</v>
      </c>
      <c r="K16" s="183">
        <v>0</v>
      </c>
      <c r="L16" s="183">
        <v>0</v>
      </c>
      <c r="M16" s="183">
        <v>0</v>
      </c>
      <c r="N16" s="184">
        <f t="shared" ref="N16:N20" si="3">SUMPRODUCT($F$6:$M$6,F16:M16)</f>
        <v>0</v>
      </c>
      <c r="P16" s="192"/>
      <c r="Q16" s="192"/>
      <c r="R16" s="192"/>
      <c r="S16" s="192"/>
      <c r="T16" s="192"/>
      <c r="U16" s="192"/>
      <c r="V16" s="192"/>
      <c r="W16" s="192"/>
      <c r="X16" s="192"/>
      <c r="Y16" s="192"/>
      <c r="Z16" s="192"/>
      <c r="AA16" s="192"/>
    </row>
    <row r="17" spans="1:27">
      <c r="A17" s="502">
        <v>2.2999999999999998</v>
      </c>
      <c r="B17" s="504" t="s">
        <v>256</v>
      </c>
      <c r="C17" s="183">
        <v>0</v>
      </c>
      <c r="D17" s="185">
        <v>0.02</v>
      </c>
      <c r="E17" s="182">
        <f>C17*D17</f>
        <v>0</v>
      </c>
      <c r="F17" s="183">
        <v>0</v>
      </c>
      <c r="G17" s="183">
        <v>0</v>
      </c>
      <c r="H17" s="183">
        <v>0</v>
      </c>
      <c r="I17" s="183">
        <v>0</v>
      </c>
      <c r="J17" s="183">
        <v>0</v>
      </c>
      <c r="K17" s="183">
        <v>0</v>
      </c>
      <c r="L17" s="183">
        <v>0</v>
      </c>
      <c r="M17" s="183">
        <v>0</v>
      </c>
      <c r="N17" s="184">
        <f t="shared" si="3"/>
        <v>0</v>
      </c>
      <c r="P17" s="192"/>
      <c r="Q17" s="192"/>
      <c r="R17" s="192"/>
      <c r="S17" s="192"/>
      <c r="T17" s="192"/>
      <c r="U17" s="192"/>
      <c r="V17" s="192"/>
      <c r="W17" s="192"/>
      <c r="X17" s="192"/>
      <c r="Y17" s="192"/>
      <c r="Z17" s="192"/>
      <c r="AA17" s="192"/>
    </row>
    <row r="18" spans="1:27">
      <c r="A18" s="502">
        <v>2.4</v>
      </c>
      <c r="B18" s="504" t="s">
        <v>255</v>
      </c>
      <c r="C18" s="183">
        <v>0</v>
      </c>
      <c r="D18" s="185">
        <v>0.03</v>
      </c>
      <c r="E18" s="182">
        <f>C18*D18</f>
        <v>0</v>
      </c>
      <c r="F18" s="183">
        <v>0</v>
      </c>
      <c r="G18" s="183">
        <v>0</v>
      </c>
      <c r="H18" s="183">
        <v>0</v>
      </c>
      <c r="I18" s="183">
        <v>0</v>
      </c>
      <c r="J18" s="183">
        <v>0</v>
      </c>
      <c r="K18" s="183">
        <v>0</v>
      </c>
      <c r="L18" s="183">
        <v>0</v>
      </c>
      <c r="M18" s="183">
        <v>0</v>
      </c>
      <c r="N18" s="184">
        <f t="shared" si="3"/>
        <v>0</v>
      </c>
      <c r="P18" s="192"/>
      <c r="Q18" s="192"/>
      <c r="R18" s="192"/>
      <c r="S18" s="192"/>
      <c r="T18" s="192"/>
      <c r="U18" s="192"/>
      <c r="V18" s="192"/>
      <c r="W18" s="192"/>
      <c r="X18" s="192"/>
      <c r="Y18" s="192"/>
      <c r="Z18" s="192"/>
      <c r="AA18" s="192"/>
    </row>
    <row r="19" spans="1:27">
      <c r="A19" s="502">
        <v>2.5</v>
      </c>
      <c r="B19" s="504" t="s">
        <v>254</v>
      </c>
      <c r="C19" s="183">
        <v>0</v>
      </c>
      <c r="D19" s="185">
        <v>0.04</v>
      </c>
      <c r="E19" s="182">
        <f>C19*D19</f>
        <v>0</v>
      </c>
      <c r="F19" s="183">
        <v>0</v>
      </c>
      <c r="G19" s="183">
        <v>0</v>
      </c>
      <c r="H19" s="183">
        <v>0</v>
      </c>
      <c r="I19" s="183">
        <v>0</v>
      </c>
      <c r="J19" s="183">
        <v>0</v>
      </c>
      <c r="K19" s="183">
        <v>0</v>
      </c>
      <c r="L19" s="183">
        <v>0</v>
      </c>
      <c r="M19" s="183">
        <v>0</v>
      </c>
      <c r="N19" s="184">
        <f t="shared" si="3"/>
        <v>0</v>
      </c>
      <c r="P19" s="192"/>
      <c r="Q19" s="192"/>
      <c r="R19" s="192"/>
      <c r="S19" s="192"/>
      <c r="T19" s="192"/>
      <c r="U19" s="192"/>
      <c r="V19" s="192"/>
      <c r="W19" s="192"/>
      <c r="X19" s="192"/>
      <c r="Y19" s="192"/>
      <c r="Z19" s="192"/>
      <c r="AA19" s="192"/>
    </row>
    <row r="20" spans="1:27">
      <c r="A20" s="502">
        <v>2.6</v>
      </c>
      <c r="B20" s="504" t="s">
        <v>253</v>
      </c>
      <c r="C20" s="183">
        <v>0</v>
      </c>
      <c r="D20" s="186"/>
      <c r="E20" s="187"/>
      <c r="F20" s="183">
        <v>0</v>
      </c>
      <c r="G20" s="183">
        <v>0</v>
      </c>
      <c r="H20" s="183">
        <v>0</v>
      </c>
      <c r="I20" s="183">
        <v>0</v>
      </c>
      <c r="J20" s="183">
        <v>0</v>
      </c>
      <c r="K20" s="183">
        <v>0</v>
      </c>
      <c r="L20" s="183">
        <v>0</v>
      </c>
      <c r="M20" s="183">
        <v>0</v>
      </c>
      <c r="N20" s="184">
        <f t="shared" si="3"/>
        <v>0</v>
      </c>
      <c r="P20" s="192"/>
      <c r="Q20" s="192"/>
      <c r="R20" s="192"/>
      <c r="S20" s="192"/>
      <c r="T20" s="192"/>
      <c r="U20" s="192"/>
      <c r="V20" s="192"/>
      <c r="W20" s="192"/>
      <c r="X20" s="192"/>
      <c r="Y20" s="192"/>
      <c r="Z20" s="192"/>
      <c r="AA20" s="192"/>
    </row>
    <row r="21" spans="1:27" ht="13.5" thickBot="1">
      <c r="A21" s="506"/>
      <c r="B21" s="507" t="s">
        <v>108</v>
      </c>
      <c r="C21" s="170">
        <f>C14+C7</f>
        <v>1865579489.2657001</v>
      </c>
      <c r="D21" s="188"/>
      <c r="E21" s="189">
        <f>E14+E7</f>
        <v>38281690.906126998</v>
      </c>
      <c r="F21" s="190">
        <f>F7+F14</f>
        <v>0</v>
      </c>
      <c r="G21" s="190">
        <f t="shared" ref="G21:L21" si="4">G7+G14</f>
        <v>27375595.279770002</v>
      </c>
      <c r="H21" s="190">
        <f t="shared" si="4"/>
        <v>0</v>
      </c>
      <c r="I21" s="190">
        <f t="shared" si="4"/>
        <v>7539657.1555840001</v>
      </c>
      <c r="J21" s="190">
        <f t="shared" si="4"/>
        <v>0</v>
      </c>
      <c r="K21" s="190">
        <f t="shared" si="4"/>
        <v>3083712.251923</v>
      </c>
      <c r="L21" s="190">
        <f t="shared" si="4"/>
        <v>0</v>
      </c>
      <c r="M21" s="190">
        <f>M7+M14</f>
        <v>0</v>
      </c>
      <c r="N21" s="191">
        <f>N14+N7</f>
        <v>12328659.885669002</v>
      </c>
      <c r="P21" s="192"/>
      <c r="Q21" s="192"/>
      <c r="R21" s="192"/>
      <c r="S21" s="192"/>
      <c r="T21" s="192"/>
      <c r="U21" s="192"/>
      <c r="V21" s="192"/>
      <c r="W21" s="192"/>
      <c r="X21" s="192"/>
      <c r="Y21" s="192"/>
      <c r="Z21" s="192"/>
      <c r="AA21" s="192"/>
    </row>
    <row r="22" spans="1:27">
      <c r="E22" s="192"/>
      <c r="F22" s="192"/>
      <c r="G22" s="192"/>
      <c r="H22" s="192"/>
      <c r="I22" s="192"/>
      <c r="J22" s="192"/>
      <c r="K22" s="192"/>
      <c r="L22" s="192"/>
      <c r="M22" s="192"/>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zoomScaleNormal="100" workbookViewId="0"/>
  </sheetViews>
  <sheetFormatPr defaultRowHeight="12.75"/>
  <cols>
    <col min="1" max="1" width="11.42578125" style="4" customWidth="1"/>
    <col min="2" max="2" width="76.85546875" style="71" customWidth="1"/>
    <col min="3" max="3" width="22.85546875" style="4" customWidth="1"/>
    <col min="4" max="16384" width="9.140625" style="4"/>
  </cols>
  <sheetData>
    <row r="1" spans="1:5">
      <c r="A1" s="2" t="s">
        <v>30</v>
      </c>
      <c r="B1" s="3" t="str">
        <f>'1. key ratios '!B1</f>
        <v>JSC "Bank of Georgia"</v>
      </c>
    </row>
    <row r="2" spans="1:5">
      <c r="A2" s="2" t="s">
        <v>31</v>
      </c>
      <c r="B2" s="282">
        <f>'1. key ratios '!B2</f>
        <v>44834</v>
      </c>
    </row>
    <row r="3" spans="1:5">
      <c r="B3" s="4"/>
    </row>
    <row r="4" spans="1:5">
      <c r="A4" s="4" t="s">
        <v>430</v>
      </c>
      <c r="B4" s="4" t="s">
        <v>431</v>
      </c>
    </row>
    <row r="5" spans="1:5">
      <c r="A5" s="272" t="s">
        <v>432</v>
      </c>
      <c r="B5" s="273"/>
      <c r="C5" s="274"/>
    </row>
    <row r="6" spans="1:5" ht="25.5">
      <c r="A6" s="508">
        <v>1</v>
      </c>
      <c r="B6" s="509" t="s">
        <v>480</v>
      </c>
      <c r="C6" s="510">
        <v>26278234639.557102</v>
      </c>
      <c r="E6" s="511"/>
    </row>
    <row r="7" spans="1:5">
      <c r="A7" s="508">
        <v>2</v>
      </c>
      <c r="B7" s="509" t="s">
        <v>433</v>
      </c>
      <c r="C7" s="510">
        <v>-155183760.38389999</v>
      </c>
      <c r="E7" s="511"/>
    </row>
    <row r="8" spans="1:5" ht="25.5">
      <c r="A8" s="512">
        <v>3</v>
      </c>
      <c r="B8" s="513" t="s">
        <v>434</v>
      </c>
      <c r="C8" s="514">
        <f>C6+C7</f>
        <v>26123050879.173203</v>
      </c>
      <c r="E8" s="511"/>
    </row>
    <row r="9" spans="1:5">
      <c r="A9" s="272" t="s">
        <v>435</v>
      </c>
      <c r="B9" s="273"/>
      <c r="C9" s="275"/>
      <c r="E9" s="511"/>
    </row>
    <row r="10" spans="1:5" ht="25.5">
      <c r="A10" s="508">
        <v>4</v>
      </c>
      <c r="B10" s="515" t="s">
        <v>778</v>
      </c>
      <c r="C10" s="516"/>
      <c r="E10" s="511"/>
    </row>
    <row r="11" spans="1:5">
      <c r="A11" s="508">
        <v>5</v>
      </c>
      <c r="B11" s="517" t="s">
        <v>779</v>
      </c>
      <c r="C11" s="516"/>
      <c r="E11" s="511"/>
    </row>
    <row r="12" spans="1:5">
      <c r="A12" s="508" t="s">
        <v>436</v>
      </c>
      <c r="B12" s="517" t="s">
        <v>437</v>
      </c>
      <c r="C12" s="516">
        <v>38281690.906126998</v>
      </c>
      <c r="E12" s="511"/>
    </row>
    <row r="13" spans="1:5" ht="25.5">
      <c r="A13" s="518">
        <v>6</v>
      </c>
      <c r="B13" s="515" t="s">
        <v>438</v>
      </c>
      <c r="C13" s="516"/>
      <c r="E13" s="511"/>
    </row>
    <row r="14" spans="1:5">
      <c r="A14" s="518">
        <v>7</v>
      </c>
      <c r="B14" s="519" t="s">
        <v>439</v>
      </c>
      <c r="C14" s="516"/>
      <c r="E14" s="511"/>
    </row>
    <row r="15" spans="1:5">
      <c r="A15" s="520">
        <v>8</v>
      </c>
      <c r="B15" s="521" t="s">
        <v>440</v>
      </c>
      <c r="C15" s="516"/>
      <c r="E15" s="511"/>
    </row>
    <row r="16" spans="1:5">
      <c r="A16" s="518">
        <v>9</v>
      </c>
      <c r="B16" s="519" t="s">
        <v>441</v>
      </c>
      <c r="C16" s="516"/>
      <c r="E16" s="511"/>
    </row>
    <row r="17" spans="1:5">
      <c r="A17" s="518">
        <v>10</v>
      </c>
      <c r="B17" s="519" t="s">
        <v>442</v>
      </c>
      <c r="C17" s="516"/>
      <c r="E17" s="511"/>
    </row>
    <row r="18" spans="1:5">
      <c r="A18" s="512">
        <v>11</v>
      </c>
      <c r="B18" s="276" t="s">
        <v>443</v>
      </c>
      <c r="C18" s="514">
        <f>SUM(C10:C17)</f>
        <v>38281690.906126998</v>
      </c>
      <c r="E18" s="511"/>
    </row>
    <row r="19" spans="1:5">
      <c r="A19" s="272" t="s">
        <v>444</v>
      </c>
      <c r="B19" s="273"/>
      <c r="C19" s="275"/>
      <c r="E19" s="511"/>
    </row>
    <row r="20" spans="1:5" ht="25.5">
      <c r="A20" s="518">
        <v>12</v>
      </c>
      <c r="B20" s="515" t="s">
        <v>445</v>
      </c>
      <c r="C20" s="516"/>
      <c r="E20" s="511"/>
    </row>
    <row r="21" spans="1:5">
      <c r="A21" s="518">
        <v>13</v>
      </c>
      <c r="B21" s="515" t="s">
        <v>446</v>
      </c>
      <c r="C21" s="516"/>
      <c r="E21" s="511"/>
    </row>
    <row r="22" spans="1:5">
      <c r="A22" s="518">
        <v>14</v>
      </c>
      <c r="B22" s="515" t="s">
        <v>447</v>
      </c>
      <c r="C22" s="516"/>
      <c r="E22" s="511"/>
    </row>
    <row r="23" spans="1:5" ht="25.5">
      <c r="A23" s="518" t="s">
        <v>448</v>
      </c>
      <c r="B23" s="515" t="s">
        <v>449</v>
      </c>
      <c r="C23" s="516"/>
      <c r="E23" s="511"/>
    </row>
    <row r="24" spans="1:5">
      <c r="A24" s="518">
        <v>15</v>
      </c>
      <c r="B24" s="515" t="s">
        <v>450</v>
      </c>
      <c r="C24" s="516"/>
      <c r="E24" s="511"/>
    </row>
    <row r="25" spans="1:5">
      <c r="A25" s="518" t="s">
        <v>451</v>
      </c>
      <c r="B25" s="515" t="s">
        <v>452</v>
      </c>
      <c r="C25" s="516"/>
      <c r="E25" s="511"/>
    </row>
    <row r="26" spans="1:5">
      <c r="A26" s="512">
        <v>16</v>
      </c>
      <c r="B26" s="276" t="s">
        <v>453</v>
      </c>
      <c r="C26" s="522">
        <f>SUM(C20:C25)</f>
        <v>0</v>
      </c>
      <c r="E26" s="511"/>
    </row>
    <row r="27" spans="1:5">
      <c r="A27" s="272" t="s">
        <v>454</v>
      </c>
      <c r="B27" s="273"/>
      <c r="C27" s="275"/>
      <c r="E27" s="511"/>
    </row>
    <row r="28" spans="1:5">
      <c r="A28" s="508">
        <v>17</v>
      </c>
      <c r="B28" s="517" t="s">
        <v>455</v>
      </c>
      <c r="C28" s="516">
        <v>2464738419.7212</v>
      </c>
      <c r="E28" s="511"/>
    </row>
    <row r="29" spans="1:5">
      <c r="A29" s="508">
        <v>18</v>
      </c>
      <c r="B29" s="517" t="s">
        <v>456</v>
      </c>
      <c r="C29" s="516">
        <v>-1383111868.01771</v>
      </c>
      <c r="E29" s="511"/>
    </row>
    <row r="30" spans="1:5">
      <c r="A30" s="512">
        <v>19</v>
      </c>
      <c r="B30" s="276" t="s">
        <v>457</v>
      </c>
      <c r="C30" s="522">
        <f>C28+C29</f>
        <v>1081626551.70349</v>
      </c>
      <c r="E30" s="511"/>
    </row>
    <row r="31" spans="1:5">
      <c r="A31" s="272" t="s">
        <v>458</v>
      </c>
      <c r="B31" s="273"/>
      <c r="C31" s="275"/>
      <c r="E31" s="511"/>
    </row>
    <row r="32" spans="1:5" ht="25.5">
      <c r="A32" s="508" t="s">
        <v>459</v>
      </c>
      <c r="B32" s="515" t="s">
        <v>460</v>
      </c>
      <c r="C32" s="523"/>
      <c r="E32" s="511"/>
    </row>
    <row r="33" spans="1:5">
      <c r="A33" s="508" t="s">
        <v>461</v>
      </c>
      <c r="B33" s="517" t="s">
        <v>462</v>
      </c>
      <c r="C33" s="523"/>
      <c r="E33" s="511"/>
    </row>
    <row r="34" spans="1:5">
      <c r="A34" s="272" t="s">
        <v>777</v>
      </c>
      <c r="B34" s="273"/>
      <c r="C34" s="275"/>
      <c r="E34" s="511"/>
    </row>
    <row r="35" spans="1:5">
      <c r="A35" s="524">
        <v>20</v>
      </c>
      <c r="B35" s="277" t="s">
        <v>463</v>
      </c>
      <c r="C35" s="522">
        <v>3302956706.3160996</v>
      </c>
      <c r="E35" s="511"/>
    </row>
    <row r="36" spans="1:5">
      <c r="A36" s="512">
        <v>21</v>
      </c>
      <c r="B36" s="276" t="s">
        <v>464</v>
      </c>
      <c r="C36" s="522">
        <f>C8+C18+C26+C30</f>
        <v>27242959121.782822</v>
      </c>
      <c r="E36" s="511"/>
    </row>
    <row r="37" spans="1:5">
      <c r="A37" s="272" t="s">
        <v>465</v>
      </c>
      <c r="B37" s="273"/>
      <c r="C37" s="275"/>
      <c r="E37" s="511"/>
    </row>
    <row r="38" spans="1:5">
      <c r="A38" s="512">
        <v>22</v>
      </c>
      <c r="B38" s="276" t="s">
        <v>465</v>
      </c>
      <c r="C38" s="525">
        <f>IFERROR(C35/C36,0)</f>
        <v>0.12124074670270067</v>
      </c>
      <c r="E38" s="511"/>
    </row>
    <row r="39" spans="1:5">
      <c r="A39" s="272" t="s">
        <v>466</v>
      </c>
      <c r="B39" s="273"/>
      <c r="C39" s="275"/>
      <c r="E39" s="511"/>
    </row>
    <row r="40" spans="1:5">
      <c r="A40" s="526" t="s">
        <v>467</v>
      </c>
      <c r="B40" s="515" t="s">
        <v>468</v>
      </c>
      <c r="C40" s="523"/>
      <c r="E40" s="511"/>
    </row>
    <row r="41" spans="1:5" ht="25.5">
      <c r="A41" s="526" t="s">
        <v>469</v>
      </c>
      <c r="B41" s="509" t="s">
        <v>470</v>
      </c>
      <c r="C41" s="523"/>
      <c r="E41" s="511"/>
    </row>
    <row r="43" spans="1:5">
      <c r="B43" s="71" t="s">
        <v>481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zoomScaleNormal="100" workbookViewId="0">
      <pane xSplit="2" ySplit="6" topLeftCell="C7" activePane="bottomRight" state="frozen"/>
      <selection pane="topRight"/>
      <selection pane="bottomLeft"/>
      <selection pane="bottomRight" activeCell="C7" sqref="C7"/>
    </sheetView>
  </sheetViews>
  <sheetFormatPr defaultRowHeight="12.75"/>
  <cols>
    <col min="1" max="1" width="8.7109375" style="4"/>
    <col min="2" max="2" width="82.5703125" style="71" customWidth="1"/>
    <col min="3" max="7" width="17.5703125" style="4" customWidth="1"/>
    <col min="8" max="8" width="9.140625" style="4"/>
    <col min="9" max="9" width="11.5703125" style="4" customWidth="1"/>
    <col min="10" max="16384" width="9.140625" style="4"/>
  </cols>
  <sheetData>
    <row r="1" spans="1:22">
      <c r="A1" s="4" t="s">
        <v>30</v>
      </c>
      <c r="B1" s="3" t="str">
        <f>'1. key ratios '!B1</f>
        <v>JSC "Bank of Georgia"</v>
      </c>
    </row>
    <row r="2" spans="1:22">
      <c r="A2" s="4" t="s">
        <v>31</v>
      </c>
      <c r="B2" s="282">
        <f>'1. key ratios '!B2</f>
        <v>44834</v>
      </c>
    </row>
    <row r="4" spans="1:22" ht="13.5" thickBot="1">
      <c r="A4" s="4" t="s">
        <v>531</v>
      </c>
      <c r="B4" s="527" t="s">
        <v>492</v>
      </c>
    </row>
    <row r="5" spans="1:22">
      <c r="A5" s="528"/>
      <c r="B5" s="529"/>
      <c r="C5" s="714" t="s">
        <v>493</v>
      </c>
      <c r="D5" s="714"/>
      <c r="E5" s="714"/>
      <c r="F5" s="714"/>
      <c r="G5" s="715" t="s">
        <v>494</v>
      </c>
    </row>
    <row r="6" spans="1:22">
      <c r="A6" s="530"/>
      <c r="B6" s="531"/>
      <c r="C6" s="532" t="s">
        <v>495</v>
      </c>
      <c r="D6" s="533" t="s">
        <v>496</v>
      </c>
      <c r="E6" s="533" t="s">
        <v>497</v>
      </c>
      <c r="F6" s="533" t="s">
        <v>498</v>
      </c>
      <c r="G6" s="716"/>
    </row>
    <row r="7" spans="1:22">
      <c r="A7" s="534"/>
      <c r="B7" s="535" t="s">
        <v>499</v>
      </c>
      <c r="C7" s="536"/>
      <c r="D7" s="536"/>
      <c r="E7" s="536"/>
      <c r="F7" s="536"/>
      <c r="G7" s="537"/>
    </row>
    <row r="8" spans="1:22">
      <c r="A8" s="165">
        <v>1</v>
      </c>
      <c r="B8" s="538" t="s">
        <v>500</v>
      </c>
      <c r="C8" s="539">
        <f>SUM(C9:C10)</f>
        <v>3302956706.3160996</v>
      </c>
      <c r="D8" s="539">
        <f>SUM(D9:D10)</f>
        <v>0</v>
      </c>
      <c r="E8" s="539">
        <f>SUM(E9:E10)</f>
        <v>0</v>
      </c>
      <c r="F8" s="539">
        <f>SUM(F9:F10)</f>
        <v>2624435295.2736001</v>
      </c>
      <c r="G8" s="540">
        <f>SUM(G9:G10)</f>
        <v>5927392001.5896997</v>
      </c>
      <c r="I8" s="511"/>
      <c r="J8" s="511"/>
      <c r="K8" s="511"/>
      <c r="L8" s="511"/>
      <c r="M8" s="511"/>
      <c r="N8" s="511"/>
      <c r="O8" s="511"/>
      <c r="P8" s="511"/>
      <c r="Q8" s="511"/>
      <c r="R8" s="511"/>
      <c r="S8" s="511"/>
      <c r="T8" s="511"/>
      <c r="U8" s="511"/>
      <c r="V8" s="511"/>
    </row>
    <row r="9" spans="1:22">
      <c r="A9" s="165">
        <v>2</v>
      </c>
      <c r="B9" s="541" t="s">
        <v>501</v>
      </c>
      <c r="C9" s="539">
        <v>3302956706.3160996</v>
      </c>
      <c r="D9" s="539"/>
      <c r="E9" s="539"/>
      <c r="F9" s="539">
        <v>416774400</v>
      </c>
      <c r="G9" s="540">
        <v>3719731106.3160996</v>
      </c>
      <c r="I9" s="511"/>
      <c r="J9" s="511"/>
      <c r="K9" s="511"/>
      <c r="L9" s="511"/>
      <c r="M9" s="511"/>
      <c r="N9" s="511"/>
      <c r="O9" s="511"/>
      <c r="P9" s="511"/>
      <c r="Q9" s="511"/>
      <c r="R9" s="511"/>
      <c r="S9" s="511"/>
      <c r="T9" s="511"/>
      <c r="U9" s="511"/>
      <c r="V9" s="511"/>
    </row>
    <row r="10" spans="1:22" ht="25.5">
      <c r="A10" s="165">
        <v>3</v>
      </c>
      <c r="B10" s="541" t="s">
        <v>502</v>
      </c>
      <c r="C10" s="542"/>
      <c r="D10" s="542"/>
      <c r="E10" s="542"/>
      <c r="F10" s="539">
        <v>2207660895.2736001</v>
      </c>
      <c r="G10" s="540">
        <v>2207660895.2736001</v>
      </c>
      <c r="I10" s="511"/>
      <c r="J10" s="511"/>
      <c r="K10" s="511"/>
      <c r="L10" s="511"/>
      <c r="M10" s="511"/>
      <c r="N10" s="511"/>
      <c r="O10" s="511"/>
      <c r="P10" s="511"/>
      <c r="Q10" s="511"/>
      <c r="R10" s="511"/>
      <c r="S10" s="511"/>
      <c r="T10" s="511"/>
      <c r="U10" s="511"/>
      <c r="V10" s="511"/>
    </row>
    <row r="11" spans="1:22" ht="14.45" customHeight="1">
      <c r="A11" s="165">
        <v>4</v>
      </c>
      <c r="B11" s="538" t="s">
        <v>503</v>
      </c>
      <c r="C11" s="539">
        <f t="shared" ref="C11:F11" si="0">SUM(C12:C13)</f>
        <v>4665748947.7700005</v>
      </c>
      <c r="D11" s="539">
        <f t="shared" si="0"/>
        <v>3005550133.6500034</v>
      </c>
      <c r="E11" s="539">
        <f t="shared" si="0"/>
        <v>1296607831.8899999</v>
      </c>
      <c r="F11" s="539">
        <f t="shared" si="0"/>
        <v>414414478.90000004</v>
      </c>
      <c r="G11" s="540">
        <f>SUM(G12:G13)</f>
        <v>7558880772.2715034</v>
      </c>
      <c r="I11" s="511"/>
      <c r="J11" s="511"/>
      <c r="K11" s="511"/>
      <c r="L11" s="511"/>
      <c r="M11" s="511"/>
      <c r="N11" s="511"/>
      <c r="O11" s="511"/>
      <c r="P11" s="511"/>
      <c r="Q11" s="511"/>
      <c r="R11" s="511"/>
      <c r="S11" s="511"/>
      <c r="T11" s="511"/>
      <c r="U11" s="511"/>
      <c r="V11" s="511"/>
    </row>
    <row r="12" spans="1:22">
      <c r="A12" s="165">
        <v>5</v>
      </c>
      <c r="B12" s="541" t="s">
        <v>504</v>
      </c>
      <c r="C12" s="539">
        <v>2552422189.5</v>
      </c>
      <c r="D12" s="543">
        <v>2413988826.7300034</v>
      </c>
      <c r="E12" s="539">
        <v>1041678385.4299999</v>
      </c>
      <c r="F12" s="539">
        <v>364621878.61000001</v>
      </c>
      <c r="G12" s="540">
        <v>6054075716.2565031</v>
      </c>
      <c r="I12" s="511"/>
      <c r="J12" s="511"/>
      <c r="K12" s="511"/>
      <c r="L12" s="511"/>
      <c r="M12" s="511"/>
      <c r="N12" s="511"/>
      <c r="O12" s="511"/>
      <c r="P12" s="511"/>
      <c r="Q12" s="511"/>
      <c r="R12" s="511"/>
      <c r="S12" s="511"/>
      <c r="T12" s="511"/>
      <c r="U12" s="511"/>
      <c r="V12" s="511"/>
    </row>
    <row r="13" spans="1:22">
      <c r="A13" s="165">
        <v>6</v>
      </c>
      <c r="B13" s="541" t="s">
        <v>505</v>
      </c>
      <c r="C13" s="539">
        <v>2113326758.27</v>
      </c>
      <c r="D13" s="543">
        <v>591561306.91999996</v>
      </c>
      <c r="E13" s="539">
        <v>254929446.46000001</v>
      </c>
      <c r="F13" s="539">
        <v>49792600.290000007</v>
      </c>
      <c r="G13" s="540">
        <v>1504805056.0150008</v>
      </c>
      <c r="I13" s="511"/>
      <c r="J13" s="511"/>
      <c r="K13" s="511"/>
      <c r="L13" s="511"/>
      <c r="M13" s="511"/>
      <c r="N13" s="511"/>
      <c r="O13" s="511"/>
      <c r="P13" s="511"/>
      <c r="Q13" s="511"/>
      <c r="R13" s="511"/>
      <c r="S13" s="511"/>
      <c r="T13" s="511"/>
      <c r="U13" s="511"/>
      <c r="V13" s="511"/>
    </row>
    <row r="14" spans="1:22">
      <c r="A14" s="165">
        <v>7</v>
      </c>
      <c r="B14" s="538" t="s">
        <v>506</v>
      </c>
      <c r="C14" s="539">
        <f t="shared" ref="C14:F14" si="1">SUM(C15:C16)</f>
        <v>5108103498.6864996</v>
      </c>
      <c r="D14" s="539">
        <f t="shared" si="1"/>
        <v>3823918743.5577998</v>
      </c>
      <c r="E14" s="539">
        <f t="shared" si="1"/>
        <v>242402237.72999999</v>
      </c>
      <c r="F14" s="539">
        <f t="shared" si="1"/>
        <v>19589295.18</v>
      </c>
      <c r="G14" s="540">
        <f>SUM(G15:G16)</f>
        <v>2809116777.8682499</v>
      </c>
      <c r="I14" s="511"/>
      <c r="J14" s="511"/>
      <c r="K14" s="511"/>
      <c r="L14" s="511"/>
      <c r="M14" s="511"/>
      <c r="N14" s="511"/>
      <c r="O14" s="511"/>
      <c r="P14" s="511"/>
      <c r="Q14" s="511"/>
      <c r="R14" s="511"/>
      <c r="S14" s="511"/>
      <c r="T14" s="511"/>
      <c r="U14" s="511"/>
      <c r="V14" s="511"/>
    </row>
    <row r="15" spans="1:22" ht="38.25">
      <c r="A15" s="165">
        <v>8</v>
      </c>
      <c r="B15" s="541" t="s">
        <v>507</v>
      </c>
      <c r="C15" s="539">
        <v>4612994397.8964996</v>
      </c>
      <c r="D15" s="543">
        <v>744069832.92999995</v>
      </c>
      <c r="E15" s="539">
        <v>88915440.159999996</v>
      </c>
      <c r="F15" s="539">
        <v>18767087.18</v>
      </c>
      <c r="G15" s="540">
        <v>2732373379.08325</v>
      </c>
      <c r="I15" s="511"/>
      <c r="J15" s="511"/>
      <c r="K15" s="511"/>
      <c r="L15" s="511"/>
      <c r="M15" s="511"/>
      <c r="N15" s="511"/>
      <c r="O15" s="511"/>
      <c r="P15" s="511"/>
      <c r="Q15" s="511"/>
      <c r="R15" s="511"/>
      <c r="S15" s="511"/>
      <c r="T15" s="511"/>
      <c r="U15" s="511"/>
      <c r="V15" s="511"/>
    </row>
    <row r="16" spans="1:22" ht="25.5">
      <c r="A16" s="165">
        <v>9</v>
      </c>
      <c r="B16" s="541" t="s">
        <v>508</v>
      </c>
      <c r="C16" s="539">
        <v>495109100.78999996</v>
      </c>
      <c r="D16" s="543">
        <v>3079848910.6278</v>
      </c>
      <c r="E16" s="539">
        <v>153486797.56999999</v>
      </c>
      <c r="F16" s="539">
        <v>822208</v>
      </c>
      <c r="G16" s="540">
        <v>76743398.784999996</v>
      </c>
      <c r="I16" s="511"/>
      <c r="J16" s="511"/>
      <c r="K16" s="511"/>
      <c r="L16" s="511"/>
      <c r="M16" s="511"/>
      <c r="N16" s="511"/>
      <c r="O16" s="511"/>
      <c r="P16" s="511"/>
      <c r="Q16" s="511"/>
      <c r="R16" s="511"/>
      <c r="S16" s="511"/>
      <c r="T16" s="511"/>
      <c r="U16" s="511"/>
      <c r="V16" s="511"/>
    </row>
    <row r="17" spans="1:22">
      <c r="A17" s="165">
        <v>10</v>
      </c>
      <c r="B17" s="538" t="s">
        <v>509</v>
      </c>
      <c r="C17" s="539"/>
      <c r="D17" s="543">
        <v>0</v>
      </c>
      <c r="E17" s="539"/>
      <c r="F17" s="539"/>
      <c r="G17" s="540">
        <v>0</v>
      </c>
      <c r="I17" s="511"/>
      <c r="J17" s="511"/>
      <c r="K17" s="511"/>
      <c r="L17" s="511"/>
      <c r="M17" s="511"/>
      <c r="N17" s="511"/>
      <c r="O17" s="511"/>
      <c r="P17" s="511"/>
      <c r="Q17" s="511"/>
      <c r="R17" s="511"/>
      <c r="S17" s="511"/>
      <c r="T17" s="511"/>
      <c r="U17" s="511"/>
      <c r="V17" s="511"/>
    </row>
    <row r="18" spans="1:22">
      <c r="A18" s="165">
        <v>11</v>
      </c>
      <c r="B18" s="538" t="s">
        <v>510</v>
      </c>
      <c r="C18" s="539">
        <v>0</v>
      </c>
      <c r="D18" s="543">
        <v>1257269518.2174957</v>
      </c>
      <c r="E18" s="539">
        <v>17802416.732317425</v>
      </c>
      <c r="F18" s="539">
        <v>8059325.2702865172</v>
      </c>
      <c r="G18" s="540">
        <v>0</v>
      </c>
      <c r="I18" s="511"/>
      <c r="J18" s="511"/>
      <c r="K18" s="511"/>
      <c r="L18" s="511"/>
      <c r="M18" s="511"/>
      <c r="N18" s="511"/>
      <c r="O18" s="511"/>
      <c r="P18" s="511"/>
      <c r="Q18" s="511"/>
      <c r="R18" s="511"/>
      <c r="S18" s="511"/>
      <c r="T18" s="511"/>
      <c r="U18" s="511"/>
      <c r="V18" s="511"/>
    </row>
    <row r="19" spans="1:22">
      <c r="A19" s="165">
        <v>12</v>
      </c>
      <c r="B19" s="541" t="s">
        <v>511</v>
      </c>
      <c r="C19" s="542"/>
      <c r="D19" s="543">
        <v>10599692.620000001</v>
      </c>
      <c r="E19" s="539">
        <v>159080.54</v>
      </c>
      <c r="F19" s="539">
        <v>757161.72</v>
      </c>
      <c r="G19" s="540">
        <v>0</v>
      </c>
      <c r="I19" s="511"/>
      <c r="J19" s="511"/>
      <c r="K19" s="511"/>
      <c r="L19" s="511"/>
      <c r="M19" s="511"/>
      <c r="N19" s="511"/>
      <c r="O19" s="511"/>
      <c r="P19" s="511"/>
      <c r="Q19" s="511"/>
      <c r="R19" s="511"/>
      <c r="S19" s="511"/>
      <c r="T19" s="511"/>
      <c r="U19" s="511"/>
      <c r="V19" s="511"/>
    </row>
    <row r="20" spans="1:22">
      <c r="A20" s="165">
        <v>13</v>
      </c>
      <c r="B20" s="541" t="s">
        <v>512</v>
      </c>
      <c r="C20" s="539"/>
      <c r="D20" s="539">
        <v>1246669825.5974958</v>
      </c>
      <c r="E20" s="539">
        <v>17643336.192317426</v>
      </c>
      <c r="F20" s="539">
        <v>7302163.5502865175</v>
      </c>
      <c r="G20" s="540">
        <v>0</v>
      </c>
      <c r="I20" s="511"/>
      <c r="J20" s="511"/>
      <c r="K20" s="511"/>
      <c r="L20" s="511"/>
      <c r="M20" s="511"/>
      <c r="N20" s="511"/>
      <c r="O20" s="511"/>
      <c r="P20" s="511"/>
      <c r="Q20" s="511"/>
      <c r="R20" s="511"/>
      <c r="S20" s="511"/>
      <c r="T20" s="511"/>
      <c r="U20" s="511"/>
      <c r="V20" s="511"/>
    </row>
    <row r="21" spans="1:22">
      <c r="A21" s="544">
        <v>14</v>
      </c>
      <c r="B21" s="545" t="s">
        <v>513</v>
      </c>
      <c r="C21" s="546">
        <f>SUM(C8,C11,C14,C17,C18)</f>
        <v>13076809152.772598</v>
      </c>
      <c r="D21" s="546">
        <f>SUM(D8,D11,D14,D17,D18)</f>
        <v>8086738395.4252996</v>
      </c>
      <c r="E21" s="546">
        <f>SUM(E8,E11,E14,E17,E18)</f>
        <v>1556812486.3523173</v>
      </c>
      <c r="F21" s="546">
        <f>SUM(F8,F11,F14,F17,F18)</f>
        <v>3066498394.6238866</v>
      </c>
      <c r="G21" s="546">
        <f>SUM(G8,G11,G14,G17,G18)</f>
        <v>16295389551.729452</v>
      </c>
      <c r="I21" s="511"/>
      <c r="J21" s="511"/>
      <c r="K21" s="511"/>
      <c r="L21" s="511"/>
      <c r="M21" s="511"/>
      <c r="N21" s="511"/>
      <c r="O21" s="511"/>
      <c r="P21" s="511"/>
      <c r="Q21" s="511"/>
      <c r="R21" s="511"/>
      <c r="S21" s="511"/>
      <c r="T21" s="511"/>
      <c r="U21" s="511"/>
      <c r="V21" s="511"/>
    </row>
    <row r="22" spans="1:22">
      <c r="A22" s="559"/>
      <c r="B22" s="560" t="s">
        <v>514</v>
      </c>
      <c r="C22" s="547"/>
      <c r="D22" s="548"/>
      <c r="E22" s="547"/>
      <c r="F22" s="547"/>
      <c r="G22" s="549"/>
      <c r="I22" s="511"/>
      <c r="J22" s="511"/>
      <c r="K22" s="511"/>
      <c r="L22" s="511"/>
      <c r="M22" s="511"/>
      <c r="N22" s="511"/>
      <c r="O22" s="511"/>
      <c r="P22" s="511"/>
      <c r="Q22" s="511"/>
      <c r="R22" s="511"/>
      <c r="S22" s="511"/>
      <c r="T22" s="511"/>
      <c r="U22" s="511"/>
      <c r="V22" s="511"/>
    </row>
    <row r="23" spans="1:22">
      <c r="A23" s="165">
        <v>15</v>
      </c>
      <c r="B23" s="538" t="s">
        <v>515</v>
      </c>
      <c r="C23" s="550">
        <v>4624913648.6759987</v>
      </c>
      <c r="D23" s="551">
        <v>5048493588.4309998</v>
      </c>
      <c r="E23" s="550"/>
      <c r="F23" s="550"/>
      <c r="G23" s="540">
        <v>329374658.20055002</v>
      </c>
      <c r="I23" s="511"/>
      <c r="J23" s="511"/>
      <c r="K23" s="511"/>
      <c r="L23" s="511"/>
      <c r="M23" s="511"/>
      <c r="N23" s="511"/>
      <c r="O23" s="511"/>
      <c r="P23" s="511"/>
      <c r="Q23" s="511"/>
      <c r="R23" s="511"/>
      <c r="S23" s="511"/>
      <c r="T23" s="511"/>
      <c r="U23" s="511"/>
      <c r="V23" s="511"/>
    </row>
    <row r="24" spans="1:22">
      <c r="A24" s="165">
        <v>16</v>
      </c>
      <c r="B24" s="538" t="s">
        <v>516</v>
      </c>
      <c r="C24" s="539">
        <f>SUM(C25:C27,C29,C31)</f>
        <v>200790531.51179987</v>
      </c>
      <c r="D24" s="543">
        <f t="shared" ref="D24:G24" si="2">SUM(D25:D27,D29,D31)</f>
        <v>2565996589.8225675</v>
      </c>
      <c r="E24" s="539">
        <f t="shared" si="2"/>
        <v>1662148917.5462954</v>
      </c>
      <c r="F24" s="539">
        <f t="shared" si="2"/>
        <v>9463236825.2060871</v>
      </c>
      <c r="G24" s="540">
        <f t="shared" si="2"/>
        <v>9711398842.2387218</v>
      </c>
      <c r="I24" s="511"/>
      <c r="J24" s="511"/>
      <c r="K24" s="511"/>
      <c r="L24" s="511"/>
      <c r="M24" s="511"/>
      <c r="N24" s="511"/>
      <c r="O24" s="511"/>
      <c r="P24" s="511"/>
      <c r="Q24" s="511"/>
      <c r="R24" s="511"/>
      <c r="S24" s="511"/>
      <c r="T24" s="511"/>
      <c r="U24" s="511"/>
      <c r="V24" s="511"/>
    </row>
    <row r="25" spans="1:22">
      <c r="A25" s="165">
        <v>17</v>
      </c>
      <c r="B25" s="541" t="s">
        <v>517</v>
      </c>
      <c r="C25" s="539"/>
      <c r="D25" s="543"/>
      <c r="E25" s="539"/>
      <c r="F25" s="539"/>
      <c r="G25" s="540"/>
      <c r="I25" s="511"/>
      <c r="J25" s="511"/>
      <c r="K25" s="511"/>
      <c r="L25" s="511"/>
      <c r="M25" s="511"/>
      <c r="N25" s="511"/>
      <c r="O25" s="511"/>
      <c r="P25" s="511"/>
      <c r="Q25" s="511"/>
      <c r="R25" s="511"/>
      <c r="S25" s="511"/>
      <c r="T25" s="511"/>
      <c r="U25" s="511"/>
      <c r="V25" s="511"/>
    </row>
    <row r="26" spans="1:22" ht="25.5">
      <c r="A26" s="165">
        <v>18</v>
      </c>
      <c r="B26" s="541" t="s">
        <v>518</v>
      </c>
      <c r="C26" s="539">
        <v>200790531.51179987</v>
      </c>
      <c r="D26" s="543">
        <v>14024896.943</v>
      </c>
      <c r="E26" s="539">
        <v>52936128.919320002</v>
      </c>
      <c r="F26" s="539">
        <v>30894291.896800004</v>
      </c>
      <c r="G26" s="540">
        <v>59466090.897910006</v>
      </c>
      <c r="I26" s="511"/>
      <c r="J26" s="511"/>
      <c r="K26" s="511"/>
      <c r="L26" s="511"/>
      <c r="M26" s="511"/>
      <c r="N26" s="511"/>
      <c r="O26" s="511"/>
      <c r="P26" s="511"/>
      <c r="Q26" s="511"/>
      <c r="R26" s="511"/>
      <c r="S26" s="511"/>
      <c r="T26" s="511"/>
      <c r="U26" s="511"/>
      <c r="V26" s="511"/>
    </row>
    <row r="27" spans="1:22">
      <c r="A27" s="165">
        <v>19</v>
      </c>
      <c r="B27" s="541" t="s">
        <v>519</v>
      </c>
      <c r="C27" s="539">
        <v>0</v>
      </c>
      <c r="D27" s="543">
        <v>2029170808.6902089</v>
      </c>
      <c r="E27" s="539">
        <v>1355008746.2342122</v>
      </c>
      <c r="F27" s="539">
        <v>5483577750.0137377</v>
      </c>
      <c r="G27" s="540">
        <v>6354344118.3998737</v>
      </c>
      <c r="I27" s="511"/>
      <c r="J27" s="511"/>
      <c r="K27" s="511"/>
      <c r="L27" s="511"/>
      <c r="M27" s="511"/>
      <c r="N27" s="511"/>
      <c r="O27" s="511"/>
      <c r="P27" s="511"/>
      <c r="Q27" s="511"/>
      <c r="R27" s="511"/>
      <c r="S27" s="511"/>
      <c r="T27" s="511"/>
      <c r="U27" s="511"/>
      <c r="V27" s="511"/>
    </row>
    <row r="28" spans="1:22">
      <c r="A28" s="165">
        <v>20</v>
      </c>
      <c r="B28" s="552" t="s">
        <v>520</v>
      </c>
      <c r="C28" s="539"/>
      <c r="D28" s="543"/>
      <c r="E28" s="539"/>
      <c r="F28" s="539"/>
      <c r="G28" s="540"/>
      <c r="I28" s="511"/>
      <c r="J28" s="511"/>
      <c r="K28" s="511"/>
      <c r="L28" s="511"/>
      <c r="M28" s="511"/>
      <c r="N28" s="511"/>
      <c r="O28" s="511"/>
      <c r="P28" s="511"/>
      <c r="Q28" s="511"/>
      <c r="R28" s="511"/>
      <c r="S28" s="511"/>
      <c r="T28" s="511"/>
      <c r="U28" s="511"/>
      <c r="V28" s="511"/>
    </row>
    <row r="29" spans="1:22">
      <c r="A29" s="165">
        <v>21</v>
      </c>
      <c r="B29" s="541" t="s">
        <v>521</v>
      </c>
      <c r="C29" s="539">
        <v>0</v>
      </c>
      <c r="D29" s="543">
        <v>277371475.43575847</v>
      </c>
      <c r="E29" s="539">
        <v>235414611.42386311</v>
      </c>
      <c r="F29" s="539">
        <v>3578642962.2226477</v>
      </c>
      <c r="G29" s="540">
        <v>2850875665.1677232</v>
      </c>
      <c r="I29" s="511"/>
      <c r="J29" s="511"/>
      <c r="K29" s="511"/>
      <c r="L29" s="511"/>
      <c r="M29" s="511"/>
      <c r="N29" s="511"/>
      <c r="O29" s="511"/>
      <c r="P29" s="511"/>
      <c r="Q29" s="511"/>
      <c r="R29" s="511"/>
      <c r="S29" s="511"/>
      <c r="T29" s="511"/>
      <c r="U29" s="511"/>
      <c r="V29" s="511"/>
    </row>
    <row r="30" spans="1:22">
      <c r="A30" s="165">
        <v>22</v>
      </c>
      <c r="B30" s="552" t="s">
        <v>520</v>
      </c>
      <c r="C30" s="539"/>
      <c r="D30" s="543">
        <v>178842302.25574735</v>
      </c>
      <c r="E30" s="539">
        <v>159198481.25845039</v>
      </c>
      <c r="F30" s="539">
        <v>2236819480.7567015</v>
      </c>
      <c r="G30" s="540">
        <v>1622953054.2489581</v>
      </c>
      <c r="I30" s="511"/>
      <c r="J30" s="511"/>
      <c r="K30" s="511"/>
      <c r="L30" s="511"/>
      <c r="M30" s="511"/>
      <c r="N30" s="511"/>
      <c r="O30" s="511"/>
      <c r="P30" s="511"/>
      <c r="Q30" s="511"/>
      <c r="R30" s="511"/>
      <c r="S30" s="511"/>
      <c r="T30" s="511"/>
      <c r="U30" s="511"/>
      <c r="V30" s="511"/>
    </row>
    <row r="31" spans="1:22">
      <c r="A31" s="165">
        <v>23</v>
      </c>
      <c r="B31" s="541" t="s">
        <v>522</v>
      </c>
      <c r="C31" s="539"/>
      <c r="D31" s="543">
        <v>245429408.7536</v>
      </c>
      <c r="E31" s="539">
        <v>18789430.968899999</v>
      </c>
      <c r="F31" s="539">
        <v>370121821.07289994</v>
      </c>
      <c r="G31" s="540">
        <v>446712967.77321494</v>
      </c>
      <c r="I31" s="511"/>
      <c r="J31" s="511"/>
      <c r="K31" s="511"/>
      <c r="L31" s="511"/>
      <c r="M31" s="511"/>
      <c r="N31" s="511"/>
      <c r="O31" s="511"/>
      <c r="P31" s="511"/>
      <c r="Q31" s="511"/>
      <c r="R31" s="511"/>
      <c r="S31" s="511"/>
      <c r="T31" s="511"/>
      <c r="U31" s="511"/>
      <c r="V31" s="511"/>
    </row>
    <row r="32" spans="1:22">
      <c r="A32" s="165">
        <v>24</v>
      </c>
      <c r="B32" s="538" t="s">
        <v>523</v>
      </c>
      <c r="C32" s="539"/>
      <c r="D32" s="543"/>
      <c r="E32" s="539"/>
      <c r="F32" s="539"/>
      <c r="G32" s="540">
        <v>0</v>
      </c>
      <c r="I32" s="511"/>
      <c r="J32" s="511"/>
      <c r="K32" s="511"/>
      <c r="L32" s="511"/>
      <c r="M32" s="511"/>
      <c r="N32" s="511"/>
      <c r="O32" s="511"/>
      <c r="P32" s="511"/>
      <c r="Q32" s="511"/>
      <c r="R32" s="511"/>
      <c r="S32" s="511"/>
      <c r="T32" s="511"/>
      <c r="U32" s="511"/>
      <c r="V32" s="511"/>
    </row>
    <row r="33" spans="1:22">
      <c r="A33" s="165">
        <v>25</v>
      </c>
      <c r="B33" s="538" t="s">
        <v>524</v>
      </c>
      <c r="C33" s="539">
        <f>SUM(C34:C35)</f>
        <v>640844420.04809999</v>
      </c>
      <c r="D33" s="539">
        <f>SUM(D34:D35)</f>
        <v>739786048.81525433</v>
      </c>
      <c r="E33" s="539">
        <f>SUM(E34:E35)</f>
        <v>107255567.01315807</v>
      </c>
      <c r="F33" s="539">
        <f>SUM(F34:F35)</f>
        <v>830730994.85173798</v>
      </c>
      <c r="G33" s="540">
        <f>SUM(G34:G35)</f>
        <v>2157840784.6783438</v>
      </c>
      <c r="I33" s="511"/>
      <c r="J33" s="511"/>
      <c r="K33" s="511"/>
      <c r="L33" s="511"/>
      <c r="M33" s="511"/>
      <c r="N33" s="511"/>
      <c r="O33" s="511"/>
      <c r="P33" s="511"/>
      <c r="Q33" s="511"/>
      <c r="R33" s="511"/>
      <c r="S33" s="511"/>
      <c r="T33" s="511"/>
      <c r="U33" s="511"/>
      <c r="V33" s="511"/>
    </row>
    <row r="34" spans="1:22">
      <c r="A34" s="165">
        <v>26</v>
      </c>
      <c r="B34" s="541" t="s">
        <v>525</v>
      </c>
      <c r="C34" s="542"/>
      <c r="D34" s="543">
        <v>146671431.74999997</v>
      </c>
      <c r="E34" s="539">
        <v>35399.61</v>
      </c>
      <c r="F34" s="539">
        <v>3610448.93</v>
      </c>
      <c r="G34" s="540">
        <v>150317280.28999999</v>
      </c>
      <c r="I34" s="511"/>
      <c r="J34" s="511"/>
      <c r="K34" s="511"/>
      <c r="L34" s="511"/>
      <c r="M34" s="511"/>
      <c r="N34" s="511"/>
      <c r="O34" s="511"/>
      <c r="P34" s="511"/>
      <c r="Q34" s="511"/>
      <c r="R34" s="511"/>
      <c r="S34" s="511"/>
      <c r="T34" s="511"/>
      <c r="U34" s="511"/>
      <c r="V34" s="511"/>
    </row>
    <row r="35" spans="1:22">
      <c r="A35" s="165">
        <v>27</v>
      </c>
      <c r="B35" s="541" t="s">
        <v>526</v>
      </c>
      <c r="C35" s="539">
        <v>640844420.04809999</v>
      </c>
      <c r="D35" s="543">
        <v>593114617.06525433</v>
      </c>
      <c r="E35" s="539">
        <v>107220167.40315807</v>
      </c>
      <c r="F35" s="539">
        <v>827120545.92173803</v>
      </c>
      <c r="G35" s="540">
        <v>2007523504.3883436</v>
      </c>
      <c r="I35" s="511"/>
      <c r="J35" s="511"/>
      <c r="K35" s="511"/>
      <c r="L35" s="511"/>
      <c r="M35" s="511"/>
      <c r="N35" s="511"/>
      <c r="O35" s="511"/>
      <c r="P35" s="511"/>
      <c r="Q35" s="511"/>
      <c r="R35" s="511"/>
      <c r="S35" s="511"/>
      <c r="T35" s="511"/>
      <c r="U35" s="511"/>
      <c r="V35" s="511"/>
    </row>
    <row r="36" spans="1:22">
      <c r="A36" s="165">
        <v>28</v>
      </c>
      <c r="B36" s="538" t="s">
        <v>527</v>
      </c>
      <c r="C36" s="539">
        <v>741166429.28310001</v>
      </c>
      <c r="D36" s="543">
        <v>563082913.20309997</v>
      </c>
      <c r="E36" s="539">
        <v>324334896.15980005</v>
      </c>
      <c r="F36" s="539">
        <v>803949902.28199995</v>
      </c>
      <c r="G36" s="540">
        <v>246392587.74274498</v>
      </c>
      <c r="I36" s="511"/>
      <c r="J36" s="511"/>
      <c r="K36" s="511"/>
      <c r="L36" s="511"/>
      <c r="M36" s="511"/>
      <c r="N36" s="511"/>
      <c r="O36" s="511"/>
      <c r="P36" s="511"/>
      <c r="Q36" s="511"/>
      <c r="R36" s="511"/>
      <c r="S36" s="511"/>
      <c r="T36" s="511"/>
      <c r="U36" s="511"/>
      <c r="V36" s="511"/>
    </row>
    <row r="37" spans="1:22">
      <c r="A37" s="544">
        <v>29</v>
      </c>
      <c r="B37" s="545" t="s">
        <v>528</v>
      </c>
      <c r="C37" s="546">
        <f>SUM(C23:C24,C32:C33,C36)</f>
        <v>6207715029.5189991</v>
      </c>
      <c r="D37" s="546">
        <f>SUM(D23:D24,D32:D33,D36)</f>
        <v>8917359140.2719212</v>
      </c>
      <c r="E37" s="546">
        <f>SUM(E23:E24,E32:E33,E36)</f>
        <v>2093739380.7192535</v>
      </c>
      <c r="F37" s="546">
        <f>SUM(F23:F24,F32:F33,F36)</f>
        <v>11097917722.339825</v>
      </c>
      <c r="G37" s="546">
        <f>SUM(G23:G24,G32:G33,G36)</f>
        <v>12445006872.860359</v>
      </c>
      <c r="I37" s="511"/>
      <c r="J37" s="511"/>
      <c r="K37" s="511"/>
      <c r="L37" s="511"/>
      <c r="M37" s="511"/>
      <c r="N37" s="511"/>
      <c r="O37" s="511"/>
      <c r="P37" s="511"/>
      <c r="Q37" s="511"/>
      <c r="R37" s="511"/>
      <c r="S37" s="511"/>
      <c r="T37" s="511"/>
      <c r="U37" s="511"/>
      <c r="V37" s="511"/>
    </row>
    <row r="38" spans="1:22">
      <c r="A38" s="534"/>
      <c r="B38" s="553"/>
      <c r="C38" s="554"/>
      <c r="D38" s="554"/>
      <c r="E38" s="554"/>
      <c r="F38" s="554"/>
      <c r="G38" s="555"/>
      <c r="I38" s="511"/>
      <c r="J38" s="511"/>
      <c r="K38" s="511"/>
      <c r="L38" s="511"/>
      <c r="M38" s="511"/>
      <c r="N38" s="511"/>
      <c r="O38" s="511"/>
      <c r="P38" s="511"/>
      <c r="Q38" s="511"/>
      <c r="R38" s="511"/>
      <c r="S38" s="511"/>
      <c r="T38" s="511"/>
      <c r="U38" s="511"/>
      <c r="V38" s="511"/>
    </row>
    <row r="39" spans="1:22" ht="13.5" thickBot="1">
      <c r="A39" s="556">
        <v>30</v>
      </c>
      <c r="B39" s="557" t="s">
        <v>529</v>
      </c>
      <c r="C39" s="491"/>
      <c r="D39" s="492"/>
      <c r="E39" s="492"/>
      <c r="F39" s="493"/>
      <c r="G39" s="558">
        <f>IFERROR(G21/G37,0)</f>
        <v>1.3093917679761089</v>
      </c>
      <c r="I39" s="511"/>
      <c r="J39" s="511"/>
      <c r="K39" s="511"/>
      <c r="L39" s="511"/>
      <c r="M39" s="511"/>
      <c r="N39" s="511"/>
      <c r="O39" s="511"/>
      <c r="P39" s="511"/>
      <c r="Q39" s="511"/>
      <c r="R39" s="511"/>
      <c r="S39" s="511"/>
      <c r="T39" s="511"/>
      <c r="U39" s="511"/>
      <c r="V39" s="511"/>
    </row>
    <row r="42" spans="1:22" ht="38.25">
      <c r="B42" s="71" t="s">
        <v>530</v>
      </c>
    </row>
    <row r="44" spans="1:22">
      <c r="C44" s="511"/>
      <c r="D44" s="511"/>
      <c r="E44" s="511"/>
      <c r="F44" s="511"/>
      <c r="G44" s="511"/>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pane xSplit="1" ySplit="5" topLeftCell="B6" activePane="bottomRight" state="frozen"/>
      <selection pane="topRight"/>
      <selection pane="bottomLeft"/>
      <selection pane="bottomRight" activeCell="B6" sqref="B6"/>
    </sheetView>
  </sheetViews>
  <sheetFormatPr defaultColWidth="9.140625" defaultRowHeight="12.75"/>
  <cols>
    <col min="1" max="1" width="9.5703125" style="3" bestFit="1" customWidth="1"/>
    <col min="2" max="2" width="86" style="3" customWidth="1"/>
    <col min="3" max="3" width="15.5703125" style="3" customWidth="1"/>
    <col min="4" max="4" width="19.7109375" style="4" customWidth="1"/>
    <col min="5" max="5" width="20" style="4" customWidth="1"/>
    <col min="6" max="6" width="17.5703125" style="4" customWidth="1"/>
    <col min="7" max="7" width="15.140625" style="4" bestFit="1" customWidth="1"/>
    <col min="8" max="13" width="6.7109375" style="4" customWidth="1"/>
    <col min="14" max="16384" width="9.140625" style="4"/>
  </cols>
  <sheetData>
    <row r="1" spans="1:8">
      <c r="A1" s="2" t="s">
        <v>30</v>
      </c>
      <c r="B1" s="3" t="s">
        <v>741</v>
      </c>
    </row>
    <row r="2" spans="1:8">
      <c r="A2" s="2" t="s">
        <v>31</v>
      </c>
      <c r="B2" s="327">
        <v>44834</v>
      </c>
      <c r="C2" s="6"/>
      <c r="D2" s="7"/>
      <c r="E2" s="7"/>
      <c r="F2" s="7"/>
      <c r="G2" s="7"/>
      <c r="H2" s="7"/>
    </row>
    <row r="3" spans="1:8">
      <c r="A3" s="2"/>
      <c r="B3" s="6"/>
      <c r="C3" s="6"/>
      <c r="D3" s="7"/>
      <c r="E3" s="7"/>
      <c r="F3" s="7"/>
      <c r="G3" s="7"/>
      <c r="H3" s="7"/>
    </row>
    <row r="4" spans="1:8" ht="13.5" thickBot="1">
      <c r="A4" s="8" t="s">
        <v>139</v>
      </c>
      <c r="B4" s="9" t="s">
        <v>138</v>
      </c>
      <c r="C4" s="9"/>
      <c r="D4" s="9"/>
      <c r="E4" s="9"/>
      <c r="F4" s="9"/>
      <c r="G4" s="9"/>
      <c r="H4" s="7"/>
    </row>
    <row r="5" spans="1:8">
      <c r="A5" s="10" t="s">
        <v>6</v>
      </c>
      <c r="B5" s="11"/>
      <c r="C5" s="280" t="s">
        <v>736</v>
      </c>
      <c r="D5" s="280" t="s">
        <v>737</v>
      </c>
      <c r="E5" s="280" t="s">
        <v>738</v>
      </c>
      <c r="F5" s="280" t="s">
        <v>739</v>
      </c>
      <c r="G5" s="281" t="s">
        <v>740</v>
      </c>
    </row>
    <row r="6" spans="1:8">
      <c r="B6" s="211" t="s">
        <v>137</v>
      </c>
      <c r="C6" s="328"/>
      <c r="D6" s="328"/>
      <c r="E6" s="328"/>
      <c r="F6" s="328"/>
      <c r="G6" s="329"/>
    </row>
    <row r="7" spans="1:8">
      <c r="A7" s="12"/>
      <c r="B7" s="212" t="s">
        <v>135</v>
      </c>
      <c r="C7" s="328"/>
      <c r="D7" s="328"/>
      <c r="E7" s="328"/>
      <c r="F7" s="328"/>
      <c r="G7" s="329"/>
    </row>
    <row r="8" spans="1:8">
      <c r="A8" s="284">
        <v>1</v>
      </c>
      <c r="B8" s="13" t="s">
        <v>482</v>
      </c>
      <c r="C8" s="330">
        <v>2877676706.3160996</v>
      </c>
      <c r="D8" s="330">
        <v>2593577741.0823002</v>
      </c>
      <c r="E8" s="330">
        <v>2514520836.8166003</v>
      </c>
      <c r="F8" s="330">
        <v>2381240371.2011437</v>
      </c>
      <c r="G8" s="331">
        <v>2211025148.4116063</v>
      </c>
    </row>
    <row r="9" spans="1:8">
      <c r="A9" s="284">
        <v>2</v>
      </c>
      <c r="B9" s="13" t="s">
        <v>483</v>
      </c>
      <c r="C9" s="330">
        <v>3302956706.3160996</v>
      </c>
      <c r="D9" s="330">
        <v>3032912741.0823002</v>
      </c>
      <c r="E9" s="330">
        <v>2824650836.8166003</v>
      </c>
      <c r="F9" s="330">
        <v>2691000371.2011437</v>
      </c>
      <c r="G9" s="331">
        <v>2523305148.4116063</v>
      </c>
    </row>
    <row r="10" spans="1:8">
      <c r="A10" s="284">
        <v>3</v>
      </c>
      <c r="B10" s="13" t="s">
        <v>244</v>
      </c>
      <c r="C10" s="330">
        <v>3936572930.3212585</v>
      </c>
      <c r="D10" s="330">
        <v>3668109512.6808996</v>
      </c>
      <c r="E10" s="330">
        <v>3614845661.5376267</v>
      </c>
      <c r="F10" s="330">
        <v>3475800220.6503272</v>
      </c>
      <c r="G10" s="331">
        <v>3306232289.9661388</v>
      </c>
    </row>
    <row r="11" spans="1:8">
      <c r="A11" s="284">
        <v>4</v>
      </c>
      <c r="B11" s="13" t="s">
        <v>485</v>
      </c>
      <c r="C11" s="330">
        <v>2254945392.0050201</v>
      </c>
      <c r="D11" s="330">
        <v>2170810718.8780918</v>
      </c>
      <c r="E11" s="330">
        <v>2165524560.7191391</v>
      </c>
      <c r="F11" s="330">
        <v>2063248322.8275342</v>
      </c>
      <c r="G11" s="331">
        <v>1898316120.4906502</v>
      </c>
    </row>
    <row r="12" spans="1:8">
      <c r="A12" s="284">
        <v>5</v>
      </c>
      <c r="B12" s="13" t="s">
        <v>486</v>
      </c>
      <c r="C12" s="330">
        <v>2684299782.806345</v>
      </c>
      <c r="D12" s="330">
        <v>2587672385.437727</v>
      </c>
      <c r="E12" s="330">
        <v>2582484303.9510574</v>
      </c>
      <c r="F12" s="330">
        <v>2452670591.4897223</v>
      </c>
      <c r="G12" s="331">
        <v>2273638377.8423667</v>
      </c>
    </row>
    <row r="13" spans="1:8">
      <c r="A13" s="284">
        <v>6</v>
      </c>
      <c r="B13" s="13" t="s">
        <v>484</v>
      </c>
      <c r="C13" s="330">
        <v>3347960875.882175</v>
      </c>
      <c r="D13" s="330">
        <v>3229808487.8750329</v>
      </c>
      <c r="E13" s="330">
        <v>3225579975.0055032</v>
      </c>
      <c r="F13" s="330">
        <v>3182228147.4987483</v>
      </c>
      <c r="G13" s="331">
        <v>2978399452.782557</v>
      </c>
    </row>
    <row r="14" spans="1:8">
      <c r="A14" s="12"/>
      <c r="B14" s="211" t="s">
        <v>488</v>
      </c>
      <c r="C14" s="332"/>
      <c r="D14" s="332"/>
      <c r="E14" s="332"/>
      <c r="F14" s="332"/>
      <c r="G14" s="333"/>
    </row>
    <row r="15" spans="1:8" ht="15" customHeight="1">
      <c r="A15" s="284">
        <v>7</v>
      </c>
      <c r="B15" s="13" t="s">
        <v>487</v>
      </c>
      <c r="C15" s="334">
        <v>19410174618.021389</v>
      </c>
      <c r="D15" s="334">
        <v>18482318517.519821</v>
      </c>
      <c r="E15" s="334">
        <v>18371887831.583778</v>
      </c>
      <c r="F15" s="334">
        <v>17977949348.409412</v>
      </c>
      <c r="G15" s="335">
        <v>17248163062.559422</v>
      </c>
    </row>
    <row r="16" spans="1:8">
      <c r="A16" s="12"/>
      <c r="B16" s="211" t="s">
        <v>489</v>
      </c>
      <c r="C16" s="332"/>
      <c r="D16" s="332"/>
      <c r="E16" s="332"/>
      <c r="F16" s="332"/>
      <c r="G16" s="333"/>
    </row>
    <row r="17" spans="1:7" s="91" customFormat="1">
      <c r="A17" s="284"/>
      <c r="B17" s="212" t="s">
        <v>473</v>
      </c>
      <c r="C17" s="332"/>
      <c r="D17" s="332"/>
      <c r="E17" s="332"/>
      <c r="F17" s="332"/>
      <c r="G17" s="333"/>
    </row>
    <row r="18" spans="1:7">
      <c r="A18" s="10">
        <v>8</v>
      </c>
      <c r="B18" s="13" t="s">
        <v>482</v>
      </c>
      <c r="C18" s="336">
        <v>0.14825609573055148</v>
      </c>
      <c r="D18" s="336">
        <v>0.14032751024303511</v>
      </c>
      <c r="E18" s="336">
        <v>0.13686785265985549</v>
      </c>
      <c r="F18" s="336">
        <v>0.13245339193325864</v>
      </c>
      <c r="G18" s="337">
        <v>0.12818902165941817</v>
      </c>
    </row>
    <row r="19" spans="1:7" ht="15" customHeight="1">
      <c r="A19" s="10">
        <v>9</v>
      </c>
      <c r="B19" s="13" t="s">
        <v>483</v>
      </c>
      <c r="C19" s="338">
        <v>0.17016625410723854</v>
      </c>
      <c r="D19" s="338">
        <v>0.16409806692852585</v>
      </c>
      <c r="E19" s="338">
        <v>0.15374853486535231</v>
      </c>
      <c r="F19" s="338">
        <v>0.14968338819128046</v>
      </c>
      <c r="G19" s="339">
        <v>0.14629413806325517</v>
      </c>
    </row>
    <row r="20" spans="1:7">
      <c r="A20" s="10">
        <v>10</v>
      </c>
      <c r="B20" s="13" t="s">
        <v>244</v>
      </c>
      <c r="C20" s="336">
        <v>0.20280976383727867</v>
      </c>
      <c r="D20" s="336">
        <v>0.19846587478750638</v>
      </c>
      <c r="E20" s="336">
        <v>0.19675961962511085</v>
      </c>
      <c r="F20" s="336">
        <v>0.19333685690675542</v>
      </c>
      <c r="G20" s="337">
        <v>0.19168605247842163</v>
      </c>
    </row>
    <row r="21" spans="1:7">
      <c r="A21" s="10">
        <v>11</v>
      </c>
      <c r="B21" s="13" t="s">
        <v>485</v>
      </c>
      <c r="C21" s="336">
        <v>0.11617336970845253</v>
      </c>
      <c r="D21" s="336">
        <v>0.11745337668649794</v>
      </c>
      <c r="E21" s="336">
        <v>0.11787164065939415</v>
      </c>
      <c r="F21" s="336">
        <v>0.11476549871412775</v>
      </c>
      <c r="G21" s="337">
        <v>0.11005903142296491</v>
      </c>
    </row>
    <row r="22" spans="1:7">
      <c r="A22" s="10">
        <v>12</v>
      </c>
      <c r="B22" s="13" t="s">
        <v>486</v>
      </c>
      <c r="C22" s="336">
        <v>0.13829343813909356</v>
      </c>
      <c r="D22" s="336">
        <v>0.14000799645265349</v>
      </c>
      <c r="E22" s="336">
        <v>0.14056717130133001</v>
      </c>
      <c r="F22" s="336">
        <v>0.13642660483447855</v>
      </c>
      <c r="G22" s="337">
        <v>0.13181916066051999</v>
      </c>
    </row>
    <row r="23" spans="1:7">
      <c r="A23" s="10">
        <v>13</v>
      </c>
      <c r="B23" s="13" t="s">
        <v>484</v>
      </c>
      <c r="C23" s="336">
        <v>0.17248484064505831</v>
      </c>
      <c r="D23" s="336">
        <v>0.17475126212187189</v>
      </c>
      <c r="E23" s="336">
        <v>0.17557150384188019</v>
      </c>
      <c r="F23" s="336">
        <v>0.17700729298029166</v>
      </c>
      <c r="G23" s="337">
        <v>0.17267922630252536</v>
      </c>
    </row>
    <row r="24" spans="1:7">
      <c r="A24" s="12"/>
      <c r="B24" s="211" t="s">
        <v>134</v>
      </c>
      <c r="C24" s="332"/>
      <c r="D24" s="332"/>
      <c r="E24" s="332"/>
      <c r="F24" s="332"/>
      <c r="G24" s="333"/>
    </row>
    <row r="25" spans="1:7" ht="15" customHeight="1">
      <c r="A25" s="285">
        <v>14</v>
      </c>
      <c r="B25" s="13" t="s">
        <v>133</v>
      </c>
      <c r="C25" s="340">
        <v>8.8127316583087964E-2</v>
      </c>
      <c r="D25" s="340">
        <v>8.83330405426236E-2</v>
      </c>
      <c r="E25" s="340">
        <v>8.7949386421149467E-2</v>
      </c>
      <c r="F25" s="340">
        <v>8.3647276232489604E-2</v>
      </c>
      <c r="G25" s="341">
        <v>8.0894114660675281E-2</v>
      </c>
    </row>
    <row r="26" spans="1:7">
      <c r="A26" s="285">
        <v>15</v>
      </c>
      <c r="B26" s="13" t="s">
        <v>132</v>
      </c>
      <c r="C26" s="340">
        <v>4.3246190057616408E-2</v>
      </c>
      <c r="D26" s="340">
        <v>4.3415470221104348E-2</v>
      </c>
      <c r="E26" s="340">
        <v>4.2388544781760296E-2</v>
      </c>
      <c r="F26" s="340">
        <v>4.0422842166684972E-2</v>
      </c>
      <c r="G26" s="341">
        <v>3.9960719898887893E-2</v>
      </c>
    </row>
    <row r="27" spans="1:7">
      <c r="A27" s="285">
        <v>16</v>
      </c>
      <c r="B27" s="13" t="s">
        <v>131</v>
      </c>
      <c r="C27" s="340">
        <v>4.8715422466855673E-2</v>
      </c>
      <c r="D27" s="340">
        <v>4.6221228412970529E-2</v>
      </c>
      <c r="E27" s="340">
        <v>4.4034677117811678E-2</v>
      </c>
      <c r="F27" s="340">
        <v>3.6548891124828509E-2</v>
      </c>
      <c r="G27" s="341">
        <v>3.553591280790331E-2</v>
      </c>
    </row>
    <row r="28" spans="1:7">
      <c r="A28" s="285">
        <v>17</v>
      </c>
      <c r="B28" s="13" t="s">
        <v>130</v>
      </c>
      <c r="C28" s="340">
        <v>4.4881126525471562E-2</v>
      </c>
      <c r="D28" s="340">
        <v>4.4917570321519253E-2</v>
      </c>
      <c r="E28" s="340">
        <v>4.5560841639389164E-2</v>
      </c>
      <c r="F28" s="340">
        <v>4.3224434065804632E-2</v>
      </c>
      <c r="G28" s="341">
        <v>4.0933394761787395E-2</v>
      </c>
    </row>
    <row r="29" spans="1:7">
      <c r="A29" s="285">
        <v>18</v>
      </c>
      <c r="B29" s="13" t="s">
        <v>269</v>
      </c>
      <c r="C29" s="340">
        <v>3.6645790239328672E-2</v>
      </c>
      <c r="D29" s="340">
        <v>3.199767405055625E-2</v>
      </c>
      <c r="E29" s="340">
        <v>2.8065278314140046E-2</v>
      </c>
      <c r="F29" s="340">
        <v>3.9948705471960846E-2</v>
      </c>
      <c r="G29" s="341">
        <v>4.2718744670470897E-2</v>
      </c>
    </row>
    <row r="30" spans="1:7">
      <c r="A30" s="285">
        <v>19</v>
      </c>
      <c r="B30" s="13" t="s">
        <v>270</v>
      </c>
      <c r="C30" s="340">
        <v>0.31927712643315065</v>
      </c>
      <c r="D30" s="340">
        <v>0.27839520275475316</v>
      </c>
      <c r="E30" s="340">
        <v>0.24323123414107117</v>
      </c>
      <c r="F30" s="340">
        <v>0.37634687940545997</v>
      </c>
      <c r="G30" s="341">
        <v>0.41232008351057292</v>
      </c>
    </row>
    <row r="31" spans="1:7">
      <c r="A31" s="12"/>
      <c r="B31" s="211" t="s">
        <v>349</v>
      </c>
      <c r="C31" s="332"/>
      <c r="D31" s="332"/>
      <c r="E31" s="332"/>
      <c r="F31" s="332"/>
      <c r="G31" s="333"/>
    </row>
    <row r="32" spans="1:7">
      <c r="A32" s="285">
        <v>20</v>
      </c>
      <c r="B32" s="13" t="s">
        <v>129</v>
      </c>
      <c r="C32" s="340">
        <v>4.4602926850789516E-2</v>
      </c>
      <c r="D32" s="340">
        <v>4.5553531912209469E-2</v>
      </c>
      <c r="E32" s="340">
        <v>4.3518702522826483E-2</v>
      </c>
      <c r="F32" s="340">
        <v>4.3765551546771399E-2</v>
      </c>
      <c r="G32" s="341">
        <v>5.1211137166589878E-2</v>
      </c>
    </row>
    <row r="33" spans="1:7" ht="15" customHeight="1">
      <c r="A33" s="285">
        <v>21</v>
      </c>
      <c r="B33" s="13" t="s">
        <v>128</v>
      </c>
      <c r="C33" s="340">
        <v>3.9929241242363619E-2</v>
      </c>
      <c r="D33" s="340">
        <v>4.0332929476186809E-2</v>
      </c>
      <c r="E33" s="340">
        <v>3.9968751339777668E-2</v>
      </c>
      <c r="F33" s="340">
        <v>3.9927530230018556E-2</v>
      </c>
      <c r="G33" s="341">
        <v>4.1148280517411095E-2</v>
      </c>
    </row>
    <row r="34" spans="1:7">
      <c r="A34" s="285">
        <v>22</v>
      </c>
      <c r="B34" s="13" t="s">
        <v>127</v>
      </c>
      <c r="C34" s="340">
        <v>0.45492457412430276</v>
      </c>
      <c r="D34" s="340">
        <v>0.49429722744714422</v>
      </c>
      <c r="E34" s="340">
        <v>0.51134457463359051</v>
      </c>
      <c r="F34" s="340">
        <v>0.52105142447205355</v>
      </c>
      <c r="G34" s="341">
        <v>0.52833265254177519</v>
      </c>
    </row>
    <row r="35" spans="1:7" ht="15" customHeight="1">
      <c r="A35" s="285">
        <v>23</v>
      </c>
      <c r="B35" s="13" t="s">
        <v>126</v>
      </c>
      <c r="C35" s="340">
        <v>0.50391885545381898</v>
      </c>
      <c r="D35" s="340">
        <v>0.49574313661947955</v>
      </c>
      <c r="E35" s="340">
        <v>0.48697520984349563</v>
      </c>
      <c r="F35" s="340">
        <v>0.49212347231160997</v>
      </c>
      <c r="G35" s="341">
        <v>0.5064139321994876</v>
      </c>
    </row>
    <row r="36" spans="1:7">
      <c r="A36" s="285">
        <v>24</v>
      </c>
      <c r="B36" s="13" t="s">
        <v>125</v>
      </c>
      <c r="C36" s="340">
        <v>1.7964794408540805E-2</v>
      </c>
      <c r="D36" s="340">
        <v>2.6811795128602406E-2</v>
      </c>
      <c r="E36" s="340">
        <v>1.3372622469747766E-2</v>
      </c>
      <c r="F36" s="340">
        <v>0.15402563255274054</v>
      </c>
      <c r="G36" s="341">
        <v>0.10790217031320253</v>
      </c>
    </row>
    <row r="37" spans="1:7" ht="15" customHeight="1">
      <c r="A37" s="12"/>
      <c r="B37" s="211" t="s">
        <v>350</v>
      </c>
      <c r="C37" s="332"/>
      <c r="D37" s="332"/>
      <c r="E37" s="332"/>
      <c r="F37" s="332"/>
      <c r="G37" s="333"/>
    </row>
    <row r="38" spans="1:7" ht="15" customHeight="1">
      <c r="A38" s="285">
        <v>25</v>
      </c>
      <c r="B38" s="13" t="s">
        <v>124</v>
      </c>
      <c r="C38" s="340">
        <v>0.25183080274406877</v>
      </c>
      <c r="D38" s="340">
        <v>0.21305710129624422</v>
      </c>
      <c r="E38" s="340">
        <v>0.21479051101261998</v>
      </c>
      <c r="F38" s="340">
        <v>0.21101618809000994</v>
      </c>
      <c r="G38" s="341">
        <v>0.19477518636322275</v>
      </c>
    </row>
    <row r="39" spans="1:7" ht="15" customHeight="1">
      <c r="A39" s="285">
        <v>26</v>
      </c>
      <c r="B39" s="13" t="s">
        <v>123</v>
      </c>
      <c r="C39" s="340">
        <v>0.57587201089748929</v>
      </c>
      <c r="D39" s="340">
        <v>0.55707665093337222</v>
      </c>
      <c r="E39" s="340">
        <v>0.56396344166790036</v>
      </c>
      <c r="F39" s="340">
        <v>0.58166858638348606</v>
      </c>
      <c r="G39" s="341">
        <v>0.59955637010506724</v>
      </c>
    </row>
    <row r="40" spans="1:7" ht="15" customHeight="1">
      <c r="A40" s="285">
        <v>27</v>
      </c>
      <c r="B40" s="13" t="s">
        <v>122</v>
      </c>
      <c r="C40" s="340">
        <v>0.36004173453853894</v>
      </c>
      <c r="D40" s="340">
        <v>0.31412241754669701</v>
      </c>
      <c r="E40" s="340">
        <v>0.321706082801612</v>
      </c>
      <c r="F40" s="340">
        <v>0.31627930954637368</v>
      </c>
      <c r="G40" s="341">
        <v>0.31603701298083237</v>
      </c>
    </row>
    <row r="41" spans="1:7" ht="15" customHeight="1">
      <c r="A41" s="286"/>
      <c r="B41" s="211" t="s">
        <v>393</v>
      </c>
      <c r="C41" s="332"/>
      <c r="D41" s="332"/>
      <c r="E41" s="332"/>
      <c r="F41" s="332"/>
      <c r="G41" s="333"/>
    </row>
    <row r="42" spans="1:7">
      <c r="A42" s="285">
        <v>28</v>
      </c>
      <c r="B42" s="13" t="s">
        <v>376</v>
      </c>
      <c r="C42" s="342">
        <v>6500381168.1167784</v>
      </c>
      <c r="D42" s="342">
        <v>5407438274.1761627</v>
      </c>
      <c r="E42" s="342">
        <v>5173079898.7963657</v>
      </c>
      <c r="F42" s="342">
        <v>4549243866.4298429</v>
      </c>
      <c r="G42" s="343">
        <v>4276029146.0958605</v>
      </c>
    </row>
    <row r="43" spans="1:7" ht="15" customHeight="1">
      <c r="A43" s="285">
        <v>29</v>
      </c>
      <c r="B43" s="13" t="s">
        <v>388</v>
      </c>
      <c r="C43" s="342">
        <v>5028896009.5991259</v>
      </c>
      <c r="D43" s="342">
        <v>4689703803.699708</v>
      </c>
      <c r="E43" s="342">
        <v>4229353783.7224617</v>
      </c>
      <c r="F43" s="342">
        <v>3838895216.976727</v>
      </c>
      <c r="G43" s="343">
        <v>3628602900.5699868</v>
      </c>
    </row>
    <row r="44" spans="1:7" ht="15" customHeight="1">
      <c r="A44" s="288">
        <v>30</v>
      </c>
      <c r="B44" s="289" t="s">
        <v>377</v>
      </c>
      <c r="C44" s="340">
        <v>1.2926060025319455</v>
      </c>
      <c r="D44" s="340">
        <v>1.1530447338508316</v>
      </c>
      <c r="E44" s="340">
        <v>1.22313718911528</v>
      </c>
      <c r="F44" s="340">
        <v>1.1850398641545996</v>
      </c>
      <c r="G44" s="341">
        <v>1.1784230083220666</v>
      </c>
    </row>
    <row r="45" spans="1:7" ht="15" customHeight="1">
      <c r="A45" s="288"/>
      <c r="B45" s="211" t="s">
        <v>492</v>
      </c>
      <c r="C45" s="332"/>
      <c r="D45" s="332"/>
      <c r="E45" s="332"/>
      <c r="F45" s="332"/>
      <c r="G45" s="333"/>
    </row>
    <row r="46" spans="1:7" ht="15" customHeight="1">
      <c r="A46" s="288">
        <v>31</v>
      </c>
      <c r="B46" s="289" t="s">
        <v>499</v>
      </c>
      <c r="C46" s="342">
        <v>16295389551.729456</v>
      </c>
      <c r="D46" s="342">
        <v>15765244456.107754</v>
      </c>
      <c r="E46" s="342">
        <v>15513112083.226355</v>
      </c>
      <c r="F46" s="342">
        <v>15366833489.102089</v>
      </c>
      <c r="G46" s="343">
        <v>14594785666.421753</v>
      </c>
    </row>
    <row r="47" spans="1:7" ht="15" customHeight="1">
      <c r="A47" s="288">
        <v>32</v>
      </c>
      <c r="B47" s="289" t="s">
        <v>514</v>
      </c>
      <c r="C47" s="342">
        <v>12445006872.860361</v>
      </c>
      <c r="D47" s="342">
        <v>12072438513.572359</v>
      </c>
      <c r="E47" s="342">
        <v>11866274429.414101</v>
      </c>
      <c r="F47" s="342">
        <v>11595023181.578682</v>
      </c>
      <c r="G47" s="343">
        <v>11249238257.285744</v>
      </c>
    </row>
    <row r="48" spans="1:7" ht="13.5" thickBot="1">
      <c r="A48" s="287">
        <v>33</v>
      </c>
      <c r="B48" s="213" t="s">
        <v>532</v>
      </c>
      <c r="C48" s="344">
        <v>1.3093917679761091</v>
      </c>
      <c r="D48" s="344">
        <v>1.3058873266062845</v>
      </c>
      <c r="E48" s="344">
        <v>1.3073279381414338</v>
      </c>
      <c r="F48" s="344">
        <v>1.3252956245500036</v>
      </c>
      <c r="G48" s="345">
        <v>1.2974021291592088</v>
      </c>
    </row>
    <row r="49" spans="1:2">
      <c r="A49" s="14"/>
    </row>
    <row r="50" spans="1:2" ht="38.25">
      <c r="B50" s="256" t="s">
        <v>474</v>
      </c>
    </row>
    <row r="51" spans="1:2" ht="51">
      <c r="B51" s="256" t="s">
        <v>392</v>
      </c>
    </row>
    <row r="53" spans="1:2">
      <c r="B53" s="256"/>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zoomScaleNormal="100" workbookViewId="0"/>
  </sheetViews>
  <sheetFormatPr defaultColWidth="9.140625" defaultRowHeight="12.75"/>
  <cols>
    <col min="1" max="1" width="11.85546875" style="91" bestFit="1" customWidth="1"/>
    <col min="2" max="2" width="105.140625" style="91" bestFit="1" customWidth="1"/>
    <col min="3" max="3" width="16.85546875" style="571" bestFit="1" customWidth="1"/>
    <col min="4" max="4" width="14.5703125" style="571" customWidth="1"/>
    <col min="5" max="5" width="17.5703125" style="571" bestFit="1" customWidth="1"/>
    <col min="6" max="6" width="15.140625" style="571" bestFit="1" customWidth="1"/>
    <col min="7" max="7" width="28.7109375" style="571" bestFit="1" customWidth="1"/>
    <col min="8" max="8" width="16" style="571" customWidth="1"/>
    <col min="9" max="16384" width="9.140625" style="91"/>
  </cols>
  <sheetData>
    <row r="1" spans="1:17">
      <c r="A1" s="2" t="s">
        <v>30</v>
      </c>
      <c r="B1" s="3" t="str">
        <f>'1. key ratios '!B1</f>
        <v>JSC "Bank of Georgia"</v>
      </c>
      <c r="C1" s="91"/>
      <c r="D1" s="91"/>
      <c r="E1" s="91"/>
      <c r="F1" s="91"/>
      <c r="G1" s="91"/>
      <c r="H1" s="91"/>
    </row>
    <row r="2" spans="1:17">
      <c r="A2" s="79" t="s">
        <v>31</v>
      </c>
      <c r="B2" s="290">
        <f>'1. key ratios '!B2</f>
        <v>44834</v>
      </c>
      <c r="C2" s="91"/>
      <c r="D2" s="91"/>
      <c r="E2" s="91"/>
      <c r="F2" s="91"/>
      <c r="G2" s="91"/>
      <c r="H2" s="91"/>
    </row>
    <row r="3" spans="1:17">
      <c r="A3" s="561" t="s">
        <v>539</v>
      </c>
      <c r="C3" s="91"/>
      <c r="D3" s="91"/>
      <c r="E3" s="91"/>
      <c r="F3" s="91"/>
      <c r="G3" s="91"/>
      <c r="H3" s="91"/>
    </row>
    <row r="4" spans="1:17">
      <c r="C4" s="91"/>
      <c r="D4" s="91"/>
      <c r="E4" s="91"/>
      <c r="F4" s="91"/>
      <c r="G4" s="91"/>
      <c r="H4" s="91"/>
    </row>
    <row r="5" spans="1:17" ht="15" customHeight="1">
      <c r="A5" s="717" t="s">
        <v>540</v>
      </c>
      <c r="B5" s="718"/>
      <c r="C5" s="723" t="s">
        <v>541</v>
      </c>
      <c r="D5" s="724"/>
      <c r="E5" s="724"/>
      <c r="F5" s="724"/>
      <c r="G5" s="724"/>
      <c r="H5" s="725"/>
    </row>
    <row r="6" spans="1:17">
      <c r="A6" s="719"/>
      <c r="B6" s="720"/>
      <c r="C6" s="726"/>
      <c r="D6" s="727"/>
      <c r="E6" s="727"/>
      <c r="F6" s="727"/>
      <c r="G6" s="727"/>
      <c r="H6" s="728"/>
    </row>
    <row r="7" spans="1:17">
      <c r="A7" s="721"/>
      <c r="B7" s="722"/>
      <c r="C7" s="562" t="s">
        <v>542</v>
      </c>
      <c r="D7" s="562" t="s">
        <v>543</v>
      </c>
      <c r="E7" s="562" t="s">
        <v>544</v>
      </c>
      <c r="F7" s="562" t="s">
        <v>545</v>
      </c>
      <c r="G7" s="562" t="s">
        <v>546</v>
      </c>
      <c r="H7" s="562" t="s">
        <v>108</v>
      </c>
    </row>
    <row r="8" spans="1:17">
      <c r="A8" s="563">
        <v>1</v>
      </c>
      <c r="B8" s="564" t="s">
        <v>95</v>
      </c>
      <c r="C8" s="565">
        <v>2509986290.1300001</v>
      </c>
      <c r="D8" s="565">
        <v>1365065622.903167</v>
      </c>
      <c r="E8" s="565">
        <v>1028545510.9679635</v>
      </c>
      <c r="F8" s="565">
        <v>367029851.82886982</v>
      </c>
      <c r="G8" s="565">
        <v>0</v>
      </c>
      <c r="H8" s="565">
        <f>SUM(C8:G8)</f>
        <v>5270627275.8299999</v>
      </c>
      <c r="J8" s="566"/>
      <c r="K8" s="566"/>
      <c r="L8" s="566"/>
      <c r="M8" s="566"/>
      <c r="N8" s="566"/>
      <c r="O8" s="566"/>
      <c r="P8" s="566"/>
      <c r="Q8" s="566"/>
    </row>
    <row r="9" spans="1:17">
      <c r="A9" s="563">
        <v>2</v>
      </c>
      <c r="B9" s="564" t="s">
        <v>96</v>
      </c>
      <c r="C9" s="565">
        <v>0</v>
      </c>
      <c r="D9" s="565"/>
      <c r="E9" s="565"/>
      <c r="F9" s="565"/>
      <c r="G9" s="565">
        <v>0</v>
      </c>
      <c r="H9" s="565">
        <f t="shared" ref="H9:H21" si="0">SUM(C9:G9)</f>
        <v>0</v>
      </c>
      <c r="J9" s="566"/>
      <c r="K9" s="566"/>
      <c r="L9" s="566"/>
      <c r="M9" s="566"/>
      <c r="N9" s="566"/>
      <c r="O9" s="566"/>
    </row>
    <row r="10" spans="1:17">
      <c r="A10" s="563">
        <v>3</v>
      </c>
      <c r="B10" s="564" t="s">
        <v>267</v>
      </c>
      <c r="C10" s="565"/>
      <c r="D10" s="565"/>
      <c r="E10" s="565"/>
      <c r="F10" s="565"/>
      <c r="G10" s="565"/>
      <c r="H10" s="565">
        <f t="shared" si="0"/>
        <v>0</v>
      </c>
      <c r="J10" s="566"/>
      <c r="K10" s="566"/>
      <c r="L10" s="566"/>
      <c r="M10" s="566"/>
      <c r="N10" s="566"/>
      <c r="O10" s="566"/>
    </row>
    <row r="11" spans="1:17">
      <c r="A11" s="563">
        <v>4</v>
      </c>
      <c r="B11" s="564" t="s">
        <v>97</v>
      </c>
      <c r="C11" s="565"/>
      <c r="D11" s="565">
        <v>388548986.69999999</v>
      </c>
      <c r="E11" s="565">
        <v>678831402.73999989</v>
      </c>
      <c r="F11" s="565">
        <v>0</v>
      </c>
      <c r="G11" s="565"/>
      <c r="H11" s="565">
        <f t="shared" si="0"/>
        <v>1067380389.4399998</v>
      </c>
      <c r="J11" s="566"/>
      <c r="K11" s="566"/>
      <c r="L11" s="566"/>
      <c r="M11" s="566"/>
      <c r="N11" s="566"/>
      <c r="O11" s="566"/>
    </row>
    <row r="12" spans="1:17">
      <c r="A12" s="563">
        <v>5</v>
      </c>
      <c r="B12" s="564" t="s">
        <v>98</v>
      </c>
      <c r="C12" s="565"/>
      <c r="D12" s="565"/>
      <c r="E12" s="565"/>
      <c r="F12" s="565"/>
      <c r="G12" s="565"/>
      <c r="H12" s="565">
        <f t="shared" si="0"/>
        <v>0</v>
      </c>
      <c r="J12" s="566"/>
      <c r="K12" s="566"/>
      <c r="L12" s="566"/>
      <c r="M12" s="566"/>
      <c r="N12" s="566"/>
      <c r="O12" s="566"/>
    </row>
    <row r="13" spans="1:17">
      <c r="A13" s="563">
        <v>6</v>
      </c>
      <c r="B13" s="564" t="s">
        <v>99</v>
      </c>
      <c r="C13" s="565">
        <v>1084213945.0899999</v>
      </c>
      <c r="D13" s="565">
        <v>1353467933.1118</v>
      </c>
      <c r="E13" s="565"/>
      <c r="F13" s="565"/>
      <c r="G13" s="565">
        <v>0</v>
      </c>
      <c r="H13" s="565">
        <f t="shared" si="0"/>
        <v>2437681878.2017999</v>
      </c>
      <c r="J13" s="566"/>
      <c r="K13" s="566"/>
      <c r="L13" s="566"/>
      <c r="M13" s="566"/>
      <c r="N13" s="566"/>
      <c r="O13" s="566"/>
    </row>
    <row r="14" spans="1:17">
      <c r="A14" s="563">
        <v>7</v>
      </c>
      <c r="B14" s="564" t="s">
        <v>100</v>
      </c>
      <c r="C14" s="565">
        <v>0</v>
      </c>
      <c r="D14" s="565">
        <v>1374556154.5831163</v>
      </c>
      <c r="E14" s="565">
        <v>1902676341.902632</v>
      </c>
      <c r="F14" s="565">
        <v>2189034170.7085199</v>
      </c>
      <c r="G14" s="565">
        <v>69232965.170986399</v>
      </c>
      <c r="H14" s="565">
        <f t="shared" si="0"/>
        <v>5535499632.3652544</v>
      </c>
      <c r="J14" s="566"/>
      <c r="K14" s="566"/>
      <c r="L14" s="566"/>
      <c r="M14" s="566"/>
      <c r="N14" s="566"/>
      <c r="O14" s="566"/>
    </row>
    <row r="15" spans="1:17">
      <c r="A15" s="563">
        <v>8</v>
      </c>
      <c r="B15" s="564" t="s">
        <v>101</v>
      </c>
      <c r="C15" s="565">
        <v>0</v>
      </c>
      <c r="D15" s="565">
        <v>601175048.74515879</v>
      </c>
      <c r="E15" s="565">
        <v>2501301804.1165104</v>
      </c>
      <c r="F15" s="565">
        <v>1460892277.4260051</v>
      </c>
      <c r="G15" s="565">
        <v>13689128.37716054</v>
      </c>
      <c r="H15" s="565">
        <f t="shared" si="0"/>
        <v>4577058258.664834</v>
      </c>
      <c r="J15" s="566"/>
      <c r="K15" s="566"/>
      <c r="L15" s="566"/>
      <c r="M15" s="566"/>
      <c r="N15" s="566"/>
      <c r="O15" s="566"/>
    </row>
    <row r="16" spans="1:17">
      <c r="A16" s="563">
        <v>9</v>
      </c>
      <c r="B16" s="564" t="s">
        <v>102</v>
      </c>
      <c r="C16" s="565"/>
      <c r="D16" s="565">
        <v>103198981.41374421</v>
      </c>
      <c r="E16" s="565">
        <v>859568133.05694783</v>
      </c>
      <c r="F16" s="565">
        <v>2739488561.9601588</v>
      </c>
      <c r="G16" s="565">
        <v>1904336.447050764</v>
      </c>
      <c r="H16" s="565">
        <f t="shared" si="0"/>
        <v>3704160012.8779016</v>
      </c>
      <c r="J16" s="566"/>
      <c r="K16" s="566"/>
      <c r="L16" s="566"/>
      <c r="M16" s="566"/>
      <c r="N16" s="566"/>
      <c r="O16" s="566"/>
    </row>
    <row r="17" spans="1:15">
      <c r="A17" s="563">
        <v>10</v>
      </c>
      <c r="B17" s="567" t="s">
        <v>558</v>
      </c>
      <c r="C17" s="565"/>
      <c r="D17" s="565">
        <v>11668565.453408003</v>
      </c>
      <c r="E17" s="565">
        <v>34814302.766116001</v>
      </c>
      <c r="F17" s="565">
        <v>57254699.571684003</v>
      </c>
      <c r="G17" s="565">
        <v>39100308.164881706</v>
      </c>
      <c r="H17" s="565">
        <f t="shared" si="0"/>
        <v>142837875.95608971</v>
      </c>
      <c r="J17" s="566"/>
      <c r="K17" s="566"/>
      <c r="L17" s="566"/>
      <c r="M17" s="566"/>
      <c r="N17" s="566"/>
      <c r="O17" s="566"/>
    </row>
    <row r="18" spans="1:15">
      <c r="A18" s="563">
        <v>11</v>
      </c>
      <c r="B18" s="564" t="s">
        <v>104</v>
      </c>
      <c r="C18" s="565"/>
      <c r="D18" s="565">
        <v>97354230.065512002</v>
      </c>
      <c r="E18" s="565">
        <v>524898215.99106097</v>
      </c>
      <c r="F18" s="565">
        <v>1077489174.852607</v>
      </c>
      <c r="G18" s="565">
        <v>26862803.445065964</v>
      </c>
      <c r="H18" s="565">
        <f t="shared" si="0"/>
        <v>1726604424.3542459</v>
      </c>
      <c r="J18" s="566"/>
      <c r="K18" s="566"/>
      <c r="L18" s="566"/>
      <c r="M18" s="566"/>
      <c r="N18" s="566"/>
      <c r="O18" s="566"/>
    </row>
    <row r="19" spans="1:15">
      <c r="A19" s="563">
        <v>12</v>
      </c>
      <c r="B19" s="564" t="s">
        <v>105</v>
      </c>
      <c r="C19" s="565"/>
      <c r="D19" s="565"/>
      <c r="E19" s="565"/>
      <c r="F19" s="565"/>
      <c r="G19" s="565"/>
      <c r="H19" s="565">
        <f t="shared" si="0"/>
        <v>0</v>
      </c>
      <c r="J19" s="566"/>
      <c r="K19" s="566"/>
      <c r="L19" s="566"/>
      <c r="M19" s="566"/>
      <c r="N19" s="566"/>
      <c r="O19" s="566"/>
    </row>
    <row r="20" spans="1:15">
      <c r="A20" s="563">
        <v>13</v>
      </c>
      <c r="B20" s="564" t="s">
        <v>246</v>
      </c>
      <c r="C20" s="565"/>
      <c r="D20" s="565"/>
      <c r="E20" s="565"/>
      <c r="F20" s="565"/>
      <c r="G20" s="565"/>
      <c r="H20" s="565">
        <f t="shared" si="0"/>
        <v>0</v>
      </c>
      <c r="J20" s="566"/>
      <c r="K20" s="566"/>
      <c r="L20" s="566"/>
      <c r="M20" s="566"/>
      <c r="N20" s="566"/>
      <c r="O20" s="566"/>
    </row>
    <row r="21" spans="1:15">
      <c r="A21" s="563">
        <v>14</v>
      </c>
      <c r="B21" s="564" t="s">
        <v>107</v>
      </c>
      <c r="C21" s="565">
        <v>806655650.96599996</v>
      </c>
      <c r="D21" s="565">
        <v>462276273.09403491</v>
      </c>
      <c r="E21" s="565"/>
      <c r="F21" s="565"/>
      <c r="G21" s="565">
        <v>537159830.05901515</v>
      </c>
      <c r="H21" s="565">
        <f t="shared" si="0"/>
        <v>1806091754.11905</v>
      </c>
      <c r="J21" s="566"/>
      <c r="K21" s="566"/>
      <c r="L21" s="566"/>
      <c r="M21" s="566"/>
      <c r="N21" s="566"/>
      <c r="O21" s="566"/>
    </row>
    <row r="22" spans="1:15">
      <c r="A22" s="568">
        <v>15</v>
      </c>
      <c r="B22" s="569" t="s">
        <v>108</v>
      </c>
      <c r="C22" s="565">
        <f>+SUM(C8:C16)+SUM(C18:C21)</f>
        <v>4400855886.1859999</v>
      </c>
      <c r="D22" s="565">
        <f t="shared" ref="D22:G22" si="1">+SUM(D8:D16)+SUM(D18:D21)</f>
        <v>5745643230.6165333</v>
      </c>
      <c r="E22" s="565">
        <f t="shared" si="1"/>
        <v>7495821408.775115</v>
      </c>
      <c r="F22" s="565">
        <f t="shared" si="1"/>
        <v>7833934036.7761602</v>
      </c>
      <c r="G22" s="565">
        <f t="shared" si="1"/>
        <v>648849063.49927878</v>
      </c>
      <c r="H22" s="565">
        <f>+SUM(H8:H16)+SUM(H18:H21)</f>
        <v>26125103625.853088</v>
      </c>
      <c r="J22" s="566"/>
      <c r="K22" s="566"/>
      <c r="L22" s="566"/>
      <c r="M22" s="566"/>
      <c r="N22" s="566"/>
      <c r="O22" s="566"/>
    </row>
    <row r="26" spans="1:15" ht="38.25">
      <c r="B26" s="570" t="s">
        <v>687</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zoomScaleNormal="100" workbookViewId="0"/>
  </sheetViews>
  <sheetFormatPr defaultColWidth="9.140625" defaultRowHeight="15"/>
  <cols>
    <col min="1" max="1" width="11.85546875" style="576" bestFit="1" customWidth="1"/>
    <col min="2" max="2" width="114.7109375" style="574" customWidth="1"/>
    <col min="3" max="3" width="22.42578125" style="574" customWidth="1"/>
    <col min="4" max="4" width="23.5703125" style="574" customWidth="1"/>
    <col min="5" max="8" width="22.140625" style="574" customWidth="1"/>
    <col min="9" max="9" width="41.42578125" style="574" customWidth="1"/>
    <col min="10" max="16384" width="9.140625" style="574"/>
  </cols>
  <sheetData>
    <row r="1" spans="1:20">
      <c r="A1" s="264" t="s">
        <v>30</v>
      </c>
      <c r="B1" s="572" t="str">
        <f>'1. key ratios '!B1</f>
        <v>JSC "Bank of Georgia"</v>
      </c>
    </row>
    <row r="2" spans="1:20">
      <c r="A2" s="237" t="s">
        <v>31</v>
      </c>
      <c r="B2" s="573">
        <f>'1. key ratios '!B2</f>
        <v>44834</v>
      </c>
    </row>
    <row r="3" spans="1:20">
      <c r="A3" s="575" t="s">
        <v>547</v>
      </c>
    </row>
    <row r="4" spans="1:20">
      <c r="C4" s="577" t="s">
        <v>0</v>
      </c>
      <c r="D4" s="577" t="s">
        <v>1</v>
      </c>
      <c r="E4" s="577" t="s">
        <v>2</v>
      </c>
      <c r="F4" s="577" t="s">
        <v>3</v>
      </c>
      <c r="G4" s="577" t="s">
        <v>4</v>
      </c>
      <c r="H4" s="577" t="s">
        <v>5</v>
      </c>
      <c r="I4" s="577" t="s">
        <v>8</v>
      </c>
    </row>
    <row r="5" spans="1:20" ht="44.25" customHeight="1">
      <c r="A5" s="731" t="s">
        <v>548</v>
      </c>
      <c r="B5" s="732"/>
      <c r="C5" s="735" t="s">
        <v>549</v>
      </c>
      <c r="D5" s="735"/>
      <c r="E5" s="735" t="s">
        <v>550</v>
      </c>
      <c r="F5" s="735" t="s">
        <v>551</v>
      </c>
      <c r="G5" s="729" t="s">
        <v>552</v>
      </c>
      <c r="H5" s="729" t="s">
        <v>553</v>
      </c>
      <c r="I5" s="578" t="s">
        <v>554</v>
      </c>
    </row>
    <row r="6" spans="1:20" ht="60" customHeight="1">
      <c r="A6" s="733"/>
      <c r="B6" s="734"/>
      <c r="C6" s="579" t="s">
        <v>555</v>
      </c>
      <c r="D6" s="579" t="s">
        <v>556</v>
      </c>
      <c r="E6" s="735"/>
      <c r="F6" s="735"/>
      <c r="G6" s="730"/>
      <c r="H6" s="730"/>
      <c r="I6" s="578" t="s">
        <v>557</v>
      </c>
    </row>
    <row r="7" spans="1:20">
      <c r="A7" s="580">
        <v>1</v>
      </c>
      <c r="B7" s="581" t="s">
        <v>95</v>
      </c>
      <c r="C7" s="582"/>
      <c r="D7" s="582">
        <v>5270627275.8299999</v>
      </c>
      <c r="E7" s="582"/>
      <c r="F7" s="582"/>
      <c r="G7" s="582"/>
      <c r="H7" s="582"/>
      <c r="I7" s="583">
        <f t="shared" ref="I7:I23" si="0">C7+D7-E7-F7-G7</f>
        <v>5270627275.8299999</v>
      </c>
      <c r="K7" s="584"/>
      <c r="L7" s="584"/>
      <c r="M7" s="584"/>
      <c r="N7" s="584"/>
      <c r="O7" s="584"/>
      <c r="P7" s="584"/>
      <c r="Q7" s="584"/>
      <c r="R7" s="584"/>
      <c r="S7" s="584"/>
      <c r="T7" s="584"/>
    </row>
    <row r="8" spans="1:20">
      <c r="A8" s="580">
        <v>2</v>
      </c>
      <c r="B8" s="581" t="s">
        <v>96</v>
      </c>
      <c r="C8" s="582"/>
      <c r="D8" s="582"/>
      <c r="E8" s="582"/>
      <c r="F8" s="582"/>
      <c r="G8" s="582"/>
      <c r="H8" s="582"/>
      <c r="I8" s="583">
        <f t="shared" si="0"/>
        <v>0</v>
      </c>
      <c r="K8" s="584"/>
      <c r="L8" s="584"/>
      <c r="M8" s="584"/>
      <c r="N8" s="584"/>
      <c r="O8" s="584"/>
      <c r="P8" s="584"/>
      <c r="Q8" s="584"/>
    </row>
    <row r="9" spans="1:20">
      <c r="A9" s="580">
        <v>3</v>
      </c>
      <c r="B9" s="581" t="s">
        <v>267</v>
      </c>
      <c r="C9" s="582"/>
      <c r="D9" s="582"/>
      <c r="E9" s="582"/>
      <c r="F9" s="582"/>
      <c r="G9" s="582"/>
      <c r="H9" s="582"/>
      <c r="I9" s="583">
        <f t="shared" si="0"/>
        <v>0</v>
      </c>
      <c r="K9" s="584"/>
      <c r="L9" s="584"/>
      <c r="M9" s="584"/>
      <c r="N9" s="584"/>
      <c r="O9" s="584"/>
      <c r="P9" s="584"/>
      <c r="Q9" s="584"/>
    </row>
    <row r="10" spans="1:20">
      <c r="A10" s="580">
        <v>4</v>
      </c>
      <c r="B10" s="581" t="s">
        <v>97</v>
      </c>
      <c r="C10" s="582"/>
      <c r="D10" s="582">
        <v>1067380389.4399998</v>
      </c>
      <c r="E10" s="582"/>
      <c r="F10" s="582"/>
      <c r="G10" s="582"/>
      <c r="H10" s="582"/>
      <c r="I10" s="583">
        <f t="shared" si="0"/>
        <v>1067380389.4399998</v>
      </c>
      <c r="K10" s="584"/>
      <c r="L10" s="584"/>
      <c r="M10" s="584"/>
      <c r="N10" s="584"/>
      <c r="O10" s="584"/>
      <c r="P10" s="584"/>
      <c r="Q10" s="584"/>
    </row>
    <row r="11" spans="1:20">
      <c r="A11" s="580">
        <v>5</v>
      </c>
      <c r="B11" s="581" t="s">
        <v>98</v>
      </c>
      <c r="C11" s="582"/>
      <c r="D11" s="582"/>
      <c r="E11" s="582"/>
      <c r="F11" s="582"/>
      <c r="G11" s="582"/>
      <c r="H11" s="582"/>
      <c r="I11" s="583">
        <f t="shared" si="0"/>
        <v>0</v>
      </c>
      <c r="K11" s="584"/>
      <c r="L11" s="584"/>
      <c r="M11" s="584"/>
      <c r="N11" s="584"/>
      <c r="O11" s="584"/>
      <c r="P11" s="584"/>
      <c r="Q11" s="584"/>
    </row>
    <row r="12" spans="1:20">
      <c r="A12" s="580">
        <v>6</v>
      </c>
      <c r="B12" s="581" t="s">
        <v>99</v>
      </c>
      <c r="C12" s="582"/>
      <c r="D12" s="582">
        <v>2437681878.2017999</v>
      </c>
      <c r="E12" s="582"/>
      <c r="F12" s="582"/>
      <c r="G12" s="582"/>
      <c r="H12" s="582"/>
      <c r="I12" s="583">
        <f t="shared" si="0"/>
        <v>2437681878.2017999</v>
      </c>
      <c r="K12" s="584"/>
      <c r="L12" s="584"/>
      <c r="M12" s="584"/>
      <c r="N12" s="584"/>
      <c r="O12" s="584"/>
      <c r="P12" s="584"/>
      <c r="Q12" s="584"/>
    </row>
    <row r="13" spans="1:20">
      <c r="A13" s="580">
        <v>7</v>
      </c>
      <c r="B13" s="581" t="s">
        <v>100</v>
      </c>
      <c r="C13" s="582">
        <v>289472722.23000002</v>
      </c>
      <c r="D13" s="582">
        <v>5411840375.2440929</v>
      </c>
      <c r="E13" s="582">
        <v>165813465.10883841</v>
      </c>
      <c r="F13" s="582">
        <v>93448505.737377509</v>
      </c>
      <c r="G13" s="582"/>
      <c r="H13" s="582">
        <v>9954531.4800000004</v>
      </c>
      <c r="I13" s="583">
        <f t="shared" si="0"/>
        <v>5442051126.6278772</v>
      </c>
      <c r="K13" s="584"/>
      <c r="L13" s="584"/>
      <c r="M13" s="584"/>
      <c r="N13" s="584"/>
      <c r="O13" s="584"/>
      <c r="P13" s="584"/>
      <c r="Q13" s="584"/>
    </row>
    <row r="14" spans="1:20">
      <c r="A14" s="580">
        <v>8</v>
      </c>
      <c r="B14" s="581" t="s">
        <v>101</v>
      </c>
      <c r="C14" s="582">
        <v>304793321.55000001</v>
      </c>
      <c r="D14" s="582">
        <v>4411391524.6726303</v>
      </c>
      <c r="E14" s="582">
        <v>139126587.55779669</v>
      </c>
      <c r="F14" s="582">
        <v>81882220.486224204</v>
      </c>
      <c r="G14" s="582"/>
      <c r="H14" s="582">
        <v>53255309.5</v>
      </c>
      <c r="I14" s="583">
        <f t="shared" si="0"/>
        <v>4495176038.1786098</v>
      </c>
      <c r="K14" s="584"/>
      <c r="L14" s="584"/>
      <c r="M14" s="584"/>
      <c r="N14" s="584"/>
      <c r="O14" s="584"/>
      <c r="P14" s="584"/>
      <c r="Q14" s="584"/>
    </row>
    <row r="15" spans="1:20">
      <c r="A15" s="580">
        <v>9</v>
      </c>
      <c r="B15" s="581" t="s">
        <v>102</v>
      </c>
      <c r="C15" s="582">
        <v>110076900</v>
      </c>
      <c r="D15" s="582">
        <v>3637751014.6824417</v>
      </c>
      <c r="E15" s="582">
        <v>43667901.804540053</v>
      </c>
      <c r="F15" s="582">
        <v>70834206.728634804</v>
      </c>
      <c r="G15" s="582"/>
      <c r="H15" s="582">
        <v>559981.32999999996</v>
      </c>
      <c r="I15" s="583">
        <f t="shared" si="0"/>
        <v>3633325806.1492667</v>
      </c>
      <c r="K15" s="584"/>
      <c r="L15" s="584"/>
      <c r="M15" s="584"/>
      <c r="N15" s="584"/>
      <c r="O15" s="584"/>
      <c r="P15" s="584"/>
      <c r="Q15" s="584"/>
    </row>
    <row r="16" spans="1:20">
      <c r="A16" s="580">
        <v>10</v>
      </c>
      <c r="B16" s="585" t="s">
        <v>558</v>
      </c>
      <c r="C16" s="582">
        <v>258397665.13</v>
      </c>
      <c r="D16" s="582">
        <v>4402430.9352303213</v>
      </c>
      <c r="E16" s="582">
        <v>119962220.10914059</v>
      </c>
      <c r="F16" s="582">
        <v>59459.184450910609</v>
      </c>
      <c r="G16" s="582"/>
      <c r="H16" s="582">
        <v>66360564.010000005</v>
      </c>
      <c r="I16" s="583">
        <f t="shared" si="0"/>
        <v>142778416.77163881</v>
      </c>
      <c r="K16" s="584"/>
      <c r="L16" s="584"/>
      <c r="M16" s="584"/>
      <c r="N16" s="584"/>
      <c r="O16" s="584"/>
      <c r="P16" s="584"/>
      <c r="Q16" s="584"/>
    </row>
    <row r="17" spans="1:17">
      <c r="A17" s="580">
        <v>11</v>
      </c>
      <c r="B17" s="581" t="s">
        <v>104</v>
      </c>
      <c r="C17" s="582">
        <v>30098835.001152962</v>
      </c>
      <c r="D17" s="582">
        <v>1698971282.983093</v>
      </c>
      <c r="E17" s="582">
        <v>2465693.6300000004</v>
      </c>
      <c r="F17" s="582">
        <v>33552305.012485288</v>
      </c>
      <c r="G17" s="582"/>
      <c r="H17" s="582">
        <v>2590741.7000000002</v>
      </c>
      <c r="I17" s="583">
        <f t="shared" si="0"/>
        <v>1693052119.3417606</v>
      </c>
      <c r="K17" s="584"/>
      <c r="L17" s="584"/>
      <c r="M17" s="584"/>
      <c r="N17" s="584"/>
      <c r="O17" s="584"/>
      <c r="P17" s="584"/>
      <c r="Q17" s="584"/>
    </row>
    <row r="18" spans="1:17">
      <c r="A18" s="580">
        <v>12</v>
      </c>
      <c r="B18" s="581" t="s">
        <v>105</v>
      </c>
      <c r="C18" s="582"/>
      <c r="D18" s="582"/>
      <c r="E18" s="582"/>
      <c r="F18" s="582"/>
      <c r="G18" s="582"/>
      <c r="H18" s="582"/>
      <c r="I18" s="583">
        <f t="shared" si="0"/>
        <v>0</v>
      </c>
      <c r="K18" s="584"/>
      <c r="L18" s="584"/>
      <c r="M18" s="584"/>
      <c r="N18" s="584"/>
      <c r="O18" s="584"/>
      <c r="P18" s="584"/>
      <c r="Q18" s="584"/>
    </row>
    <row r="19" spans="1:17">
      <c r="A19" s="580">
        <v>13</v>
      </c>
      <c r="B19" s="581" t="s">
        <v>246</v>
      </c>
      <c r="C19" s="582"/>
      <c r="D19" s="582"/>
      <c r="E19" s="582"/>
      <c r="F19" s="582"/>
      <c r="G19" s="582"/>
      <c r="H19" s="582"/>
      <c r="I19" s="583">
        <f t="shared" si="0"/>
        <v>0</v>
      </c>
      <c r="K19" s="584"/>
      <c r="L19" s="584"/>
      <c r="M19" s="584"/>
      <c r="N19" s="584"/>
      <c r="O19" s="584"/>
      <c r="P19" s="584"/>
      <c r="Q19" s="584"/>
    </row>
    <row r="20" spans="1:17">
      <c r="A20" s="580">
        <v>14</v>
      </c>
      <c r="B20" s="581" t="s">
        <v>107</v>
      </c>
      <c r="C20" s="582">
        <v>327330052.8882668</v>
      </c>
      <c r="D20" s="582">
        <v>1813534988.4403832</v>
      </c>
      <c r="E20" s="582">
        <v>174734207.50570002</v>
      </c>
      <c r="F20" s="582">
        <v>0</v>
      </c>
      <c r="G20" s="582">
        <v>6908066</v>
      </c>
      <c r="H20" s="582">
        <v>1081663.0900000003</v>
      </c>
      <c r="I20" s="583">
        <f t="shared" si="0"/>
        <v>1959222767.8229499</v>
      </c>
      <c r="K20" s="584"/>
      <c r="L20" s="584"/>
      <c r="M20" s="584"/>
      <c r="N20" s="584"/>
      <c r="O20" s="584"/>
      <c r="P20" s="584"/>
      <c r="Q20" s="584"/>
    </row>
    <row r="21" spans="1:17" s="588" customFormat="1">
      <c r="A21" s="586">
        <v>15</v>
      </c>
      <c r="B21" s="587" t="s">
        <v>108</v>
      </c>
      <c r="C21" s="587">
        <v>1061771831.6694198</v>
      </c>
      <c r="D21" s="587">
        <v>25749178729.494442</v>
      </c>
      <c r="E21" s="587">
        <v>525807855.60687518</v>
      </c>
      <c r="F21" s="587">
        <v>279717237.9647218</v>
      </c>
      <c r="G21" s="587">
        <v>6908066</v>
      </c>
      <c r="H21" s="587">
        <v>67442227.100000009</v>
      </c>
      <c r="I21" s="583">
        <f t="shared" si="0"/>
        <v>25998517401.592262</v>
      </c>
      <c r="K21" s="584"/>
      <c r="L21" s="584"/>
      <c r="M21" s="584"/>
      <c r="N21" s="584"/>
      <c r="O21" s="584"/>
      <c r="P21" s="584"/>
      <c r="Q21" s="584"/>
    </row>
    <row r="22" spans="1:17">
      <c r="A22" s="589">
        <v>16</v>
      </c>
      <c r="B22" s="590" t="s">
        <v>559</v>
      </c>
      <c r="C22" s="582">
        <v>701940683.95640004</v>
      </c>
      <c r="D22" s="582">
        <v>15119213305.347</v>
      </c>
      <c r="E22" s="582">
        <v>346399574.00119996</v>
      </c>
      <c r="F22" s="582">
        <v>278954069.99879998</v>
      </c>
      <c r="G22" s="582">
        <v>0</v>
      </c>
      <c r="H22" s="582">
        <v>66360564.020000026</v>
      </c>
      <c r="I22" s="583">
        <f t="shared" si="0"/>
        <v>15195800345.3034</v>
      </c>
      <c r="K22" s="584"/>
      <c r="L22" s="584"/>
      <c r="M22" s="584"/>
      <c r="N22" s="584"/>
      <c r="O22" s="584"/>
      <c r="P22" s="584"/>
      <c r="Q22" s="584"/>
    </row>
    <row r="23" spans="1:17">
      <c r="A23" s="589">
        <v>17</v>
      </c>
      <c r="B23" s="590" t="s">
        <v>560</v>
      </c>
      <c r="C23" s="582"/>
      <c r="D23" s="582">
        <v>4238294346.8000002</v>
      </c>
      <c r="E23" s="582">
        <v>97530.880000000005</v>
      </c>
      <c r="F23" s="582">
        <v>486416.19200000004</v>
      </c>
      <c r="G23" s="582"/>
      <c r="H23" s="582"/>
      <c r="I23" s="583">
        <f t="shared" si="0"/>
        <v>4237710399.7280002</v>
      </c>
      <c r="K23" s="584"/>
      <c r="L23" s="584"/>
      <c r="M23" s="584"/>
      <c r="N23" s="584"/>
      <c r="O23" s="584"/>
      <c r="P23" s="584"/>
      <c r="Q23" s="584"/>
    </row>
    <row r="26" spans="1:17" ht="30">
      <c r="B26" s="591" t="s">
        <v>687</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GridLines="0" zoomScaleNormal="100" workbookViewId="0"/>
  </sheetViews>
  <sheetFormatPr defaultColWidth="9.140625" defaultRowHeight="12.75"/>
  <cols>
    <col min="1" max="1" width="11" style="91" bestFit="1" customWidth="1"/>
    <col min="2" max="2" width="93.42578125" style="91" customWidth="1"/>
    <col min="3" max="8" width="22" style="91" customWidth="1"/>
    <col min="9" max="9" width="42.28515625" style="91" bestFit="1" customWidth="1"/>
    <col min="10" max="16384" width="9.140625" style="91"/>
  </cols>
  <sheetData>
    <row r="1" spans="1:19">
      <c r="A1" s="2" t="s">
        <v>30</v>
      </c>
      <c r="B1" s="3" t="str">
        <f>'1. key ratios '!B1</f>
        <v>JSC "Bank of Georgia"</v>
      </c>
    </row>
    <row r="2" spans="1:19">
      <c r="A2" s="79" t="s">
        <v>31</v>
      </c>
      <c r="B2" s="290">
        <f>'1. key ratios '!B2</f>
        <v>44834</v>
      </c>
    </row>
    <row r="3" spans="1:19">
      <c r="A3" s="561" t="s">
        <v>561</v>
      </c>
    </row>
    <row r="4" spans="1:19">
      <c r="C4" s="592" t="s">
        <v>0</v>
      </c>
      <c r="D4" s="592" t="s">
        <v>1</v>
      </c>
      <c r="E4" s="592" t="s">
        <v>2</v>
      </c>
      <c r="F4" s="592" t="s">
        <v>3</v>
      </c>
      <c r="G4" s="592" t="s">
        <v>4</v>
      </c>
      <c r="H4" s="592" t="s">
        <v>5</v>
      </c>
      <c r="I4" s="592" t="s">
        <v>8</v>
      </c>
    </row>
    <row r="5" spans="1:19" ht="46.5" customHeight="1">
      <c r="A5" s="717" t="s">
        <v>702</v>
      </c>
      <c r="B5" s="718"/>
      <c r="C5" s="737" t="s">
        <v>549</v>
      </c>
      <c r="D5" s="737"/>
      <c r="E5" s="737" t="s">
        <v>550</v>
      </c>
      <c r="F5" s="737" t="s">
        <v>551</v>
      </c>
      <c r="G5" s="736" t="s">
        <v>552</v>
      </c>
      <c r="H5" s="736" t="s">
        <v>553</v>
      </c>
      <c r="I5" s="593" t="s">
        <v>554</v>
      </c>
    </row>
    <row r="6" spans="1:19" ht="75" customHeight="1">
      <c r="A6" s="721"/>
      <c r="B6" s="722"/>
      <c r="C6" s="594" t="s">
        <v>555</v>
      </c>
      <c r="D6" s="594" t="s">
        <v>556</v>
      </c>
      <c r="E6" s="737"/>
      <c r="F6" s="737"/>
      <c r="G6" s="705"/>
      <c r="H6" s="705"/>
      <c r="I6" s="593" t="s">
        <v>557</v>
      </c>
    </row>
    <row r="7" spans="1:19">
      <c r="A7" s="595">
        <v>1</v>
      </c>
      <c r="B7" s="596" t="s">
        <v>692</v>
      </c>
      <c r="C7" s="597">
        <v>17492773.012571394</v>
      </c>
      <c r="D7" s="597">
        <v>5890146469.2774277</v>
      </c>
      <c r="E7" s="597">
        <v>8045218.0500000017</v>
      </c>
      <c r="F7" s="597">
        <v>12014234.809999999</v>
      </c>
      <c r="G7" s="597">
        <v>0</v>
      </c>
      <c r="H7" s="597">
        <v>0</v>
      </c>
      <c r="I7" s="598">
        <f t="shared" ref="I7:I34" si="0">C7+D7-E7-F7-G7</f>
        <v>5887579789.4299984</v>
      </c>
      <c r="K7" s="599"/>
      <c r="L7" s="599"/>
      <c r="M7" s="599"/>
      <c r="N7" s="599"/>
      <c r="O7" s="599"/>
      <c r="P7" s="599"/>
      <c r="Q7" s="599"/>
      <c r="R7" s="599"/>
      <c r="S7" s="599"/>
    </row>
    <row r="8" spans="1:19">
      <c r="A8" s="595">
        <v>2</v>
      </c>
      <c r="B8" s="596" t="s">
        <v>562</v>
      </c>
      <c r="C8" s="597">
        <v>147149720.59389466</v>
      </c>
      <c r="D8" s="597">
        <v>4902546480.1614065</v>
      </c>
      <c r="E8" s="597">
        <v>43311932.142372876</v>
      </c>
      <c r="F8" s="597">
        <v>28476481.331999999</v>
      </c>
      <c r="G8" s="597">
        <v>0</v>
      </c>
      <c r="H8" s="597">
        <v>0</v>
      </c>
      <c r="I8" s="598">
        <f t="shared" si="0"/>
        <v>4977907787.2809286</v>
      </c>
      <c r="K8" s="599"/>
      <c r="L8" s="599"/>
      <c r="M8" s="599"/>
      <c r="N8" s="599"/>
      <c r="O8" s="599"/>
      <c r="P8" s="599"/>
      <c r="Q8" s="599"/>
    </row>
    <row r="9" spans="1:19">
      <c r="A9" s="595">
        <v>3</v>
      </c>
      <c r="B9" s="596" t="s">
        <v>563</v>
      </c>
      <c r="C9" s="597">
        <v>0</v>
      </c>
      <c r="D9" s="597">
        <v>0</v>
      </c>
      <c r="E9" s="597">
        <v>0</v>
      </c>
      <c r="F9" s="597">
        <v>0</v>
      </c>
      <c r="G9" s="597">
        <v>0</v>
      </c>
      <c r="H9" s="597">
        <v>0</v>
      </c>
      <c r="I9" s="598">
        <f t="shared" si="0"/>
        <v>0</v>
      </c>
      <c r="K9" s="599"/>
      <c r="L9" s="599"/>
      <c r="M9" s="599"/>
      <c r="N9" s="599"/>
      <c r="O9" s="599"/>
      <c r="P9" s="599"/>
      <c r="Q9" s="599"/>
    </row>
    <row r="10" spans="1:19">
      <c r="A10" s="595">
        <v>4</v>
      </c>
      <c r="B10" s="596" t="s">
        <v>693</v>
      </c>
      <c r="C10" s="597">
        <v>39689406.920000002</v>
      </c>
      <c r="D10" s="597">
        <v>464472449.4256959</v>
      </c>
      <c r="E10" s="597">
        <v>15242140.035000002</v>
      </c>
      <c r="F10" s="597">
        <v>8693504.2699999996</v>
      </c>
      <c r="G10" s="597">
        <v>0</v>
      </c>
      <c r="H10" s="597">
        <v>0</v>
      </c>
      <c r="I10" s="598">
        <f t="shared" si="0"/>
        <v>480226212.04069591</v>
      </c>
      <c r="K10" s="599"/>
      <c r="L10" s="599"/>
      <c r="M10" s="599"/>
      <c r="N10" s="599"/>
      <c r="O10" s="599"/>
      <c r="P10" s="599"/>
      <c r="Q10" s="599"/>
    </row>
    <row r="11" spans="1:19">
      <c r="A11" s="595">
        <v>5</v>
      </c>
      <c r="B11" s="596" t="s">
        <v>564</v>
      </c>
      <c r="C11" s="597">
        <v>50264826.800000004</v>
      </c>
      <c r="D11" s="597">
        <v>810102150.98477793</v>
      </c>
      <c r="E11" s="597">
        <v>20832164.889999997</v>
      </c>
      <c r="F11" s="597">
        <v>14909007.258374413</v>
      </c>
      <c r="G11" s="597">
        <v>0</v>
      </c>
      <c r="H11" s="597">
        <v>2094.0500000000002</v>
      </c>
      <c r="I11" s="598">
        <f t="shared" si="0"/>
        <v>824625805.63640344</v>
      </c>
      <c r="K11" s="599"/>
      <c r="L11" s="599"/>
      <c r="M11" s="599"/>
      <c r="N11" s="599"/>
      <c r="O11" s="599"/>
      <c r="P11" s="599"/>
      <c r="Q11" s="599"/>
    </row>
    <row r="12" spans="1:19">
      <c r="A12" s="595">
        <v>6</v>
      </c>
      <c r="B12" s="596" t="s">
        <v>565</v>
      </c>
      <c r="C12" s="597">
        <v>24167508.859491527</v>
      </c>
      <c r="D12" s="597">
        <v>601944614.1033597</v>
      </c>
      <c r="E12" s="597">
        <v>15522981.199999996</v>
      </c>
      <c r="F12" s="597">
        <v>11110055.000000002</v>
      </c>
      <c r="G12" s="597">
        <v>0</v>
      </c>
      <c r="H12" s="597">
        <v>26151.950000000012</v>
      </c>
      <c r="I12" s="598">
        <f t="shared" si="0"/>
        <v>599479086.76285124</v>
      </c>
      <c r="K12" s="599"/>
      <c r="L12" s="599"/>
      <c r="M12" s="599"/>
      <c r="N12" s="599"/>
      <c r="O12" s="599"/>
      <c r="P12" s="599"/>
      <c r="Q12" s="599"/>
    </row>
    <row r="13" spans="1:19">
      <c r="A13" s="595">
        <v>7</v>
      </c>
      <c r="B13" s="596" t="s">
        <v>566</v>
      </c>
      <c r="C13" s="597">
        <v>21611768.07</v>
      </c>
      <c r="D13" s="597">
        <v>479957362.77401596</v>
      </c>
      <c r="E13" s="597">
        <v>8915403.629999999</v>
      </c>
      <c r="F13" s="597">
        <v>8847537.3499999978</v>
      </c>
      <c r="G13" s="597">
        <v>0</v>
      </c>
      <c r="H13" s="597">
        <v>0</v>
      </c>
      <c r="I13" s="598">
        <f t="shared" si="0"/>
        <v>483806189.86401594</v>
      </c>
      <c r="K13" s="599"/>
      <c r="L13" s="599"/>
      <c r="M13" s="599"/>
      <c r="N13" s="599"/>
      <c r="O13" s="599"/>
      <c r="P13" s="599"/>
      <c r="Q13" s="599"/>
    </row>
    <row r="14" spans="1:19">
      <c r="A14" s="595">
        <v>8</v>
      </c>
      <c r="B14" s="596" t="s">
        <v>567</v>
      </c>
      <c r="C14" s="597">
        <v>49329181.321186431</v>
      </c>
      <c r="D14" s="597">
        <v>615937642.49277997</v>
      </c>
      <c r="E14" s="597">
        <v>22030528.338886302</v>
      </c>
      <c r="F14" s="597">
        <v>11737826.32</v>
      </c>
      <c r="G14" s="597">
        <v>0</v>
      </c>
      <c r="H14" s="597">
        <v>252095.65999999992</v>
      </c>
      <c r="I14" s="598">
        <f t="shared" si="0"/>
        <v>631498469.15508008</v>
      </c>
      <c r="K14" s="599"/>
      <c r="L14" s="599"/>
      <c r="M14" s="599"/>
      <c r="N14" s="599"/>
      <c r="O14" s="599"/>
      <c r="P14" s="599"/>
      <c r="Q14" s="599"/>
    </row>
    <row r="15" spans="1:19">
      <c r="A15" s="595">
        <v>9</v>
      </c>
      <c r="B15" s="596" t="s">
        <v>568</v>
      </c>
      <c r="C15" s="597">
        <v>15623534.170000002</v>
      </c>
      <c r="D15" s="597">
        <v>797276576.57495487</v>
      </c>
      <c r="E15" s="597">
        <v>28476239.565464705</v>
      </c>
      <c r="F15" s="597">
        <v>11177640.156598022</v>
      </c>
      <c r="G15" s="597">
        <v>0</v>
      </c>
      <c r="H15" s="597">
        <v>9728465.959999999</v>
      </c>
      <c r="I15" s="598">
        <f t="shared" si="0"/>
        <v>773246231.02289212</v>
      </c>
      <c r="K15" s="599"/>
      <c r="L15" s="599"/>
      <c r="M15" s="599"/>
      <c r="N15" s="599"/>
      <c r="O15" s="599"/>
      <c r="P15" s="599"/>
      <c r="Q15" s="599"/>
    </row>
    <row r="16" spans="1:19">
      <c r="A16" s="595">
        <v>10</v>
      </c>
      <c r="B16" s="596" t="s">
        <v>569</v>
      </c>
      <c r="C16" s="597">
        <v>11641206.26</v>
      </c>
      <c r="D16" s="597">
        <v>249316118.10484198</v>
      </c>
      <c r="E16" s="597">
        <v>3970214.12</v>
      </c>
      <c r="F16" s="597">
        <v>4800491.3999999994</v>
      </c>
      <c r="G16" s="597">
        <v>0</v>
      </c>
      <c r="H16" s="597">
        <v>0</v>
      </c>
      <c r="I16" s="598">
        <f t="shared" si="0"/>
        <v>252186618.84484196</v>
      </c>
      <c r="K16" s="599"/>
      <c r="L16" s="599"/>
      <c r="M16" s="599"/>
      <c r="N16" s="599"/>
      <c r="O16" s="599"/>
      <c r="P16" s="599"/>
      <c r="Q16" s="599"/>
    </row>
    <row r="17" spans="1:17">
      <c r="A17" s="595">
        <v>11</v>
      </c>
      <c r="B17" s="596" t="s">
        <v>570</v>
      </c>
      <c r="C17" s="597">
        <v>3538415.6499999985</v>
      </c>
      <c r="D17" s="597">
        <v>215922560.093674</v>
      </c>
      <c r="E17" s="597">
        <v>1886083.94</v>
      </c>
      <c r="F17" s="597">
        <v>4179421.9699999993</v>
      </c>
      <c r="G17" s="597">
        <v>0</v>
      </c>
      <c r="H17" s="597">
        <v>53362.100000000006</v>
      </c>
      <c r="I17" s="598">
        <f t="shared" si="0"/>
        <v>213395469.83367401</v>
      </c>
      <c r="K17" s="599"/>
      <c r="L17" s="599"/>
      <c r="M17" s="599"/>
      <c r="N17" s="599"/>
      <c r="O17" s="599"/>
      <c r="P17" s="599"/>
      <c r="Q17" s="599"/>
    </row>
    <row r="18" spans="1:17">
      <c r="A18" s="595">
        <v>12</v>
      </c>
      <c r="B18" s="596" t="s">
        <v>571</v>
      </c>
      <c r="C18" s="597">
        <v>28809272.890000001</v>
      </c>
      <c r="D18" s="597">
        <v>661011195.65404201</v>
      </c>
      <c r="E18" s="597">
        <v>12669392.58</v>
      </c>
      <c r="F18" s="597">
        <v>12714353.199999999</v>
      </c>
      <c r="G18" s="597">
        <v>0</v>
      </c>
      <c r="H18" s="597">
        <v>768860.87000000011</v>
      </c>
      <c r="I18" s="598">
        <f t="shared" si="0"/>
        <v>664436722.7640419</v>
      </c>
      <c r="K18" s="599"/>
      <c r="L18" s="599"/>
      <c r="M18" s="599"/>
      <c r="N18" s="599"/>
      <c r="O18" s="599"/>
      <c r="P18" s="599"/>
      <c r="Q18" s="599"/>
    </row>
    <row r="19" spans="1:17">
      <c r="A19" s="595">
        <v>13</v>
      </c>
      <c r="B19" s="596" t="s">
        <v>572</v>
      </c>
      <c r="C19" s="597">
        <v>2743894.33</v>
      </c>
      <c r="D19" s="597">
        <v>188153930.071334</v>
      </c>
      <c r="E19" s="597">
        <v>1167060.9500000002</v>
      </c>
      <c r="F19" s="597">
        <v>3454816.34</v>
      </c>
      <c r="G19" s="597">
        <v>0</v>
      </c>
      <c r="H19" s="597">
        <v>272393.21000000002</v>
      </c>
      <c r="I19" s="598">
        <f t="shared" si="0"/>
        <v>186275947.11133403</v>
      </c>
      <c r="K19" s="599"/>
      <c r="L19" s="599"/>
      <c r="M19" s="599"/>
      <c r="N19" s="599"/>
      <c r="O19" s="599"/>
      <c r="P19" s="599"/>
      <c r="Q19" s="599"/>
    </row>
    <row r="20" spans="1:17">
      <c r="A20" s="595">
        <v>14</v>
      </c>
      <c r="B20" s="596" t="s">
        <v>573</v>
      </c>
      <c r="C20" s="597">
        <v>63136494.585167989</v>
      </c>
      <c r="D20" s="597">
        <v>880799006.93052411</v>
      </c>
      <c r="E20" s="597">
        <v>37681597.031284466</v>
      </c>
      <c r="F20" s="597">
        <v>13515600.950000001</v>
      </c>
      <c r="G20" s="597">
        <v>0</v>
      </c>
      <c r="H20" s="597">
        <v>3928.9099999999962</v>
      </c>
      <c r="I20" s="598">
        <f t="shared" si="0"/>
        <v>892738303.53440762</v>
      </c>
      <c r="K20" s="599"/>
      <c r="L20" s="599"/>
      <c r="M20" s="599"/>
      <c r="N20" s="599"/>
      <c r="O20" s="599"/>
      <c r="P20" s="599"/>
      <c r="Q20" s="599"/>
    </row>
    <row r="21" spans="1:17">
      <c r="A21" s="595">
        <v>15</v>
      </c>
      <c r="B21" s="596" t="s">
        <v>574</v>
      </c>
      <c r="C21" s="597">
        <v>20638231.840000004</v>
      </c>
      <c r="D21" s="597">
        <v>171524440.69454202</v>
      </c>
      <c r="E21" s="597">
        <v>7497223.1100000003</v>
      </c>
      <c r="F21" s="597">
        <v>3096069.7600000002</v>
      </c>
      <c r="G21" s="597">
        <v>0</v>
      </c>
      <c r="H21" s="597">
        <v>0</v>
      </c>
      <c r="I21" s="598">
        <f t="shared" si="0"/>
        <v>181569379.66454202</v>
      </c>
      <c r="K21" s="599"/>
      <c r="L21" s="599"/>
      <c r="M21" s="599"/>
      <c r="N21" s="599"/>
      <c r="O21" s="599"/>
      <c r="P21" s="599"/>
      <c r="Q21" s="599"/>
    </row>
    <row r="22" spans="1:17">
      <c r="A22" s="595">
        <v>16</v>
      </c>
      <c r="B22" s="596" t="s">
        <v>575</v>
      </c>
      <c r="C22" s="597">
        <v>66512975.799999997</v>
      </c>
      <c r="D22" s="597">
        <v>468538916.38733399</v>
      </c>
      <c r="E22" s="597">
        <v>31793664.833760008</v>
      </c>
      <c r="F22" s="597">
        <v>8706261.9000000004</v>
      </c>
      <c r="G22" s="597">
        <v>0</v>
      </c>
      <c r="H22" s="597">
        <v>7001.89</v>
      </c>
      <c r="I22" s="598">
        <f t="shared" si="0"/>
        <v>494551965.453574</v>
      </c>
      <c r="K22" s="599"/>
      <c r="L22" s="599"/>
      <c r="M22" s="599"/>
      <c r="N22" s="599"/>
      <c r="O22" s="599"/>
      <c r="P22" s="599"/>
      <c r="Q22" s="599"/>
    </row>
    <row r="23" spans="1:17">
      <c r="A23" s="595">
        <v>17</v>
      </c>
      <c r="B23" s="596" t="s">
        <v>696</v>
      </c>
      <c r="C23" s="597">
        <v>6615749.629999998</v>
      </c>
      <c r="D23" s="597">
        <v>109872376.41471802</v>
      </c>
      <c r="E23" s="597">
        <v>3974806.68</v>
      </c>
      <c r="F23" s="597">
        <v>2132587.4200000004</v>
      </c>
      <c r="G23" s="597">
        <v>0</v>
      </c>
      <c r="H23" s="597">
        <v>0</v>
      </c>
      <c r="I23" s="598">
        <f t="shared" si="0"/>
        <v>110380731.944718</v>
      </c>
      <c r="K23" s="599"/>
      <c r="L23" s="599"/>
      <c r="M23" s="599"/>
      <c r="N23" s="599"/>
      <c r="O23" s="599"/>
      <c r="P23" s="599"/>
      <c r="Q23" s="599"/>
    </row>
    <row r="24" spans="1:17">
      <c r="A24" s="595">
        <v>18</v>
      </c>
      <c r="B24" s="596" t="s">
        <v>576</v>
      </c>
      <c r="C24" s="597">
        <v>4207096.2500000009</v>
      </c>
      <c r="D24" s="597">
        <v>566068843.59411192</v>
      </c>
      <c r="E24" s="597">
        <v>2404213.6899999995</v>
      </c>
      <c r="F24" s="597">
        <v>11222883.784035997</v>
      </c>
      <c r="G24" s="597">
        <v>0</v>
      </c>
      <c r="H24" s="597">
        <v>0</v>
      </c>
      <c r="I24" s="598">
        <f t="shared" si="0"/>
        <v>556648842.37007582</v>
      </c>
      <c r="K24" s="599"/>
      <c r="L24" s="599"/>
      <c r="M24" s="599"/>
      <c r="N24" s="599"/>
      <c r="O24" s="599"/>
      <c r="P24" s="599"/>
      <c r="Q24" s="599"/>
    </row>
    <row r="25" spans="1:17">
      <c r="A25" s="595">
        <v>19</v>
      </c>
      <c r="B25" s="596" t="s">
        <v>577</v>
      </c>
      <c r="C25" s="597">
        <v>4056256.9399999995</v>
      </c>
      <c r="D25" s="597">
        <v>88517255.474108011</v>
      </c>
      <c r="E25" s="597">
        <v>2107681.7000000002</v>
      </c>
      <c r="F25" s="597">
        <v>1712207.2100000002</v>
      </c>
      <c r="G25" s="597">
        <v>0</v>
      </c>
      <c r="H25" s="597">
        <v>51205.26</v>
      </c>
      <c r="I25" s="598">
        <f t="shared" si="0"/>
        <v>88753623.504108012</v>
      </c>
      <c r="K25" s="599"/>
      <c r="L25" s="599"/>
      <c r="M25" s="599"/>
      <c r="N25" s="599"/>
      <c r="O25" s="599"/>
      <c r="P25" s="599"/>
      <c r="Q25" s="599"/>
    </row>
    <row r="26" spans="1:17">
      <c r="A26" s="595">
        <v>20</v>
      </c>
      <c r="B26" s="596" t="s">
        <v>695</v>
      </c>
      <c r="C26" s="597">
        <v>10971459.957552003</v>
      </c>
      <c r="D26" s="597">
        <v>523842185.60860389</v>
      </c>
      <c r="E26" s="597">
        <v>4515597.93</v>
      </c>
      <c r="F26" s="597">
        <v>10200606.990000002</v>
      </c>
      <c r="G26" s="597">
        <v>0</v>
      </c>
      <c r="H26" s="597">
        <v>20865.189999999999</v>
      </c>
      <c r="I26" s="598">
        <f t="shared" si="0"/>
        <v>520097440.64615589</v>
      </c>
      <c r="J26" s="238"/>
      <c r="K26" s="599"/>
      <c r="L26" s="599"/>
      <c r="M26" s="599"/>
      <c r="N26" s="599"/>
      <c r="O26" s="599"/>
      <c r="P26" s="599"/>
      <c r="Q26" s="599"/>
    </row>
    <row r="27" spans="1:17">
      <c r="A27" s="595">
        <v>21</v>
      </c>
      <c r="B27" s="596" t="s">
        <v>578</v>
      </c>
      <c r="C27" s="597">
        <v>2319274.88</v>
      </c>
      <c r="D27" s="597">
        <v>93335515.810975999</v>
      </c>
      <c r="E27" s="597">
        <v>1142149.4100000001</v>
      </c>
      <c r="F27" s="597">
        <v>1720323.09</v>
      </c>
      <c r="G27" s="597">
        <v>0</v>
      </c>
      <c r="H27" s="597">
        <v>0</v>
      </c>
      <c r="I27" s="598">
        <f t="shared" si="0"/>
        <v>92792318.190975994</v>
      </c>
      <c r="J27" s="238"/>
      <c r="K27" s="599"/>
      <c r="L27" s="599"/>
      <c r="M27" s="599"/>
      <c r="N27" s="599"/>
      <c r="O27" s="599"/>
      <c r="P27" s="599"/>
      <c r="Q27" s="599"/>
    </row>
    <row r="28" spans="1:17">
      <c r="A28" s="595">
        <v>22</v>
      </c>
      <c r="B28" s="596" t="s">
        <v>579</v>
      </c>
      <c r="C28" s="597">
        <v>6567453.4200000018</v>
      </c>
      <c r="D28" s="597">
        <v>240651422.59192398</v>
      </c>
      <c r="E28" s="597">
        <v>2391711.9500000002</v>
      </c>
      <c r="F28" s="597">
        <v>4705245.7799999993</v>
      </c>
      <c r="G28" s="597">
        <v>0</v>
      </c>
      <c r="H28" s="597">
        <v>0</v>
      </c>
      <c r="I28" s="598">
        <f t="shared" si="0"/>
        <v>240121918.28192398</v>
      </c>
      <c r="J28" s="238"/>
      <c r="K28" s="599"/>
      <c r="L28" s="599"/>
      <c r="M28" s="599"/>
      <c r="N28" s="599"/>
      <c r="O28" s="599"/>
      <c r="P28" s="599"/>
      <c r="Q28" s="599"/>
    </row>
    <row r="29" spans="1:17">
      <c r="A29" s="595">
        <v>23</v>
      </c>
      <c r="B29" s="596" t="s">
        <v>580</v>
      </c>
      <c r="C29" s="597">
        <v>71399089.871646702</v>
      </c>
      <c r="D29" s="597">
        <v>2500997868.3707366</v>
      </c>
      <c r="E29" s="597">
        <v>31261915.090338975</v>
      </c>
      <c r="F29" s="597">
        <v>47966936.584860891</v>
      </c>
      <c r="G29" s="597">
        <v>0</v>
      </c>
      <c r="H29" s="597">
        <v>667590.55999999994</v>
      </c>
      <c r="I29" s="598">
        <f t="shared" si="0"/>
        <v>2493168106.5671835</v>
      </c>
      <c r="J29" s="238"/>
      <c r="K29" s="599"/>
      <c r="L29" s="599"/>
      <c r="M29" s="599"/>
      <c r="N29" s="599"/>
      <c r="O29" s="599"/>
      <c r="P29" s="599"/>
      <c r="Q29" s="599"/>
    </row>
    <row r="30" spans="1:17">
      <c r="A30" s="595">
        <v>24</v>
      </c>
      <c r="B30" s="596" t="s">
        <v>694</v>
      </c>
      <c r="C30" s="597">
        <v>34593836.199999996</v>
      </c>
      <c r="D30" s="597">
        <v>1037268712.3980141</v>
      </c>
      <c r="E30" s="597">
        <v>21075856.809999991</v>
      </c>
      <c r="F30" s="597">
        <v>18210118.919299997</v>
      </c>
      <c r="G30" s="597">
        <v>0</v>
      </c>
      <c r="H30" s="597">
        <v>1202387.7600000002</v>
      </c>
      <c r="I30" s="598">
        <f t="shared" si="0"/>
        <v>1032576572.8687142</v>
      </c>
      <c r="J30" s="238"/>
      <c r="K30" s="599"/>
      <c r="L30" s="599"/>
      <c r="M30" s="599"/>
      <c r="N30" s="599"/>
      <c r="O30" s="599"/>
      <c r="P30" s="599"/>
      <c r="Q30" s="599"/>
    </row>
    <row r="31" spans="1:17">
      <c r="A31" s="595">
        <v>25</v>
      </c>
      <c r="B31" s="596" t="s">
        <v>581</v>
      </c>
      <c r="C31" s="597">
        <v>91095023.448879302</v>
      </c>
      <c r="D31" s="597">
        <v>1218604927.3331695</v>
      </c>
      <c r="E31" s="597">
        <v>36430436.044067815</v>
      </c>
      <c r="F31" s="597">
        <v>22788733.114552505</v>
      </c>
      <c r="G31" s="597">
        <v>0</v>
      </c>
      <c r="H31" s="597">
        <v>53304160.650000006</v>
      </c>
      <c r="I31" s="598">
        <f t="shared" si="0"/>
        <v>1250480781.6234283</v>
      </c>
      <c r="J31" s="238"/>
      <c r="K31" s="599"/>
      <c r="L31" s="599"/>
      <c r="M31" s="599"/>
      <c r="N31" s="599"/>
      <c r="O31" s="599"/>
      <c r="P31" s="599"/>
      <c r="Q31" s="599"/>
    </row>
    <row r="32" spans="1:17">
      <c r="A32" s="595">
        <v>26</v>
      </c>
      <c r="B32" s="596" t="s">
        <v>691</v>
      </c>
      <c r="C32" s="597">
        <v>5587182.9290300002</v>
      </c>
      <c r="D32" s="597">
        <v>69094442.034943983</v>
      </c>
      <c r="E32" s="597">
        <v>4586015.1699999981</v>
      </c>
      <c r="F32" s="597">
        <v>1347541.3999999994</v>
      </c>
      <c r="G32" s="597">
        <v>0</v>
      </c>
      <c r="H32" s="597">
        <v>0</v>
      </c>
      <c r="I32" s="598">
        <f t="shared" si="0"/>
        <v>68748068.393973976</v>
      </c>
      <c r="J32" s="238"/>
      <c r="K32" s="599"/>
      <c r="L32" s="599"/>
      <c r="M32" s="599"/>
      <c r="N32" s="599"/>
      <c r="O32" s="599"/>
      <c r="P32" s="599"/>
      <c r="Q32" s="599"/>
    </row>
    <row r="33" spans="1:17">
      <c r="A33" s="595">
        <v>27</v>
      </c>
      <c r="B33" s="595" t="s">
        <v>582</v>
      </c>
      <c r="C33" s="597">
        <v>262010197.03999996</v>
      </c>
      <c r="D33" s="597">
        <v>1903275265.6514664</v>
      </c>
      <c r="E33" s="597">
        <v>156875626.7157</v>
      </c>
      <c r="F33" s="597">
        <v>276751.65500000003</v>
      </c>
      <c r="G33" s="597">
        <v>6908066</v>
      </c>
      <c r="H33" s="597">
        <v>1081663.0900000003</v>
      </c>
      <c r="I33" s="598">
        <f t="shared" si="0"/>
        <v>2001225018.3207664</v>
      </c>
      <c r="J33" s="238"/>
      <c r="K33" s="599"/>
      <c r="L33" s="599"/>
      <c r="M33" s="599"/>
      <c r="N33" s="599"/>
      <c r="O33" s="599"/>
      <c r="P33" s="599"/>
      <c r="Q33" s="599"/>
    </row>
    <row r="34" spans="1:17">
      <c r="A34" s="595">
        <v>28</v>
      </c>
      <c r="B34" s="569" t="s">
        <v>108</v>
      </c>
      <c r="C34" s="565">
        <f>SUM(C7:C33)</f>
        <v>1061771831.6694198</v>
      </c>
      <c r="D34" s="565">
        <f t="shared" ref="D34:H34" si="1">SUM(D7:D33)</f>
        <v>25749178729.013477</v>
      </c>
      <c r="E34" s="565">
        <f t="shared" si="1"/>
        <v>525807855.60687518</v>
      </c>
      <c r="F34" s="565">
        <f t="shared" si="1"/>
        <v>279717237.9647218</v>
      </c>
      <c r="G34" s="565">
        <f t="shared" si="1"/>
        <v>6908066</v>
      </c>
      <c r="H34" s="565">
        <f t="shared" si="1"/>
        <v>67442227.110000014</v>
      </c>
      <c r="I34" s="598">
        <f t="shared" si="0"/>
        <v>25998517401.111298</v>
      </c>
      <c r="J34" s="238"/>
      <c r="K34" s="599"/>
      <c r="L34" s="599"/>
      <c r="M34" s="599"/>
      <c r="N34" s="599"/>
      <c r="O34" s="599"/>
      <c r="P34" s="599"/>
      <c r="Q34" s="599"/>
    </row>
    <row r="35" spans="1:17">
      <c r="A35" s="238"/>
      <c r="B35" s="238"/>
      <c r="C35" s="238"/>
      <c r="D35" s="238"/>
      <c r="E35" s="238"/>
      <c r="F35" s="238"/>
      <c r="G35" s="238"/>
      <c r="H35" s="238"/>
      <c r="I35" s="238"/>
      <c r="J35" s="238"/>
    </row>
    <row r="36" spans="1:17">
      <c r="A36" s="238"/>
      <c r="B36" s="600"/>
      <c r="C36" s="238"/>
      <c r="D36" s="238"/>
      <c r="E36" s="238"/>
      <c r="F36" s="238"/>
      <c r="G36" s="238"/>
      <c r="H36" s="238"/>
      <c r="I36" s="238"/>
      <c r="J36" s="238"/>
    </row>
    <row r="37" spans="1:17">
      <c r="A37" s="238"/>
      <c r="B37" s="238"/>
      <c r="C37" s="238"/>
      <c r="D37" s="238"/>
      <c r="E37" s="238"/>
      <c r="F37" s="238"/>
      <c r="G37" s="238"/>
      <c r="H37" s="238"/>
      <c r="I37" s="238"/>
      <c r="J37" s="238"/>
    </row>
    <row r="38" spans="1:17">
      <c r="A38" s="238"/>
      <c r="B38" s="238"/>
      <c r="C38" s="238"/>
      <c r="D38" s="238"/>
      <c r="E38" s="238"/>
      <c r="F38" s="238"/>
      <c r="G38" s="238"/>
      <c r="H38" s="238"/>
      <c r="I38" s="238"/>
      <c r="J38" s="238"/>
    </row>
    <row r="39" spans="1:17">
      <c r="A39" s="238"/>
      <c r="B39" s="238"/>
      <c r="C39" s="238"/>
      <c r="D39" s="238"/>
      <c r="E39" s="238"/>
      <c r="F39" s="238"/>
      <c r="G39" s="238"/>
      <c r="H39" s="238"/>
      <c r="I39" s="238"/>
      <c r="J39" s="238"/>
    </row>
    <row r="40" spans="1:17">
      <c r="A40" s="238"/>
      <c r="B40" s="238"/>
      <c r="C40" s="238"/>
      <c r="D40" s="238"/>
      <c r="E40" s="238"/>
      <c r="F40" s="238"/>
      <c r="G40" s="238"/>
      <c r="H40" s="238"/>
      <c r="I40" s="238"/>
      <c r="J40" s="238"/>
    </row>
    <row r="41" spans="1:17">
      <c r="A41" s="238"/>
      <c r="B41" s="238"/>
      <c r="C41" s="238"/>
      <c r="D41" s="238"/>
      <c r="E41" s="238"/>
      <c r="F41" s="238"/>
      <c r="G41" s="238"/>
      <c r="H41" s="238"/>
      <c r="I41" s="238"/>
      <c r="J41" s="238"/>
    </row>
    <row r="42" spans="1:17">
      <c r="A42" s="601"/>
      <c r="B42" s="601"/>
      <c r="C42" s="238"/>
      <c r="D42" s="238"/>
      <c r="E42" s="238"/>
      <c r="F42" s="238"/>
      <c r="G42" s="238"/>
      <c r="H42" s="238"/>
      <c r="I42" s="238"/>
      <c r="J42" s="238"/>
    </row>
    <row r="43" spans="1:17">
      <c r="A43" s="601"/>
      <c r="B43" s="601"/>
      <c r="C43" s="238"/>
      <c r="D43" s="238"/>
      <c r="E43" s="238"/>
      <c r="F43" s="238"/>
      <c r="G43" s="238"/>
      <c r="H43" s="238"/>
      <c r="I43" s="238"/>
      <c r="J43" s="238"/>
    </row>
    <row r="44" spans="1:17">
      <c r="A44" s="238"/>
      <c r="B44" s="238"/>
      <c r="C44" s="238"/>
      <c r="D44" s="238"/>
      <c r="E44" s="238"/>
      <c r="F44" s="238"/>
      <c r="G44" s="238"/>
      <c r="H44" s="238"/>
      <c r="I44" s="238"/>
      <c r="J44" s="238"/>
    </row>
    <row r="45" spans="1:17">
      <c r="A45" s="238"/>
      <c r="B45" s="238"/>
      <c r="C45" s="238"/>
      <c r="D45" s="238"/>
      <c r="E45" s="238"/>
      <c r="F45" s="238"/>
      <c r="G45" s="238"/>
      <c r="H45" s="238"/>
      <c r="I45" s="238"/>
      <c r="J45" s="238"/>
    </row>
    <row r="46" spans="1:17">
      <c r="A46" s="238"/>
      <c r="B46" s="238"/>
      <c r="C46" s="238"/>
      <c r="D46" s="238"/>
      <c r="E46" s="238"/>
      <c r="F46" s="238"/>
      <c r="G46" s="238"/>
      <c r="H46" s="238"/>
      <c r="I46" s="238"/>
      <c r="J46" s="238"/>
    </row>
    <row r="47" spans="1:17">
      <c r="A47" s="238"/>
      <c r="B47" s="238"/>
      <c r="C47" s="238"/>
      <c r="D47" s="238"/>
      <c r="E47" s="238"/>
      <c r="F47" s="238"/>
      <c r="G47" s="238"/>
      <c r="H47" s="238"/>
      <c r="I47" s="238"/>
      <c r="J47" s="238"/>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zoomScaleNormal="100" workbookViewId="0"/>
  </sheetViews>
  <sheetFormatPr defaultColWidth="9.140625" defaultRowHeight="12.75"/>
  <cols>
    <col min="1" max="1" width="11.85546875" style="91" bestFit="1" customWidth="1"/>
    <col min="2" max="2" width="108" style="91" bestFit="1" customWidth="1"/>
    <col min="3" max="4" width="35.5703125" style="91" customWidth="1"/>
    <col min="5" max="16384" width="9.140625" style="91"/>
  </cols>
  <sheetData>
    <row r="1" spans="1:7">
      <c r="A1" s="2" t="s">
        <v>30</v>
      </c>
      <c r="B1" s="3" t="str">
        <f>'1. key ratios '!B1</f>
        <v>JSC "Bank of Georgia"</v>
      </c>
    </row>
    <row r="2" spans="1:7">
      <c r="A2" s="79" t="s">
        <v>31</v>
      </c>
      <c r="B2" s="290">
        <f>'1. key ratios '!B2</f>
        <v>44834</v>
      </c>
    </row>
    <row r="3" spans="1:7">
      <c r="A3" s="561" t="s">
        <v>583</v>
      </c>
    </row>
    <row r="5" spans="1:7" ht="38.25">
      <c r="A5" s="738" t="s">
        <v>584</v>
      </c>
      <c r="B5" s="738"/>
      <c r="C5" s="562" t="s">
        <v>585</v>
      </c>
      <c r="D5" s="562" t="s">
        <v>586</v>
      </c>
    </row>
    <row r="6" spans="1:7">
      <c r="A6" s="602">
        <v>1</v>
      </c>
      <c r="B6" s="603" t="s">
        <v>587</v>
      </c>
      <c r="C6" s="597">
        <v>637165840.77943003</v>
      </c>
      <c r="D6" s="597">
        <v>592835.45400000003</v>
      </c>
      <c r="F6" s="599"/>
      <c r="G6" s="599"/>
    </row>
    <row r="7" spans="1:7">
      <c r="A7" s="604">
        <v>2</v>
      </c>
      <c r="B7" s="603" t="s">
        <v>588</v>
      </c>
      <c r="C7" s="605">
        <f>SUM(C8:C11)</f>
        <v>202475365.2903167</v>
      </c>
      <c r="D7" s="605">
        <f>SUM(D8:D11)</f>
        <v>0</v>
      </c>
      <c r="F7" s="599"/>
      <c r="G7" s="599"/>
    </row>
    <row r="8" spans="1:7">
      <c r="A8" s="606">
        <v>2.1</v>
      </c>
      <c r="B8" s="607" t="s">
        <v>699</v>
      </c>
      <c r="C8" s="597">
        <v>89422308.439999998</v>
      </c>
      <c r="D8" s="597">
        <v>0</v>
      </c>
      <c r="F8" s="599"/>
      <c r="G8" s="599"/>
    </row>
    <row r="9" spans="1:7">
      <c r="A9" s="606">
        <v>2.2000000000000002</v>
      </c>
      <c r="B9" s="607" t="s">
        <v>697</v>
      </c>
      <c r="C9" s="597">
        <v>113053052.8434784</v>
      </c>
      <c r="D9" s="597">
        <v>0</v>
      </c>
      <c r="F9" s="599"/>
      <c r="G9" s="599"/>
    </row>
    <row r="10" spans="1:7">
      <c r="A10" s="606">
        <v>2.2999999999999998</v>
      </c>
      <c r="B10" s="607" t="s">
        <v>589</v>
      </c>
      <c r="C10" s="597">
        <v>4.0068383182844203</v>
      </c>
      <c r="D10" s="597">
        <v>0</v>
      </c>
      <c r="F10" s="599"/>
      <c r="G10" s="599"/>
    </row>
    <row r="11" spans="1:7">
      <c r="A11" s="606">
        <v>2.4</v>
      </c>
      <c r="B11" s="607" t="s">
        <v>590</v>
      </c>
      <c r="C11" s="597">
        <v>0</v>
      </c>
      <c r="D11" s="597">
        <v>0</v>
      </c>
      <c r="F11" s="599"/>
      <c r="G11" s="599"/>
    </row>
    <row r="12" spans="1:7">
      <c r="A12" s="602">
        <v>3</v>
      </c>
      <c r="B12" s="603" t="s">
        <v>591</v>
      </c>
      <c r="C12" s="605">
        <f>SUM(C13:C18)</f>
        <v>214287561.95084974</v>
      </c>
      <c r="D12" s="605">
        <f>SUM(D13:D18)</f>
        <v>8888.3819999999832</v>
      </c>
      <c r="F12" s="599"/>
      <c r="G12" s="599"/>
    </row>
    <row r="13" spans="1:7">
      <c r="A13" s="606">
        <v>3.1</v>
      </c>
      <c r="B13" s="607" t="s">
        <v>592</v>
      </c>
      <c r="C13" s="597">
        <v>66223389.200900003</v>
      </c>
      <c r="D13" s="597">
        <v>0</v>
      </c>
      <c r="F13" s="599"/>
      <c r="G13" s="599"/>
    </row>
    <row r="14" spans="1:7">
      <c r="A14" s="606">
        <v>3.2</v>
      </c>
      <c r="B14" s="607" t="s">
        <v>593</v>
      </c>
      <c r="C14" s="597">
        <v>55069562.049999997</v>
      </c>
      <c r="D14" s="597">
        <v>0</v>
      </c>
      <c r="F14" s="599"/>
      <c r="G14" s="599"/>
    </row>
    <row r="15" spans="1:7">
      <c r="A15" s="606">
        <v>3.3</v>
      </c>
      <c r="B15" s="607" t="s">
        <v>688</v>
      </c>
      <c r="C15" s="597">
        <v>58446216.200000003</v>
      </c>
      <c r="D15" s="597">
        <v>0</v>
      </c>
      <c r="F15" s="599"/>
      <c r="G15" s="599"/>
    </row>
    <row r="16" spans="1:7">
      <c r="A16" s="606">
        <v>3.4</v>
      </c>
      <c r="B16" s="607" t="s">
        <v>698</v>
      </c>
      <c r="C16" s="597">
        <v>12973780.642978188</v>
      </c>
      <c r="D16" s="597">
        <v>0</v>
      </c>
      <c r="F16" s="599"/>
      <c r="G16" s="599"/>
    </row>
    <row r="17" spans="1:7">
      <c r="A17" s="604">
        <v>3.5</v>
      </c>
      <c r="B17" s="607" t="s">
        <v>594</v>
      </c>
      <c r="C17" s="597">
        <v>21574613.85697154</v>
      </c>
      <c r="D17" s="597">
        <v>8888.3819999999832</v>
      </c>
      <c r="F17" s="599"/>
      <c r="G17" s="599"/>
    </row>
    <row r="18" spans="1:7">
      <c r="A18" s="606">
        <v>3.6</v>
      </c>
      <c r="B18" s="607" t="s">
        <v>595</v>
      </c>
      <c r="C18" s="597">
        <v>0</v>
      </c>
      <c r="D18" s="597">
        <v>0</v>
      </c>
      <c r="F18" s="599"/>
      <c r="G18" s="599"/>
    </row>
    <row r="19" spans="1:7">
      <c r="A19" s="608">
        <v>4</v>
      </c>
      <c r="B19" s="603" t="s">
        <v>596</v>
      </c>
      <c r="C19" s="609">
        <f>C6+C7-C12</f>
        <v>625353644.11889696</v>
      </c>
      <c r="D19" s="609">
        <f>D6+D7-D12</f>
        <v>583947.07200000004</v>
      </c>
      <c r="F19" s="599"/>
      <c r="G19" s="599"/>
    </row>
    <row r="25" spans="1:7">
      <c r="C25" s="599"/>
      <c r="D25" s="599"/>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zoomScaleNormal="100" workbookViewId="0"/>
  </sheetViews>
  <sheetFormatPr defaultColWidth="9.140625" defaultRowHeight="12.75"/>
  <cols>
    <col min="1" max="1" width="11.85546875" style="91" bestFit="1" customWidth="1"/>
    <col min="2" max="2" width="124.7109375" style="91" customWidth="1"/>
    <col min="3" max="3" width="31.5703125" style="91" customWidth="1"/>
    <col min="4" max="4" width="39.140625" style="91" customWidth="1"/>
    <col min="5" max="16384" width="9.140625" style="91"/>
  </cols>
  <sheetData>
    <row r="1" spans="1:7">
      <c r="A1" s="2" t="s">
        <v>30</v>
      </c>
      <c r="B1" s="3" t="str">
        <f>'1. key ratios '!B1</f>
        <v>JSC "Bank of Georgia"</v>
      </c>
    </row>
    <row r="2" spans="1:7">
      <c r="A2" s="79" t="s">
        <v>31</v>
      </c>
      <c r="B2" s="290">
        <f>'1. key ratios '!B2</f>
        <v>44834</v>
      </c>
    </row>
    <row r="3" spans="1:7">
      <c r="A3" s="561" t="s">
        <v>597</v>
      </c>
    </row>
    <row r="4" spans="1:7">
      <c r="A4" s="561"/>
    </row>
    <row r="5" spans="1:7" ht="15" customHeight="1">
      <c r="A5" s="739" t="s">
        <v>700</v>
      </c>
      <c r="B5" s="740"/>
      <c r="C5" s="723" t="s">
        <v>598</v>
      </c>
      <c r="D5" s="743" t="s">
        <v>599</v>
      </c>
    </row>
    <row r="6" spans="1:7">
      <c r="A6" s="741"/>
      <c r="B6" s="742"/>
      <c r="C6" s="726"/>
      <c r="D6" s="743"/>
    </row>
    <row r="7" spans="1:7">
      <c r="A7" s="569">
        <v>1</v>
      </c>
      <c r="B7" s="569" t="s">
        <v>587</v>
      </c>
      <c r="C7" s="597">
        <v>719639134.53050804</v>
      </c>
      <c r="D7" s="610"/>
      <c r="F7" s="599"/>
      <c r="G7" s="599"/>
    </row>
    <row r="8" spans="1:7">
      <c r="A8" s="595">
        <v>2</v>
      </c>
      <c r="B8" s="595" t="s">
        <v>600</v>
      </c>
      <c r="C8" s="597">
        <v>174273886.02000001</v>
      </c>
      <c r="D8" s="610"/>
      <c r="F8" s="599"/>
      <c r="G8" s="599"/>
    </row>
    <row r="9" spans="1:7">
      <c r="A9" s="595">
        <v>3</v>
      </c>
      <c r="B9" s="611" t="s">
        <v>601</v>
      </c>
      <c r="C9" s="597">
        <v>0</v>
      </c>
      <c r="D9" s="610"/>
      <c r="F9" s="599"/>
      <c r="G9" s="599"/>
    </row>
    <row r="10" spans="1:7">
      <c r="A10" s="595">
        <v>4</v>
      </c>
      <c r="B10" s="595" t="s">
        <v>602</v>
      </c>
      <c r="C10" s="597">
        <f>SUM(C11:C18)</f>
        <v>195362234.79410797</v>
      </c>
      <c r="D10" s="610"/>
      <c r="F10" s="599"/>
      <c r="G10" s="599"/>
    </row>
    <row r="11" spans="1:7">
      <c r="A11" s="595">
        <v>5</v>
      </c>
      <c r="B11" s="612" t="s">
        <v>603</v>
      </c>
      <c r="C11" s="597">
        <v>34916945.509900004</v>
      </c>
      <c r="D11" s="610"/>
      <c r="F11" s="599"/>
      <c r="G11" s="599"/>
    </row>
    <row r="12" spans="1:7">
      <c r="A12" s="595">
        <v>6</v>
      </c>
      <c r="B12" s="612" t="s">
        <v>604</v>
      </c>
      <c r="C12" s="597">
        <v>1080660.1028</v>
      </c>
      <c r="D12" s="610"/>
      <c r="F12" s="599"/>
      <c r="G12" s="599"/>
    </row>
    <row r="13" spans="1:7">
      <c r="A13" s="595">
        <v>7</v>
      </c>
      <c r="B13" s="612" t="s">
        <v>605</v>
      </c>
      <c r="C13" s="597">
        <v>49502706.261307962</v>
      </c>
      <c r="D13" s="610"/>
      <c r="F13" s="599"/>
      <c r="G13" s="599"/>
    </row>
    <row r="14" spans="1:7">
      <c r="A14" s="595">
        <v>8</v>
      </c>
      <c r="B14" s="612" t="s">
        <v>606</v>
      </c>
      <c r="C14" s="597">
        <v>17512143.379700001</v>
      </c>
      <c r="D14" s="597">
        <v>21539936.357031003</v>
      </c>
      <c r="F14" s="599"/>
      <c r="G14" s="599"/>
    </row>
    <row r="15" spans="1:7">
      <c r="A15" s="595">
        <v>9</v>
      </c>
      <c r="B15" s="612" t="s">
        <v>607</v>
      </c>
      <c r="C15" s="597">
        <v>0</v>
      </c>
      <c r="D15" s="595"/>
      <c r="F15" s="599"/>
      <c r="G15" s="599"/>
    </row>
    <row r="16" spans="1:7">
      <c r="A16" s="595">
        <v>10</v>
      </c>
      <c r="B16" s="612" t="s">
        <v>608</v>
      </c>
      <c r="C16" s="597">
        <v>64830692.090400003</v>
      </c>
      <c r="D16" s="610"/>
      <c r="F16" s="599"/>
      <c r="G16" s="599"/>
    </row>
    <row r="17" spans="1:7">
      <c r="A17" s="595">
        <v>11</v>
      </c>
      <c r="B17" s="612" t="s">
        <v>609</v>
      </c>
      <c r="C17" s="597"/>
      <c r="D17" s="595"/>
      <c r="F17" s="599"/>
      <c r="G17" s="599"/>
    </row>
    <row r="18" spans="1:7">
      <c r="A18" s="595">
        <v>12</v>
      </c>
      <c r="B18" s="607" t="s">
        <v>705</v>
      </c>
      <c r="C18" s="597">
        <v>27519087.449999999</v>
      </c>
      <c r="D18" s="610"/>
      <c r="F18" s="599"/>
      <c r="G18" s="599"/>
    </row>
    <row r="19" spans="1:7">
      <c r="A19" s="569">
        <v>13</v>
      </c>
      <c r="B19" s="613" t="s">
        <v>596</v>
      </c>
      <c r="C19" s="565">
        <f>C7+C8+C9-C10</f>
        <v>698550785.75640011</v>
      </c>
      <c r="D19" s="614"/>
      <c r="F19" s="599"/>
      <c r="G19" s="599"/>
    </row>
    <row r="22" spans="1:7">
      <c r="B22" s="2"/>
    </row>
    <row r="23" spans="1:7">
      <c r="B23" s="79"/>
    </row>
    <row r="24" spans="1:7">
      <c r="B24" s="56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
  <sheetViews>
    <sheetView showGridLines="0" zoomScaleNormal="100" workbookViewId="0"/>
  </sheetViews>
  <sheetFormatPr defaultColWidth="9.140625" defaultRowHeight="12.75"/>
  <cols>
    <col min="1" max="1" width="11.85546875" style="91" bestFit="1" customWidth="1"/>
    <col min="2" max="2" width="80.7109375" style="91" customWidth="1"/>
    <col min="3" max="3" width="16.28515625" style="91" bestFit="1" customWidth="1"/>
    <col min="4" max="5" width="22.28515625" style="91" customWidth="1"/>
    <col min="6" max="6" width="23.42578125" style="91" customWidth="1"/>
    <col min="7" max="14" width="22.28515625" style="91" customWidth="1"/>
    <col min="15" max="15" width="23.28515625" style="91" bestFit="1" customWidth="1"/>
    <col min="16" max="16" width="21.7109375" style="91" bestFit="1" customWidth="1"/>
    <col min="17" max="19" width="19" style="91" bestFit="1" customWidth="1"/>
    <col min="20" max="20" width="16.140625" style="91" customWidth="1"/>
    <col min="21" max="21" width="21" style="91" customWidth="1"/>
    <col min="22" max="22" width="20" style="91" customWidth="1"/>
    <col min="23" max="16384" width="9.140625" style="91"/>
  </cols>
  <sheetData>
    <row r="1" spans="1:40">
      <c r="A1" s="2" t="s">
        <v>30</v>
      </c>
      <c r="B1" s="3" t="str">
        <f>'1. key ratios '!B1</f>
        <v>JSC "Bank of Georgia"</v>
      </c>
    </row>
    <row r="2" spans="1:40">
      <c r="A2" s="79" t="s">
        <v>31</v>
      </c>
      <c r="B2" s="290">
        <f>'1. key ratios '!B2</f>
        <v>44834</v>
      </c>
      <c r="C2" s="615"/>
    </row>
    <row r="3" spans="1:40">
      <c r="A3" s="561" t="s">
        <v>610</v>
      </c>
    </row>
    <row r="5" spans="1:40" ht="15" customHeight="1">
      <c r="A5" s="723" t="s">
        <v>535</v>
      </c>
      <c r="B5" s="725"/>
      <c r="C5" s="746" t="s">
        <v>611</v>
      </c>
      <c r="D5" s="747"/>
      <c r="E5" s="747"/>
      <c r="F5" s="747"/>
      <c r="G5" s="747"/>
      <c r="H5" s="747"/>
      <c r="I5" s="747"/>
      <c r="J5" s="747"/>
      <c r="K5" s="747"/>
      <c r="L5" s="747"/>
      <c r="M5" s="747"/>
      <c r="N5" s="747"/>
      <c r="O5" s="747"/>
      <c r="P5" s="747"/>
      <c r="Q5" s="747"/>
      <c r="R5" s="747"/>
      <c r="S5" s="747"/>
      <c r="T5" s="747"/>
      <c r="U5" s="748"/>
      <c r="V5" s="396"/>
    </row>
    <row r="6" spans="1:40">
      <c r="A6" s="744"/>
      <c r="B6" s="745"/>
      <c r="C6" s="749" t="s">
        <v>108</v>
      </c>
      <c r="D6" s="751" t="s">
        <v>612</v>
      </c>
      <c r="E6" s="751"/>
      <c r="F6" s="705"/>
      <c r="G6" s="752" t="s">
        <v>613</v>
      </c>
      <c r="H6" s="753"/>
      <c r="I6" s="753"/>
      <c r="J6" s="753"/>
      <c r="K6" s="754"/>
      <c r="L6" s="398"/>
      <c r="M6" s="755" t="s">
        <v>614</v>
      </c>
      <c r="N6" s="755"/>
      <c r="O6" s="705"/>
      <c r="P6" s="705"/>
      <c r="Q6" s="705"/>
      <c r="R6" s="705"/>
      <c r="S6" s="705"/>
      <c r="T6" s="705"/>
      <c r="U6" s="705"/>
      <c r="V6" s="398"/>
    </row>
    <row r="7" spans="1:40" ht="25.5">
      <c r="A7" s="726"/>
      <c r="B7" s="728"/>
      <c r="C7" s="750"/>
      <c r="D7" s="616"/>
      <c r="E7" s="593" t="s">
        <v>615</v>
      </c>
      <c r="F7" s="593" t="s">
        <v>616</v>
      </c>
      <c r="G7" s="615"/>
      <c r="H7" s="593" t="s">
        <v>615</v>
      </c>
      <c r="I7" s="593" t="s">
        <v>617</v>
      </c>
      <c r="J7" s="593" t="s">
        <v>618</v>
      </c>
      <c r="K7" s="593" t="s">
        <v>619</v>
      </c>
      <c r="L7" s="617"/>
      <c r="M7" s="594" t="s">
        <v>620</v>
      </c>
      <c r="N7" s="593" t="s">
        <v>618</v>
      </c>
      <c r="O7" s="593" t="s">
        <v>621</v>
      </c>
      <c r="P7" s="593" t="s">
        <v>622</v>
      </c>
      <c r="Q7" s="593" t="s">
        <v>623</v>
      </c>
      <c r="R7" s="593" t="s">
        <v>624</v>
      </c>
      <c r="S7" s="593" t="s">
        <v>625</v>
      </c>
      <c r="T7" s="618" t="s">
        <v>626</v>
      </c>
      <c r="U7" s="593" t="s">
        <v>627</v>
      </c>
      <c r="V7" s="396"/>
    </row>
    <row r="8" spans="1:40">
      <c r="A8" s="619">
        <v>1</v>
      </c>
      <c r="B8" s="569" t="s">
        <v>628</v>
      </c>
      <c r="C8" s="565">
        <v>15661545890.220615</v>
      </c>
      <c r="D8" s="597">
        <v>14178709969.925869</v>
      </c>
      <c r="E8" s="597">
        <v>150981447.98322037</v>
      </c>
      <c r="F8" s="597">
        <v>1596970.0500000007</v>
      </c>
      <c r="G8" s="597">
        <v>784285134.53847456</v>
      </c>
      <c r="H8" s="597">
        <v>33413000.600000001</v>
      </c>
      <c r="I8" s="597">
        <v>36085122.108474582</v>
      </c>
      <c r="J8" s="597">
        <v>1273295.0899999996</v>
      </c>
      <c r="K8" s="597">
        <v>588622.75</v>
      </c>
      <c r="L8" s="597">
        <v>698550785.75627089</v>
      </c>
      <c r="M8" s="597">
        <v>66856982.705762699</v>
      </c>
      <c r="N8" s="597">
        <v>65291597.859999985</v>
      </c>
      <c r="O8" s="597">
        <v>80587250.679661021</v>
      </c>
      <c r="P8" s="597">
        <v>29232046.530000001</v>
      </c>
      <c r="Q8" s="597">
        <v>46522949.821186438</v>
      </c>
      <c r="R8" s="597">
        <v>32105556.690000005</v>
      </c>
      <c r="S8" s="597">
        <v>37848383.820000008</v>
      </c>
      <c r="T8" s="597">
        <v>1417292.2399999998</v>
      </c>
      <c r="U8" s="597">
        <v>243550067.93237281</v>
      </c>
      <c r="V8" s="238"/>
      <c r="W8" s="599"/>
      <c r="X8" s="599"/>
      <c r="Y8" s="599"/>
      <c r="Z8" s="599"/>
      <c r="AA8" s="599"/>
      <c r="AB8" s="599"/>
      <c r="AC8" s="599"/>
      <c r="AD8" s="599"/>
      <c r="AE8" s="599"/>
      <c r="AF8" s="599"/>
      <c r="AG8" s="599"/>
      <c r="AH8" s="599"/>
      <c r="AI8" s="599"/>
      <c r="AJ8" s="599"/>
      <c r="AK8" s="599"/>
      <c r="AL8" s="599"/>
      <c r="AM8" s="599"/>
      <c r="AN8" s="599"/>
    </row>
    <row r="9" spans="1:40">
      <c r="A9" s="595">
        <v>1.1000000000000001</v>
      </c>
      <c r="B9" s="620" t="s">
        <v>629</v>
      </c>
      <c r="C9" s="621">
        <v>0</v>
      </c>
      <c r="D9" s="597">
        <v>0</v>
      </c>
      <c r="E9" s="597">
        <v>0</v>
      </c>
      <c r="F9" s="597">
        <v>0</v>
      </c>
      <c r="G9" s="597">
        <v>0</v>
      </c>
      <c r="H9" s="597">
        <v>0</v>
      </c>
      <c r="I9" s="597">
        <v>0</v>
      </c>
      <c r="J9" s="597">
        <v>0</v>
      </c>
      <c r="K9" s="597">
        <v>0</v>
      </c>
      <c r="L9" s="597">
        <v>0</v>
      </c>
      <c r="M9" s="597">
        <v>0</v>
      </c>
      <c r="N9" s="597">
        <v>0</v>
      </c>
      <c r="O9" s="597">
        <v>0</v>
      </c>
      <c r="P9" s="597">
        <v>0</v>
      </c>
      <c r="Q9" s="597">
        <v>0</v>
      </c>
      <c r="R9" s="597">
        <v>0</v>
      </c>
      <c r="S9" s="597">
        <v>0</v>
      </c>
      <c r="T9" s="597">
        <v>0</v>
      </c>
      <c r="U9" s="597">
        <v>0</v>
      </c>
      <c r="V9" s="238"/>
      <c r="W9" s="599"/>
      <c r="X9" s="599"/>
      <c r="Y9" s="599"/>
      <c r="Z9" s="599"/>
      <c r="AA9" s="599"/>
      <c r="AB9" s="599"/>
      <c r="AC9" s="599"/>
      <c r="AD9" s="599"/>
      <c r="AE9" s="599"/>
      <c r="AF9" s="599"/>
      <c r="AG9" s="599"/>
      <c r="AH9" s="599"/>
      <c r="AI9" s="599"/>
      <c r="AJ9" s="599"/>
      <c r="AK9" s="599"/>
      <c r="AL9" s="599"/>
      <c r="AM9" s="599"/>
      <c r="AN9" s="599"/>
    </row>
    <row r="10" spans="1:40">
      <c r="A10" s="595">
        <v>1.2</v>
      </c>
      <c r="B10" s="620" t="s">
        <v>630</v>
      </c>
      <c r="C10" s="621">
        <v>0</v>
      </c>
      <c r="D10" s="597">
        <v>0</v>
      </c>
      <c r="E10" s="597">
        <v>0</v>
      </c>
      <c r="F10" s="597">
        <v>0</v>
      </c>
      <c r="G10" s="597">
        <v>0</v>
      </c>
      <c r="H10" s="597">
        <v>0</v>
      </c>
      <c r="I10" s="597">
        <v>0</v>
      </c>
      <c r="J10" s="597">
        <v>0</v>
      </c>
      <c r="K10" s="597">
        <v>0</v>
      </c>
      <c r="L10" s="597">
        <v>0</v>
      </c>
      <c r="M10" s="597">
        <v>0</v>
      </c>
      <c r="N10" s="597">
        <v>0</v>
      </c>
      <c r="O10" s="597">
        <v>0</v>
      </c>
      <c r="P10" s="597">
        <v>0</v>
      </c>
      <c r="Q10" s="597">
        <v>0</v>
      </c>
      <c r="R10" s="597">
        <v>0</v>
      </c>
      <c r="S10" s="597">
        <v>0</v>
      </c>
      <c r="T10" s="597">
        <v>0</v>
      </c>
      <c r="U10" s="597">
        <v>0</v>
      </c>
      <c r="V10" s="238"/>
      <c r="W10" s="599"/>
      <c r="X10" s="599"/>
      <c r="Y10" s="599"/>
      <c r="Z10" s="599"/>
      <c r="AA10" s="599"/>
      <c r="AB10" s="599"/>
      <c r="AC10" s="599"/>
      <c r="AD10" s="599"/>
      <c r="AE10" s="599"/>
      <c r="AF10" s="599"/>
      <c r="AG10" s="599"/>
      <c r="AH10" s="599"/>
      <c r="AI10" s="599"/>
      <c r="AJ10" s="599"/>
      <c r="AK10" s="599"/>
      <c r="AL10" s="599"/>
      <c r="AM10" s="599"/>
      <c r="AN10" s="599"/>
    </row>
    <row r="11" spans="1:40">
      <c r="A11" s="595">
        <v>1.3</v>
      </c>
      <c r="B11" s="620" t="s">
        <v>631</v>
      </c>
      <c r="C11" s="621">
        <v>0</v>
      </c>
      <c r="D11" s="597">
        <v>0</v>
      </c>
      <c r="E11" s="597">
        <v>0</v>
      </c>
      <c r="F11" s="597">
        <v>0</v>
      </c>
      <c r="G11" s="597">
        <v>0</v>
      </c>
      <c r="H11" s="597">
        <v>0</v>
      </c>
      <c r="I11" s="597">
        <v>0</v>
      </c>
      <c r="J11" s="597">
        <v>0</v>
      </c>
      <c r="K11" s="597">
        <v>0</v>
      </c>
      <c r="L11" s="597">
        <v>0</v>
      </c>
      <c r="M11" s="597">
        <v>0</v>
      </c>
      <c r="N11" s="597">
        <v>0</v>
      </c>
      <c r="O11" s="597">
        <v>0</v>
      </c>
      <c r="P11" s="597">
        <v>0</v>
      </c>
      <c r="Q11" s="597">
        <v>0</v>
      </c>
      <c r="R11" s="597">
        <v>0</v>
      </c>
      <c r="S11" s="597">
        <v>0</v>
      </c>
      <c r="T11" s="597">
        <v>0</v>
      </c>
      <c r="U11" s="597">
        <v>0</v>
      </c>
      <c r="V11" s="238"/>
      <c r="W11" s="599"/>
      <c r="X11" s="599"/>
      <c r="Y11" s="599"/>
      <c r="Z11" s="599"/>
      <c r="AA11" s="599"/>
      <c r="AB11" s="599"/>
      <c r="AC11" s="599"/>
      <c r="AD11" s="599"/>
      <c r="AE11" s="599"/>
      <c r="AF11" s="599"/>
      <c r="AG11" s="599"/>
      <c r="AH11" s="599"/>
      <c r="AI11" s="599"/>
      <c r="AJ11" s="599"/>
      <c r="AK11" s="599"/>
      <c r="AL11" s="599"/>
      <c r="AM11" s="599"/>
      <c r="AN11" s="599"/>
    </row>
    <row r="12" spans="1:40">
      <c r="A12" s="595">
        <v>1.4</v>
      </c>
      <c r="B12" s="620" t="s">
        <v>632</v>
      </c>
      <c r="C12" s="621">
        <v>144875585.09999999</v>
      </c>
      <c r="D12" s="597">
        <v>140460189.66</v>
      </c>
      <c r="E12" s="597">
        <v>0</v>
      </c>
      <c r="F12" s="597">
        <v>0</v>
      </c>
      <c r="G12" s="597">
        <v>650000</v>
      </c>
      <c r="H12" s="597">
        <v>0</v>
      </c>
      <c r="I12" s="597">
        <v>0</v>
      </c>
      <c r="J12" s="597">
        <v>0</v>
      </c>
      <c r="K12" s="597">
        <v>0</v>
      </c>
      <c r="L12" s="597">
        <v>3765395.44</v>
      </c>
      <c r="M12" s="597">
        <v>3765395.44</v>
      </c>
      <c r="N12" s="597">
        <v>0</v>
      </c>
      <c r="O12" s="597">
        <v>0</v>
      </c>
      <c r="P12" s="597">
        <v>0</v>
      </c>
      <c r="Q12" s="597">
        <v>0</v>
      </c>
      <c r="R12" s="597">
        <v>0</v>
      </c>
      <c r="S12" s="597">
        <v>0</v>
      </c>
      <c r="T12" s="597">
        <v>0</v>
      </c>
      <c r="U12" s="597">
        <v>0</v>
      </c>
      <c r="V12" s="238"/>
      <c r="W12" s="599"/>
      <c r="X12" s="599"/>
      <c r="Y12" s="599"/>
      <c r="Z12" s="599"/>
      <c r="AA12" s="599"/>
      <c r="AB12" s="599"/>
      <c r="AC12" s="599"/>
      <c r="AD12" s="599"/>
      <c r="AE12" s="599"/>
      <c r="AF12" s="599"/>
      <c r="AG12" s="599"/>
      <c r="AH12" s="599"/>
      <c r="AI12" s="599"/>
      <c r="AJ12" s="599"/>
      <c r="AK12" s="599"/>
      <c r="AL12" s="599"/>
      <c r="AM12" s="599"/>
      <c r="AN12" s="599"/>
    </row>
    <row r="13" spans="1:40">
      <c r="A13" s="595">
        <v>1.5</v>
      </c>
      <c r="B13" s="620" t="s">
        <v>633</v>
      </c>
      <c r="C13" s="621">
        <v>6396504447.185358</v>
      </c>
      <c r="D13" s="597">
        <v>5507396663.7517977</v>
      </c>
      <c r="E13" s="597">
        <v>27367420.539999999</v>
      </c>
      <c r="F13" s="597">
        <v>0</v>
      </c>
      <c r="G13" s="597">
        <v>572911327.6500001</v>
      </c>
      <c r="H13" s="597">
        <v>7405262.3599999994</v>
      </c>
      <c r="I13" s="597">
        <v>5931768.1099999994</v>
      </c>
      <c r="J13" s="597">
        <v>0</v>
      </c>
      <c r="K13" s="597">
        <v>0</v>
      </c>
      <c r="L13" s="597">
        <v>316196455.78355938</v>
      </c>
      <c r="M13" s="597">
        <v>13536022.620000003</v>
      </c>
      <c r="N13" s="597">
        <v>33262199.619999997</v>
      </c>
      <c r="O13" s="597">
        <v>30515656.790000007</v>
      </c>
      <c r="P13" s="597">
        <v>13969469.700000001</v>
      </c>
      <c r="Q13" s="597">
        <v>21264219.23</v>
      </c>
      <c r="R13" s="597">
        <v>13591599.690000001</v>
      </c>
      <c r="S13" s="597">
        <v>37527979.620000005</v>
      </c>
      <c r="T13" s="597">
        <v>667210.34000000008</v>
      </c>
      <c r="U13" s="597">
        <v>153770644.20999998</v>
      </c>
      <c r="V13" s="238"/>
      <c r="W13" s="599"/>
      <c r="X13" s="599"/>
      <c r="Y13" s="599"/>
      <c r="Z13" s="599"/>
      <c r="AA13" s="599"/>
      <c r="AB13" s="599"/>
      <c r="AC13" s="599"/>
      <c r="AD13" s="599"/>
      <c r="AE13" s="599"/>
      <c r="AF13" s="599"/>
      <c r="AG13" s="599"/>
      <c r="AH13" s="599"/>
      <c r="AI13" s="599"/>
      <c r="AJ13" s="599"/>
      <c r="AK13" s="599"/>
      <c r="AL13" s="599"/>
      <c r="AM13" s="599"/>
      <c r="AN13" s="599"/>
    </row>
    <row r="14" spans="1:40">
      <c r="A14" s="595">
        <v>1.6</v>
      </c>
      <c r="B14" s="620" t="s">
        <v>634</v>
      </c>
      <c r="C14" s="621">
        <v>9120165857.935257</v>
      </c>
      <c r="D14" s="597">
        <v>8530853116.5140715</v>
      </c>
      <c r="E14" s="597">
        <v>123614027.44322036</v>
      </c>
      <c r="F14" s="597">
        <v>1596970.0500000007</v>
      </c>
      <c r="G14" s="597">
        <v>210723806.88847449</v>
      </c>
      <c r="H14" s="597">
        <v>26007738.240000002</v>
      </c>
      <c r="I14" s="597">
        <v>30153353.998474579</v>
      </c>
      <c r="J14" s="597">
        <v>1273295.0899999996</v>
      </c>
      <c r="K14" s="597">
        <v>588622.75</v>
      </c>
      <c r="L14" s="597">
        <v>378588934.53271151</v>
      </c>
      <c r="M14" s="597">
        <v>49555564.645762697</v>
      </c>
      <c r="N14" s="597">
        <v>32029398.239999991</v>
      </c>
      <c r="O14" s="597">
        <v>50071593.889661014</v>
      </c>
      <c r="P14" s="597">
        <v>15262576.830000002</v>
      </c>
      <c r="Q14" s="597">
        <v>25258730.591186441</v>
      </c>
      <c r="R14" s="597">
        <v>18513957.000000004</v>
      </c>
      <c r="S14" s="597">
        <v>320404.20000000007</v>
      </c>
      <c r="T14" s="597">
        <v>750081.89999999979</v>
      </c>
      <c r="U14" s="597">
        <v>89779423.72237283</v>
      </c>
      <c r="V14" s="238"/>
      <c r="W14" s="599"/>
      <c r="X14" s="599"/>
      <c r="Y14" s="599"/>
      <c r="Z14" s="599"/>
      <c r="AA14" s="599"/>
      <c r="AB14" s="599"/>
      <c r="AC14" s="599"/>
      <c r="AD14" s="599"/>
      <c r="AE14" s="599"/>
      <c r="AF14" s="599"/>
      <c r="AG14" s="599"/>
      <c r="AH14" s="599"/>
      <c r="AI14" s="599"/>
      <c r="AJ14" s="599"/>
      <c r="AK14" s="599"/>
      <c r="AL14" s="599"/>
      <c r="AM14" s="599"/>
      <c r="AN14" s="599"/>
    </row>
    <row r="15" spans="1:40">
      <c r="A15" s="619">
        <v>2</v>
      </c>
      <c r="B15" s="569" t="s">
        <v>635</v>
      </c>
      <c r="C15" s="565">
        <v>4173586123.9400001</v>
      </c>
      <c r="D15" s="597">
        <v>4172610815.1400008</v>
      </c>
      <c r="E15" s="597">
        <v>0</v>
      </c>
      <c r="F15" s="597">
        <v>0</v>
      </c>
      <c r="G15" s="597">
        <v>975308.80000000005</v>
      </c>
      <c r="H15" s="597">
        <v>0</v>
      </c>
      <c r="I15" s="597">
        <v>0</v>
      </c>
      <c r="J15" s="597">
        <v>0</v>
      </c>
      <c r="K15" s="597">
        <v>0</v>
      </c>
      <c r="L15" s="597">
        <v>0</v>
      </c>
      <c r="M15" s="597">
        <v>0</v>
      </c>
      <c r="N15" s="597">
        <v>0</v>
      </c>
      <c r="O15" s="597">
        <v>0</v>
      </c>
      <c r="P15" s="597">
        <v>0</v>
      </c>
      <c r="Q15" s="597">
        <v>0</v>
      </c>
      <c r="R15" s="597">
        <v>0</v>
      </c>
      <c r="S15" s="597">
        <v>0</v>
      </c>
      <c r="T15" s="597">
        <v>0</v>
      </c>
      <c r="U15" s="597">
        <v>0</v>
      </c>
      <c r="V15" s="238"/>
      <c r="W15" s="599"/>
      <c r="X15" s="599"/>
      <c r="Y15" s="599"/>
      <c r="Z15" s="599"/>
      <c r="AA15" s="599"/>
      <c r="AB15" s="599"/>
      <c r="AC15" s="599"/>
      <c r="AD15" s="599"/>
      <c r="AE15" s="599"/>
      <c r="AF15" s="599"/>
      <c r="AG15" s="599"/>
      <c r="AH15" s="599"/>
      <c r="AI15" s="599"/>
      <c r="AJ15" s="599"/>
      <c r="AK15" s="599"/>
      <c r="AL15" s="599"/>
      <c r="AM15" s="599"/>
      <c r="AN15" s="599"/>
    </row>
    <row r="16" spans="1:40">
      <c r="A16" s="595">
        <v>2.1</v>
      </c>
      <c r="B16" s="620" t="s">
        <v>629</v>
      </c>
      <c r="C16" s="621">
        <v>34888528.100000001</v>
      </c>
      <c r="D16" s="597">
        <v>34888528.100000001</v>
      </c>
      <c r="E16" s="597">
        <v>0</v>
      </c>
      <c r="F16" s="597">
        <v>0</v>
      </c>
      <c r="G16" s="597">
        <v>0</v>
      </c>
      <c r="H16" s="597">
        <v>0</v>
      </c>
      <c r="I16" s="597">
        <v>0</v>
      </c>
      <c r="J16" s="597">
        <v>0</v>
      </c>
      <c r="K16" s="597">
        <v>0</v>
      </c>
      <c r="L16" s="597">
        <v>0</v>
      </c>
      <c r="M16" s="597">
        <v>0</v>
      </c>
      <c r="N16" s="597">
        <v>0</v>
      </c>
      <c r="O16" s="597">
        <v>0</v>
      </c>
      <c r="P16" s="597">
        <v>0</v>
      </c>
      <c r="Q16" s="597">
        <v>0</v>
      </c>
      <c r="R16" s="597">
        <v>0</v>
      </c>
      <c r="S16" s="597">
        <v>0</v>
      </c>
      <c r="T16" s="597">
        <v>0</v>
      </c>
      <c r="U16" s="597">
        <v>0</v>
      </c>
      <c r="V16" s="238"/>
      <c r="W16" s="599"/>
      <c r="X16" s="599"/>
      <c r="Y16" s="599"/>
      <c r="Z16" s="599"/>
      <c r="AA16" s="599"/>
      <c r="AB16" s="599"/>
      <c r="AC16" s="599"/>
      <c r="AD16" s="599"/>
      <c r="AE16" s="599"/>
      <c r="AF16" s="599"/>
      <c r="AG16" s="599"/>
      <c r="AH16" s="599"/>
      <c r="AI16" s="599"/>
      <c r="AJ16" s="599"/>
      <c r="AK16" s="599"/>
      <c r="AL16" s="599"/>
      <c r="AM16" s="599"/>
      <c r="AN16" s="599"/>
    </row>
    <row r="17" spans="1:40">
      <c r="A17" s="595">
        <v>2.2000000000000002</v>
      </c>
      <c r="B17" s="620" t="s">
        <v>630</v>
      </c>
      <c r="C17" s="621">
        <v>2681010043.8285003</v>
      </c>
      <c r="D17" s="597">
        <v>2681010043.8285003</v>
      </c>
      <c r="E17" s="597">
        <v>0</v>
      </c>
      <c r="F17" s="597">
        <v>0</v>
      </c>
      <c r="G17" s="597">
        <v>0</v>
      </c>
      <c r="H17" s="597">
        <v>0</v>
      </c>
      <c r="I17" s="597">
        <v>0</v>
      </c>
      <c r="J17" s="597">
        <v>0</v>
      </c>
      <c r="K17" s="597">
        <v>0</v>
      </c>
      <c r="L17" s="597">
        <v>0</v>
      </c>
      <c r="M17" s="597">
        <v>0</v>
      </c>
      <c r="N17" s="597">
        <v>0</v>
      </c>
      <c r="O17" s="597">
        <v>0</v>
      </c>
      <c r="P17" s="597">
        <v>0</v>
      </c>
      <c r="Q17" s="597">
        <v>0</v>
      </c>
      <c r="R17" s="597">
        <v>0</v>
      </c>
      <c r="S17" s="597">
        <v>0</v>
      </c>
      <c r="T17" s="597">
        <v>0</v>
      </c>
      <c r="U17" s="597">
        <v>0</v>
      </c>
      <c r="V17" s="238"/>
      <c r="W17" s="599"/>
      <c r="X17" s="599"/>
      <c r="Y17" s="599"/>
      <c r="Z17" s="599"/>
      <c r="AA17" s="599"/>
      <c r="AB17" s="599"/>
      <c r="AC17" s="599"/>
      <c r="AD17" s="599"/>
      <c r="AE17" s="599"/>
      <c r="AF17" s="599"/>
      <c r="AG17" s="599"/>
      <c r="AH17" s="599"/>
      <c r="AI17" s="599"/>
      <c r="AJ17" s="599"/>
      <c r="AK17" s="599"/>
      <c r="AL17" s="599"/>
      <c r="AM17" s="599"/>
      <c r="AN17" s="599"/>
    </row>
    <row r="18" spans="1:40">
      <c r="A18" s="595">
        <v>2.2999999999999998</v>
      </c>
      <c r="B18" s="620" t="s">
        <v>631</v>
      </c>
      <c r="C18" s="621">
        <v>1432687203.0149</v>
      </c>
      <c r="D18" s="597">
        <v>1432687203.0149</v>
      </c>
      <c r="E18" s="597">
        <v>0</v>
      </c>
      <c r="F18" s="597">
        <v>0</v>
      </c>
      <c r="G18" s="597">
        <v>0</v>
      </c>
      <c r="H18" s="597">
        <v>0</v>
      </c>
      <c r="I18" s="597">
        <v>0</v>
      </c>
      <c r="J18" s="597">
        <v>0</v>
      </c>
      <c r="K18" s="597">
        <v>0</v>
      </c>
      <c r="L18" s="597">
        <v>0</v>
      </c>
      <c r="M18" s="597">
        <v>0</v>
      </c>
      <c r="N18" s="597">
        <v>0</v>
      </c>
      <c r="O18" s="597">
        <v>0</v>
      </c>
      <c r="P18" s="597">
        <v>0</v>
      </c>
      <c r="Q18" s="597">
        <v>0</v>
      </c>
      <c r="R18" s="597">
        <v>0</v>
      </c>
      <c r="S18" s="597">
        <v>0</v>
      </c>
      <c r="T18" s="597">
        <v>0</v>
      </c>
      <c r="U18" s="597">
        <v>0</v>
      </c>
      <c r="V18" s="238"/>
      <c r="W18" s="599"/>
      <c r="X18" s="599"/>
      <c r="Y18" s="599"/>
      <c r="Z18" s="599"/>
      <c r="AA18" s="599"/>
      <c r="AB18" s="599"/>
      <c r="AC18" s="599"/>
      <c r="AD18" s="599"/>
      <c r="AE18" s="599"/>
      <c r="AF18" s="599"/>
      <c r="AG18" s="599"/>
      <c r="AH18" s="599"/>
      <c r="AI18" s="599"/>
      <c r="AJ18" s="599"/>
      <c r="AK18" s="599"/>
      <c r="AL18" s="599"/>
      <c r="AM18" s="599"/>
      <c r="AN18" s="599"/>
    </row>
    <row r="19" spans="1:40">
      <c r="A19" s="595">
        <v>2.4</v>
      </c>
      <c r="B19" s="620" t="s">
        <v>632</v>
      </c>
      <c r="C19" s="621">
        <v>0</v>
      </c>
      <c r="D19" s="597">
        <v>0</v>
      </c>
      <c r="E19" s="597">
        <v>0</v>
      </c>
      <c r="F19" s="597">
        <v>0</v>
      </c>
      <c r="G19" s="597">
        <v>0</v>
      </c>
      <c r="H19" s="597">
        <v>0</v>
      </c>
      <c r="I19" s="597">
        <v>0</v>
      </c>
      <c r="J19" s="597">
        <v>0</v>
      </c>
      <c r="K19" s="597">
        <v>0</v>
      </c>
      <c r="L19" s="597">
        <v>0</v>
      </c>
      <c r="M19" s="597">
        <v>0</v>
      </c>
      <c r="N19" s="597">
        <v>0</v>
      </c>
      <c r="O19" s="597">
        <v>0</v>
      </c>
      <c r="P19" s="597">
        <v>0</v>
      </c>
      <c r="Q19" s="597">
        <v>0</v>
      </c>
      <c r="R19" s="597">
        <v>0</v>
      </c>
      <c r="S19" s="597">
        <v>0</v>
      </c>
      <c r="T19" s="597">
        <v>0</v>
      </c>
      <c r="U19" s="597">
        <v>0</v>
      </c>
      <c r="V19" s="238"/>
      <c r="W19" s="599"/>
      <c r="X19" s="599"/>
      <c r="Y19" s="599"/>
      <c r="Z19" s="599"/>
      <c r="AA19" s="599"/>
      <c r="AB19" s="599"/>
      <c r="AC19" s="599"/>
      <c r="AD19" s="599"/>
      <c r="AE19" s="599"/>
      <c r="AF19" s="599"/>
      <c r="AG19" s="599"/>
      <c r="AH19" s="599"/>
      <c r="AI19" s="599"/>
      <c r="AJ19" s="599"/>
      <c r="AK19" s="599"/>
      <c r="AL19" s="599"/>
      <c r="AM19" s="599"/>
      <c r="AN19" s="599"/>
    </row>
    <row r="20" spans="1:40">
      <c r="A20" s="595">
        <v>2.5</v>
      </c>
      <c r="B20" s="620" t="s">
        <v>633</v>
      </c>
      <c r="C20" s="621">
        <v>25000348.996600311</v>
      </c>
      <c r="D20" s="597">
        <v>24025040.196600311</v>
      </c>
      <c r="E20" s="597">
        <v>0</v>
      </c>
      <c r="F20" s="597">
        <v>0</v>
      </c>
      <c r="G20" s="597">
        <v>975308.80000000005</v>
      </c>
      <c r="H20" s="597">
        <v>0</v>
      </c>
      <c r="I20" s="597">
        <v>0</v>
      </c>
      <c r="J20" s="597">
        <v>0</v>
      </c>
      <c r="K20" s="597">
        <v>0</v>
      </c>
      <c r="L20" s="597">
        <v>0</v>
      </c>
      <c r="M20" s="597">
        <v>0</v>
      </c>
      <c r="N20" s="597">
        <v>0</v>
      </c>
      <c r="O20" s="597">
        <v>0</v>
      </c>
      <c r="P20" s="597">
        <v>0</v>
      </c>
      <c r="Q20" s="597">
        <v>0</v>
      </c>
      <c r="R20" s="597">
        <v>0</v>
      </c>
      <c r="S20" s="597">
        <v>0</v>
      </c>
      <c r="T20" s="597">
        <v>0</v>
      </c>
      <c r="U20" s="597">
        <v>0</v>
      </c>
      <c r="V20" s="238"/>
      <c r="W20" s="599"/>
      <c r="X20" s="599"/>
      <c r="Y20" s="599"/>
      <c r="Z20" s="599"/>
      <c r="AA20" s="599"/>
      <c r="AB20" s="599"/>
      <c r="AC20" s="599"/>
      <c r="AD20" s="599"/>
      <c r="AE20" s="599"/>
      <c r="AF20" s="599"/>
      <c r="AG20" s="599"/>
      <c r="AH20" s="599"/>
      <c r="AI20" s="599"/>
      <c r="AJ20" s="599"/>
      <c r="AK20" s="599"/>
      <c r="AL20" s="599"/>
      <c r="AM20" s="599"/>
      <c r="AN20" s="599"/>
    </row>
    <row r="21" spans="1:40">
      <c r="A21" s="595">
        <v>2.6</v>
      </c>
      <c r="B21" s="620" t="s">
        <v>634</v>
      </c>
      <c r="C21" s="621">
        <v>0</v>
      </c>
      <c r="D21" s="597">
        <v>0</v>
      </c>
      <c r="E21" s="597">
        <v>0</v>
      </c>
      <c r="F21" s="597">
        <v>0</v>
      </c>
      <c r="G21" s="597">
        <v>0</v>
      </c>
      <c r="H21" s="597">
        <v>0</v>
      </c>
      <c r="I21" s="597">
        <v>0</v>
      </c>
      <c r="J21" s="597">
        <v>0</v>
      </c>
      <c r="K21" s="597">
        <v>0</v>
      </c>
      <c r="L21" s="597">
        <v>0</v>
      </c>
      <c r="M21" s="597">
        <v>0</v>
      </c>
      <c r="N21" s="597">
        <v>0</v>
      </c>
      <c r="O21" s="597">
        <v>0</v>
      </c>
      <c r="P21" s="597">
        <v>0</v>
      </c>
      <c r="Q21" s="597">
        <v>0</v>
      </c>
      <c r="R21" s="597">
        <v>0</v>
      </c>
      <c r="S21" s="597">
        <v>0</v>
      </c>
      <c r="T21" s="597">
        <v>0</v>
      </c>
      <c r="U21" s="597">
        <v>0</v>
      </c>
      <c r="V21" s="238"/>
      <c r="W21" s="599"/>
      <c r="X21" s="599"/>
      <c r="Y21" s="599"/>
      <c r="Z21" s="599"/>
      <c r="AA21" s="599"/>
      <c r="AB21" s="599"/>
      <c r="AC21" s="599"/>
      <c r="AD21" s="599"/>
      <c r="AE21" s="599"/>
      <c r="AF21" s="599"/>
      <c r="AG21" s="599"/>
      <c r="AH21" s="599"/>
      <c r="AI21" s="599"/>
      <c r="AJ21" s="599"/>
      <c r="AK21" s="599"/>
      <c r="AL21" s="599"/>
      <c r="AM21" s="599"/>
      <c r="AN21" s="599"/>
    </row>
    <row r="22" spans="1:40">
      <c r="A22" s="619">
        <v>3</v>
      </c>
      <c r="B22" s="569" t="s">
        <v>690</v>
      </c>
      <c r="C22" s="622">
        <v>2469820170.985394</v>
      </c>
      <c r="D22" s="623">
        <v>1703735719.0517323</v>
      </c>
      <c r="E22" s="624">
        <v>0</v>
      </c>
      <c r="F22" s="624">
        <v>0</v>
      </c>
      <c r="G22" s="623">
        <v>12668277.655074</v>
      </c>
      <c r="H22" s="624">
        <v>0</v>
      </c>
      <c r="I22" s="624">
        <v>0</v>
      </c>
      <c r="J22" s="624">
        <v>0</v>
      </c>
      <c r="K22" s="624">
        <v>0</v>
      </c>
      <c r="L22" s="623">
        <v>12249744.995488001</v>
      </c>
      <c r="M22" s="624">
        <v>0</v>
      </c>
      <c r="N22" s="624">
        <v>0</v>
      </c>
      <c r="O22" s="624">
        <v>0</v>
      </c>
      <c r="P22" s="624">
        <v>0</v>
      </c>
      <c r="Q22" s="624">
        <v>0</v>
      </c>
      <c r="R22" s="624">
        <v>0</v>
      </c>
      <c r="S22" s="624">
        <v>0</v>
      </c>
      <c r="T22" s="624">
        <v>0</v>
      </c>
      <c r="U22" s="623">
        <v>200000</v>
      </c>
      <c r="V22" s="238"/>
      <c r="W22" s="599"/>
      <c r="X22" s="599"/>
      <c r="Y22" s="599"/>
      <c r="Z22" s="599"/>
      <c r="AA22" s="599"/>
      <c r="AB22" s="599"/>
      <c r="AC22" s="599"/>
      <c r="AD22" s="599"/>
      <c r="AE22" s="599"/>
      <c r="AF22" s="599"/>
      <c r="AG22" s="599"/>
      <c r="AH22" s="599"/>
      <c r="AI22" s="599"/>
      <c r="AJ22" s="599"/>
      <c r="AK22" s="599"/>
      <c r="AL22" s="599"/>
      <c r="AM22" s="599"/>
      <c r="AN22" s="599"/>
    </row>
    <row r="23" spans="1:40">
      <c r="A23" s="595">
        <v>3.1</v>
      </c>
      <c r="B23" s="620" t="s">
        <v>629</v>
      </c>
      <c r="C23" s="625">
        <v>0</v>
      </c>
      <c r="D23" s="623">
        <v>0</v>
      </c>
      <c r="E23" s="624">
        <v>0</v>
      </c>
      <c r="F23" s="624">
        <v>0</v>
      </c>
      <c r="G23" s="623">
        <v>0</v>
      </c>
      <c r="H23" s="624">
        <v>0</v>
      </c>
      <c r="I23" s="624">
        <v>0</v>
      </c>
      <c r="J23" s="624">
        <v>0</v>
      </c>
      <c r="K23" s="624">
        <v>0</v>
      </c>
      <c r="L23" s="623">
        <v>0</v>
      </c>
      <c r="M23" s="624">
        <v>0</v>
      </c>
      <c r="N23" s="624">
        <v>0</v>
      </c>
      <c r="O23" s="624">
        <v>0</v>
      </c>
      <c r="P23" s="624">
        <v>0</v>
      </c>
      <c r="Q23" s="624">
        <v>0</v>
      </c>
      <c r="R23" s="624">
        <v>0</v>
      </c>
      <c r="S23" s="624">
        <v>0</v>
      </c>
      <c r="T23" s="624">
        <v>0</v>
      </c>
      <c r="U23" s="623">
        <v>0</v>
      </c>
      <c r="V23" s="238"/>
      <c r="W23" s="599"/>
      <c r="X23" s="599"/>
      <c r="Y23" s="599"/>
      <c r="Z23" s="599"/>
      <c r="AA23" s="599"/>
      <c r="AB23" s="599"/>
      <c r="AC23" s="599"/>
      <c r="AD23" s="599"/>
      <c r="AE23" s="599"/>
      <c r="AF23" s="599"/>
      <c r="AG23" s="599"/>
      <c r="AH23" s="599"/>
      <c r="AI23" s="599"/>
      <c r="AJ23" s="599"/>
      <c r="AK23" s="599"/>
      <c r="AL23" s="599"/>
      <c r="AM23" s="599"/>
      <c r="AN23" s="599"/>
    </row>
    <row r="24" spans="1:40">
      <c r="A24" s="595">
        <v>3.2</v>
      </c>
      <c r="B24" s="620" t="s">
        <v>630</v>
      </c>
      <c r="C24" s="625">
        <v>829523.44</v>
      </c>
      <c r="D24" s="623">
        <v>829523.44</v>
      </c>
      <c r="E24" s="624">
        <v>0</v>
      </c>
      <c r="F24" s="624">
        <v>0</v>
      </c>
      <c r="G24" s="623">
        <v>0</v>
      </c>
      <c r="H24" s="624">
        <v>0</v>
      </c>
      <c r="I24" s="624">
        <v>0</v>
      </c>
      <c r="J24" s="624">
        <v>0</v>
      </c>
      <c r="K24" s="624">
        <v>0</v>
      </c>
      <c r="L24" s="623">
        <v>0</v>
      </c>
      <c r="M24" s="624">
        <v>0</v>
      </c>
      <c r="N24" s="624">
        <v>0</v>
      </c>
      <c r="O24" s="624">
        <v>0</v>
      </c>
      <c r="P24" s="624">
        <v>0</v>
      </c>
      <c r="Q24" s="624">
        <v>0</v>
      </c>
      <c r="R24" s="624">
        <v>0</v>
      </c>
      <c r="S24" s="624">
        <v>0</v>
      </c>
      <c r="T24" s="624">
        <v>0</v>
      </c>
      <c r="U24" s="623">
        <v>0</v>
      </c>
      <c r="V24" s="238"/>
      <c r="W24" s="599"/>
      <c r="X24" s="599"/>
      <c r="Y24" s="599"/>
      <c r="Z24" s="599"/>
      <c r="AA24" s="599"/>
      <c r="AB24" s="599"/>
      <c r="AC24" s="599"/>
      <c r="AD24" s="599"/>
      <c r="AE24" s="599"/>
      <c r="AF24" s="599"/>
      <c r="AG24" s="599"/>
      <c r="AH24" s="599"/>
      <c r="AI24" s="599"/>
      <c r="AJ24" s="599"/>
      <c r="AK24" s="599"/>
      <c r="AL24" s="599"/>
      <c r="AM24" s="599"/>
      <c r="AN24" s="599"/>
    </row>
    <row r="25" spans="1:40">
      <c r="A25" s="595">
        <v>3.3</v>
      </c>
      <c r="B25" s="620" t="s">
        <v>631</v>
      </c>
      <c r="C25" s="625">
        <v>0</v>
      </c>
      <c r="D25" s="623">
        <v>0</v>
      </c>
      <c r="E25" s="624">
        <v>0</v>
      </c>
      <c r="F25" s="624">
        <v>0</v>
      </c>
      <c r="G25" s="623">
        <v>0</v>
      </c>
      <c r="H25" s="624">
        <v>0</v>
      </c>
      <c r="I25" s="624">
        <v>0</v>
      </c>
      <c r="J25" s="624">
        <v>0</v>
      </c>
      <c r="K25" s="624">
        <v>0</v>
      </c>
      <c r="L25" s="623">
        <v>0</v>
      </c>
      <c r="M25" s="624">
        <v>0</v>
      </c>
      <c r="N25" s="624">
        <v>0</v>
      </c>
      <c r="O25" s="624">
        <v>0</v>
      </c>
      <c r="P25" s="624">
        <v>0</v>
      </c>
      <c r="Q25" s="624">
        <v>0</v>
      </c>
      <c r="R25" s="624">
        <v>0</v>
      </c>
      <c r="S25" s="624">
        <v>0</v>
      </c>
      <c r="T25" s="624">
        <v>0</v>
      </c>
      <c r="U25" s="623">
        <v>0</v>
      </c>
      <c r="V25" s="238"/>
      <c r="W25" s="599"/>
      <c r="X25" s="599"/>
      <c r="Y25" s="599"/>
      <c r="Z25" s="599"/>
      <c r="AA25" s="599"/>
      <c r="AB25" s="599"/>
      <c r="AC25" s="599"/>
      <c r="AD25" s="599"/>
      <c r="AE25" s="599"/>
      <c r="AF25" s="599"/>
      <c r="AG25" s="599"/>
      <c r="AH25" s="599"/>
      <c r="AI25" s="599"/>
      <c r="AJ25" s="599"/>
      <c r="AK25" s="599"/>
      <c r="AL25" s="599"/>
      <c r="AM25" s="599"/>
      <c r="AN25" s="599"/>
    </row>
    <row r="26" spans="1:40">
      <c r="A26" s="595">
        <v>3.4</v>
      </c>
      <c r="B26" s="620" t="s">
        <v>632</v>
      </c>
      <c r="C26" s="625">
        <v>14031668.409600001</v>
      </c>
      <c r="D26" s="623">
        <v>219037</v>
      </c>
      <c r="E26" s="624">
        <v>0</v>
      </c>
      <c r="F26" s="624">
        <v>0</v>
      </c>
      <c r="G26" s="623">
        <v>0</v>
      </c>
      <c r="H26" s="624">
        <v>0</v>
      </c>
      <c r="I26" s="624">
        <v>0</v>
      </c>
      <c r="J26" s="624">
        <v>0</v>
      </c>
      <c r="K26" s="624">
        <v>0</v>
      </c>
      <c r="L26" s="623">
        <v>0</v>
      </c>
      <c r="M26" s="624">
        <v>0</v>
      </c>
      <c r="N26" s="624">
        <v>0</v>
      </c>
      <c r="O26" s="624">
        <v>0</v>
      </c>
      <c r="P26" s="624">
        <v>0</v>
      </c>
      <c r="Q26" s="624">
        <v>0</v>
      </c>
      <c r="R26" s="624">
        <v>0</v>
      </c>
      <c r="S26" s="624">
        <v>0</v>
      </c>
      <c r="T26" s="624">
        <v>0</v>
      </c>
      <c r="U26" s="623">
        <v>0</v>
      </c>
      <c r="V26" s="238"/>
      <c r="W26" s="599"/>
      <c r="X26" s="599"/>
      <c r="Y26" s="599"/>
      <c r="Z26" s="599"/>
      <c r="AA26" s="599"/>
      <c r="AB26" s="599"/>
      <c r="AC26" s="599"/>
      <c r="AD26" s="599"/>
      <c r="AE26" s="599"/>
      <c r="AF26" s="599"/>
      <c r="AG26" s="599"/>
      <c r="AH26" s="599"/>
      <c r="AI26" s="599"/>
      <c r="AJ26" s="599"/>
      <c r="AK26" s="599"/>
      <c r="AL26" s="599"/>
      <c r="AM26" s="599"/>
      <c r="AN26" s="599"/>
    </row>
    <row r="27" spans="1:40">
      <c r="A27" s="595">
        <v>3.5</v>
      </c>
      <c r="B27" s="620" t="s">
        <v>633</v>
      </c>
      <c r="C27" s="625">
        <v>2220984234.4796553</v>
      </c>
      <c r="D27" s="623">
        <v>1683575889.5957322</v>
      </c>
      <c r="E27" s="624">
        <v>0</v>
      </c>
      <c r="F27" s="624">
        <v>0</v>
      </c>
      <c r="G27" s="623">
        <v>12668277.655074</v>
      </c>
      <c r="H27" s="624">
        <v>0</v>
      </c>
      <c r="I27" s="624">
        <v>0</v>
      </c>
      <c r="J27" s="624">
        <v>0</v>
      </c>
      <c r="K27" s="624">
        <v>0</v>
      </c>
      <c r="L27" s="623">
        <v>12249744.995488001</v>
      </c>
      <c r="M27" s="624">
        <v>0</v>
      </c>
      <c r="N27" s="624">
        <v>0</v>
      </c>
      <c r="O27" s="624">
        <v>0</v>
      </c>
      <c r="P27" s="624">
        <v>0</v>
      </c>
      <c r="Q27" s="624">
        <v>0</v>
      </c>
      <c r="R27" s="624">
        <v>0</v>
      </c>
      <c r="S27" s="624">
        <v>0</v>
      </c>
      <c r="T27" s="624">
        <v>0</v>
      </c>
      <c r="U27" s="623">
        <v>200000</v>
      </c>
      <c r="V27" s="238"/>
      <c r="W27" s="599"/>
      <c r="X27" s="599"/>
      <c r="Y27" s="599"/>
      <c r="Z27" s="599"/>
      <c r="AA27" s="599"/>
      <c r="AB27" s="599"/>
      <c r="AC27" s="599"/>
      <c r="AD27" s="599"/>
      <c r="AE27" s="599"/>
      <c r="AF27" s="599"/>
      <c r="AG27" s="599"/>
      <c r="AH27" s="599"/>
      <c r="AI27" s="599"/>
      <c r="AJ27" s="599"/>
      <c r="AK27" s="599"/>
      <c r="AL27" s="599"/>
      <c r="AM27" s="599"/>
      <c r="AN27" s="599"/>
    </row>
    <row r="28" spans="1:40">
      <c r="A28" s="595">
        <v>3.6</v>
      </c>
      <c r="B28" s="620" t="s">
        <v>634</v>
      </c>
      <c r="C28" s="625">
        <v>233974744.65613896</v>
      </c>
      <c r="D28" s="623">
        <v>19111269.016000003</v>
      </c>
      <c r="E28" s="624">
        <v>0</v>
      </c>
      <c r="F28" s="624">
        <v>0</v>
      </c>
      <c r="G28" s="623">
        <v>0</v>
      </c>
      <c r="H28" s="624">
        <v>0</v>
      </c>
      <c r="I28" s="624">
        <v>0</v>
      </c>
      <c r="J28" s="624">
        <v>0</v>
      </c>
      <c r="K28" s="624">
        <v>0</v>
      </c>
      <c r="L28" s="623">
        <v>0</v>
      </c>
      <c r="M28" s="624">
        <v>0</v>
      </c>
      <c r="N28" s="624">
        <v>0</v>
      </c>
      <c r="O28" s="624">
        <v>0</v>
      </c>
      <c r="P28" s="624">
        <v>0</v>
      </c>
      <c r="Q28" s="624">
        <v>0</v>
      </c>
      <c r="R28" s="624">
        <v>0</v>
      </c>
      <c r="S28" s="624">
        <v>0</v>
      </c>
      <c r="T28" s="624">
        <v>0</v>
      </c>
      <c r="U28" s="623">
        <v>0</v>
      </c>
      <c r="V28" s="238"/>
      <c r="W28" s="599"/>
      <c r="X28" s="599"/>
      <c r="Y28" s="599"/>
      <c r="Z28" s="599"/>
      <c r="AA28" s="599"/>
      <c r="AB28" s="599"/>
      <c r="AC28" s="599"/>
      <c r="AD28" s="599"/>
      <c r="AE28" s="599"/>
      <c r="AF28" s="599"/>
      <c r="AG28" s="599"/>
      <c r="AH28" s="599"/>
      <c r="AI28" s="599"/>
      <c r="AJ28" s="599"/>
      <c r="AK28" s="599"/>
      <c r="AL28" s="599"/>
      <c r="AM28" s="599"/>
      <c r="AN28" s="599"/>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Normal="100" workbookViewId="0"/>
  </sheetViews>
  <sheetFormatPr defaultColWidth="9.140625" defaultRowHeight="12.75"/>
  <cols>
    <col min="1" max="1" width="11.85546875" style="91" bestFit="1" customWidth="1"/>
    <col min="2" max="2" width="90.28515625" style="91" bestFit="1" customWidth="1"/>
    <col min="3" max="3" width="19.5703125" style="91" customWidth="1"/>
    <col min="4" max="4" width="21.140625" style="91" customWidth="1"/>
    <col min="5" max="5" width="17.140625" style="91" customWidth="1"/>
    <col min="6" max="6" width="22.28515625" style="91" customWidth="1"/>
    <col min="7" max="7" width="19.28515625" style="91" customWidth="1"/>
    <col min="8" max="8" width="17.140625" style="91" customWidth="1"/>
    <col min="9" max="14" width="22.28515625" style="91" customWidth="1"/>
    <col min="15" max="15" width="23" style="91" customWidth="1"/>
    <col min="16" max="16" width="21.7109375" style="91" bestFit="1" customWidth="1"/>
    <col min="17" max="19" width="19" style="91" bestFit="1" customWidth="1"/>
    <col min="20" max="20" width="14.7109375" style="91" customWidth="1"/>
    <col min="21" max="21" width="20" style="91" customWidth="1"/>
    <col min="22" max="16384" width="9.140625" style="91"/>
  </cols>
  <sheetData>
    <row r="1" spans="1:21">
      <c r="A1" s="2" t="s">
        <v>30</v>
      </c>
      <c r="B1" s="3" t="str">
        <f>'1. key ratios '!B1</f>
        <v>JSC "Bank of Georgia"</v>
      </c>
    </row>
    <row r="2" spans="1:21">
      <c r="A2" s="79" t="s">
        <v>31</v>
      </c>
      <c r="B2" s="290">
        <f>'1. key ratios '!B2</f>
        <v>44834</v>
      </c>
      <c r="C2" s="290"/>
    </row>
    <row r="3" spans="1:21">
      <c r="A3" s="561" t="s">
        <v>637</v>
      </c>
    </row>
    <row r="5" spans="1:21" ht="13.5" customHeight="1">
      <c r="A5" s="756" t="s">
        <v>638</v>
      </c>
      <c r="B5" s="757"/>
      <c r="C5" s="765" t="s">
        <v>639</v>
      </c>
      <c r="D5" s="766"/>
      <c r="E5" s="766"/>
      <c r="F5" s="766"/>
      <c r="G5" s="766"/>
      <c r="H5" s="766"/>
      <c r="I5" s="766"/>
      <c r="J5" s="766"/>
      <c r="K5" s="766"/>
      <c r="L5" s="766"/>
      <c r="M5" s="766"/>
      <c r="N5" s="766"/>
      <c r="O5" s="766"/>
      <c r="P5" s="766"/>
      <c r="Q5" s="766"/>
      <c r="R5" s="766"/>
      <c r="S5" s="766"/>
      <c r="T5" s="767"/>
      <c r="U5" s="396"/>
    </row>
    <row r="6" spans="1:21">
      <c r="A6" s="758"/>
      <c r="B6" s="759"/>
      <c r="C6" s="749" t="s">
        <v>108</v>
      </c>
      <c r="D6" s="762" t="s">
        <v>640</v>
      </c>
      <c r="E6" s="762"/>
      <c r="F6" s="763"/>
      <c r="G6" s="764" t="s">
        <v>641</v>
      </c>
      <c r="H6" s="762"/>
      <c r="I6" s="762"/>
      <c r="J6" s="762"/>
      <c r="K6" s="763"/>
      <c r="L6" s="752" t="s">
        <v>642</v>
      </c>
      <c r="M6" s="753"/>
      <c r="N6" s="753"/>
      <c r="O6" s="753"/>
      <c r="P6" s="753"/>
      <c r="Q6" s="753"/>
      <c r="R6" s="753"/>
      <c r="S6" s="753"/>
      <c r="T6" s="754"/>
      <c r="U6" s="398"/>
    </row>
    <row r="7" spans="1:21" ht="25.5">
      <c r="A7" s="760"/>
      <c r="B7" s="761"/>
      <c r="C7" s="750"/>
      <c r="E7" s="594" t="s">
        <v>615</v>
      </c>
      <c r="F7" s="593" t="s">
        <v>616</v>
      </c>
      <c r="H7" s="594" t="s">
        <v>615</v>
      </c>
      <c r="I7" s="593" t="s">
        <v>617</v>
      </c>
      <c r="J7" s="593" t="s">
        <v>618</v>
      </c>
      <c r="K7" s="593" t="s">
        <v>619</v>
      </c>
      <c r="L7" s="626"/>
      <c r="M7" s="594" t="s">
        <v>620</v>
      </c>
      <c r="N7" s="593" t="s">
        <v>618</v>
      </c>
      <c r="O7" s="593" t="s">
        <v>621</v>
      </c>
      <c r="P7" s="593" t="s">
        <v>622</v>
      </c>
      <c r="Q7" s="593" t="s">
        <v>623</v>
      </c>
      <c r="R7" s="593" t="s">
        <v>624</v>
      </c>
      <c r="S7" s="593" t="s">
        <v>625</v>
      </c>
      <c r="T7" s="618" t="s">
        <v>626</v>
      </c>
      <c r="U7" s="396"/>
    </row>
    <row r="8" spans="1:21">
      <c r="A8" s="626">
        <v>1</v>
      </c>
      <c r="B8" s="613" t="s">
        <v>628</v>
      </c>
      <c r="C8" s="636">
        <f>D8+G8+L8</f>
        <v>15661545891.220613</v>
      </c>
      <c r="D8" s="597">
        <v>14178709970.925867</v>
      </c>
      <c r="E8" s="597">
        <v>150981447.98322031</v>
      </c>
      <c r="F8" s="597">
        <v>1596970.0499999821</v>
      </c>
      <c r="G8" s="597">
        <v>784285134.53847468</v>
      </c>
      <c r="H8" s="597">
        <v>33413000.600000001</v>
      </c>
      <c r="I8" s="597">
        <v>36085122.108474575</v>
      </c>
      <c r="J8" s="597">
        <v>1273295.0900000001</v>
      </c>
      <c r="K8" s="597">
        <v>588622.75</v>
      </c>
      <c r="L8" s="597">
        <v>698550785.75627148</v>
      </c>
      <c r="M8" s="597">
        <v>66856982.705762729</v>
      </c>
      <c r="N8" s="597">
        <v>65291597.860000007</v>
      </c>
      <c r="O8" s="597">
        <v>80587250.679661021</v>
      </c>
      <c r="P8" s="597">
        <v>29232046.530000001</v>
      </c>
      <c r="Q8" s="597">
        <v>46522949.821186438</v>
      </c>
      <c r="R8" s="597">
        <v>32105556.690000005</v>
      </c>
      <c r="S8" s="597">
        <v>37848383.820000008</v>
      </c>
      <c r="T8" s="597">
        <v>1417292.2399999998</v>
      </c>
      <c r="U8" s="238"/>
    </row>
    <row r="9" spans="1:21">
      <c r="A9" s="620">
        <v>1.1000000000000001</v>
      </c>
      <c r="B9" s="620" t="s">
        <v>643</v>
      </c>
      <c r="C9" s="636">
        <f t="shared" ref="C9:C22" si="0">D9+G9+L9</f>
        <v>12665101184.058819</v>
      </c>
      <c r="D9" s="597">
        <v>11369458627.304071</v>
      </c>
      <c r="E9" s="597">
        <v>91261690.443220288</v>
      </c>
      <c r="F9" s="597">
        <v>0</v>
      </c>
      <c r="G9" s="597">
        <v>728739913.22847462</v>
      </c>
      <c r="H9" s="597">
        <v>22909608.849999998</v>
      </c>
      <c r="I9" s="597">
        <v>20292446.428474579</v>
      </c>
      <c r="J9" s="597">
        <v>860712.4</v>
      </c>
      <c r="K9" s="597">
        <v>404399.29</v>
      </c>
      <c r="L9" s="597">
        <v>566902643.52627158</v>
      </c>
      <c r="M9" s="597">
        <v>41183020.645762727</v>
      </c>
      <c r="N9" s="597">
        <v>42923925.189999998</v>
      </c>
      <c r="O9" s="597">
        <v>44218808.419661015</v>
      </c>
      <c r="P9" s="597">
        <v>28895082.640000001</v>
      </c>
      <c r="Q9" s="597">
        <v>45925320.631186396</v>
      </c>
      <c r="R9" s="597">
        <v>29175615.900000002</v>
      </c>
      <c r="S9" s="597">
        <v>37455097.729999997</v>
      </c>
      <c r="T9" s="597">
        <v>0</v>
      </c>
      <c r="U9" s="238"/>
    </row>
    <row r="10" spans="1:21">
      <c r="A10" s="627" t="s">
        <v>14</v>
      </c>
      <c r="B10" s="627" t="s">
        <v>644</v>
      </c>
      <c r="C10" s="636">
        <f t="shared" si="0"/>
        <v>12386917281.768818</v>
      </c>
      <c r="D10" s="597">
        <v>11101018636.234072</v>
      </c>
      <c r="E10" s="597">
        <v>88568855.6332203</v>
      </c>
      <c r="F10" s="597">
        <v>0</v>
      </c>
      <c r="G10" s="597">
        <v>727055942.53847456</v>
      </c>
      <c r="H10" s="597">
        <v>22906947.139999997</v>
      </c>
      <c r="I10" s="597">
        <v>19904817.268474579</v>
      </c>
      <c r="J10" s="597">
        <v>860712.4</v>
      </c>
      <c r="K10" s="597">
        <v>404399.29</v>
      </c>
      <c r="L10" s="597">
        <v>558842702.99627149</v>
      </c>
      <c r="M10" s="597">
        <v>41032373.355762728</v>
      </c>
      <c r="N10" s="597">
        <v>42733619.480000004</v>
      </c>
      <c r="O10" s="597">
        <v>43329921.019661017</v>
      </c>
      <c r="P10" s="597">
        <v>26169133.030000001</v>
      </c>
      <c r="Q10" s="597">
        <v>45925320.631186396</v>
      </c>
      <c r="R10" s="597">
        <v>27758015.900000002</v>
      </c>
      <c r="S10" s="597">
        <v>37455097.729999997</v>
      </c>
      <c r="T10" s="597">
        <v>0</v>
      </c>
      <c r="U10" s="238"/>
    </row>
    <row r="11" spans="1:21">
      <c r="A11" s="628" t="s">
        <v>645</v>
      </c>
      <c r="B11" s="628" t="s">
        <v>646</v>
      </c>
      <c r="C11" s="636">
        <f t="shared" si="0"/>
        <v>6528572585.2732201</v>
      </c>
      <c r="D11" s="597">
        <v>5939672182.939661</v>
      </c>
      <c r="E11" s="597">
        <v>44860830.283220299</v>
      </c>
      <c r="F11" s="597">
        <v>0</v>
      </c>
      <c r="G11" s="597">
        <v>343785465.74847454</v>
      </c>
      <c r="H11" s="597">
        <v>14508172.09</v>
      </c>
      <c r="I11" s="597">
        <v>7962827.8784745801</v>
      </c>
      <c r="J11" s="597">
        <v>139397.59</v>
      </c>
      <c r="K11" s="597">
        <v>109616.65</v>
      </c>
      <c r="L11" s="597">
        <v>245114936.58508503</v>
      </c>
      <c r="M11" s="597">
        <v>22176397.417457648</v>
      </c>
      <c r="N11" s="597">
        <v>25993455.66</v>
      </c>
      <c r="O11" s="597">
        <v>20220538.010000002</v>
      </c>
      <c r="P11" s="597">
        <v>14338584.98</v>
      </c>
      <c r="Q11" s="597">
        <v>21030233.251186401</v>
      </c>
      <c r="R11" s="597">
        <v>17575558.399999999</v>
      </c>
      <c r="S11" s="597">
        <v>0</v>
      </c>
      <c r="T11" s="597">
        <v>0</v>
      </c>
      <c r="U11" s="238"/>
    </row>
    <row r="12" spans="1:21">
      <c r="A12" s="628" t="s">
        <v>647</v>
      </c>
      <c r="B12" s="628" t="s">
        <v>648</v>
      </c>
      <c r="C12" s="636">
        <f t="shared" si="0"/>
        <v>1795604797.0072856</v>
      </c>
      <c r="D12" s="597">
        <v>1612061341.65576</v>
      </c>
      <c r="E12" s="597">
        <v>19812617.25</v>
      </c>
      <c r="F12" s="597">
        <v>0</v>
      </c>
      <c r="G12" s="597">
        <v>57314355.899999999</v>
      </c>
      <c r="H12" s="597">
        <v>3323119.42</v>
      </c>
      <c r="I12" s="597">
        <v>2638449.7199999997</v>
      </c>
      <c r="J12" s="597">
        <v>474966.43</v>
      </c>
      <c r="K12" s="597">
        <v>40600</v>
      </c>
      <c r="L12" s="597">
        <v>126229099.45152541</v>
      </c>
      <c r="M12" s="597">
        <v>7381440.0983050801</v>
      </c>
      <c r="N12" s="597">
        <v>3840933.11</v>
      </c>
      <c r="O12" s="597">
        <v>5545513.2796610203</v>
      </c>
      <c r="P12" s="597">
        <v>3486997.23</v>
      </c>
      <c r="Q12" s="597">
        <v>12298035.619999999</v>
      </c>
      <c r="R12" s="597">
        <v>5180887.0999999996</v>
      </c>
      <c r="S12" s="597">
        <v>0</v>
      </c>
      <c r="T12" s="597">
        <v>0</v>
      </c>
      <c r="U12" s="238"/>
    </row>
    <row r="13" spans="1:21">
      <c r="A13" s="628" t="s">
        <v>649</v>
      </c>
      <c r="B13" s="628" t="s">
        <v>650</v>
      </c>
      <c r="C13" s="636">
        <f t="shared" si="0"/>
        <v>1326148523.778985</v>
      </c>
      <c r="D13" s="597">
        <v>1217825199.2640698</v>
      </c>
      <c r="E13" s="597">
        <v>14257654.319999998</v>
      </c>
      <c r="F13" s="597">
        <v>0</v>
      </c>
      <c r="G13" s="597">
        <v>39677802.230000004</v>
      </c>
      <c r="H13" s="597">
        <v>2741063.91</v>
      </c>
      <c r="I13" s="597">
        <v>4964393.13</v>
      </c>
      <c r="J13" s="597">
        <v>149410.48000000001</v>
      </c>
      <c r="K13" s="597">
        <v>41658.019999999997</v>
      </c>
      <c r="L13" s="597">
        <v>68645522.284915298</v>
      </c>
      <c r="M13" s="597">
        <v>7799265.1999999993</v>
      </c>
      <c r="N13" s="597">
        <v>3254714.5</v>
      </c>
      <c r="O13" s="597">
        <v>10086743.109999999</v>
      </c>
      <c r="P13" s="597">
        <v>3978399.55</v>
      </c>
      <c r="Q13" s="597">
        <v>6384098.7400000002</v>
      </c>
      <c r="R13" s="597">
        <v>1714405.21</v>
      </c>
      <c r="S13" s="597">
        <v>0</v>
      </c>
      <c r="T13" s="597">
        <v>0</v>
      </c>
      <c r="U13" s="238"/>
    </row>
    <row r="14" spans="1:21">
      <c r="A14" s="628" t="s">
        <v>651</v>
      </c>
      <c r="B14" s="628" t="s">
        <v>652</v>
      </c>
      <c r="C14" s="636">
        <f t="shared" si="0"/>
        <v>2736591375.7093258</v>
      </c>
      <c r="D14" s="597">
        <v>2331459912.3745799</v>
      </c>
      <c r="E14" s="597">
        <v>9637753.7799999993</v>
      </c>
      <c r="F14" s="597">
        <v>0</v>
      </c>
      <c r="G14" s="597">
        <v>286278318.66000003</v>
      </c>
      <c r="H14" s="597">
        <v>2334591.7200000002</v>
      </c>
      <c r="I14" s="597">
        <v>4339146.54</v>
      </c>
      <c r="J14" s="597">
        <v>96937.9</v>
      </c>
      <c r="K14" s="597">
        <v>212524.62</v>
      </c>
      <c r="L14" s="597">
        <v>118853144.6747458</v>
      </c>
      <c r="M14" s="597">
        <v>3675270.64</v>
      </c>
      <c r="N14" s="597">
        <v>9644516.2100000009</v>
      </c>
      <c r="O14" s="597">
        <v>7477126.6200000001</v>
      </c>
      <c r="P14" s="597">
        <v>4365151.2699999996</v>
      </c>
      <c r="Q14" s="597">
        <v>6212953.0199999996</v>
      </c>
      <c r="R14" s="597">
        <v>3287165.19</v>
      </c>
      <c r="S14" s="597">
        <v>37455097.729999997</v>
      </c>
      <c r="T14" s="597">
        <v>0</v>
      </c>
      <c r="U14" s="238"/>
    </row>
    <row r="15" spans="1:21">
      <c r="A15" s="629">
        <v>1.2</v>
      </c>
      <c r="B15" s="629" t="s">
        <v>653</v>
      </c>
      <c r="C15" s="636">
        <f t="shared" si="0"/>
        <v>505819008.0534606</v>
      </c>
      <c r="D15" s="597">
        <v>222800395.96828541</v>
      </c>
      <c r="E15" s="597">
        <v>1759956.1738983053</v>
      </c>
      <c r="F15" s="597">
        <v>0</v>
      </c>
      <c r="G15" s="597">
        <v>72873992.329309464</v>
      </c>
      <c r="H15" s="597">
        <v>2290961.09</v>
      </c>
      <c r="I15" s="597">
        <v>2029244.7650847461</v>
      </c>
      <c r="J15" s="597">
        <v>86071.25</v>
      </c>
      <c r="K15" s="597">
        <v>40439.93</v>
      </c>
      <c r="L15" s="597">
        <v>210144619.75586569</v>
      </c>
      <c r="M15" s="597">
        <v>13186093.301355932</v>
      </c>
      <c r="N15" s="597">
        <v>12924414.649999999</v>
      </c>
      <c r="O15" s="597">
        <v>15195619.7240678</v>
      </c>
      <c r="P15" s="597">
        <v>12361984.200000001</v>
      </c>
      <c r="Q15" s="597">
        <v>15508851.371186441</v>
      </c>
      <c r="R15" s="597">
        <v>21839278.210000001</v>
      </c>
      <c r="S15" s="597">
        <v>17488840.448886301</v>
      </c>
      <c r="T15" s="597">
        <v>0</v>
      </c>
      <c r="U15" s="238"/>
    </row>
    <row r="16" spans="1:21">
      <c r="A16" s="630">
        <v>1.3</v>
      </c>
      <c r="B16" s="629" t="s">
        <v>701</v>
      </c>
      <c r="C16" s="637"/>
      <c r="D16" s="637"/>
      <c r="E16" s="637"/>
      <c r="F16" s="637"/>
      <c r="G16" s="637"/>
      <c r="H16" s="637"/>
      <c r="I16" s="637"/>
      <c r="J16" s="637"/>
      <c r="K16" s="637"/>
      <c r="L16" s="637"/>
      <c r="M16" s="637"/>
      <c r="N16" s="637"/>
      <c r="O16" s="637"/>
      <c r="P16" s="637"/>
      <c r="Q16" s="637"/>
      <c r="R16" s="637"/>
      <c r="S16" s="637"/>
      <c r="T16" s="637"/>
      <c r="U16" s="238"/>
    </row>
    <row r="17" spans="1:21">
      <c r="A17" s="631" t="s">
        <v>654</v>
      </c>
      <c r="B17" s="632" t="s">
        <v>655</v>
      </c>
      <c r="C17" s="636">
        <f t="shared" si="0"/>
        <v>11918038567.61639</v>
      </c>
      <c r="D17" s="597">
        <v>10693743165.969589</v>
      </c>
      <c r="E17" s="597">
        <v>88441193.622020289</v>
      </c>
      <c r="F17" s="597">
        <v>0</v>
      </c>
      <c r="G17" s="597">
        <v>704118208.14487457</v>
      </c>
      <c r="H17" s="597">
        <v>22651224.469999999</v>
      </c>
      <c r="I17" s="597">
        <v>15440430.085800016</v>
      </c>
      <c r="J17" s="597">
        <v>854500.9</v>
      </c>
      <c r="K17" s="597">
        <v>387252.33999999997</v>
      </c>
      <c r="L17" s="597">
        <v>520177193.50192577</v>
      </c>
      <c r="M17" s="597">
        <v>15202823.818984751</v>
      </c>
      <c r="N17" s="597">
        <v>38375359.826899998</v>
      </c>
      <c r="O17" s="597">
        <v>42142029.453561023</v>
      </c>
      <c r="P17" s="597">
        <v>24625194.188900001</v>
      </c>
      <c r="Q17" s="597">
        <v>44176323.610686399</v>
      </c>
      <c r="R17" s="597">
        <v>28434919.146200001</v>
      </c>
      <c r="S17" s="597">
        <v>11844389.025900001</v>
      </c>
      <c r="T17" s="597">
        <v>0</v>
      </c>
      <c r="U17" s="238"/>
    </row>
    <row r="18" spans="1:21">
      <c r="A18" s="633" t="s">
        <v>656</v>
      </c>
      <c r="B18" s="633" t="s">
        <v>657</v>
      </c>
      <c r="C18" s="636">
        <f t="shared" si="0"/>
        <v>11312612952.231024</v>
      </c>
      <c r="D18" s="597">
        <v>10138130712.14872</v>
      </c>
      <c r="E18" s="597">
        <v>85418990.3832203</v>
      </c>
      <c r="F18" s="597">
        <v>0</v>
      </c>
      <c r="G18" s="597">
        <v>670017072.20077848</v>
      </c>
      <c r="H18" s="597">
        <v>22361741.740000002</v>
      </c>
      <c r="I18" s="597">
        <v>18991893.808474582</v>
      </c>
      <c r="J18" s="597">
        <v>854500.9</v>
      </c>
      <c r="K18" s="597">
        <v>370761.31999999995</v>
      </c>
      <c r="L18" s="597">
        <v>504465167.8815257</v>
      </c>
      <c r="M18" s="597">
        <v>14975037.995084751</v>
      </c>
      <c r="N18" s="597">
        <v>37778549.079999998</v>
      </c>
      <c r="O18" s="597">
        <v>40643301.269661024</v>
      </c>
      <c r="P18" s="597">
        <v>24002699.699999999</v>
      </c>
      <c r="Q18" s="597">
        <v>43514125.251186401</v>
      </c>
      <c r="R18" s="597">
        <v>26997525.370000001</v>
      </c>
      <c r="S18" s="597">
        <v>8346885.5800000001</v>
      </c>
      <c r="T18" s="597">
        <v>0</v>
      </c>
      <c r="U18" s="238"/>
    </row>
    <row r="19" spans="1:21">
      <c r="A19" s="631" t="s">
        <v>658</v>
      </c>
      <c r="B19" s="631" t="s">
        <v>659</v>
      </c>
      <c r="C19" s="636">
        <f t="shared" si="0"/>
        <v>13879076178.281849</v>
      </c>
      <c r="D19" s="597">
        <v>12798444286.953949</v>
      </c>
      <c r="E19" s="597">
        <v>82473537.90317969</v>
      </c>
      <c r="F19" s="597">
        <v>0</v>
      </c>
      <c r="G19" s="597">
        <v>561945828.46932542</v>
      </c>
      <c r="H19" s="597">
        <v>27322828.8079</v>
      </c>
      <c r="I19" s="597">
        <v>20054733.857525393</v>
      </c>
      <c r="J19" s="597">
        <v>304679.56</v>
      </c>
      <c r="K19" s="597">
        <v>94490.37</v>
      </c>
      <c r="L19" s="597">
        <v>518686062.85857439</v>
      </c>
      <c r="M19" s="597">
        <v>12867597.526415301</v>
      </c>
      <c r="N19" s="597">
        <v>59251218.931000002</v>
      </c>
      <c r="O19" s="597">
        <v>30674725.93943898</v>
      </c>
      <c r="P19" s="597">
        <v>28897744.729199998</v>
      </c>
      <c r="Q19" s="597">
        <v>29438532.721813601</v>
      </c>
      <c r="R19" s="597">
        <v>63970626.900600001</v>
      </c>
      <c r="S19" s="597">
        <v>0</v>
      </c>
      <c r="T19" s="597">
        <v>0</v>
      </c>
      <c r="U19" s="238"/>
    </row>
    <row r="20" spans="1:21">
      <c r="A20" s="633" t="s">
        <v>660</v>
      </c>
      <c r="B20" s="633" t="s">
        <v>657</v>
      </c>
      <c r="C20" s="636">
        <f t="shared" si="0"/>
        <v>12741053831.456156</v>
      </c>
      <c r="D20" s="597">
        <v>11765495976.461948</v>
      </c>
      <c r="E20" s="597">
        <v>79488802.156779692</v>
      </c>
      <c r="F20" s="597">
        <v>0</v>
      </c>
      <c r="G20" s="597">
        <v>509832656.36152542</v>
      </c>
      <c r="H20" s="597">
        <v>24902528.869999997</v>
      </c>
      <c r="I20" s="597">
        <v>19543663.771525398</v>
      </c>
      <c r="J20" s="597">
        <v>304679.56</v>
      </c>
      <c r="K20" s="597">
        <v>74123.790000000008</v>
      </c>
      <c r="L20" s="597">
        <v>465725198.63268244</v>
      </c>
      <c r="M20" s="597">
        <v>12608389.7949153</v>
      </c>
      <c r="N20" s="597">
        <v>56029281.629999995</v>
      </c>
      <c r="O20" s="597">
        <v>28334655.650338981</v>
      </c>
      <c r="P20" s="597">
        <v>28237946.289999999</v>
      </c>
      <c r="Q20" s="597">
        <v>29160755.948813599</v>
      </c>
      <c r="R20" s="597">
        <v>58801811.869999997</v>
      </c>
      <c r="S20" s="597">
        <v>0</v>
      </c>
      <c r="T20" s="597">
        <v>0</v>
      </c>
      <c r="U20" s="238"/>
    </row>
    <row r="21" spans="1:21">
      <c r="A21" s="634">
        <v>1.4</v>
      </c>
      <c r="B21" s="635" t="s">
        <v>661</v>
      </c>
      <c r="C21" s="636">
        <f t="shared" si="0"/>
        <v>76280378.572099999</v>
      </c>
      <c r="D21" s="597">
        <v>70564889.792099997</v>
      </c>
      <c r="E21" s="597">
        <v>3496920.3800000004</v>
      </c>
      <c r="F21" s="597">
        <v>0</v>
      </c>
      <c r="G21" s="597">
        <v>4492019.4400000004</v>
      </c>
      <c r="H21" s="597">
        <v>22738.35</v>
      </c>
      <c r="I21" s="597">
        <v>378416.56</v>
      </c>
      <c r="J21" s="597">
        <v>0</v>
      </c>
      <c r="K21" s="597">
        <v>0</v>
      </c>
      <c r="L21" s="597">
        <v>1223469.3399999999</v>
      </c>
      <c r="M21" s="597">
        <v>0</v>
      </c>
      <c r="N21" s="597">
        <v>33630.620000000003</v>
      </c>
      <c r="O21" s="597">
        <v>1020823.9299999999</v>
      </c>
      <c r="P21" s="597">
        <v>0</v>
      </c>
      <c r="Q21" s="597">
        <v>0</v>
      </c>
      <c r="R21" s="597">
        <v>0</v>
      </c>
      <c r="S21" s="597">
        <v>0</v>
      </c>
      <c r="T21" s="597">
        <v>0</v>
      </c>
      <c r="U21" s="238"/>
    </row>
    <row r="22" spans="1:21">
      <c r="A22" s="634">
        <v>1.5</v>
      </c>
      <c r="B22" s="635" t="s">
        <v>662</v>
      </c>
      <c r="C22" s="636">
        <f t="shared" si="0"/>
        <v>73098441.461199999</v>
      </c>
      <c r="D22" s="597">
        <v>70776227.183300003</v>
      </c>
      <c r="E22" s="597">
        <v>399850</v>
      </c>
      <c r="F22" s="597">
        <v>0</v>
      </c>
      <c r="G22" s="597">
        <v>1572922.4779000001</v>
      </c>
      <c r="H22" s="597">
        <v>0</v>
      </c>
      <c r="I22" s="597">
        <v>0</v>
      </c>
      <c r="J22" s="597">
        <v>0</v>
      </c>
      <c r="K22" s="597">
        <v>0</v>
      </c>
      <c r="L22" s="597">
        <v>749291.8</v>
      </c>
      <c r="M22" s="597">
        <v>0</v>
      </c>
      <c r="N22" s="597">
        <v>0</v>
      </c>
      <c r="O22" s="597">
        <v>0</v>
      </c>
      <c r="P22" s="597">
        <v>0</v>
      </c>
      <c r="Q22" s="597">
        <v>0</v>
      </c>
      <c r="R22" s="597">
        <v>0</v>
      </c>
      <c r="S22" s="597">
        <v>0</v>
      </c>
      <c r="T22" s="597">
        <v>0</v>
      </c>
      <c r="U22" s="238"/>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zoomScaleNormal="100" workbookViewId="0"/>
  </sheetViews>
  <sheetFormatPr defaultColWidth="9.140625" defaultRowHeight="12.75"/>
  <cols>
    <col min="1" max="1" width="12.140625" style="91" bestFit="1" customWidth="1"/>
    <col min="2" max="2" width="93.42578125" style="91" customWidth="1"/>
    <col min="3" max="4" width="15" style="571" bestFit="1" customWidth="1"/>
    <col min="5" max="5" width="12.28515625" style="571" bestFit="1" customWidth="1"/>
    <col min="6" max="7" width="12.28515625" style="647" bestFit="1" customWidth="1"/>
    <col min="8" max="9" width="12.28515625" style="571" bestFit="1" customWidth="1"/>
    <col min="10" max="10" width="12.28515625" style="647" bestFit="1" customWidth="1"/>
    <col min="11" max="13" width="11.28515625" style="647" bestFit="1" customWidth="1"/>
    <col min="14" max="14" width="12.28515625" style="647" bestFit="1" customWidth="1"/>
    <col min="15" max="15" width="19.140625" style="571" bestFit="1" customWidth="1"/>
    <col min="16" max="16384" width="9.140625" style="91"/>
  </cols>
  <sheetData>
    <row r="1" spans="1:15">
      <c r="A1" s="2" t="s">
        <v>30</v>
      </c>
      <c r="B1" s="3" t="str">
        <f>'1. key ratios '!B1</f>
        <v>JSC "Bank of Georgia"</v>
      </c>
      <c r="F1" s="571"/>
      <c r="G1" s="571"/>
      <c r="J1" s="571"/>
      <c r="K1" s="571"/>
      <c r="L1" s="571"/>
      <c r="M1" s="571"/>
      <c r="N1" s="571"/>
    </row>
    <row r="2" spans="1:15">
      <c r="A2" s="79" t="s">
        <v>31</v>
      </c>
      <c r="B2" s="290">
        <f>'1. key ratios '!B2</f>
        <v>44834</v>
      </c>
      <c r="F2" s="571"/>
      <c r="G2" s="571"/>
      <c r="J2" s="571"/>
      <c r="K2" s="571"/>
      <c r="L2" s="571"/>
      <c r="M2" s="571"/>
      <c r="N2" s="571"/>
    </row>
    <row r="3" spans="1:15">
      <c r="A3" s="561" t="s">
        <v>663</v>
      </c>
      <c r="F3" s="571"/>
      <c r="G3" s="571"/>
      <c r="J3" s="571"/>
      <c r="K3" s="571"/>
      <c r="L3" s="571"/>
      <c r="M3" s="571"/>
      <c r="N3" s="571"/>
    </row>
    <row r="4" spans="1:15">
      <c r="F4" s="571"/>
      <c r="G4" s="571"/>
      <c r="J4" s="571"/>
      <c r="K4" s="571"/>
      <c r="L4" s="571"/>
      <c r="M4" s="571"/>
      <c r="N4" s="571"/>
    </row>
    <row r="5" spans="1:15" ht="46.5" customHeight="1">
      <c r="A5" s="717" t="s">
        <v>689</v>
      </c>
      <c r="B5" s="718"/>
      <c r="C5" s="768" t="s">
        <v>664</v>
      </c>
      <c r="D5" s="769"/>
      <c r="E5" s="769"/>
      <c r="F5" s="769"/>
      <c r="G5" s="769"/>
      <c r="H5" s="770"/>
      <c r="I5" s="768" t="s">
        <v>665</v>
      </c>
      <c r="J5" s="771"/>
      <c r="K5" s="771"/>
      <c r="L5" s="771"/>
      <c r="M5" s="771"/>
      <c r="N5" s="772"/>
      <c r="O5" s="773" t="s">
        <v>666</v>
      </c>
    </row>
    <row r="6" spans="1:15" ht="75" customHeight="1">
      <c r="A6" s="721"/>
      <c r="B6" s="722"/>
      <c r="C6" s="638"/>
      <c r="D6" s="639" t="s">
        <v>667</v>
      </c>
      <c r="E6" s="639" t="s">
        <v>668</v>
      </c>
      <c r="F6" s="639" t="s">
        <v>669</v>
      </c>
      <c r="G6" s="639" t="s">
        <v>670</v>
      </c>
      <c r="H6" s="639" t="s">
        <v>671</v>
      </c>
      <c r="I6" s="640"/>
      <c r="J6" s="639" t="s">
        <v>667</v>
      </c>
      <c r="K6" s="639" t="s">
        <v>668</v>
      </c>
      <c r="L6" s="639" t="s">
        <v>669</v>
      </c>
      <c r="M6" s="639" t="s">
        <v>670</v>
      </c>
      <c r="N6" s="639" t="s">
        <v>671</v>
      </c>
      <c r="O6" s="774"/>
    </row>
    <row r="7" spans="1:15">
      <c r="A7" s="595">
        <v>1</v>
      </c>
      <c r="B7" s="596" t="s">
        <v>692</v>
      </c>
      <c r="C7" s="641">
        <v>632397495.81000006</v>
      </c>
      <c r="D7" s="641">
        <v>602294666.72000003</v>
      </c>
      <c r="E7" s="641">
        <v>12617976.050000001</v>
      </c>
      <c r="F7" s="641">
        <v>9577583.6999999993</v>
      </c>
      <c r="G7" s="641">
        <v>4963430.33</v>
      </c>
      <c r="H7" s="641">
        <v>2943839.01</v>
      </c>
      <c r="I7" s="641">
        <v>20059452.859999999</v>
      </c>
      <c r="J7" s="641">
        <v>12014234.809999999</v>
      </c>
      <c r="K7" s="641">
        <v>1261798.54</v>
      </c>
      <c r="L7" s="641">
        <v>2873275.49</v>
      </c>
      <c r="M7" s="641">
        <v>2114866.67</v>
      </c>
      <c r="N7" s="641">
        <v>1795277.35</v>
      </c>
      <c r="O7" s="641">
        <v>0</v>
      </c>
    </row>
    <row r="8" spans="1:15">
      <c r="A8" s="595">
        <v>2</v>
      </c>
      <c r="B8" s="596" t="s">
        <v>562</v>
      </c>
      <c r="C8" s="641">
        <v>1478345803.4423728</v>
      </c>
      <c r="D8" s="597">
        <v>1405449271.3999999</v>
      </c>
      <c r="E8" s="597">
        <v>26079804.360000003</v>
      </c>
      <c r="F8" s="642">
        <v>22527326.199999999</v>
      </c>
      <c r="G8" s="642">
        <v>15130154</v>
      </c>
      <c r="H8" s="597">
        <v>9159247.48237288</v>
      </c>
      <c r="I8" s="597">
        <v>48769342.392372876</v>
      </c>
      <c r="J8" s="642">
        <v>27990065.139999997</v>
      </c>
      <c r="K8" s="642">
        <v>2607981.08</v>
      </c>
      <c r="L8" s="642">
        <v>6758186.3700000001</v>
      </c>
      <c r="M8" s="642">
        <v>6214208.2400000002</v>
      </c>
      <c r="N8" s="642">
        <v>5198901.562372881</v>
      </c>
      <c r="O8" s="597">
        <v>0</v>
      </c>
    </row>
    <row r="9" spans="1:15">
      <c r="A9" s="595">
        <v>3</v>
      </c>
      <c r="B9" s="596" t="s">
        <v>563</v>
      </c>
      <c r="C9" s="641">
        <v>0</v>
      </c>
      <c r="D9" s="597">
        <v>0</v>
      </c>
      <c r="E9" s="597">
        <v>0</v>
      </c>
      <c r="F9" s="643">
        <v>0</v>
      </c>
      <c r="G9" s="643">
        <v>0</v>
      </c>
      <c r="H9" s="597">
        <v>0</v>
      </c>
      <c r="I9" s="597">
        <v>0</v>
      </c>
      <c r="J9" s="643">
        <v>0</v>
      </c>
      <c r="K9" s="643">
        <v>0</v>
      </c>
      <c r="L9" s="643">
        <v>0</v>
      </c>
      <c r="M9" s="643">
        <v>0</v>
      </c>
      <c r="N9" s="643">
        <v>0</v>
      </c>
      <c r="O9" s="597">
        <v>0</v>
      </c>
    </row>
    <row r="10" spans="1:15">
      <c r="A10" s="595">
        <v>4</v>
      </c>
      <c r="B10" s="596" t="s">
        <v>693</v>
      </c>
      <c r="C10" s="641">
        <v>501512803.64999992</v>
      </c>
      <c r="D10" s="597">
        <v>438787414.02999997</v>
      </c>
      <c r="E10" s="597">
        <v>23035999.84</v>
      </c>
      <c r="F10" s="643">
        <v>8706024.2100000028</v>
      </c>
      <c r="G10" s="643">
        <v>5288728.2399999993</v>
      </c>
      <c r="H10" s="597">
        <v>25694637.329999998</v>
      </c>
      <c r="I10" s="597">
        <v>23935644.305</v>
      </c>
      <c r="J10" s="643">
        <v>8693504.2699999996</v>
      </c>
      <c r="K10" s="643">
        <v>2303600.0400000005</v>
      </c>
      <c r="L10" s="643">
        <v>2611807.29</v>
      </c>
      <c r="M10" s="643">
        <v>1955152.4950000001</v>
      </c>
      <c r="N10" s="643">
        <v>8371580.209999999</v>
      </c>
      <c r="O10" s="597">
        <v>0</v>
      </c>
    </row>
    <row r="11" spans="1:15">
      <c r="A11" s="595">
        <v>5</v>
      </c>
      <c r="B11" s="596" t="s">
        <v>564</v>
      </c>
      <c r="C11" s="641">
        <v>854262606.63</v>
      </c>
      <c r="D11" s="597">
        <v>751822507.06000006</v>
      </c>
      <c r="E11" s="597">
        <v>52177076.910000004</v>
      </c>
      <c r="F11" s="643">
        <v>26408737.719999999</v>
      </c>
      <c r="G11" s="643">
        <v>1628146.93</v>
      </c>
      <c r="H11" s="597">
        <v>22226138.010000002</v>
      </c>
      <c r="I11" s="597">
        <v>35741172.148374416</v>
      </c>
      <c r="J11" s="643">
        <v>14909007.258374413</v>
      </c>
      <c r="K11" s="643">
        <v>5217707.75</v>
      </c>
      <c r="L11" s="643">
        <v>7922621.3300000001</v>
      </c>
      <c r="M11" s="643">
        <v>562898.42000000004</v>
      </c>
      <c r="N11" s="643">
        <v>7128937.3899999997</v>
      </c>
      <c r="O11" s="597">
        <v>0</v>
      </c>
    </row>
    <row r="12" spans="1:15">
      <c r="A12" s="595">
        <v>6</v>
      </c>
      <c r="B12" s="596" t="s">
        <v>565</v>
      </c>
      <c r="C12" s="641">
        <v>620648403.35000002</v>
      </c>
      <c r="D12" s="597">
        <v>562560900.5</v>
      </c>
      <c r="E12" s="597">
        <v>33921644.779999994</v>
      </c>
      <c r="F12" s="643">
        <v>9912878.6900000013</v>
      </c>
      <c r="G12" s="643">
        <v>6217927.5999999996</v>
      </c>
      <c r="H12" s="597">
        <v>8035051.7800000003</v>
      </c>
      <c r="I12" s="597">
        <v>26633036.200000003</v>
      </c>
      <c r="J12" s="643">
        <v>11110055.000000002</v>
      </c>
      <c r="K12" s="643">
        <v>3392165.0100000007</v>
      </c>
      <c r="L12" s="643">
        <v>2973228.2100000004</v>
      </c>
      <c r="M12" s="643">
        <v>2826771.41</v>
      </c>
      <c r="N12" s="643">
        <v>6330816.5700000003</v>
      </c>
      <c r="O12" s="597">
        <v>0</v>
      </c>
    </row>
    <row r="13" spans="1:15">
      <c r="A13" s="595">
        <v>7</v>
      </c>
      <c r="B13" s="596" t="s">
        <v>566</v>
      </c>
      <c r="C13" s="641">
        <v>498668248.70999992</v>
      </c>
      <c r="D13" s="597">
        <v>456764455.62999994</v>
      </c>
      <c r="E13" s="597">
        <v>20292301.330000002</v>
      </c>
      <c r="F13" s="643">
        <v>12831606.220000001</v>
      </c>
      <c r="G13" s="643">
        <v>6241464.3399999999</v>
      </c>
      <c r="H13" s="597">
        <v>2538421.19</v>
      </c>
      <c r="I13" s="597">
        <v>17762940.98</v>
      </c>
      <c r="J13" s="643">
        <v>8847537.3499999978</v>
      </c>
      <c r="K13" s="643">
        <v>2029230.23</v>
      </c>
      <c r="L13" s="643">
        <v>3849481.87</v>
      </c>
      <c r="M13" s="643">
        <v>2013104.4000000001</v>
      </c>
      <c r="N13" s="643">
        <v>1023587.1300000001</v>
      </c>
      <c r="O13" s="597">
        <v>0</v>
      </c>
    </row>
    <row r="14" spans="1:15">
      <c r="A14" s="595">
        <v>8</v>
      </c>
      <c r="B14" s="596" t="s">
        <v>567</v>
      </c>
      <c r="C14" s="641">
        <v>660647720.26999998</v>
      </c>
      <c r="D14" s="597">
        <v>602917457.22000003</v>
      </c>
      <c r="E14" s="597">
        <v>8403312</v>
      </c>
      <c r="F14" s="643">
        <v>6838926.9099999992</v>
      </c>
      <c r="G14" s="643">
        <v>2942624.0300000003</v>
      </c>
      <c r="H14" s="597">
        <v>39545400.109999999</v>
      </c>
      <c r="I14" s="597">
        <v>33768354.658886299</v>
      </c>
      <c r="J14" s="643">
        <v>11737826.32</v>
      </c>
      <c r="K14" s="643">
        <v>840331.4800000001</v>
      </c>
      <c r="L14" s="643">
        <v>2051678.2099999997</v>
      </c>
      <c r="M14" s="643">
        <v>1319048.0299999998</v>
      </c>
      <c r="N14" s="643">
        <v>17819470.618886299</v>
      </c>
      <c r="O14" s="597">
        <v>0</v>
      </c>
    </row>
    <row r="15" spans="1:15">
      <c r="A15" s="595">
        <v>9</v>
      </c>
      <c r="B15" s="596" t="s">
        <v>568</v>
      </c>
      <c r="C15" s="641">
        <v>808748919.26999998</v>
      </c>
      <c r="D15" s="597">
        <v>570033121.54999983</v>
      </c>
      <c r="E15" s="597">
        <v>223092416.59999999</v>
      </c>
      <c r="F15" s="643">
        <v>7118237.9399999995</v>
      </c>
      <c r="G15" s="643">
        <v>2268896.85</v>
      </c>
      <c r="H15" s="597">
        <v>6236246.3300000019</v>
      </c>
      <c r="I15" s="597">
        <v>39653879.722062722</v>
      </c>
      <c r="J15" s="643">
        <v>11177640.156598022</v>
      </c>
      <c r="K15" s="643">
        <v>22309241.855464701</v>
      </c>
      <c r="L15" s="643">
        <v>2135471.5</v>
      </c>
      <c r="M15" s="643">
        <v>945747.8600000001</v>
      </c>
      <c r="N15" s="643">
        <v>3085778.3499999996</v>
      </c>
      <c r="O15" s="597">
        <v>0</v>
      </c>
    </row>
    <row r="16" spans="1:15">
      <c r="A16" s="595">
        <v>10</v>
      </c>
      <c r="B16" s="596" t="s">
        <v>569</v>
      </c>
      <c r="C16" s="641">
        <v>258403834.17999998</v>
      </c>
      <c r="D16" s="597">
        <v>244434263.24000001</v>
      </c>
      <c r="E16" s="597">
        <v>2328646.4499999997</v>
      </c>
      <c r="F16" s="643">
        <v>5644146.25</v>
      </c>
      <c r="G16" s="643">
        <v>1243207.23</v>
      </c>
      <c r="H16" s="597">
        <v>4753571.0100000007</v>
      </c>
      <c r="I16" s="597">
        <v>8770705.5199999996</v>
      </c>
      <c r="J16" s="643">
        <v>4800491.3999999994</v>
      </c>
      <c r="K16" s="643">
        <v>232864.73000000004</v>
      </c>
      <c r="L16" s="643">
        <v>1693244</v>
      </c>
      <c r="M16" s="643">
        <v>491316.14999999997</v>
      </c>
      <c r="N16" s="643">
        <v>1552789.24</v>
      </c>
      <c r="O16" s="597">
        <v>0</v>
      </c>
    </row>
    <row r="17" spans="1:15">
      <c r="A17" s="595">
        <v>11</v>
      </c>
      <c r="B17" s="596" t="s">
        <v>570</v>
      </c>
      <c r="C17" s="641">
        <v>217845269.60999995</v>
      </c>
      <c r="D17" s="597">
        <v>209474272.17999998</v>
      </c>
      <c r="E17" s="597">
        <v>4832635.8599999994</v>
      </c>
      <c r="F17" s="643">
        <v>1964845.1299999997</v>
      </c>
      <c r="G17" s="643">
        <v>553281.71000000008</v>
      </c>
      <c r="H17" s="597">
        <v>1020234.7299999999</v>
      </c>
      <c r="I17" s="597">
        <v>13045669.195599999</v>
      </c>
      <c r="J17" s="643">
        <v>4179421.9699999993</v>
      </c>
      <c r="K17" s="643">
        <v>483263.69000000006</v>
      </c>
      <c r="L17" s="643">
        <v>589453.63</v>
      </c>
      <c r="M17" s="643">
        <v>276641.24</v>
      </c>
      <c r="N17" s="643">
        <v>536725.38</v>
      </c>
      <c r="O17" s="597">
        <v>0</v>
      </c>
    </row>
    <row r="18" spans="1:15">
      <c r="A18" s="595">
        <v>12</v>
      </c>
      <c r="B18" s="596" t="s">
        <v>571</v>
      </c>
      <c r="C18" s="641">
        <v>684228441.09000003</v>
      </c>
      <c r="D18" s="597">
        <v>645564503.22000003</v>
      </c>
      <c r="E18" s="597">
        <v>9855735.1600000001</v>
      </c>
      <c r="F18" s="643">
        <v>9159966.3800000008</v>
      </c>
      <c r="G18" s="643">
        <v>7623651.8199999994</v>
      </c>
      <c r="H18" s="597">
        <v>12024584.51</v>
      </c>
      <c r="I18" s="597">
        <v>25383745.780000001</v>
      </c>
      <c r="J18" s="643">
        <v>12714353.199999999</v>
      </c>
      <c r="K18" s="643">
        <v>985573.68000000017</v>
      </c>
      <c r="L18" s="643">
        <v>2747990.2900000005</v>
      </c>
      <c r="M18" s="643">
        <v>2631931.7599999998</v>
      </c>
      <c r="N18" s="643">
        <v>6303896.8499999996</v>
      </c>
      <c r="O18" s="597">
        <v>0</v>
      </c>
    </row>
    <row r="19" spans="1:15">
      <c r="A19" s="595">
        <v>13</v>
      </c>
      <c r="B19" s="596" t="s">
        <v>572</v>
      </c>
      <c r="C19" s="641">
        <v>189461019.00999999</v>
      </c>
      <c r="D19" s="597">
        <v>185479094.03999999</v>
      </c>
      <c r="E19" s="597">
        <v>1238483.24</v>
      </c>
      <c r="F19" s="643">
        <v>1015403.5</v>
      </c>
      <c r="G19" s="643">
        <v>1259209.57</v>
      </c>
      <c r="H19" s="597">
        <v>468828.66000000003</v>
      </c>
      <c r="I19" s="597">
        <v>4621877.2899999991</v>
      </c>
      <c r="J19" s="643">
        <v>3454816.34</v>
      </c>
      <c r="K19" s="643">
        <v>123848.40000000002</v>
      </c>
      <c r="L19" s="643">
        <v>304621.15000000002</v>
      </c>
      <c r="M19" s="643">
        <v>459941.92000000004</v>
      </c>
      <c r="N19" s="643">
        <v>278649.48</v>
      </c>
      <c r="O19" s="597">
        <v>0</v>
      </c>
    </row>
    <row r="20" spans="1:15">
      <c r="A20" s="595">
        <v>14</v>
      </c>
      <c r="B20" s="596" t="s">
        <v>573</v>
      </c>
      <c r="C20" s="641">
        <v>937300521.95999992</v>
      </c>
      <c r="D20" s="597">
        <v>691745586.05000007</v>
      </c>
      <c r="E20" s="597">
        <v>182418707.39000002</v>
      </c>
      <c r="F20" s="643">
        <v>36959241.560000002</v>
      </c>
      <c r="G20" s="643">
        <v>10267559.429999998</v>
      </c>
      <c r="H20" s="597">
        <v>15909427.529999996</v>
      </c>
      <c r="I20" s="597">
        <v>51197197.981284454</v>
      </c>
      <c r="J20" s="643">
        <v>13515600.950000001</v>
      </c>
      <c r="K20" s="643">
        <v>18241870.960000005</v>
      </c>
      <c r="L20" s="643">
        <v>11087772.511284452</v>
      </c>
      <c r="M20" s="643">
        <v>3343538.32</v>
      </c>
      <c r="N20" s="643">
        <v>5008415.2399999993</v>
      </c>
      <c r="O20" s="597">
        <v>0</v>
      </c>
    </row>
    <row r="21" spans="1:15">
      <c r="A21" s="595">
        <v>15</v>
      </c>
      <c r="B21" s="596" t="s">
        <v>574</v>
      </c>
      <c r="C21" s="641">
        <v>190759643.88999996</v>
      </c>
      <c r="D21" s="597">
        <v>158620519.32999998</v>
      </c>
      <c r="E21" s="597">
        <v>11501084.76</v>
      </c>
      <c r="F21" s="643">
        <v>14111827.140000001</v>
      </c>
      <c r="G21" s="643">
        <v>1771963.1700000002</v>
      </c>
      <c r="H21" s="597">
        <v>4754249.4899999993</v>
      </c>
      <c r="I21" s="597">
        <v>10593292.869999999</v>
      </c>
      <c r="J21" s="643">
        <v>3096069.7600000002</v>
      </c>
      <c r="K21" s="643">
        <v>1150108.5899999996</v>
      </c>
      <c r="L21" s="643">
        <v>4233548.18</v>
      </c>
      <c r="M21" s="643">
        <v>605924.91</v>
      </c>
      <c r="N21" s="643">
        <v>1507641.43</v>
      </c>
      <c r="O21" s="597">
        <v>0</v>
      </c>
    </row>
    <row r="22" spans="1:15">
      <c r="A22" s="595">
        <v>16</v>
      </c>
      <c r="B22" s="596" t="s">
        <v>575</v>
      </c>
      <c r="C22" s="641">
        <v>532472394.79999995</v>
      </c>
      <c r="D22" s="597">
        <v>436979483.76999992</v>
      </c>
      <c r="E22" s="597">
        <v>28981044.540000003</v>
      </c>
      <c r="F22" s="643">
        <v>3387351.73</v>
      </c>
      <c r="G22" s="643">
        <v>44063314.829999991</v>
      </c>
      <c r="H22" s="597">
        <v>19061199.93</v>
      </c>
      <c r="I22" s="597">
        <v>40499926.733759999</v>
      </c>
      <c r="J22" s="643">
        <v>8706261.9000000004</v>
      </c>
      <c r="K22" s="643">
        <v>2898104.6697600004</v>
      </c>
      <c r="L22" s="643">
        <v>1016205.6</v>
      </c>
      <c r="M22" s="643">
        <v>21982486.485000007</v>
      </c>
      <c r="N22" s="643">
        <v>5896868.0789999999</v>
      </c>
      <c r="O22" s="597">
        <v>0</v>
      </c>
    </row>
    <row r="23" spans="1:15">
      <c r="A23" s="595">
        <v>17</v>
      </c>
      <c r="B23" s="596" t="s">
        <v>696</v>
      </c>
      <c r="C23" s="641">
        <v>115809890.70000002</v>
      </c>
      <c r="D23" s="597">
        <v>107818655.70000002</v>
      </c>
      <c r="E23" s="597">
        <v>1375554.91</v>
      </c>
      <c r="F23" s="643">
        <v>974126.64</v>
      </c>
      <c r="G23" s="643">
        <v>426868.80000000005</v>
      </c>
      <c r="H23" s="597">
        <v>5214684.6499999994</v>
      </c>
      <c r="I23" s="597">
        <v>6107394.1000000006</v>
      </c>
      <c r="J23" s="643">
        <v>2132587.4200000004</v>
      </c>
      <c r="K23" s="643">
        <v>137555.55000000002</v>
      </c>
      <c r="L23" s="643">
        <v>292238.01</v>
      </c>
      <c r="M23" s="643">
        <v>168795.05999999997</v>
      </c>
      <c r="N23" s="643">
        <v>3376218.06</v>
      </c>
      <c r="O23" s="597">
        <v>0</v>
      </c>
    </row>
    <row r="24" spans="1:15">
      <c r="A24" s="595">
        <v>18</v>
      </c>
      <c r="B24" s="596" t="s">
        <v>576</v>
      </c>
      <c r="C24" s="641">
        <v>567746365.74180007</v>
      </c>
      <c r="D24" s="597">
        <v>561688701.53179991</v>
      </c>
      <c r="E24" s="597">
        <v>1850716.61</v>
      </c>
      <c r="F24" s="643">
        <v>1665972.08</v>
      </c>
      <c r="G24" s="643">
        <v>669340.69999999995</v>
      </c>
      <c r="H24" s="597">
        <v>1871634.82</v>
      </c>
      <c r="I24" s="597">
        <v>13627097.474035997</v>
      </c>
      <c r="J24" s="643">
        <v>11222883.784035997</v>
      </c>
      <c r="K24" s="643">
        <v>185071.77</v>
      </c>
      <c r="L24" s="643">
        <v>499791.65</v>
      </c>
      <c r="M24" s="643">
        <v>298921.71999999997</v>
      </c>
      <c r="N24" s="643">
        <v>1420428.5499999998</v>
      </c>
      <c r="O24" s="597">
        <v>0</v>
      </c>
    </row>
    <row r="25" spans="1:15">
      <c r="A25" s="595">
        <v>19</v>
      </c>
      <c r="B25" s="596" t="s">
        <v>577</v>
      </c>
      <c r="C25" s="641">
        <v>92053054.23999998</v>
      </c>
      <c r="D25" s="597">
        <v>87583747.849999994</v>
      </c>
      <c r="E25" s="597">
        <v>413066.45999999996</v>
      </c>
      <c r="F25" s="643">
        <v>2105595.3499999996</v>
      </c>
      <c r="G25" s="643">
        <v>195316.57</v>
      </c>
      <c r="H25" s="597">
        <v>1755328.01</v>
      </c>
      <c r="I25" s="597">
        <v>3819888.9100000011</v>
      </c>
      <c r="J25" s="643">
        <v>1712207.2100000002</v>
      </c>
      <c r="K25" s="643">
        <v>41306.630000000005</v>
      </c>
      <c r="L25" s="643">
        <v>631678.61000000022</v>
      </c>
      <c r="M25" s="643">
        <v>97658.35</v>
      </c>
      <c r="N25" s="643">
        <v>1337038.1100000001</v>
      </c>
      <c r="O25" s="597">
        <v>0</v>
      </c>
    </row>
    <row r="26" spans="1:15">
      <c r="A26" s="595">
        <v>20</v>
      </c>
      <c r="B26" s="596" t="s">
        <v>695</v>
      </c>
      <c r="C26" s="641">
        <v>531015291.77000004</v>
      </c>
      <c r="D26" s="597">
        <v>511548728.76999998</v>
      </c>
      <c r="E26" s="597">
        <v>8496691.4199999999</v>
      </c>
      <c r="F26" s="643">
        <v>4650884.8500000006</v>
      </c>
      <c r="G26" s="643">
        <v>1273050</v>
      </c>
      <c r="H26" s="597">
        <v>5045936.7300000004</v>
      </c>
      <c r="I26" s="597">
        <v>14716204.920000002</v>
      </c>
      <c r="J26" s="643">
        <v>10200606.990000002</v>
      </c>
      <c r="K26" s="643">
        <v>849669.26000000013</v>
      </c>
      <c r="L26" s="643">
        <v>1395265.5</v>
      </c>
      <c r="M26" s="643">
        <v>549856.0199999999</v>
      </c>
      <c r="N26" s="643">
        <v>1720807.15</v>
      </c>
      <c r="O26" s="597">
        <v>0</v>
      </c>
    </row>
    <row r="27" spans="1:15">
      <c r="A27" s="595">
        <v>21</v>
      </c>
      <c r="B27" s="596" t="s">
        <v>578</v>
      </c>
      <c r="C27" s="641">
        <v>94671637.989999995</v>
      </c>
      <c r="D27" s="597">
        <v>90456593.570000008</v>
      </c>
      <c r="E27" s="597">
        <v>1896186.16</v>
      </c>
      <c r="F27" s="643">
        <v>428485.57999999996</v>
      </c>
      <c r="G27" s="643">
        <v>322155.71000000002</v>
      </c>
      <c r="H27" s="597">
        <v>1568216.9700000002</v>
      </c>
      <c r="I27" s="597">
        <v>2862472.5</v>
      </c>
      <c r="J27" s="643">
        <v>1720323.09</v>
      </c>
      <c r="K27" s="643">
        <v>189618.62000000002</v>
      </c>
      <c r="L27" s="643">
        <v>128545.71000000002</v>
      </c>
      <c r="M27" s="643">
        <v>118519.61000000002</v>
      </c>
      <c r="N27" s="643">
        <v>705465.47</v>
      </c>
      <c r="O27" s="597">
        <v>0</v>
      </c>
    </row>
    <row r="28" spans="1:15">
      <c r="A28" s="595">
        <v>22</v>
      </c>
      <c r="B28" s="596" t="s">
        <v>579</v>
      </c>
      <c r="C28" s="641">
        <v>245121823.83999997</v>
      </c>
      <c r="D28" s="597">
        <v>236051418.52999997</v>
      </c>
      <c r="E28" s="597">
        <v>2503072.2199999997</v>
      </c>
      <c r="F28" s="643">
        <v>5102873.7299999995</v>
      </c>
      <c r="G28" s="643">
        <v>911197.03</v>
      </c>
      <c r="H28" s="597">
        <v>553262.32999999996</v>
      </c>
      <c r="I28" s="597">
        <v>7096957.7300000004</v>
      </c>
      <c r="J28" s="643">
        <v>4705245.7799999993</v>
      </c>
      <c r="K28" s="643">
        <v>250307.27999999997</v>
      </c>
      <c r="L28" s="643">
        <v>1530862.1500000001</v>
      </c>
      <c r="M28" s="643">
        <v>404585.91</v>
      </c>
      <c r="N28" s="643">
        <v>205956.61</v>
      </c>
      <c r="O28" s="597">
        <v>0</v>
      </c>
    </row>
    <row r="29" spans="1:15">
      <c r="A29" s="595">
        <v>23</v>
      </c>
      <c r="B29" s="596" t="s">
        <v>580</v>
      </c>
      <c r="C29" s="641">
        <v>2548566804.2445769</v>
      </c>
      <c r="D29" s="597">
        <v>2432923801.0867805</v>
      </c>
      <c r="E29" s="597">
        <v>44288934.829999991</v>
      </c>
      <c r="F29" s="643">
        <v>38317753.810000002</v>
      </c>
      <c r="G29" s="643">
        <v>12701606.104915254</v>
      </c>
      <c r="H29" s="597">
        <v>20334708.412881363</v>
      </c>
      <c r="I29" s="597">
        <v>79228851.675199881</v>
      </c>
      <c r="J29" s="643">
        <v>47966936.584860891</v>
      </c>
      <c r="K29" s="643">
        <v>4428894.5599999996</v>
      </c>
      <c r="L29" s="643">
        <v>11495327.039999999</v>
      </c>
      <c r="M29" s="643">
        <v>5319952.6674576281</v>
      </c>
      <c r="N29" s="643">
        <v>10017740.822881356</v>
      </c>
      <c r="O29" s="597">
        <v>0</v>
      </c>
    </row>
    <row r="30" spans="1:15">
      <c r="A30" s="595">
        <v>24</v>
      </c>
      <c r="B30" s="596" t="s">
        <v>694</v>
      </c>
      <c r="C30" s="641">
        <v>1030976463.21</v>
      </c>
      <c r="D30" s="597">
        <v>932609207.55000007</v>
      </c>
      <c r="E30" s="597">
        <v>63774445.140000001</v>
      </c>
      <c r="F30" s="643">
        <v>12268363.52</v>
      </c>
      <c r="G30" s="643">
        <v>7142290.2000000011</v>
      </c>
      <c r="H30" s="597">
        <v>15182156.799999999</v>
      </c>
      <c r="I30" s="597">
        <v>39285975.7293</v>
      </c>
      <c r="J30" s="643">
        <v>18210118.919299997</v>
      </c>
      <c r="K30" s="643">
        <v>6377444.7600000007</v>
      </c>
      <c r="L30" s="643">
        <v>3680509.2300000004</v>
      </c>
      <c r="M30" s="643">
        <v>2646041.0299999993</v>
      </c>
      <c r="N30" s="643">
        <v>8371861.7899999991</v>
      </c>
      <c r="O30" s="597">
        <v>0</v>
      </c>
    </row>
    <row r="31" spans="1:15">
      <c r="A31" s="595">
        <v>25</v>
      </c>
      <c r="B31" s="596" t="s">
        <v>581</v>
      </c>
      <c r="C31" s="641">
        <v>1296687642.8918645</v>
      </c>
      <c r="D31" s="597">
        <v>1187724879.5972884</v>
      </c>
      <c r="E31" s="597">
        <v>18627581.298474576</v>
      </c>
      <c r="F31" s="643">
        <v>55347364.651355974</v>
      </c>
      <c r="G31" s="643">
        <v>21831017.937627122</v>
      </c>
      <c r="H31" s="597">
        <v>13156799.407118645</v>
      </c>
      <c r="I31" s="597">
        <v>59219169.158620305</v>
      </c>
      <c r="J31" s="643">
        <v>22788733.114552505</v>
      </c>
      <c r="K31" s="643">
        <v>1862759.7950847461</v>
      </c>
      <c r="L31" s="643">
        <v>16601522.513389833</v>
      </c>
      <c r="M31" s="643">
        <v>9799411.148474576</v>
      </c>
      <c r="N31" s="643">
        <v>8166742.5871186452</v>
      </c>
      <c r="O31" s="597">
        <v>0</v>
      </c>
    </row>
    <row r="32" spans="1:15">
      <c r="A32" s="595">
        <v>26</v>
      </c>
      <c r="B32" s="596" t="s">
        <v>691</v>
      </c>
      <c r="C32" s="641">
        <v>73193790.919999987</v>
      </c>
      <c r="D32" s="597">
        <v>67376720.799999982</v>
      </c>
      <c r="E32" s="597">
        <v>282016.21999999997</v>
      </c>
      <c r="F32" s="643">
        <v>487620.69999999995</v>
      </c>
      <c r="G32" s="643">
        <v>551170.5</v>
      </c>
      <c r="H32" s="597">
        <v>4496262.6999999993</v>
      </c>
      <c r="I32" s="597">
        <v>5933556.5699999994</v>
      </c>
      <c r="J32" s="643">
        <v>1347541.3999999994</v>
      </c>
      <c r="K32" s="643">
        <v>28201.790000000005</v>
      </c>
      <c r="L32" s="643">
        <v>143252.12</v>
      </c>
      <c r="M32" s="643">
        <v>267439.58999999997</v>
      </c>
      <c r="N32" s="643">
        <v>4147121.67</v>
      </c>
      <c r="O32" s="597">
        <v>0</v>
      </c>
    </row>
    <row r="33" spans="1:15">
      <c r="A33" s="595">
        <v>27</v>
      </c>
      <c r="B33" s="644" t="s">
        <v>108</v>
      </c>
      <c r="C33" s="645">
        <v>15661545891.220613</v>
      </c>
      <c r="D33" s="597">
        <v>14178709970.925867</v>
      </c>
      <c r="E33" s="597">
        <v>784285134.53847456</v>
      </c>
      <c r="F33" s="643">
        <v>297513144.19135588</v>
      </c>
      <c r="G33" s="643">
        <v>157487573.63254231</v>
      </c>
      <c r="H33" s="597">
        <v>243550067.93237293</v>
      </c>
      <c r="I33" s="597">
        <v>625353644.11889708</v>
      </c>
      <c r="J33" s="643">
        <v>278954070.1177218</v>
      </c>
      <c r="K33" s="643">
        <v>78428520.720309451</v>
      </c>
      <c r="L33" s="643">
        <v>89247578.164674282</v>
      </c>
      <c r="M33" s="643">
        <v>67414759.415932208</v>
      </c>
      <c r="N33" s="643">
        <v>111308715.70025918</v>
      </c>
      <c r="O33" s="597">
        <v>0</v>
      </c>
    </row>
    <row r="34" spans="1:15">
      <c r="A34" s="238"/>
      <c r="B34" s="238"/>
      <c r="C34" s="646"/>
      <c r="D34" s="646"/>
      <c r="E34" s="646"/>
      <c r="H34" s="646"/>
      <c r="I34" s="646"/>
      <c r="O34" s="646"/>
    </row>
    <row r="35" spans="1:15">
      <c r="A35" s="238"/>
      <c r="B35" s="600"/>
      <c r="C35" s="648"/>
      <c r="D35" s="648"/>
      <c r="E35" s="648"/>
      <c r="F35" s="648"/>
      <c r="G35" s="648"/>
      <c r="H35" s="648"/>
      <c r="I35" s="648"/>
      <c r="J35" s="648"/>
      <c r="K35" s="648"/>
      <c r="L35" s="648"/>
      <c r="M35" s="648"/>
      <c r="N35" s="648"/>
      <c r="O35" s="648"/>
    </row>
    <row r="36" spans="1:15">
      <c r="A36" s="238"/>
      <c r="B36" s="238"/>
      <c r="C36" s="648"/>
      <c r="D36" s="648"/>
      <c r="E36" s="648"/>
      <c r="F36" s="648"/>
      <c r="G36" s="648"/>
      <c r="H36" s="648"/>
      <c r="I36" s="648"/>
      <c r="J36" s="648"/>
      <c r="K36" s="648"/>
      <c r="L36" s="648"/>
      <c r="M36" s="648"/>
      <c r="N36" s="648"/>
      <c r="O36" s="648"/>
    </row>
    <row r="37" spans="1:15">
      <c r="A37" s="238"/>
      <c r="B37" s="238"/>
      <c r="C37" s="648"/>
      <c r="D37" s="648"/>
      <c r="E37" s="648"/>
      <c r="F37" s="648"/>
      <c r="G37" s="648"/>
      <c r="H37" s="648"/>
      <c r="I37" s="648"/>
      <c r="J37" s="648"/>
      <c r="K37" s="648"/>
      <c r="L37" s="648"/>
      <c r="M37" s="648"/>
      <c r="N37" s="648"/>
      <c r="O37" s="648"/>
    </row>
    <row r="38" spans="1:15">
      <c r="A38" s="238"/>
      <c r="B38" s="238"/>
      <c r="C38" s="648"/>
      <c r="D38" s="648"/>
      <c r="E38" s="648"/>
      <c r="F38" s="648"/>
      <c r="G38" s="648"/>
      <c r="H38" s="648"/>
      <c r="I38" s="648"/>
      <c r="J38" s="648"/>
      <c r="K38" s="648"/>
      <c r="L38" s="648"/>
      <c r="M38" s="648"/>
      <c r="N38" s="648"/>
      <c r="O38" s="648"/>
    </row>
    <row r="39" spans="1:15">
      <c r="A39" s="238"/>
      <c r="B39" s="238"/>
      <c r="C39" s="648"/>
      <c r="D39" s="648"/>
      <c r="E39" s="648"/>
      <c r="F39" s="648"/>
      <c r="G39" s="648"/>
      <c r="H39" s="648"/>
      <c r="I39" s="648"/>
      <c r="J39" s="648"/>
      <c r="K39" s="648"/>
      <c r="L39" s="648"/>
      <c r="M39" s="648"/>
      <c r="N39" s="648"/>
      <c r="O39" s="648"/>
    </row>
    <row r="40" spans="1:15">
      <c r="A40" s="238"/>
      <c r="B40" s="238"/>
      <c r="C40" s="648"/>
      <c r="D40" s="648"/>
      <c r="E40" s="648"/>
      <c r="F40" s="648"/>
      <c r="G40" s="648"/>
      <c r="H40" s="648"/>
      <c r="I40" s="648"/>
      <c r="J40" s="648"/>
      <c r="K40" s="648"/>
      <c r="L40" s="648"/>
      <c r="M40" s="648"/>
      <c r="N40" s="648"/>
      <c r="O40" s="648"/>
    </row>
    <row r="41" spans="1:15">
      <c r="A41" s="601"/>
      <c r="B41" s="601"/>
      <c r="C41" s="648"/>
      <c r="D41" s="648"/>
      <c r="E41" s="648"/>
      <c r="F41" s="648"/>
      <c r="G41" s="648"/>
      <c r="H41" s="648"/>
      <c r="I41" s="648"/>
      <c r="J41" s="648"/>
      <c r="K41" s="648"/>
      <c r="L41" s="648"/>
      <c r="M41" s="648"/>
      <c r="N41" s="648"/>
      <c r="O41" s="648"/>
    </row>
    <row r="42" spans="1:15">
      <c r="A42" s="601"/>
      <c r="B42" s="601"/>
      <c r="C42" s="648"/>
      <c r="D42" s="648"/>
      <c r="E42" s="648"/>
      <c r="F42" s="648"/>
      <c r="G42" s="648"/>
      <c r="H42" s="648"/>
      <c r="I42" s="648"/>
      <c r="J42" s="648"/>
      <c r="K42" s="648"/>
      <c r="L42" s="648"/>
      <c r="M42" s="648"/>
      <c r="N42" s="648"/>
      <c r="O42" s="648"/>
    </row>
    <row r="43" spans="1:15">
      <c r="A43" s="238"/>
      <c r="B43" s="238"/>
      <c r="C43" s="648"/>
      <c r="D43" s="648"/>
      <c r="E43" s="648"/>
      <c r="F43" s="648"/>
      <c r="G43" s="648"/>
      <c r="H43" s="648"/>
      <c r="I43" s="648"/>
      <c r="J43" s="648"/>
      <c r="K43" s="648"/>
      <c r="L43" s="648"/>
      <c r="M43" s="648"/>
      <c r="N43" s="648"/>
      <c r="O43" s="648"/>
    </row>
    <row r="44" spans="1:15">
      <c r="A44" s="238"/>
      <c r="B44" s="238"/>
      <c r="C44" s="648"/>
      <c r="D44" s="648"/>
      <c r="E44" s="648"/>
      <c r="F44" s="648"/>
      <c r="G44" s="648"/>
      <c r="H44" s="648"/>
      <c r="I44" s="648"/>
      <c r="J44" s="648"/>
      <c r="K44" s="648"/>
      <c r="L44" s="648"/>
      <c r="M44" s="648"/>
      <c r="N44" s="648"/>
      <c r="O44" s="648"/>
    </row>
    <row r="45" spans="1:15">
      <c r="A45" s="238"/>
      <c r="B45" s="238"/>
      <c r="C45" s="648"/>
      <c r="D45" s="648"/>
      <c r="E45" s="648"/>
      <c r="F45" s="648"/>
      <c r="G45" s="648"/>
      <c r="H45" s="648"/>
      <c r="I45" s="648"/>
      <c r="J45" s="648"/>
      <c r="K45" s="648"/>
      <c r="L45" s="648"/>
      <c r="M45" s="648"/>
      <c r="N45" s="648"/>
      <c r="O45" s="648"/>
    </row>
    <row r="46" spans="1:15">
      <c r="A46" s="238"/>
      <c r="B46" s="238"/>
      <c r="C46" s="648"/>
      <c r="D46" s="648"/>
      <c r="E46" s="648"/>
      <c r="F46" s="648"/>
      <c r="G46" s="648"/>
      <c r="H46" s="648"/>
      <c r="I46" s="648"/>
      <c r="J46" s="648"/>
      <c r="K46" s="648"/>
      <c r="L46" s="648"/>
      <c r="M46" s="648"/>
      <c r="N46" s="648"/>
      <c r="O46" s="648"/>
    </row>
    <row r="47" spans="1:15">
      <c r="C47" s="648"/>
      <c r="D47" s="648"/>
      <c r="E47" s="648"/>
      <c r="F47" s="648"/>
      <c r="G47" s="648"/>
      <c r="H47" s="648"/>
      <c r="I47" s="648"/>
      <c r="J47" s="648"/>
      <c r="K47" s="648"/>
      <c r="L47" s="648"/>
      <c r="M47" s="648"/>
      <c r="N47" s="648"/>
      <c r="O47" s="648"/>
    </row>
    <row r="48" spans="1:15">
      <c r="C48" s="648"/>
      <c r="D48" s="648"/>
      <c r="E48" s="648"/>
      <c r="F48" s="648"/>
      <c r="G48" s="648"/>
      <c r="H48" s="648"/>
      <c r="I48" s="648"/>
      <c r="J48" s="648"/>
      <c r="K48" s="648"/>
      <c r="L48" s="648"/>
      <c r="M48" s="648"/>
      <c r="N48" s="648"/>
      <c r="O48" s="648"/>
    </row>
    <row r="49" spans="3:15">
      <c r="C49" s="648"/>
      <c r="D49" s="648"/>
      <c r="E49" s="648"/>
      <c r="F49" s="648"/>
      <c r="G49" s="648"/>
      <c r="H49" s="648"/>
      <c r="I49" s="648"/>
      <c r="J49" s="648"/>
      <c r="K49" s="648"/>
      <c r="L49" s="648"/>
      <c r="M49" s="648"/>
      <c r="N49" s="648"/>
      <c r="O49" s="648"/>
    </row>
    <row r="50" spans="3:15">
      <c r="C50" s="648"/>
      <c r="D50" s="648"/>
      <c r="E50" s="648"/>
      <c r="F50" s="648"/>
      <c r="G50" s="648"/>
      <c r="H50" s="648"/>
      <c r="I50" s="648"/>
      <c r="J50" s="648"/>
      <c r="K50" s="648"/>
      <c r="L50" s="648"/>
      <c r="M50" s="648"/>
      <c r="N50" s="648"/>
      <c r="O50" s="648"/>
    </row>
    <row r="51" spans="3:15">
      <c r="C51" s="648"/>
      <c r="D51" s="648"/>
      <c r="E51" s="648"/>
      <c r="F51" s="648"/>
      <c r="G51" s="648"/>
      <c r="H51" s="648"/>
      <c r="I51" s="648"/>
      <c r="J51" s="648"/>
      <c r="K51" s="648"/>
      <c r="L51" s="648"/>
      <c r="M51" s="648"/>
      <c r="N51" s="648"/>
      <c r="O51" s="648"/>
    </row>
    <row r="52" spans="3:15">
      <c r="C52" s="648"/>
      <c r="D52" s="648"/>
      <c r="E52" s="648"/>
      <c r="F52" s="648"/>
      <c r="G52" s="648"/>
      <c r="H52" s="648"/>
      <c r="I52" s="648"/>
      <c r="J52" s="648"/>
      <c r="K52" s="648"/>
      <c r="L52" s="648"/>
      <c r="M52" s="648"/>
      <c r="N52" s="648"/>
      <c r="O52" s="648"/>
    </row>
    <row r="53" spans="3:15">
      <c r="C53" s="648"/>
      <c r="D53" s="648"/>
      <c r="E53" s="648"/>
      <c r="F53" s="648"/>
      <c r="G53" s="648"/>
      <c r="H53" s="648"/>
      <c r="I53" s="648"/>
      <c r="J53" s="648"/>
      <c r="K53" s="648"/>
      <c r="L53" s="648"/>
      <c r="M53" s="648"/>
      <c r="N53" s="648"/>
      <c r="O53" s="648"/>
    </row>
    <row r="54" spans="3:15">
      <c r="C54" s="648"/>
      <c r="D54" s="648"/>
      <c r="E54" s="648"/>
      <c r="F54" s="648"/>
      <c r="G54" s="648"/>
      <c r="H54" s="648"/>
      <c r="I54" s="648"/>
      <c r="J54" s="648"/>
      <c r="K54" s="648"/>
      <c r="L54" s="648"/>
      <c r="M54" s="648"/>
      <c r="N54" s="648"/>
      <c r="O54" s="648"/>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workbookViewId="0"/>
  </sheetViews>
  <sheetFormatPr defaultColWidth="8.7109375" defaultRowHeight="12.75"/>
  <cols>
    <col min="1" max="1" width="11.85546875" style="91" bestFit="1" customWidth="1"/>
    <col min="2" max="2" width="80.140625" style="91" customWidth="1"/>
    <col min="3" max="3" width="17.140625" style="91" bestFit="1" customWidth="1"/>
    <col min="4" max="4" width="22.42578125" style="91" bestFit="1" customWidth="1"/>
    <col min="5" max="5" width="22.28515625" style="91" bestFit="1" customWidth="1"/>
    <col min="6" max="6" width="20.140625" style="91" bestFit="1" customWidth="1"/>
    <col min="7" max="7" width="20.85546875" style="91" bestFit="1" customWidth="1"/>
    <col min="8" max="8" width="23.42578125" style="91" bestFit="1" customWidth="1"/>
    <col min="9" max="9" width="22.140625" style="91" customWidth="1"/>
    <col min="10" max="10" width="19.140625" style="91" bestFit="1" customWidth="1"/>
    <col min="11" max="11" width="17.85546875" style="91" bestFit="1" customWidth="1"/>
    <col min="12" max="16384" width="8.7109375" style="91"/>
  </cols>
  <sheetData>
    <row r="1" spans="1:11">
      <c r="A1" s="2" t="s">
        <v>30</v>
      </c>
      <c r="B1" s="3" t="str">
        <f>'1. key ratios '!B1</f>
        <v>JSC "Bank of Georgia"</v>
      </c>
    </row>
    <row r="2" spans="1:11">
      <c r="A2" s="79" t="s">
        <v>31</v>
      </c>
      <c r="B2" s="290">
        <f>'1. key ratios '!B2</f>
        <v>44834</v>
      </c>
    </row>
    <row r="3" spans="1:11">
      <c r="A3" s="561" t="s">
        <v>672</v>
      </c>
    </row>
    <row r="4" spans="1:11">
      <c r="C4" s="404" t="s">
        <v>0</v>
      </c>
      <c r="D4" s="404" t="s">
        <v>1</v>
      </c>
      <c r="E4" s="404" t="s">
        <v>2</v>
      </c>
      <c r="F4" s="404" t="s">
        <v>3</v>
      </c>
      <c r="G4" s="404" t="s">
        <v>4</v>
      </c>
      <c r="H4" s="404" t="s">
        <v>5</v>
      </c>
      <c r="I4" s="404" t="s">
        <v>8</v>
      </c>
      <c r="J4" s="404" t="s">
        <v>9</v>
      </c>
      <c r="K4" s="404" t="s">
        <v>10</v>
      </c>
    </row>
    <row r="5" spans="1:11" ht="105" customHeight="1">
      <c r="A5" s="775" t="s">
        <v>673</v>
      </c>
      <c r="B5" s="776"/>
      <c r="C5" s="562" t="s">
        <v>674</v>
      </c>
      <c r="D5" s="562" t="s">
        <v>675</v>
      </c>
      <c r="E5" s="562" t="s">
        <v>676</v>
      </c>
      <c r="F5" s="649" t="s">
        <v>677</v>
      </c>
      <c r="G5" s="562" t="s">
        <v>678</v>
      </c>
      <c r="H5" s="562" t="s">
        <v>679</v>
      </c>
      <c r="I5" s="562" t="s">
        <v>680</v>
      </c>
      <c r="J5" s="562" t="s">
        <v>681</v>
      </c>
      <c r="K5" s="562" t="s">
        <v>682</v>
      </c>
    </row>
    <row r="6" spans="1:11" s="571" customFormat="1">
      <c r="A6" s="597">
        <v>1</v>
      </c>
      <c r="B6" s="597" t="s">
        <v>628</v>
      </c>
      <c r="C6" s="597">
        <v>232784067.68999997</v>
      </c>
      <c r="D6" s="597">
        <v>75630808.940000013</v>
      </c>
      <c r="E6" s="597">
        <v>73058870.290000007</v>
      </c>
      <c r="F6" s="597">
        <v>169276979.97999999</v>
      </c>
      <c r="G6" s="597">
        <v>11217339749.83</v>
      </c>
      <c r="H6" s="597">
        <v>281187246.53000003</v>
      </c>
      <c r="I6" s="597">
        <v>519272119.42379761</v>
      </c>
      <c r="J6" s="597">
        <v>630534633.23000014</v>
      </c>
      <c r="K6" s="597">
        <v>2462461415.3069024</v>
      </c>
    </row>
    <row r="7" spans="1:11" s="571" customFormat="1">
      <c r="A7" s="597">
        <v>2</v>
      </c>
      <c r="B7" s="597" t="s">
        <v>683</v>
      </c>
      <c r="C7" s="597">
        <v>0</v>
      </c>
      <c r="D7" s="597">
        <v>0</v>
      </c>
      <c r="E7" s="597">
        <v>0</v>
      </c>
      <c r="F7" s="597">
        <v>0</v>
      </c>
      <c r="G7" s="597">
        <v>0</v>
      </c>
      <c r="H7" s="597">
        <v>0</v>
      </c>
      <c r="I7" s="597">
        <v>0</v>
      </c>
      <c r="J7" s="597">
        <v>0</v>
      </c>
      <c r="K7" s="597">
        <v>25296118.400000002</v>
      </c>
    </row>
    <row r="8" spans="1:11" s="571" customFormat="1">
      <c r="A8" s="597">
        <v>3</v>
      </c>
      <c r="B8" s="597" t="s">
        <v>636</v>
      </c>
      <c r="C8" s="597">
        <v>95816687.784464002</v>
      </c>
      <c r="D8" s="597">
        <v>0</v>
      </c>
      <c r="E8" s="597">
        <v>1011035281.1626101</v>
      </c>
      <c r="F8" s="597">
        <v>0</v>
      </c>
      <c r="G8" s="597">
        <v>290261256.39892799</v>
      </c>
      <c r="H8" s="597">
        <v>37830699.689468004</v>
      </c>
      <c r="I8" s="597">
        <v>68283778.31216</v>
      </c>
      <c r="J8" s="597">
        <v>100403696.32942601</v>
      </c>
      <c r="K8" s="597">
        <v>866188771.30834436</v>
      </c>
    </row>
    <row r="9" spans="1:11" s="571" customFormat="1">
      <c r="A9" s="597">
        <v>4</v>
      </c>
      <c r="B9" s="621" t="s">
        <v>684</v>
      </c>
      <c r="C9" s="597">
        <v>3131248.28</v>
      </c>
      <c r="D9" s="597">
        <v>1202771.1200000001</v>
      </c>
      <c r="E9" s="597">
        <v>749291.8</v>
      </c>
      <c r="F9" s="597">
        <v>3767781.54</v>
      </c>
      <c r="G9" s="597">
        <v>500969154.69999999</v>
      </c>
      <c r="H9" s="597">
        <v>635023.54</v>
      </c>
      <c r="I9" s="597">
        <v>6935664.5800000001</v>
      </c>
      <c r="J9" s="597">
        <v>11272638.789999999</v>
      </c>
      <c r="K9" s="597">
        <v>169887211.40639997</v>
      </c>
    </row>
    <row r="10" spans="1:11" s="571" customFormat="1">
      <c r="A10" s="597">
        <v>5</v>
      </c>
      <c r="B10" s="621" t="s">
        <v>685</v>
      </c>
      <c r="C10" s="597">
        <v>0</v>
      </c>
      <c r="D10" s="597">
        <v>0</v>
      </c>
      <c r="E10" s="597">
        <v>0</v>
      </c>
      <c r="F10" s="597">
        <v>0</v>
      </c>
      <c r="G10" s="597">
        <v>0</v>
      </c>
      <c r="H10" s="597">
        <v>0</v>
      </c>
      <c r="I10" s="597">
        <v>0</v>
      </c>
      <c r="J10" s="597">
        <v>0</v>
      </c>
      <c r="K10" s="597">
        <v>0</v>
      </c>
    </row>
    <row r="11" spans="1:11" s="571" customFormat="1">
      <c r="A11" s="597">
        <v>6</v>
      </c>
      <c r="B11" s="621" t="s">
        <v>686</v>
      </c>
      <c r="C11" s="597">
        <v>0</v>
      </c>
      <c r="D11" s="597">
        <v>0</v>
      </c>
      <c r="E11" s="597">
        <v>0</v>
      </c>
      <c r="F11" s="597">
        <v>0</v>
      </c>
      <c r="G11" s="597">
        <v>11955858.3408</v>
      </c>
      <c r="H11" s="597">
        <v>0</v>
      </c>
      <c r="I11" s="597">
        <v>0</v>
      </c>
      <c r="J11" s="597">
        <v>0</v>
      </c>
      <c r="K11" s="597">
        <v>293886.65469999984</v>
      </c>
    </row>
    <row r="13" spans="1:11">
      <c r="C13" s="599"/>
      <c r="D13" s="599"/>
      <c r="E13" s="599"/>
      <c r="F13" s="599"/>
      <c r="G13" s="599"/>
      <c r="H13" s="599"/>
      <c r="I13" s="599"/>
      <c r="J13" s="599"/>
      <c r="K13" s="599"/>
    </row>
    <row r="14" spans="1:11">
      <c r="C14" s="599"/>
      <c r="D14" s="599"/>
      <c r="E14" s="599"/>
      <c r="F14" s="599"/>
      <c r="G14" s="599"/>
      <c r="H14" s="599"/>
      <c r="I14" s="599"/>
      <c r="J14" s="599"/>
      <c r="K14" s="599"/>
    </row>
    <row r="15" spans="1:11">
      <c r="C15" s="599"/>
      <c r="D15" s="599"/>
      <c r="E15" s="599"/>
      <c r="F15" s="599"/>
      <c r="G15" s="599"/>
      <c r="H15" s="599"/>
      <c r="I15" s="599"/>
      <c r="J15" s="599"/>
      <c r="K15" s="599"/>
    </row>
    <row r="16" spans="1:11">
      <c r="C16" s="599"/>
      <c r="D16" s="599"/>
      <c r="E16" s="599"/>
      <c r="F16" s="599"/>
      <c r="G16" s="599"/>
      <c r="H16" s="599"/>
      <c r="I16" s="599"/>
      <c r="J16" s="599"/>
      <c r="K16" s="599"/>
    </row>
    <row r="17" spans="3:11">
      <c r="C17" s="599"/>
      <c r="D17" s="599"/>
      <c r="E17" s="599"/>
      <c r="F17" s="599"/>
      <c r="G17" s="599"/>
      <c r="H17" s="599"/>
      <c r="I17" s="599"/>
      <c r="J17" s="599"/>
      <c r="K17" s="599"/>
    </row>
    <row r="18" spans="3:11">
      <c r="C18" s="599"/>
      <c r="D18" s="599"/>
      <c r="E18" s="599"/>
      <c r="F18" s="599"/>
      <c r="G18" s="599"/>
      <c r="H18" s="599"/>
      <c r="I18" s="599"/>
      <c r="J18" s="599"/>
      <c r="K18" s="599"/>
    </row>
    <row r="19" spans="3:11">
      <c r="C19" s="599"/>
      <c r="D19" s="599"/>
      <c r="E19" s="599"/>
      <c r="F19" s="599"/>
      <c r="G19" s="599"/>
      <c r="H19" s="599"/>
      <c r="I19" s="599"/>
      <c r="J19" s="599"/>
      <c r="K19" s="599"/>
    </row>
    <row r="20" spans="3:11">
      <c r="C20" s="599"/>
      <c r="D20" s="599"/>
      <c r="E20" s="599"/>
      <c r="F20" s="599"/>
      <c r="G20" s="599"/>
      <c r="H20" s="599"/>
      <c r="I20" s="599"/>
      <c r="J20" s="599"/>
      <c r="K20" s="599"/>
    </row>
    <row r="21" spans="3:11">
      <c r="C21" s="599"/>
      <c r="D21" s="599"/>
      <c r="E21" s="599"/>
      <c r="F21" s="599"/>
      <c r="G21" s="599"/>
      <c r="H21" s="599"/>
      <c r="I21" s="599"/>
      <c r="J21" s="599"/>
      <c r="K21" s="599"/>
    </row>
    <row r="22" spans="3:11">
      <c r="C22" s="599"/>
      <c r="D22" s="599"/>
      <c r="E22" s="599"/>
      <c r="F22" s="599"/>
      <c r="G22" s="599"/>
      <c r="H22" s="599"/>
      <c r="I22" s="599"/>
      <c r="J22" s="599"/>
      <c r="K22" s="599"/>
    </row>
    <row r="23" spans="3:11">
      <c r="C23" s="599"/>
      <c r="D23" s="599"/>
      <c r="E23" s="599"/>
      <c r="F23" s="599"/>
      <c r="G23" s="599"/>
      <c r="H23" s="599"/>
      <c r="I23" s="599"/>
      <c r="J23" s="599"/>
      <c r="K23" s="599"/>
    </row>
    <row r="24" spans="3:11">
      <c r="C24" s="599"/>
      <c r="D24" s="599"/>
      <c r="E24" s="599"/>
      <c r="F24" s="599"/>
      <c r="G24" s="599"/>
      <c r="H24" s="599"/>
      <c r="I24" s="599"/>
      <c r="J24" s="599"/>
      <c r="K24" s="599"/>
    </row>
    <row r="25" spans="3:11">
      <c r="C25" s="599"/>
      <c r="D25" s="599"/>
      <c r="E25" s="599"/>
      <c r="F25" s="599"/>
      <c r="G25" s="599"/>
      <c r="H25" s="599"/>
      <c r="I25" s="599"/>
      <c r="J25" s="599"/>
      <c r="K25" s="599"/>
    </row>
    <row r="26" spans="3:11">
      <c r="C26" s="599"/>
      <c r="D26" s="599"/>
      <c r="E26" s="599"/>
      <c r="F26" s="599"/>
      <c r="G26" s="599"/>
      <c r="H26" s="599"/>
      <c r="I26" s="599"/>
      <c r="J26" s="599"/>
      <c r="K26" s="599"/>
    </row>
    <row r="27" spans="3:11">
      <c r="C27" s="599"/>
      <c r="D27" s="599"/>
      <c r="E27" s="599"/>
      <c r="F27" s="599"/>
      <c r="G27" s="599"/>
      <c r="H27" s="599"/>
      <c r="I27" s="599"/>
      <c r="J27" s="599"/>
      <c r="K27" s="599"/>
    </row>
    <row r="28" spans="3:11">
      <c r="C28" s="599"/>
      <c r="D28" s="599"/>
      <c r="E28" s="599"/>
      <c r="F28" s="599"/>
      <c r="G28" s="599"/>
      <c r="H28" s="599"/>
      <c r="I28" s="599"/>
      <c r="J28" s="599"/>
      <c r="K28" s="599"/>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showGridLines="0" zoomScaleNormal="100" workbookViewId="0"/>
  </sheetViews>
  <sheetFormatPr defaultRowHeight="12.75"/>
  <cols>
    <col min="1" max="1" width="10.28515625" style="4" bestFit="1" customWidth="1"/>
    <col min="2" max="2" width="71.7109375" style="4" customWidth="1"/>
    <col min="3" max="4" width="15" style="4" bestFit="1" customWidth="1"/>
    <col min="5" max="6" width="13.28515625" style="4" bestFit="1" customWidth="1"/>
    <col min="7" max="8" width="12.140625" style="4" bestFit="1" customWidth="1"/>
    <col min="9" max="10" width="13.28515625" style="4" bestFit="1" customWidth="1"/>
    <col min="11" max="14" width="11.85546875" style="4" customWidth="1"/>
    <col min="15" max="15" width="12.85546875" style="4" bestFit="1" customWidth="1"/>
    <col min="16" max="16" width="34.5703125" style="4" bestFit="1" customWidth="1"/>
    <col min="17" max="17" width="34.140625" style="4" customWidth="1"/>
    <col min="18" max="18" width="34" style="4" bestFit="1" customWidth="1"/>
    <col min="19" max="19" width="37" style="4" bestFit="1" customWidth="1"/>
    <col min="20" max="16384" width="9.140625" style="4"/>
  </cols>
  <sheetData>
    <row r="1" spans="1:19">
      <c r="A1" s="2" t="s">
        <v>30</v>
      </c>
      <c r="B1" s="3" t="str">
        <f>'1. key ratios '!B1</f>
        <v>JSC "Bank of Georgia"</v>
      </c>
    </row>
    <row r="2" spans="1:19">
      <c r="A2" s="79" t="s">
        <v>31</v>
      </c>
      <c r="B2" s="290">
        <f>'1. key ratios '!B2</f>
        <v>44834</v>
      </c>
    </row>
    <row r="3" spans="1:19">
      <c r="A3" s="561" t="s">
        <v>712</v>
      </c>
      <c r="B3" s="91"/>
    </row>
    <row r="4" spans="1:19">
      <c r="A4" s="561"/>
      <c r="B4" s="91"/>
    </row>
    <row r="5" spans="1:19">
      <c r="A5" s="779" t="s">
        <v>713</v>
      </c>
      <c r="B5" s="779"/>
      <c r="C5" s="777" t="s">
        <v>732</v>
      </c>
      <c r="D5" s="777"/>
      <c r="E5" s="777"/>
      <c r="F5" s="777"/>
      <c r="G5" s="777"/>
      <c r="H5" s="777"/>
      <c r="I5" s="777" t="s">
        <v>734</v>
      </c>
      <c r="J5" s="777"/>
      <c r="K5" s="777"/>
      <c r="L5" s="777"/>
      <c r="M5" s="777"/>
      <c r="N5" s="778"/>
      <c r="O5" s="780" t="s">
        <v>714</v>
      </c>
      <c r="P5" s="780" t="s">
        <v>728</v>
      </c>
      <c r="Q5" s="780" t="s">
        <v>729</v>
      </c>
      <c r="R5" s="780" t="s">
        <v>733</v>
      </c>
      <c r="S5" s="780" t="s">
        <v>730</v>
      </c>
    </row>
    <row r="6" spans="1:19" ht="24" customHeight="1">
      <c r="A6" s="779"/>
      <c r="B6" s="779"/>
      <c r="C6" s="650"/>
      <c r="D6" s="594" t="s">
        <v>667</v>
      </c>
      <c r="E6" s="594" t="s">
        <v>668</v>
      </c>
      <c r="F6" s="594" t="s">
        <v>669</v>
      </c>
      <c r="G6" s="594" t="s">
        <v>670</v>
      </c>
      <c r="H6" s="594" t="s">
        <v>671</v>
      </c>
      <c r="I6" s="650"/>
      <c r="J6" s="594" t="s">
        <v>667</v>
      </c>
      <c r="K6" s="594" t="s">
        <v>668</v>
      </c>
      <c r="L6" s="594" t="s">
        <v>669</v>
      </c>
      <c r="M6" s="594" t="s">
        <v>670</v>
      </c>
      <c r="N6" s="651" t="s">
        <v>671</v>
      </c>
      <c r="O6" s="780"/>
      <c r="P6" s="780"/>
      <c r="Q6" s="780"/>
      <c r="R6" s="780"/>
      <c r="S6" s="780"/>
    </row>
    <row r="7" spans="1:19">
      <c r="A7" s="652">
        <v>1</v>
      </c>
      <c r="B7" s="653" t="s">
        <v>722</v>
      </c>
      <c r="C7" s="623">
        <v>50482263.160000004</v>
      </c>
      <c r="D7" s="623">
        <v>47055122.670000002</v>
      </c>
      <c r="E7" s="623">
        <v>1161247.93</v>
      </c>
      <c r="F7" s="623">
        <v>1242016.01</v>
      </c>
      <c r="G7" s="623">
        <v>853844.33</v>
      </c>
      <c r="H7" s="623">
        <v>170032.22</v>
      </c>
      <c r="I7" s="623">
        <v>2026054.32</v>
      </c>
      <c r="J7" s="623">
        <v>941102.47</v>
      </c>
      <c r="K7" s="623">
        <v>116124.8</v>
      </c>
      <c r="L7" s="623">
        <v>372604.82</v>
      </c>
      <c r="M7" s="623">
        <v>426190.01</v>
      </c>
      <c r="N7" s="623">
        <v>170032.22</v>
      </c>
      <c r="O7" s="623">
        <v>754</v>
      </c>
      <c r="P7" s="623">
        <v>0.10168747264280448</v>
      </c>
      <c r="Q7" s="623">
        <v>0.13972873728788193</v>
      </c>
      <c r="R7" s="623">
        <v>0.11893242021259649</v>
      </c>
      <c r="S7" s="623">
        <v>41.99</v>
      </c>
    </row>
    <row r="8" spans="1:19">
      <c r="A8" s="652">
        <v>2</v>
      </c>
      <c r="B8" s="654" t="s">
        <v>721</v>
      </c>
      <c r="C8" s="623">
        <v>2923220748.6399999</v>
      </c>
      <c r="D8" s="623">
        <v>2688590501.5799999</v>
      </c>
      <c r="E8" s="623">
        <v>72806747.379999995</v>
      </c>
      <c r="F8" s="623">
        <v>100113390.41</v>
      </c>
      <c r="G8" s="623">
        <v>45794427.390000001</v>
      </c>
      <c r="H8" s="623">
        <v>15915681.880000001</v>
      </c>
      <c r="I8" s="623">
        <v>120184242.13000001</v>
      </c>
      <c r="J8" s="623">
        <v>52279358.109999999</v>
      </c>
      <c r="K8" s="623">
        <v>7280679.5800000001</v>
      </c>
      <c r="L8" s="623">
        <v>30034021.280000001</v>
      </c>
      <c r="M8" s="623">
        <v>21337875.41</v>
      </c>
      <c r="N8" s="623">
        <v>9252307.75</v>
      </c>
      <c r="O8" s="623">
        <v>416169</v>
      </c>
      <c r="P8" s="623">
        <v>0.15283944650010783</v>
      </c>
      <c r="Q8" s="623">
        <v>0.19357794836814596</v>
      </c>
      <c r="R8" s="623">
        <v>0.14797103141087878</v>
      </c>
      <c r="S8" s="623">
        <v>59.79</v>
      </c>
    </row>
    <row r="9" spans="1:19">
      <c r="A9" s="652">
        <v>3</v>
      </c>
      <c r="B9" s="654" t="s">
        <v>720</v>
      </c>
      <c r="C9" s="623">
        <v>5613917.0599999996</v>
      </c>
      <c r="D9" s="623">
        <v>4464168.43</v>
      </c>
      <c r="E9" s="623">
        <v>240596.66</v>
      </c>
      <c r="F9" s="623">
        <v>474103.33</v>
      </c>
      <c r="G9" s="623">
        <v>401387.97</v>
      </c>
      <c r="H9" s="623">
        <v>33660.67</v>
      </c>
      <c r="I9" s="623">
        <v>489931.01</v>
      </c>
      <c r="J9" s="623">
        <v>89284.07</v>
      </c>
      <c r="K9" s="623">
        <v>24059.87</v>
      </c>
      <c r="L9" s="623">
        <v>142231.35999999999</v>
      </c>
      <c r="M9" s="623">
        <v>200695.04000000001</v>
      </c>
      <c r="N9" s="623">
        <v>33660.67</v>
      </c>
      <c r="O9" s="623">
        <v>13958</v>
      </c>
      <c r="P9" s="623">
        <v>0.3283538579200399</v>
      </c>
      <c r="Q9" s="623">
        <v>0.40431291688496901</v>
      </c>
      <c r="R9" s="623">
        <v>0.34431343260172781</v>
      </c>
      <c r="S9" s="623">
        <v>16.09</v>
      </c>
    </row>
    <row r="10" spans="1:19">
      <c r="A10" s="652">
        <v>4</v>
      </c>
      <c r="B10" s="654" t="s">
        <v>719</v>
      </c>
      <c r="C10" s="623">
        <v>71519662.919999987</v>
      </c>
      <c r="D10" s="623">
        <v>69180790.459999993</v>
      </c>
      <c r="E10" s="623">
        <v>657655.43000000005</v>
      </c>
      <c r="F10" s="623">
        <v>504694.71</v>
      </c>
      <c r="G10" s="623">
        <v>940536.66</v>
      </c>
      <c r="H10" s="623">
        <v>235985.66</v>
      </c>
      <c r="I10" s="623">
        <v>2307055.09</v>
      </c>
      <c r="J10" s="623">
        <v>1383624.44</v>
      </c>
      <c r="K10" s="623">
        <v>65765.89</v>
      </c>
      <c r="L10" s="623">
        <v>151408.60999999999</v>
      </c>
      <c r="M10" s="623">
        <v>470270.49</v>
      </c>
      <c r="N10" s="623">
        <v>235985.66</v>
      </c>
      <c r="O10" s="623">
        <v>78206</v>
      </c>
      <c r="P10" s="623">
        <v>0.14525997883698727</v>
      </c>
      <c r="Q10" s="623">
        <v>0.29192864414655151</v>
      </c>
      <c r="R10" s="623">
        <v>0.16054722666162141</v>
      </c>
      <c r="S10" s="623">
        <v>13</v>
      </c>
    </row>
    <row r="11" spans="1:19">
      <c r="A11" s="652">
        <v>5</v>
      </c>
      <c r="B11" s="654" t="s">
        <v>718</v>
      </c>
      <c r="C11" s="623">
        <v>10876766.630000001</v>
      </c>
      <c r="D11" s="623">
        <v>8833627.6699999999</v>
      </c>
      <c r="E11" s="623">
        <v>109388.3</v>
      </c>
      <c r="F11" s="623">
        <v>140075.44</v>
      </c>
      <c r="G11" s="623">
        <v>99600.3</v>
      </c>
      <c r="H11" s="623">
        <v>1694074.92</v>
      </c>
      <c r="I11" s="623">
        <v>1973411.9</v>
      </c>
      <c r="J11" s="623">
        <v>176675.47</v>
      </c>
      <c r="K11" s="623">
        <v>10939.69</v>
      </c>
      <c r="L11" s="623">
        <v>42025.15</v>
      </c>
      <c r="M11" s="623">
        <v>49807.37</v>
      </c>
      <c r="N11" s="623">
        <v>1693964.22</v>
      </c>
      <c r="O11" s="623">
        <v>132715</v>
      </c>
      <c r="P11" s="623">
        <v>0.1774909439905395</v>
      </c>
      <c r="Q11" s="623">
        <v>0.18538492923951963</v>
      </c>
      <c r="R11" s="623">
        <v>0.17924294283953021</v>
      </c>
      <c r="S11" s="623">
        <v>23.43</v>
      </c>
    </row>
    <row r="12" spans="1:19">
      <c r="A12" s="652">
        <v>6</v>
      </c>
      <c r="B12" s="654" t="s">
        <v>717</v>
      </c>
      <c r="C12" s="623">
        <v>196336526.86000001</v>
      </c>
      <c r="D12" s="623">
        <v>188877408.5</v>
      </c>
      <c r="E12" s="623">
        <v>618558.68999999994</v>
      </c>
      <c r="F12" s="623">
        <v>1518941.22</v>
      </c>
      <c r="G12" s="623">
        <v>1463362.49</v>
      </c>
      <c r="H12" s="623">
        <v>3858255.96</v>
      </c>
      <c r="I12" s="623">
        <v>8878670.5199999996</v>
      </c>
      <c r="J12" s="623">
        <v>3777565.67</v>
      </c>
      <c r="K12" s="623">
        <v>61856.07</v>
      </c>
      <c r="L12" s="623">
        <v>449309.29</v>
      </c>
      <c r="M12" s="623">
        <v>731683.53</v>
      </c>
      <c r="N12" s="623">
        <v>3858255.96</v>
      </c>
      <c r="O12" s="623">
        <v>155415</v>
      </c>
      <c r="P12" s="623">
        <v>0.35999992967067923</v>
      </c>
      <c r="Q12" s="623">
        <v>0.35999992967067923</v>
      </c>
      <c r="R12" s="623">
        <v>0.35851709743084326</v>
      </c>
      <c r="S12" s="623">
        <v>38.96</v>
      </c>
    </row>
    <row r="13" spans="1:19">
      <c r="A13" s="652">
        <v>7</v>
      </c>
      <c r="B13" s="654" t="s">
        <v>716</v>
      </c>
      <c r="C13" s="623">
        <v>3979744885.5588155</v>
      </c>
      <c r="D13" s="623">
        <v>3816947191.2540698</v>
      </c>
      <c r="E13" s="623">
        <v>55691182.038474597</v>
      </c>
      <c r="F13" s="623">
        <v>55207018.441355906</v>
      </c>
      <c r="G13" s="623">
        <v>21286180.452542398</v>
      </c>
      <c r="H13" s="623">
        <v>30613313.372372899</v>
      </c>
      <c r="I13" s="623">
        <v>122815630.64999996</v>
      </c>
      <c r="J13" s="623">
        <v>76277065.793220297</v>
      </c>
      <c r="K13" s="623">
        <v>5569118.2950847493</v>
      </c>
      <c r="L13" s="623">
        <v>16562105.723389801</v>
      </c>
      <c r="M13" s="623">
        <v>7101266.3159322003</v>
      </c>
      <c r="N13" s="623">
        <v>17306074.522372898</v>
      </c>
      <c r="O13" s="623">
        <v>64699</v>
      </c>
      <c r="P13" s="623">
        <v>9.9016009834822297E-2</v>
      </c>
      <c r="Q13" s="623">
        <v>0.13036994947123792</v>
      </c>
      <c r="R13" s="623">
        <v>9.6732714567037567E-2</v>
      </c>
      <c r="S13" s="623">
        <v>124.58</v>
      </c>
    </row>
    <row r="14" spans="1:19">
      <c r="A14" s="655">
        <v>7.1</v>
      </c>
      <c r="B14" s="656" t="s">
        <v>725</v>
      </c>
      <c r="C14" s="623">
        <v>3166365916.0888157</v>
      </c>
      <c r="D14" s="623">
        <v>3019700236.6940699</v>
      </c>
      <c r="E14" s="623">
        <v>46974029.3084746</v>
      </c>
      <c r="F14" s="623">
        <v>50954694.601355903</v>
      </c>
      <c r="G14" s="623">
        <v>19508785.4425424</v>
      </c>
      <c r="H14" s="623">
        <v>29228170.042372901</v>
      </c>
      <c r="I14" s="623">
        <v>103573967.11999996</v>
      </c>
      <c r="J14" s="623">
        <v>60389182.943220302</v>
      </c>
      <c r="K14" s="623">
        <v>4697402.9450847497</v>
      </c>
      <c r="L14" s="623">
        <v>15286408.4933898</v>
      </c>
      <c r="M14" s="623">
        <v>6520600.2659321995</v>
      </c>
      <c r="N14" s="623">
        <v>16680372.472372901</v>
      </c>
      <c r="O14" s="623">
        <v>40643</v>
      </c>
      <c r="P14" s="623">
        <v>9.7393932098116379E-2</v>
      </c>
      <c r="Q14" s="623">
        <v>0.12881007574663034</v>
      </c>
      <c r="R14" s="623">
        <v>9.2989885199605452E-2</v>
      </c>
      <c r="S14" s="623">
        <v>126.73</v>
      </c>
    </row>
    <row r="15" spans="1:19">
      <c r="A15" s="655">
        <v>7.2</v>
      </c>
      <c r="B15" s="656" t="s">
        <v>727</v>
      </c>
      <c r="C15" s="623">
        <v>583350305.45000005</v>
      </c>
      <c r="D15" s="623">
        <v>572583247.25</v>
      </c>
      <c r="E15" s="623">
        <v>6459155.75</v>
      </c>
      <c r="F15" s="623">
        <v>2831974.35</v>
      </c>
      <c r="G15" s="623">
        <v>1052063.97</v>
      </c>
      <c r="H15" s="623">
        <v>423864.13</v>
      </c>
      <c r="I15" s="623">
        <v>13483969.9</v>
      </c>
      <c r="J15" s="623">
        <v>11394606.99</v>
      </c>
      <c r="K15" s="623">
        <v>645915.59</v>
      </c>
      <c r="L15" s="623">
        <v>849592.31999999995</v>
      </c>
      <c r="M15" s="623">
        <v>351715.19</v>
      </c>
      <c r="N15" s="623">
        <v>242139.81</v>
      </c>
      <c r="O15" s="623">
        <v>7004</v>
      </c>
      <c r="P15" s="623">
        <v>9.8658146801042901E-2</v>
      </c>
      <c r="Q15" s="623">
        <v>0.13018041455579815</v>
      </c>
      <c r="R15" s="623">
        <v>0.10731563899307632</v>
      </c>
      <c r="S15" s="623">
        <v>123.64</v>
      </c>
    </row>
    <row r="16" spans="1:19">
      <c r="A16" s="655">
        <v>7.3</v>
      </c>
      <c r="B16" s="656" t="s">
        <v>724</v>
      </c>
      <c r="C16" s="623">
        <v>230028664.01999998</v>
      </c>
      <c r="D16" s="623">
        <v>224663707.31</v>
      </c>
      <c r="E16" s="623">
        <v>2257996.98</v>
      </c>
      <c r="F16" s="623">
        <v>1420349.49</v>
      </c>
      <c r="G16" s="623">
        <v>725331.04</v>
      </c>
      <c r="H16" s="623">
        <v>961279.2</v>
      </c>
      <c r="I16" s="623">
        <v>5757693.6300000008</v>
      </c>
      <c r="J16" s="623">
        <v>4493275.8600000003</v>
      </c>
      <c r="K16" s="623">
        <v>225799.76</v>
      </c>
      <c r="L16" s="623">
        <v>426104.91</v>
      </c>
      <c r="M16" s="623">
        <v>228950.86</v>
      </c>
      <c r="N16" s="623">
        <v>383562.23999999999</v>
      </c>
      <c r="O16" s="623">
        <v>17052</v>
      </c>
      <c r="P16" s="623">
        <v>0.11615314935791708</v>
      </c>
      <c r="Q16" s="623">
        <v>0.14652796409722652</v>
      </c>
      <c r="R16" s="623">
        <v>0.12141492174533823</v>
      </c>
      <c r="S16" s="623">
        <v>97.43</v>
      </c>
    </row>
    <row r="17" spans="1:19">
      <c r="A17" s="652">
        <v>8</v>
      </c>
      <c r="B17" s="654" t="s">
        <v>723</v>
      </c>
      <c r="C17" s="623">
        <v>135769990.90000001</v>
      </c>
      <c r="D17" s="623">
        <v>135294684</v>
      </c>
      <c r="E17" s="623">
        <v>0</v>
      </c>
      <c r="F17" s="623">
        <v>0</v>
      </c>
      <c r="G17" s="623">
        <v>0</v>
      </c>
      <c r="H17" s="623">
        <v>475306.9</v>
      </c>
      <c r="I17" s="623">
        <v>3181206.85</v>
      </c>
      <c r="J17" s="623">
        <v>2705899.95</v>
      </c>
      <c r="K17" s="623">
        <v>0</v>
      </c>
      <c r="L17" s="623">
        <v>0</v>
      </c>
      <c r="M17" s="623">
        <v>0</v>
      </c>
      <c r="N17" s="623">
        <v>475306.9</v>
      </c>
      <c r="O17" s="623">
        <v>109764</v>
      </c>
      <c r="P17" s="623">
        <v>0.21000921227499492</v>
      </c>
      <c r="Q17" s="623">
        <v>0.21000921227499492</v>
      </c>
      <c r="R17" s="623">
        <v>0.19878807954873334</v>
      </c>
      <c r="S17" s="623">
        <v>0.62</v>
      </c>
    </row>
    <row r="18" spans="1:19">
      <c r="A18" s="657">
        <v>9</v>
      </c>
      <c r="B18" s="658" t="s">
        <v>715</v>
      </c>
      <c r="C18" s="659">
        <v>112638.01</v>
      </c>
      <c r="D18" s="659">
        <v>112638.01</v>
      </c>
      <c r="E18" s="659">
        <v>0</v>
      </c>
      <c r="F18" s="659">
        <v>0</v>
      </c>
      <c r="G18" s="659">
        <v>0</v>
      </c>
      <c r="H18" s="659">
        <v>0</v>
      </c>
      <c r="I18" s="659">
        <v>2252.77</v>
      </c>
      <c r="J18" s="659">
        <v>2252.77</v>
      </c>
      <c r="K18" s="659">
        <v>0</v>
      </c>
      <c r="L18" s="659">
        <v>0</v>
      </c>
      <c r="M18" s="659">
        <v>0</v>
      </c>
      <c r="N18" s="659">
        <v>0</v>
      </c>
      <c r="O18" s="659">
        <v>13</v>
      </c>
      <c r="P18" s="659">
        <v>0</v>
      </c>
      <c r="Q18" s="659">
        <v>0</v>
      </c>
      <c r="R18" s="659">
        <v>0.16574046198969605</v>
      </c>
      <c r="S18" s="659">
        <v>44.78</v>
      </c>
    </row>
    <row r="19" spans="1:19">
      <c r="A19" s="627">
        <v>10</v>
      </c>
      <c r="B19" s="660" t="s">
        <v>726</v>
      </c>
      <c r="C19" s="623">
        <v>7373677399.7388153</v>
      </c>
      <c r="D19" s="623">
        <v>6959356132.57407</v>
      </c>
      <c r="E19" s="623">
        <v>131285376.42847461</v>
      </c>
      <c r="F19" s="623">
        <v>159200239.56135589</v>
      </c>
      <c r="G19" s="623">
        <v>70839339.592542395</v>
      </c>
      <c r="H19" s="623">
        <v>52996311.582372896</v>
      </c>
      <c r="I19" s="623">
        <v>261858455.24000001</v>
      </c>
      <c r="J19" s="623">
        <v>137632828.7432203</v>
      </c>
      <c r="K19" s="623">
        <v>13128544.195084751</v>
      </c>
      <c r="L19" s="623">
        <v>47753706.233389795</v>
      </c>
      <c r="M19" s="623">
        <v>30317788.165932201</v>
      </c>
      <c r="N19" s="623">
        <v>33025587.902372897</v>
      </c>
      <c r="O19" s="623">
        <v>971693</v>
      </c>
      <c r="P19" s="623">
        <v>0.16779401088887849</v>
      </c>
      <c r="Q19" s="623">
        <v>0.19677050655167236</v>
      </c>
      <c r="R19" s="623">
        <v>0.1269774066131219</v>
      </c>
      <c r="S19" s="623">
        <v>92.56</v>
      </c>
    </row>
    <row r="20" spans="1:19" ht="25.5">
      <c r="A20" s="655">
        <v>10.1</v>
      </c>
      <c r="B20" s="656" t="s">
        <v>731</v>
      </c>
      <c r="C20" s="661"/>
      <c r="D20" s="661"/>
      <c r="E20" s="661"/>
      <c r="F20" s="661"/>
      <c r="G20" s="661"/>
      <c r="H20" s="661"/>
      <c r="I20" s="661"/>
      <c r="J20" s="661"/>
      <c r="K20" s="661"/>
      <c r="L20" s="661"/>
      <c r="M20" s="661"/>
      <c r="N20" s="661"/>
      <c r="O20" s="661"/>
      <c r="P20" s="661"/>
      <c r="Q20" s="661"/>
      <c r="R20" s="661"/>
      <c r="S20" s="661"/>
    </row>
    <row r="22" spans="1:19">
      <c r="C22" s="511"/>
      <c r="D22" s="511"/>
      <c r="E22" s="511"/>
      <c r="F22" s="511"/>
      <c r="G22" s="511"/>
      <c r="H22" s="511"/>
      <c r="I22" s="511"/>
      <c r="J22" s="511"/>
      <c r="K22" s="511"/>
      <c r="L22" s="511"/>
      <c r="M22" s="511"/>
      <c r="N22" s="511"/>
      <c r="O22" s="511"/>
      <c r="P22" s="511"/>
      <c r="Q22" s="511"/>
      <c r="R22" s="511"/>
      <c r="S22" s="511"/>
    </row>
    <row r="23" spans="1:19">
      <c r="C23" s="511"/>
      <c r="D23" s="511"/>
      <c r="E23" s="511"/>
      <c r="F23" s="511"/>
      <c r="G23" s="511"/>
      <c r="H23" s="511"/>
      <c r="I23" s="511"/>
      <c r="J23" s="511"/>
      <c r="K23" s="511"/>
      <c r="L23" s="511"/>
      <c r="M23" s="511"/>
      <c r="N23" s="511"/>
      <c r="O23" s="511"/>
      <c r="P23" s="511"/>
      <c r="Q23" s="511"/>
      <c r="R23" s="511"/>
      <c r="S23" s="511"/>
    </row>
    <row r="24" spans="1:19">
      <c r="C24" s="511"/>
      <c r="D24" s="511"/>
      <c r="E24" s="511"/>
      <c r="F24" s="511"/>
      <c r="G24" s="511"/>
      <c r="H24" s="511"/>
      <c r="I24" s="511"/>
      <c r="J24" s="511"/>
      <c r="K24" s="511"/>
      <c r="L24" s="511"/>
      <c r="M24" s="511"/>
      <c r="N24" s="511"/>
      <c r="O24" s="511"/>
      <c r="P24" s="511"/>
      <c r="Q24" s="511"/>
      <c r="R24" s="511"/>
      <c r="S24" s="511"/>
    </row>
    <row r="25" spans="1:19">
      <c r="C25" s="511"/>
      <c r="D25" s="511"/>
      <c r="E25" s="511"/>
      <c r="F25" s="511"/>
      <c r="G25" s="511"/>
      <c r="H25" s="511"/>
      <c r="I25" s="511"/>
      <c r="J25" s="511"/>
      <c r="K25" s="511"/>
      <c r="L25" s="511"/>
      <c r="M25" s="511"/>
      <c r="N25" s="511"/>
      <c r="O25" s="511"/>
      <c r="P25" s="511"/>
      <c r="Q25" s="511"/>
      <c r="R25" s="511"/>
      <c r="S25" s="511"/>
    </row>
    <row r="26" spans="1:19">
      <c r="C26" s="511"/>
      <c r="D26" s="511"/>
      <c r="E26" s="511"/>
      <c r="F26" s="511"/>
      <c r="G26" s="511"/>
      <c r="H26" s="511"/>
      <c r="I26" s="511"/>
      <c r="J26" s="511"/>
      <c r="K26" s="511"/>
      <c r="L26" s="511"/>
      <c r="M26" s="511"/>
      <c r="N26" s="511"/>
      <c r="O26" s="511"/>
      <c r="P26" s="511"/>
      <c r="Q26" s="511"/>
      <c r="R26" s="511"/>
      <c r="S26" s="511"/>
    </row>
    <row r="27" spans="1:19">
      <c r="C27" s="511"/>
      <c r="D27" s="511"/>
      <c r="E27" s="511"/>
      <c r="F27" s="511"/>
      <c r="G27" s="511"/>
      <c r="H27" s="511"/>
      <c r="I27" s="511"/>
      <c r="J27" s="511"/>
      <c r="K27" s="511"/>
      <c r="L27" s="511"/>
      <c r="M27" s="511"/>
      <c r="N27" s="511"/>
      <c r="O27" s="511"/>
      <c r="P27" s="511"/>
      <c r="Q27" s="511"/>
      <c r="R27" s="511"/>
      <c r="S27" s="511"/>
    </row>
    <row r="28" spans="1:19">
      <c r="C28" s="511"/>
      <c r="D28" s="511"/>
      <c r="E28" s="511"/>
      <c r="F28" s="511"/>
      <c r="G28" s="511"/>
      <c r="H28" s="511"/>
      <c r="I28" s="511"/>
      <c r="J28" s="511"/>
      <c r="K28" s="511"/>
      <c r="L28" s="511"/>
      <c r="M28" s="511"/>
      <c r="N28" s="511"/>
      <c r="O28" s="511"/>
      <c r="P28" s="511"/>
      <c r="Q28" s="511"/>
      <c r="R28" s="511"/>
      <c r="S28" s="511"/>
    </row>
    <row r="29" spans="1:19">
      <c r="C29" s="511"/>
      <c r="D29" s="511"/>
      <c r="E29" s="511"/>
      <c r="F29" s="511"/>
      <c r="G29" s="511"/>
      <c r="H29" s="511"/>
      <c r="I29" s="511"/>
      <c r="J29" s="511"/>
      <c r="K29" s="511"/>
      <c r="L29" s="511"/>
      <c r="M29" s="511"/>
      <c r="N29" s="511"/>
      <c r="O29" s="511"/>
      <c r="P29" s="511"/>
      <c r="Q29" s="511"/>
      <c r="R29" s="511"/>
      <c r="S29" s="511"/>
    </row>
    <row r="30" spans="1:19">
      <c r="C30" s="511"/>
      <c r="D30" s="511"/>
      <c r="E30" s="511"/>
      <c r="F30" s="511"/>
      <c r="G30" s="511"/>
      <c r="H30" s="511"/>
      <c r="I30" s="511"/>
      <c r="J30" s="511"/>
      <c r="K30" s="511"/>
      <c r="L30" s="511"/>
      <c r="M30" s="511"/>
      <c r="N30" s="511"/>
      <c r="O30" s="511"/>
      <c r="P30" s="511"/>
      <c r="Q30" s="511"/>
      <c r="R30" s="511"/>
      <c r="S30" s="511"/>
    </row>
    <row r="31" spans="1:19">
      <c r="C31" s="511"/>
      <c r="D31" s="511"/>
      <c r="E31" s="511"/>
      <c r="F31" s="511"/>
      <c r="G31" s="511"/>
      <c r="H31" s="511"/>
      <c r="I31" s="511"/>
      <c r="J31" s="511"/>
      <c r="K31" s="511"/>
      <c r="L31" s="511"/>
      <c r="M31" s="511"/>
      <c r="N31" s="511"/>
      <c r="O31" s="511"/>
      <c r="P31" s="511"/>
      <c r="Q31" s="511"/>
      <c r="R31" s="511"/>
      <c r="S31" s="511"/>
    </row>
    <row r="32" spans="1:19">
      <c r="C32" s="511"/>
      <c r="D32" s="511"/>
      <c r="E32" s="511"/>
      <c r="F32" s="511"/>
      <c r="G32" s="511"/>
      <c r="H32" s="511"/>
      <c r="I32" s="511"/>
      <c r="J32" s="511"/>
      <c r="K32" s="511"/>
      <c r="L32" s="511"/>
      <c r="M32" s="511"/>
      <c r="N32" s="511"/>
      <c r="O32" s="511"/>
      <c r="P32" s="511"/>
      <c r="Q32" s="511"/>
      <c r="R32" s="511"/>
      <c r="S32" s="511"/>
    </row>
    <row r="33" spans="3:19">
      <c r="C33" s="511"/>
      <c r="D33" s="511"/>
      <c r="E33" s="511"/>
      <c r="F33" s="511"/>
      <c r="G33" s="511"/>
      <c r="H33" s="511"/>
      <c r="I33" s="511"/>
      <c r="J33" s="511"/>
      <c r="K33" s="511"/>
      <c r="L33" s="511"/>
      <c r="M33" s="511"/>
      <c r="N33" s="511"/>
      <c r="O33" s="511"/>
      <c r="P33" s="511"/>
      <c r="Q33" s="511"/>
      <c r="R33" s="511"/>
      <c r="S33" s="511"/>
    </row>
    <row r="34" spans="3:19">
      <c r="C34" s="511"/>
      <c r="D34" s="511"/>
      <c r="E34" s="511"/>
      <c r="F34" s="511"/>
      <c r="G34" s="511"/>
      <c r="H34" s="511"/>
      <c r="I34" s="511"/>
      <c r="J34" s="511"/>
      <c r="K34" s="511"/>
      <c r="L34" s="511"/>
      <c r="M34" s="511"/>
      <c r="N34" s="511"/>
      <c r="O34" s="511"/>
      <c r="P34" s="511"/>
      <c r="Q34" s="511"/>
      <c r="R34" s="511"/>
      <c r="S34" s="511"/>
    </row>
    <row r="35" spans="3:19">
      <c r="C35" s="511"/>
      <c r="D35" s="511"/>
      <c r="E35" s="511"/>
      <c r="F35" s="511"/>
      <c r="G35" s="511"/>
      <c r="H35" s="511"/>
      <c r="I35" s="511"/>
      <c r="J35" s="511"/>
      <c r="K35" s="511"/>
      <c r="L35" s="511"/>
      <c r="M35" s="511"/>
      <c r="N35" s="511"/>
      <c r="O35" s="511"/>
      <c r="P35" s="511"/>
      <c r="Q35" s="511"/>
      <c r="R35" s="511"/>
      <c r="S35" s="511"/>
    </row>
    <row r="36" spans="3:19">
      <c r="C36" s="511"/>
      <c r="D36" s="511"/>
      <c r="E36" s="511"/>
      <c r="F36" s="511"/>
      <c r="G36" s="511"/>
      <c r="H36" s="511"/>
      <c r="I36" s="511"/>
      <c r="J36" s="511"/>
      <c r="K36" s="511"/>
      <c r="L36" s="511"/>
      <c r="M36" s="511"/>
      <c r="N36" s="511"/>
      <c r="O36" s="511"/>
      <c r="P36" s="511"/>
      <c r="Q36" s="511"/>
      <c r="R36" s="511"/>
      <c r="S36" s="511"/>
    </row>
    <row r="37" spans="3:19">
      <c r="C37" s="511"/>
      <c r="D37" s="511"/>
      <c r="E37" s="511"/>
      <c r="F37" s="511"/>
      <c r="G37" s="511"/>
      <c r="H37" s="511"/>
      <c r="I37" s="511"/>
      <c r="J37" s="511"/>
      <c r="K37" s="511"/>
      <c r="L37" s="511"/>
      <c r="M37" s="511"/>
      <c r="N37" s="511"/>
      <c r="O37" s="511"/>
      <c r="P37" s="511"/>
      <c r="Q37" s="511"/>
      <c r="R37" s="511"/>
      <c r="S37" s="511"/>
    </row>
    <row r="38" spans="3:19">
      <c r="C38" s="511"/>
      <c r="D38" s="511"/>
      <c r="E38" s="511"/>
      <c r="F38" s="511"/>
      <c r="G38" s="511"/>
      <c r="H38" s="511"/>
      <c r="I38" s="511"/>
      <c r="J38" s="511"/>
      <c r="K38" s="511"/>
      <c r="L38" s="511"/>
      <c r="M38" s="511"/>
      <c r="N38" s="511"/>
      <c r="O38" s="511"/>
      <c r="P38" s="511"/>
      <c r="Q38" s="511"/>
      <c r="R38" s="511"/>
      <c r="S38" s="511"/>
    </row>
    <row r="39" spans="3:19">
      <c r="C39" s="511"/>
      <c r="D39" s="511"/>
      <c r="E39" s="511"/>
      <c r="F39" s="511"/>
      <c r="G39" s="511"/>
      <c r="H39" s="511"/>
      <c r="I39" s="511"/>
      <c r="J39" s="511"/>
      <c r="K39" s="511"/>
      <c r="L39" s="511"/>
      <c r="M39" s="511"/>
      <c r="N39" s="511"/>
      <c r="O39" s="511"/>
      <c r="P39" s="511"/>
      <c r="Q39" s="511"/>
      <c r="R39" s="511"/>
      <c r="S39" s="511"/>
    </row>
    <row r="40" spans="3:19">
      <c r="C40" s="511"/>
      <c r="D40" s="511"/>
      <c r="E40" s="511"/>
      <c r="F40" s="511"/>
      <c r="G40" s="511"/>
      <c r="H40" s="511"/>
      <c r="I40" s="511"/>
      <c r="J40" s="511"/>
      <c r="K40" s="511"/>
      <c r="L40" s="511"/>
      <c r="M40" s="511"/>
      <c r="N40" s="511"/>
      <c r="O40" s="511"/>
      <c r="P40" s="511"/>
      <c r="Q40" s="511"/>
      <c r="R40" s="511"/>
      <c r="S40" s="511"/>
    </row>
    <row r="41" spans="3:19">
      <c r="C41" s="511"/>
      <c r="D41" s="511"/>
      <c r="E41" s="511"/>
      <c r="F41" s="511"/>
      <c r="G41" s="511"/>
      <c r="H41" s="511"/>
      <c r="I41" s="511"/>
      <c r="J41" s="511"/>
      <c r="K41" s="511"/>
      <c r="L41" s="511"/>
      <c r="M41" s="511"/>
      <c r="N41" s="511"/>
      <c r="O41" s="511"/>
      <c r="P41" s="511"/>
      <c r="Q41" s="511"/>
      <c r="R41" s="511"/>
      <c r="S41" s="511"/>
    </row>
    <row r="42" spans="3:19">
      <c r="C42" s="511"/>
      <c r="D42" s="511"/>
      <c r="E42" s="511"/>
      <c r="F42" s="511"/>
      <c r="G42" s="511"/>
      <c r="H42" s="511"/>
      <c r="I42" s="511"/>
      <c r="J42" s="511"/>
      <c r="K42" s="511"/>
      <c r="L42" s="511"/>
      <c r="M42" s="511"/>
      <c r="N42" s="511"/>
      <c r="O42" s="511"/>
      <c r="P42" s="511"/>
      <c r="Q42" s="511"/>
      <c r="R42" s="511"/>
      <c r="S42" s="511"/>
    </row>
    <row r="43" spans="3:19">
      <c r="C43" s="511"/>
      <c r="D43" s="511"/>
      <c r="E43" s="511"/>
      <c r="F43" s="511"/>
      <c r="G43" s="511"/>
      <c r="H43" s="511"/>
      <c r="I43" s="511"/>
      <c r="J43" s="511"/>
      <c r="K43" s="511"/>
      <c r="L43" s="511"/>
      <c r="M43" s="511"/>
      <c r="N43" s="511"/>
      <c r="O43" s="511"/>
      <c r="P43" s="511"/>
      <c r="Q43" s="511"/>
      <c r="R43" s="511"/>
      <c r="S43" s="511"/>
    </row>
    <row r="44" spans="3:19">
      <c r="C44" s="511"/>
      <c r="D44" s="511"/>
      <c r="E44" s="511"/>
      <c r="F44" s="511"/>
      <c r="G44" s="511"/>
      <c r="H44" s="511"/>
      <c r="I44" s="511"/>
      <c r="J44" s="511"/>
      <c r="K44" s="511"/>
      <c r="L44" s="511"/>
      <c r="M44" s="511"/>
      <c r="N44" s="511"/>
      <c r="O44" s="511"/>
      <c r="P44" s="511"/>
      <c r="Q44" s="511"/>
      <c r="R44" s="511"/>
      <c r="S44" s="511"/>
    </row>
    <row r="45" spans="3:19">
      <c r="C45" s="511"/>
      <c r="D45" s="511"/>
      <c r="E45" s="511"/>
      <c r="F45" s="511"/>
      <c r="G45" s="511"/>
      <c r="H45" s="511"/>
      <c r="I45" s="511"/>
      <c r="J45" s="511"/>
      <c r="K45" s="511"/>
      <c r="L45" s="511"/>
      <c r="M45" s="511"/>
      <c r="N45" s="511"/>
      <c r="O45" s="511"/>
      <c r="P45" s="511"/>
      <c r="Q45" s="511"/>
      <c r="R45" s="511"/>
      <c r="S45" s="511"/>
    </row>
    <row r="46" spans="3:19">
      <c r="C46" s="511"/>
      <c r="D46" s="511"/>
      <c r="E46" s="511"/>
      <c r="F46" s="511"/>
      <c r="G46" s="511"/>
      <c r="H46" s="511"/>
      <c r="I46" s="511"/>
      <c r="J46" s="511"/>
      <c r="K46" s="511"/>
      <c r="L46" s="511"/>
      <c r="M46" s="511"/>
      <c r="N46" s="511"/>
      <c r="O46" s="511"/>
      <c r="P46" s="511"/>
      <c r="Q46" s="511"/>
      <c r="R46" s="511"/>
      <c r="S46" s="511"/>
    </row>
    <row r="47" spans="3:19">
      <c r="C47" s="511"/>
      <c r="D47" s="511"/>
      <c r="E47" s="511"/>
      <c r="F47" s="511"/>
      <c r="G47" s="511"/>
      <c r="H47" s="511"/>
      <c r="I47" s="511"/>
      <c r="J47" s="511"/>
      <c r="K47" s="511"/>
      <c r="L47" s="511"/>
      <c r="M47" s="511"/>
      <c r="N47" s="511"/>
      <c r="O47" s="511"/>
      <c r="P47" s="511"/>
      <c r="Q47" s="511"/>
      <c r="R47" s="511"/>
      <c r="S47" s="511"/>
    </row>
    <row r="48" spans="3:19">
      <c r="C48" s="511"/>
      <c r="D48" s="511"/>
      <c r="E48" s="511"/>
      <c r="F48" s="511"/>
      <c r="G48" s="511"/>
      <c r="H48" s="511"/>
      <c r="I48" s="511"/>
      <c r="J48" s="511"/>
      <c r="K48" s="511"/>
      <c r="L48" s="511"/>
      <c r="M48" s="511"/>
      <c r="N48" s="511"/>
      <c r="O48" s="511"/>
      <c r="P48" s="511"/>
      <c r="Q48" s="511"/>
      <c r="R48" s="511"/>
      <c r="S48" s="511"/>
    </row>
    <row r="49" spans="3:19">
      <c r="C49" s="511"/>
      <c r="D49" s="511"/>
      <c r="E49" s="511"/>
      <c r="F49" s="511"/>
      <c r="G49" s="511"/>
      <c r="H49" s="511"/>
      <c r="I49" s="511"/>
      <c r="J49" s="511"/>
      <c r="K49" s="511"/>
      <c r="L49" s="511"/>
      <c r="M49" s="511"/>
      <c r="N49" s="511"/>
      <c r="O49" s="511"/>
      <c r="P49" s="511"/>
      <c r="Q49" s="511"/>
      <c r="R49" s="511"/>
      <c r="S49" s="511"/>
    </row>
    <row r="50" spans="3:19">
      <c r="C50" s="511"/>
      <c r="D50" s="511"/>
      <c r="E50" s="511"/>
      <c r="F50" s="511"/>
      <c r="G50" s="511"/>
      <c r="H50" s="511"/>
      <c r="I50" s="511"/>
      <c r="J50" s="511"/>
      <c r="K50" s="511"/>
      <c r="L50" s="511"/>
      <c r="M50" s="511"/>
      <c r="N50" s="511"/>
      <c r="O50" s="511"/>
      <c r="P50" s="511"/>
      <c r="Q50" s="511"/>
      <c r="R50" s="511"/>
      <c r="S50" s="511"/>
    </row>
    <row r="51" spans="3:19">
      <c r="C51" s="511"/>
      <c r="D51" s="511"/>
      <c r="E51" s="511"/>
      <c r="F51" s="511"/>
      <c r="G51" s="511"/>
      <c r="H51" s="511"/>
      <c r="I51" s="511"/>
      <c r="J51" s="511"/>
      <c r="K51" s="511"/>
      <c r="L51" s="511"/>
      <c r="M51" s="511"/>
      <c r="N51" s="511"/>
      <c r="O51" s="511"/>
      <c r="P51" s="511"/>
      <c r="Q51" s="511"/>
      <c r="R51" s="511"/>
      <c r="S51" s="511"/>
    </row>
    <row r="52" spans="3:19">
      <c r="C52" s="511"/>
      <c r="D52" s="511"/>
      <c r="E52" s="511"/>
      <c r="F52" s="511"/>
      <c r="G52" s="511"/>
      <c r="H52" s="511"/>
      <c r="I52" s="511"/>
      <c r="J52" s="511"/>
      <c r="K52" s="511"/>
      <c r="L52" s="511"/>
      <c r="M52" s="511"/>
      <c r="N52" s="511"/>
      <c r="O52" s="511"/>
      <c r="P52" s="511"/>
      <c r="Q52" s="511"/>
      <c r="R52" s="511"/>
      <c r="S52" s="511"/>
    </row>
    <row r="53" spans="3:19">
      <c r="C53" s="511"/>
      <c r="D53" s="511"/>
      <c r="E53" s="511"/>
      <c r="F53" s="511"/>
      <c r="G53" s="511"/>
      <c r="H53" s="511"/>
      <c r="I53" s="511"/>
      <c r="J53" s="511"/>
      <c r="K53" s="511"/>
      <c r="L53" s="511"/>
      <c r="M53" s="511"/>
      <c r="N53" s="511"/>
      <c r="O53" s="511"/>
      <c r="P53" s="511"/>
      <c r="Q53" s="511"/>
      <c r="R53" s="511"/>
      <c r="S53" s="511"/>
    </row>
    <row r="54" spans="3:19">
      <c r="C54" s="511"/>
      <c r="D54" s="511"/>
      <c r="E54" s="511"/>
      <c r="F54" s="511"/>
      <c r="G54" s="511"/>
      <c r="H54" s="511"/>
      <c r="I54" s="511"/>
      <c r="J54" s="511"/>
      <c r="K54" s="511"/>
      <c r="L54" s="511"/>
      <c r="M54" s="511"/>
      <c r="N54" s="511"/>
      <c r="O54" s="511"/>
      <c r="P54" s="511"/>
      <c r="Q54" s="511"/>
      <c r="R54" s="511"/>
      <c r="S54" s="511"/>
    </row>
    <row r="55" spans="3:19">
      <c r="C55" s="511"/>
      <c r="D55" s="511"/>
      <c r="E55" s="511"/>
      <c r="F55" s="511"/>
      <c r="G55" s="511"/>
      <c r="H55" s="511"/>
      <c r="I55" s="511"/>
      <c r="J55" s="511"/>
      <c r="K55" s="511"/>
      <c r="L55" s="511"/>
      <c r="M55" s="511"/>
      <c r="N55" s="511"/>
      <c r="O55" s="511"/>
      <c r="P55" s="511"/>
      <c r="Q55" s="511"/>
      <c r="R55" s="511"/>
      <c r="S55" s="511"/>
    </row>
    <row r="56" spans="3:19">
      <c r="C56" s="511"/>
      <c r="D56" s="511"/>
      <c r="E56" s="511"/>
      <c r="F56" s="511"/>
      <c r="G56" s="511"/>
      <c r="H56" s="511"/>
      <c r="I56" s="511"/>
      <c r="J56" s="511"/>
      <c r="K56" s="511"/>
      <c r="L56" s="511"/>
      <c r="M56" s="511"/>
      <c r="N56" s="511"/>
      <c r="O56" s="511"/>
      <c r="P56" s="511"/>
      <c r="Q56" s="511"/>
      <c r="R56" s="511"/>
      <c r="S56" s="511"/>
    </row>
    <row r="57" spans="3:19">
      <c r="C57" s="511"/>
      <c r="D57" s="511"/>
      <c r="E57" s="511"/>
      <c r="F57" s="511"/>
      <c r="G57" s="511"/>
      <c r="H57" s="511"/>
      <c r="I57" s="511"/>
      <c r="J57" s="511"/>
      <c r="K57" s="511"/>
      <c r="L57" s="511"/>
      <c r="M57" s="511"/>
      <c r="N57" s="511"/>
      <c r="O57" s="511"/>
      <c r="P57" s="511"/>
      <c r="Q57" s="511"/>
      <c r="R57" s="511"/>
      <c r="S57" s="511"/>
    </row>
    <row r="58" spans="3:19">
      <c r="C58" s="511"/>
      <c r="D58" s="511"/>
      <c r="E58" s="511"/>
      <c r="F58" s="511"/>
      <c r="G58" s="511"/>
      <c r="H58" s="511"/>
      <c r="I58" s="511"/>
      <c r="J58" s="511"/>
      <c r="K58" s="511"/>
      <c r="L58" s="511"/>
      <c r="M58" s="511"/>
      <c r="N58" s="511"/>
      <c r="O58" s="511"/>
      <c r="P58" s="511"/>
      <c r="Q58" s="511"/>
      <c r="R58" s="511"/>
      <c r="S58" s="511"/>
    </row>
    <row r="59" spans="3:19">
      <c r="C59" s="511"/>
      <c r="D59" s="511"/>
      <c r="E59" s="511"/>
      <c r="F59" s="511"/>
      <c r="G59" s="511"/>
      <c r="H59" s="511"/>
      <c r="I59" s="511"/>
      <c r="J59" s="511"/>
      <c r="K59" s="511"/>
      <c r="L59" s="511"/>
      <c r="M59" s="511"/>
      <c r="N59" s="511"/>
      <c r="O59" s="511"/>
      <c r="P59" s="511"/>
      <c r="Q59" s="511"/>
      <c r="R59" s="511"/>
      <c r="S59" s="511"/>
    </row>
    <row r="60" spans="3:19">
      <c r="C60" s="511"/>
      <c r="D60" s="511"/>
      <c r="E60" s="511"/>
      <c r="F60" s="511"/>
      <c r="G60" s="511"/>
      <c r="H60" s="511"/>
      <c r="I60" s="511"/>
      <c r="J60" s="511"/>
      <c r="K60" s="511"/>
      <c r="L60" s="511"/>
      <c r="M60" s="511"/>
      <c r="N60" s="511"/>
      <c r="O60" s="511"/>
      <c r="P60" s="511"/>
      <c r="Q60" s="511"/>
      <c r="R60" s="511"/>
      <c r="S60" s="511"/>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Normal="100" workbookViewId="0">
      <pane xSplit="1" ySplit="5" topLeftCell="B6" activePane="bottomRight" state="frozen"/>
      <selection pane="topRight"/>
      <selection pane="bottomLeft"/>
      <selection pane="bottomRight" activeCell="B6" sqref="B6"/>
    </sheetView>
  </sheetViews>
  <sheetFormatPr defaultColWidth="9.140625" defaultRowHeight="15"/>
  <cols>
    <col min="1" max="1" width="9.5703125" style="4" bestFit="1" customWidth="1"/>
    <col min="2" max="2" width="55.140625" style="4" bestFit="1" customWidth="1"/>
    <col min="3" max="3" width="15" style="4" customWidth="1"/>
    <col min="4" max="4" width="15.5703125" style="4" customWidth="1"/>
    <col min="5" max="5" width="14.5703125" style="4" customWidth="1"/>
    <col min="6" max="6" width="14.140625" style="4" customWidth="1"/>
    <col min="7" max="7" width="15.42578125" style="4" customWidth="1"/>
    <col min="8" max="8" width="14.5703125" style="4" customWidth="1"/>
    <col min="9" max="9" width="9.140625" style="5"/>
    <col min="13" max="16384" width="9.140625" style="5"/>
  </cols>
  <sheetData>
    <row r="1" spans="1:15">
      <c r="A1" s="2" t="s">
        <v>30</v>
      </c>
      <c r="B1" s="4" t="str">
        <f>'1. key ratios '!B1</f>
        <v>JSC "Bank of Georgia"</v>
      </c>
    </row>
    <row r="2" spans="1:15">
      <c r="A2" s="2" t="s">
        <v>31</v>
      </c>
      <c r="B2" s="283">
        <f>'1. key ratios '!B2</f>
        <v>44834</v>
      </c>
    </row>
    <row r="3" spans="1:15">
      <c r="A3" s="2"/>
    </row>
    <row r="4" spans="1:15" ht="15.75" thickBot="1">
      <c r="A4" s="15" t="s">
        <v>32</v>
      </c>
      <c r="B4" s="16" t="s">
        <v>33</v>
      </c>
      <c r="C4" s="15"/>
      <c r="D4" s="17"/>
      <c r="E4" s="17"/>
      <c r="F4" s="18"/>
      <c r="G4" s="18"/>
      <c r="H4" s="19" t="s">
        <v>73</v>
      </c>
    </row>
    <row r="5" spans="1:15">
      <c r="A5" s="20"/>
      <c r="B5" s="21"/>
      <c r="C5" s="664" t="s">
        <v>68</v>
      </c>
      <c r="D5" s="665"/>
      <c r="E5" s="666"/>
      <c r="F5" s="664" t="s">
        <v>72</v>
      </c>
      <c r="G5" s="665"/>
      <c r="H5" s="667"/>
    </row>
    <row r="6" spans="1:15">
      <c r="A6" s="22" t="s">
        <v>6</v>
      </c>
      <c r="B6" s="23" t="s">
        <v>34</v>
      </c>
      <c r="C6" s="24" t="s">
        <v>69</v>
      </c>
      <c r="D6" s="24" t="s">
        <v>70</v>
      </c>
      <c r="E6" s="24" t="s">
        <v>71</v>
      </c>
      <c r="F6" s="24" t="s">
        <v>69</v>
      </c>
      <c r="G6" s="24" t="s">
        <v>70</v>
      </c>
      <c r="H6" s="25" t="s">
        <v>71</v>
      </c>
    </row>
    <row r="7" spans="1:15">
      <c r="A7" s="22">
        <v>1</v>
      </c>
      <c r="B7" s="26" t="s">
        <v>35</v>
      </c>
      <c r="C7" s="27">
        <v>305494513.07599998</v>
      </c>
      <c r="D7" s="27">
        <v>501161137.88999999</v>
      </c>
      <c r="E7" s="28">
        <f>C7+D7</f>
        <v>806655650.96599996</v>
      </c>
      <c r="F7" s="29">
        <v>317417637</v>
      </c>
      <c r="G7" s="30">
        <v>346646339</v>
      </c>
      <c r="H7" s="31">
        <f>F7+G7</f>
        <v>664063976</v>
      </c>
      <c r="J7" s="299"/>
      <c r="K7" s="299"/>
      <c r="L7" s="299"/>
      <c r="M7" s="299"/>
      <c r="N7" s="299"/>
      <c r="O7" s="299"/>
    </row>
    <row r="8" spans="1:15">
      <c r="A8" s="22">
        <v>2</v>
      </c>
      <c r="B8" s="26" t="s">
        <v>36</v>
      </c>
      <c r="C8" s="27">
        <v>106945982.93000001</v>
      </c>
      <c r="D8" s="27">
        <v>2403040307.2000003</v>
      </c>
      <c r="E8" s="28">
        <f t="shared" ref="E8:E19" si="0">C8+D8</f>
        <v>2509986290.1300001</v>
      </c>
      <c r="F8" s="29">
        <v>22545797</v>
      </c>
      <c r="G8" s="30">
        <v>1883802376</v>
      </c>
      <c r="H8" s="31">
        <f t="shared" ref="H8:H40" si="1">F8+G8</f>
        <v>1906348173</v>
      </c>
      <c r="J8" s="299"/>
      <c r="K8" s="299"/>
      <c r="L8" s="299"/>
      <c r="M8" s="299"/>
      <c r="N8" s="299"/>
      <c r="O8" s="299"/>
    </row>
    <row r="9" spans="1:15">
      <c r="A9" s="22">
        <v>3</v>
      </c>
      <c r="B9" s="26" t="s">
        <v>37</v>
      </c>
      <c r="C9" s="27">
        <v>553292.87</v>
      </c>
      <c r="D9" s="27">
        <v>1905881212.22</v>
      </c>
      <c r="E9" s="28">
        <f t="shared" si="0"/>
        <v>1906434505.0899999</v>
      </c>
      <c r="F9" s="29">
        <v>98602</v>
      </c>
      <c r="G9" s="30">
        <v>606634731</v>
      </c>
      <c r="H9" s="31">
        <f t="shared" si="1"/>
        <v>606733333</v>
      </c>
      <c r="J9" s="299"/>
      <c r="K9" s="299"/>
      <c r="L9" s="299"/>
      <c r="M9" s="299"/>
      <c r="N9" s="299"/>
      <c r="O9" s="299"/>
    </row>
    <row r="10" spans="1:15">
      <c r="A10" s="22">
        <v>4</v>
      </c>
      <c r="B10" s="26" t="s">
        <v>38</v>
      </c>
      <c r="C10" s="27">
        <v>303.24</v>
      </c>
      <c r="D10" s="27">
        <v>0</v>
      </c>
      <c r="E10" s="28">
        <f t="shared" si="0"/>
        <v>303.24</v>
      </c>
      <c r="F10" s="29">
        <v>303</v>
      </c>
      <c r="G10" s="30">
        <v>0</v>
      </c>
      <c r="H10" s="31">
        <f t="shared" si="1"/>
        <v>303</v>
      </c>
      <c r="J10" s="299"/>
      <c r="K10" s="299"/>
      <c r="L10" s="299"/>
      <c r="M10" s="299"/>
      <c r="N10" s="299"/>
      <c r="O10" s="299"/>
    </row>
    <row r="11" spans="1:15">
      <c r="A11" s="22">
        <v>5</v>
      </c>
      <c r="B11" s="26" t="s">
        <v>39</v>
      </c>
      <c r="C11" s="27">
        <v>2891226220.2080002</v>
      </c>
      <c r="D11" s="27">
        <v>1281775653.4200001</v>
      </c>
      <c r="E11" s="28">
        <f t="shared" si="0"/>
        <v>4173001873.6280003</v>
      </c>
      <c r="F11" s="29">
        <v>2064205999</v>
      </c>
      <c r="G11" s="30">
        <v>51307587</v>
      </c>
      <c r="H11" s="31">
        <f t="shared" si="1"/>
        <v>2115513586</v>
      </c>
      <c r="J11" s="299"/>
      <c r="K11" s="299"/>
      <c r="L11" s="299"/>
      <c r="M11" s="299"/>
      <c r="N11" s="299"/>
      <c r="O11" s="299"/>
    </row>
    <row r="12" spans="1:15">
      <c r="A12" s="22">
        <v>6.1</v>
      </c>
      <c r="B12" s="32" t="s">
        <v>40</v>
      </c>
      <c r="C12" s="27">
        <v>8536723796.5289001</v>
      </c>
      <c r="D12" s="27">
        <v>7124822094.6918001</v>
      </c>
      <c r="E12" s="28">
        <f t="shared" si="0"/>
        <v>15661545891.220699</v>
      </c>
      <c r="F12" s="29">
        <v>6966644327</v>
      </c>
      <c r="G12" s="30">
        <v>7803605012</v>
      </c>
      <c r="H12" s="31">
        <f t="shared" si="1"/>
        <v>14770249339</v>
      </c>
      <c r="J12" s="299"/>
      <c r="K12" s="299"/>
      <c r="L12" s="299"/>
      <c r="M12" s="299"/>
      <c r="N12" s="299"/>
      <c r="O12" s="299"/>
    </row>
    <row r="13" spans="1:15">
      <c r="A13" s="22">
        <v>6.2</v>
      </c>
      <c r="B13" s="32" t="s">
        <v>41</v>
      </c>
      <c r="C13" s="27">
        <v>-308396021.12290001</v>
      </c>
      <c r="D13" s="27">
        <v>-316957622.99599999</v>
      </c>
      <c r="E13" s="28">
        <f t="shared" si="0"/>
        <v>-625353644.11890006</v>
      </c>
      <c r="F13" s="29">
        <v>-245876290</v>
      </c>
      <c r="G13" s="30">
        <v>-361894073</v>
      </c>
      <c r="H13" s="31">
        <f t="shared" si="1"/>
        <v>-607770363</v>
      </c>
      <c r="J13" s="299"/>
      <c r="K13" s="299"/>
      <c r="L13" s="299"/>
      <c r="M13" s="299"/>
      <c r="N13" s="299"/>
      <c r="O13" s="299"/>
    </row>
    <row r="14" spans="1:15" ht="15.75">
      <c r="A14" s="22">
        <v>6</v>
      </c>
      <c r="B14" s="26" t="s">
        <v>42</v>
      </c>
      <c r="C14" s="28">
        <f>C12+C13</f>
        <v>8228327775.4060001</v>
      </c>
      <c r="D14" s="28">
        <f>D12+D13</f>
        <v>6807864471.6957998</v>
      </c>
      <c r="E14" s="28">
        <f t="shared" si="0"/>
        <v>15036192247.101799</v>
      </c>
      <c r="F14" s="293">
        <v>6720768038</v>
      </c>
      <c r="G14" s="294">
        <v>7441710939</v>
      </c>
      <c r="H14" s="31">
        <f t="shared" si="1"/>
        <v>14162478977</v>
      </c>
      <c r="J14" s="299"/>
      <c r="K14" s="299"/>
      <c r="L14" s="299"/>
      <c r="M14" s="299"/>
      <c r="N14" s="299"/>
      <c r="O14" s="299"/>
    </row>
    <row r="15" spans="1:15">
      <c r="A15" s="22">
        <v>7</v>
      </c>
      <c r="B15" s="26" t="s">
        <v>43</v>
      </c>
      <c r="C15" s="27">
        <v>179681385.33629996</v>
      </c>
      <c r="D15" s="27">
        <v>45106243.016400002</v>
      </c>
      <c r="E15" s="28">
        <f t="shared" si="0"/>
        <v>224787628.35269997</v>
      </c>
      <c r="F15" s="29">
        <v>151143701</v>
      </c>
      <c r="G15" s="30">
        <v>52043634</v>
      </c>
      <c r="H15" s="31">
        <f t="shared" si="1"/>
        <v>203187335</v>
      </c>
      <c r="J15" s="299"/>
      <c r="K15" s="299"/>
      <c r="L15" s="299"/>
      <c r="M15" s="299"/>
      <c r="N15" s="299"/>
      <c r="O15" s="299"/>
    </row>
    <row r="16" spans="1:15">
      <c r="A16" s="22">
        <v>8</v>
      </c>
      <c r="B16" s="26" t="s">
        <v>198</v>
      </c>
      <c r="C16" s="27">
        <v>102977259</v>
      </c>
      <c r="D16" s="27">
        <v>0</v>
      </c>
      <c r="E16" s="28">
        <f t="shared" si="0"/>
        <v>102977259</v>
      </c>
      <c r="F16" s="29">
        <v>98780734</v>
      </c>
      <c r="G16" s="30">
        <v>0</v>
      </c>
      <c r="H16" s="31">
        <f t="shared" si="1"/>
        <v>98780734</v>
      </c>
      <c r="J16" s="299"/>
      <c r="K16" s="299"/>
      <c r="L16" s="299"/>
      <c r="M16" s="299"/>
      <c r="N16" s="299"/>
      <c r="O16" s="299"/>
    </row>
    <row r="17" spans="1:15">
      <c r="A17" s="22">
        <v>9</v>
      </c>
      <c r="B17" s="26" t="s">
        <v>44</v>
      </c>
      <c r="C17" s="27">
        <v>142563693.86000001</v>
      </c>
      <c r="D17" s="27">
        <v>4228558.102</v>
      </c>
      <c r="E17" s="28">
        <f t="shared" si="0"/>
        <v>146792251.96200001</v>
      </c>
      <c r="F17" s="29">
        <v>144090973</v>
      </c>
      <c r="G17" s="30">
        <v>4571988</v>
      </c>
      <c r="H17" s="31">
        <f t="shared" si="1"/>
        <v>148662961</v>
      </c>
      <c r="J17" s="299"/>
      <c r="K17" s="299"/>
      <c r="L17" s="299"/>
      <c r="M17" s="299"/>
      <c r="N17" s="299"/>
      <c r="O17" s="299"/>
    </row>
    <row r="18" spans="1:15">
      <c r="A18" s="22">
        <v>10</v>
      </c>
      <c r="B18" s="26" t="s">
        <v>45</v>
      </c>
      <c r="C18" s="27">
        <v>544205922.78999996</v>
      </c>
      <c r="D18" s="27">
        <v>0</v>
      </c>
      <c r="E18" s="28">
        <f t="shared" si="0"/>
        <v>544205922.78999996</v>
      </c>
      <c r="F18" s="29">
        <v>513119143</v>
      </c>
      <c r="G18" s="30">
        <v>0</v>
      </c>
      <c r="H18" s="31">
        <f t="shared" si="1"/>
        <v>513119143</v>
      </c>
      <c r="J18" s="299"/>
      <c r="K18" s="299"/>
      <c r="L18" s="299"/>
      <c r="M18" s="299"/>
      <c r="N18" s="299"/>
      <c r="O18" s="299"/>
    </row>
    <row r="19" spans="1:15">
      <c r="A19" s="22">
        <v>11</v>
      </c>
      <c r="B19" s="26" t="s">
        <v>46</v>
      </c>
      <c r="C19" s="27">
        <v>395397920.13080007</v>
      </c>
      <c r="D19" s="27">
        <v>152085548.72</v>
      </c>
      <c r="E19" s="28">
        <f t="shared" si="0"/>
        <v>547483468.85080004</v>
      </c>
      <c r="F19" s="29">
        <v>168870722</v>
      </c>
      <c r="G19" s="30">
        <v>79440085</v>
      </c>
      <c r="H19" s="31">
        <f t="shared" si="1"/>
        <v>248310807</v>
      </c>
      <c r="J19" s="299"/>
      <c r="K19" s="299"/>
      <c r="L19" s="299"/>
      <c r="M19" s="299"/>
      <c r="N19" s="299"/>
      <c r="O19" s="299"/>
    </row>
    <row r="20" spans="1:15">
      <c r="A20" s="22">
        <v>12</v>
      </c>
      <c r="B20" s="34" t="s">
        <v>47</v>
      </c>
      <c r="C20" s="28">
        <f>SUM(C7:C11)+SUM(C14:C19)</f>
        <v>12897374268.847099</v>
      </c>
      <c r="D20" s="28">
        <f>SUM(D7:D11)+SUM(D14:D19)</f>
        <v>13101143132.264202</v>
      </c>
      <c r="E20" s="28">
        <f>C20+D20</f>
        <v>25998517401.111301</v>
      </c>
      <c r="F20" s="28">
        <v>10201041649</v>
      </c>
      <c r="G20" s="28">
        <v>10466157679</v>
      </c>
      <c r="H20" s="31">
        <f t="shared" si="1"/>
        <v>20667199328</v>
      </c>
      <c r="J20" s="299"/>
      <c r="K20" s="299"/>
      <c r="L20" s="299"/>
      <c r="M20" s="299"/>
      <c r="N20" s="299"/>
      <c r="O20" s="299"/>
    </row>
    <row r="21" spans="1:15">
      <c r="A21" s="22"/>
      <c r="B21" s="23" t="s">
        <v>48</v>
      </c>
      <c r="C21" s="35"/>
      <c r="D21" s="35"/>
      <c r="E21" s="35"/>
      <c r="F21" s="36"/>
      <c r="G21" s="37"/>
      <c r="H21" s="38"/>
      <c r="J21" s="299"/>
      <c r="K21" s="299"/>
      <c r="L21" s="299"/>
      <c r="M21" s="299"/>
      <c r="N21" s="299"/>
      <c r="O21" s="299"/>
    </row>
    <row r="22" spans="1:15">
      <c r="A22" s="22">
        <v>13</v>
      </c>
      <c r="B22" s="26" t="s">
        <v>49</v>
      </c>
      <c r="C22" s="27">
        <v>119825872.64999999</v>
      </c>
      <c r="D22" s="27">
        <v>442976419.51999998</v>
      </c>
      <c r="E22" s="28">
        <f>C22+D22</f>
        <v>562802292.16999996</v>
      </c>
      <c r="F22" s="29">
        <v>91941441</v>
      </c>
      <c r="G22" s="30">
        <v>215349750</v>
      </c>
      <c r="H22" s="31">
        <f t="shared" si="1"/>
        <v>307291191</v>
      </c>
      <c r="J22" s="299"/>
      <c r="K22" s="299"/>
      <c r="L22" s="299"/>
      <c r="M22" s="299"/>
      <c r="N22" s="299"/>
      <c r="O22" s="299"/>
    </row>
    <row r="23" spans="1:15">
      <c r="A23" s="22">
        <v>14</v>
      </c>
      <c r="B23" s="26" t="s">
        <v>50</v>
      </c>
      <c r="C23" s="27">
        <v>1819247136.4064999</v>
      </c>
      <c r="D23" s="27">
        <v>2800849474.9400001</v>
      </c>
      <c r="E23" s="28">
        <f t="shared" ref="E23:E40" si="2">C23+D23</f>
        <v>4620096611.3465004</v>
      </c>
      <c r="F23" s="29">
        <v>1608629676</v>
      </c>
      <c r="G23" s="30">
        <v>1768151596</v>
      </c>
      <c r="H23" s="31">
        <f t="shared" si="1"/>
        <v>3376781272</v>
      </c>
      <c r="J23" s="299"/>
      <c r="K23" s="299"/>
      <c r="L23" s="299"/>
      <c r="M23" s="299"/>
      <c r="N23" s="299"/>
      <c r="O23" s="299"/>
    </row>
    <row r="24" spans="1:15">
      <c r="A24" s="22">
        <v>15</v>
      </c>
      <c r="B24" s="26" t="s">
        <v>51</v>
      </c>
      <c r="C24" s="27">
        <v>1359750178.1700001</v>
      </c>
      <c r="D24" s="27">
        <v>3380704511.0100002</v>
      </c>
      <c r="E24" s="28">
        <f t="shared" si="2"/>
        <v>4740454689.1800003</v>
      </c>
      <c r="F24" s="29">
        <v>1065820690</v>
      </c>
      <c r="G24" s="30">
        <v>2088997981</v>
      </c>
      <c r="H24" s="31">
        <f t="shared" si="1"/>
        <v>3154818671</v>
      </c>
      <c r="J24" s="299"/>
      <c r="K24" s="299"/>
      <c r="L24" s="299"/>
      <c r="M24" s="299"/>
      <c r="N24" s="299"/>
      <c r="O24" s="299"/>
    </row>
    <row r="25" spans="1:15">
      <c r="A25" s="22">
        <v>16</v>
      </c>
      <c r="B25" s="26" t="s">
        <v>52</v>
      </c>
      <c r="C25" s="27">
        <v>3265304166.9200001</v>
      </c>
      <c r="D25" s="27">
        <v>3652227556.4200001</v>
      </c>
      <c r="E25" s="28">
        <f t="shared" si="2"/>
        <v>6917531723.3400002</v>
      </c>
      <c r="F25" s="29">
        <v>2371478488</v>
      </c>
      <c r="G25" s="30">
        <v>4050124969</v>
      </c>
      <c r="H25" s="31">
        <f t="shared" si="1"/>
        <v>6421603457</v>
      </c>
      <c r="J25" s="299"/>
      <c r="K25" s="299"/>
      <c r="L25" s="299"/>
      <c r="M25" s="299"/>
      <c r="N25" s="299"/>
      <c r="O25" s="299"/>
    </row>
    <row r="26" spans="1:15">
      <c r="A26" s="22">
        <v>17</v>
      </c>
      <c r="B26" s="26" t="s">
        <v>53</v>
      </c>
      <c r="C26" s="35">
        <v>0</v>
      </c>
      <c r="D26" s="35">
        <v>434625812.80000001</v>
      </c>
      <c r="E26" s="28">
        <f t="shared" si="2"/>
        <v>434625812.80000001</v>
      </c>
      <c r="F26" s="36">
        <v>0</v>
      </c>
      <c r="G26" s="37">
        <v>1021814596</v>
      </c>
      <c r="H26" s="31">
        <f t="shared" si="1"/>
        <v>1021814596</v>
      </c>
      <c r="J26" s="299"/>
      <c r="K26" s="299"/>
      <c r="L26" s="299"/>
      <c r="M26" s="299"/>
      <c r="N26" s="299"/>
      <c r="O26" s="299"/>
    </row>
    <row r="27" spans="1:15">
      <c r="A27" s="22">
        <v>18</v>
      </c>
      <c r="B27" s="26" t="s">
        <v>54</v>
      </c>
      <c r="C27" s="27">
        <v>2871550054.0799999</v>
      </c>
      <c r="D27" s="27">
        <v>636934879.81139994</v>
      </c>
      <c r="E27" s="28">
        <f t="shared" si="2"/>
        <v>3508484933.8913999</v>
      </c>
      <c r="F27" s="29">
        <v>2002959649</v>
      </c>
      <c r="G27" s="30">
        <v>493133750</v>
      </c>
      <c r="H27" s="31">
        <f t="shared" si="1"/>
        <v>2496093399</v>
      </c>
      <c r="J27" s="299"/>
      <c r="K27" s="299"/>
      <c r="L27" s="299"/>
      <c r="M27" s="299"/>
      <c r="N27" s="299"/>
      <c r="O27" s="299"/>
    </row>
    <row r="28" spans="1:15">
      <c r="A28" s="22">
        <v>19</v>
      </c>
      <c r="B28" s="26" t="s">
        <v>55</v>
      </c>
      <c r="C28" s="27">
        <v>76370176.159999996</v>
      </c>
      <c r="D28" s="27">
        <v>36935819.010000005</v>
      </c>
      <c r="E28" s="28">
        <f t="shared" si="2"/>
        <v>113305995.17</v>
      </c>
      <c r="F28" s="29">
        <v>57300460</v>
      </c>
      <c r="G28" s="30">
        <v>41323610</v>
      </c>
      <c r="H28" s="31">
        <f t="shared" si="1"/>
        <v>98624070</v>
      </c>
      <c r="J28" s="299"/>
      <c r="K28" s="299"/>
      <c r="L28" s="299"/>
      <c r="M28" s="299"/>
      <c r="N28" s="299"/>
      <c r="O28" s="299"/>
    </row>
    <row r="29" spans="1:15">
      <c r="A29" s="22">
        <v>20</v>
      </c>
      <c r="B29" s="26" t="s">
        <v>56</v>
      </c>
      <c r="C29" s="27">
        <v>230212788.17090002</v>
      </c>
      <c r="D29" s="27">
        <v>1000526156.4365</v>
      </c>
      <c r="E29" s="28">
        <f t="shared" si="2"/>
        <v>1230738944.6073999</v>
      </c>
      <c r="F29" s="29">
        <v>133659908</v>
      </c>
      <c r="G29" s="30">
        <v>308555377</v>
      </c>
      <c r="H29" s="31">
        <f t="shared" si="1"/>
        <v>442215285</v>
      </c>
      <c r="J29" s="299"/>
      <c r="K29" s="299"/>
      <c r="L29" s="299"/>
      <c r="M29" s="299"/>
      <c r="N29" s="299"/>
      <c r="O29" s="299"/>
    </row>
    <row r="30" spans="1:15">
      <c r="A30" s="22">
        <v>21</v>
      </c>
      <c r="B30" s="26" t="s">
        <v>57</v>
      </c>
      <c r="C30" s="27">
        <v>0</v>
      </c>
      <c r="D30" s="27">
        <v>842054400</v>
      </c>
      <c r="E30" s="28">
        <f t="shared" si="2"/>
        <v>842054400</v>
      </c>
      <c r="F30" s="29">
        <v>0</v>
      </c>
      <c r="G30" s="30">
        <v>989927600</v>
      </c>
      <c r="H30" s="31">
        <f t="shared" si="1"/>
        <v>989927600</v>
      </c>
      <c r="J30" s="299"/>
      <c r="K30" s="299"/>
      <c r="L30" s="299"/>
      <c r="M30" s="299"/>
      <c r="N30" s="299"/>
      <c r="O30" s="299"/>
    </row>
    <row r="31" spans="1:15">
      <c r="A31" s="22">
        <v>22</v>
      </c>
      <c r="B31" s="34" t="s">
        <v>58</v>
      </c>
      <c r="C31" s="28">
        <f>SUM(C22:C30)</f>
        <v>9742260372.5573997</v>
      </c>
      <c r="D31" s="28">
        <f>SUM(D22:D30)</f>
        <v>13227835029.947899</v>
      </c>
      <c r="E31" s="28">
        <f>C31+D31</f>
        <v>22970095402.505299</v>
      </c>
      <c r="F31" s="28">
        <v>7331790311</v>
      </c>
      <c r="G31" s="28">
        <v>10977379229</v>
      </c>
      <c r="H31" s="31">
        <f t="shared" si="1"/>
        <v>18309169540</v>
      </c>
      <c r="J31" s="299"/>
      <c r="K31" s="299"/>
      <c r="L31" s="299"/>
      <c r="M31" s="299"/>
      <c r="N31" s="299"/>
      <c r="O31" s="299"/>
    </row>
    <row r="32" spans="1:15">
      <c r="A32" s="22"/>
      <c r="B32" s="23" t="s">
        <v>59</v>
      </c>
      <c r="C32" s="35"/>
      <c r="D32" s="35"/>
      <c r="E32" s="27"/>
      <c r="F32" s="36"/>
      <c r="G32" s="37"/>
      <c r="H32" s="38"/>
      <c r="J32" s="299"/>
      <c r="K32" s="299"/>
      <c r="L32" s="299"/>
      <c r="M32" s="299"/>
      <c r="N32" s="299"/>
      <c r="O32" s="299"/>
    </row>
    <row r="33" spans="1:15">
      <c r="A33" s="22">
        <v>23</v>
      </c>
      <c r="B33" s="26" t="s">
        <v>60</v>
      </c>
      <c r="C33" s="27">
        <v>27993660.18</v>
      </c>
      <c r="D33" s="35"/>
      <c r="E33" s="28">
        <f t="shared" si="2"/>
        <v>27993660.18</v>
      </c>
      <c r="F33" s="29">
        <v>27993660</v>
      </c>
      <c r="G33" s="37"/>
      <c r="H33" s="31">
        <f t="shared" si="1"/>
        <v>27993660</v>
      </c>
      <c r="J33" s="299"/>
      <c r="K33" s="299"/>
      <c r="L33" s="299"/>
      <c r="M33" s="299"/>
      <c r="N33" s="299"/>
      <c r="O33" s="299"/>
    </row>
    <row r="34" spans="1:15">
      <c r="A34" s="22">
        <v>24</v>
      </c>
      <c r="B34" s="26" t="s">
        <v>61</v>
      </c>
      <c r="C34" s="27">
        <v>0</v>
      </c>
      <c r="D34" s="35"/>
      <c r="E34" s="28">
        <f t="shared" si="2"/>
        <v>0</v>
      </c>
      <c r="F34" s="29">
        <v>0</v>
      </c>
      <c r="G34" s="37"/>
      <c r="H34" s="31">
        <f t="shared" si="1"/>
        <v>0</v>
      </c>
      <c r="J34" s="299"/>
      <c r="K34" s="299"/>
      <c r="L34" s="299"/>
      <c r="M34" s="299"/>
      <c r="N34" s="299"/>
      <c r="O34" s="299"/>
    </row>
    <row r="35" spans="1:15">
      <c r="A35" s="22">
        <v>25</v>
      </c>
      <c r="B35" s="33" t="s">
        <v>62</v>
      </c>
      <c r="C35" s="27">
        <v>-4438467.8499999996</v>
      </c>
      <c r="D35" s="35"/>
      <c r="E35" s="28">
        <f t="shared" si="2"/>
        <v>-4438467.8499999996</v>
      </c>
      <c r="F35" s="29">
        <v>-3586899</v>
      </c>
      <c r="G35" s="37"/>
      <c r="H35" s="31">
        <f t="shared" si="1"/>
        <v>-3586899</v>
      </c>
      <c r="J35" s="299"/>
      <c r="K35" s="299"/>
      <c r="L35" s="299"/>
      <c r="M35" s="299"/>
      <c r="N35" s="299"/>
      <c r="O35" s="299"/>
    </row>
    <row r="36" spans="1:15">
      <c r="A36" s="22">
        <v>26</v>
      </c>
      <c r="B36" s="26" t="s">
        <v>63</v>
      </c>
      <c r="C36" s="27">
        <v>189340405.52000001</v>
      </c>
      <c r="D36" s="35"/>
      <c r="E36" s="28">
        <f t="shared" si="2"/>
        <v>189340405.52000001</v>
      </c>
      <c r="F36" s="29">
        <v>198124944</v>
      </c>
      <c r="G36" s="37"/>
      <c r="H36" s="31">
        <f t="shared" si="1"/>
        <v>198124944</v>
      </c>
      <c r="J36" s="299"/>
      <c r="K36" s="299"/>
      <c r="L36" s="299"/>
      <c r="M36" s="299"/>
      <c r="N36" s="299"/>
      <c r="O36" s="299"/>
    </row>
    <row r="37" spans="1:15">
      <c r="A37" s="22">
        <v>27</v>
      </c>
      <c r="B37" s="26" t="s">
        <v>64</v>
      </c>
      <c r="C37" s="27">
        <v>0</v>
      </c>
      <c r="D37" s="35"/>
      <c r="E37" s="28">
        <f t="shared" si="2"/>
        <v>0</v>
      </c>
      <c r="F37" s="29">
        <v>0</v>
      </c>
      <c r="G37" s="37"/>
      <c r="H37" s="31">
        <f t="shared" si="1"/>
        <v>0</v>
      </c>
      <c r="J37" s="299"/>
      <c r="K37" s="299"/>
      <c r="L37" s="299"/>
      <c r="M37" s="299"/>
      <c r="N37" s="299"/>
      <c r="O37" s="299"/>
    </row>
    <row r="38" spans="1:15">
      <c r="A38" s="22">
        <v>28</v>
      </c>
      <c r="B38" s="26" t="s">
        <v>65</v>
      </c>
      <c r="C38" s="27">
        <v>2815553454</v>
      </c>
      <c r="D38" s="35"/>
      <c r="E38" s="28">
        <f t="shared" si="2"/>
        <v>2815553454</v>
      </c>
      <c r="F38" s="29">
        <v>2134949075</v>
      </c>
      <c r="G38" s="37"/>
      <c r="H38" s="31">
        <f t="shared" si="1"/>
        <v>2134949075</v>
      </c>
      <c r="J38" s="299"/>
      <c r="K38" s="299"/>
      <c r="L38" s="299"/>
      <c r="M38" s="299"/>
      <c r="N38" s="299"/>
      <c r="O38" s="299"/>
    </row>
    <row r="39" spans="1:15">
      <c r="A39" s="22">
        <v>29</v>
      </c>
      <c r="B39" s="26" t="s">
        <v>66</v>
      </c>
      <c r="C39" s="27">
        <v>-27053.190000000177</v>
      </c>
      <c r="D39" s="35"/>
      <c r="E39" s="28">
        <f t="shared" si="2"/>
        <v>-27053.190000000177</v>
      </c>
      <c r="F39" s="29">
        <v>549008</v>
      </c>
      <c r="G39" s="37"/>
      <c r="H39" s="31">
        <f t="shared" si="1"/>
        <v>549008</v>
      </c>
      <c r="J39" s="299"/>
      <c r="K39" s="299"/>
      <c r="L39" s="299"/>
      <c r="M39" s="299"/>
      <c r="N39" s="299"/>
      <c r="O39" s="299"/>
    </row>
    <row r="40" spans="1:15">
      <c r="A40" s="22">
        <v>30</v>
      </c>
      <c r="B40" s="247" t="s">
        <v>264</v>
      </c>
      <c r="C40" s="27">
        <v>3028421998.6599998</v>
      </c>
      <c r="D40" s="35"/>
      <c r="E40" s="28">
        <f t="shared" si="2"/>
        <v>3028421998.6599998</v>
      </c>
      <c r="F40" s="29">
        <v>2358029788</v>
      </c>
      <c r="G40" s="37"/>
      <c r="H40" s="31">
        <f t="shared" si="1"/>
        <v>2358029788</v>
      </c>
      <c r="J40" s="299"/>
      <c r="K40" s="299"/>
      <c r="L40" s="299"/>
      <c r="M40" s="299"/>
      <c r="N40" s="299"/>
      <c r="O40" s="299"/>
    </row>
    <row r="41" spans="1:15" ht="16.5" thickBot="1">
      <c r="A41" s="39">
        <v>31</v>
      </c>
      <c r="B41" s="40" t="s">
        <v>67</v>
      </c>
      <c r="C41" s="41">
        <f>C31+C40</f>
        <v>12770682371.2174</v>
      </c>
      <c r="D41" s="41">
        <f>D31+D40</f>
        <v>13227835029.947899</v>
      </c>
      <c r="E41" s="295">
        <f>C41+D41</f>
        <v>25998517401.165298</v>
      </c>
      <c r="F41" s="41">
        <v>9689820099</v>
      </c>
      <c r="G41" s="41">
        <v>10977379229</v>
      </c>
      <c r="H41" s="42">
        <f>F41+G41</f>
        <v>20667199328</v>
      </c>
      <c r="J41" s="299"/>
      <c r="K41" s="299"/>
      <c r="L41" s="299"/>
      <c r="M41" s="299"/>
      <c r="N41" s="299"/>
      <c r="O41" s="299"/>
    </row>
    <row r="43" spans="1:15">
      <c r="B43" s="43"/>
    </row>
    <row r="44" spans="1:15">
      <c r="C44"/>
      <c r="D44"/>
      <c r="E44"/>
      <c r="F44"/>
      <c r="G44"/>
      <c r="H44"/>
    </row>
    <row r="45" spans="1:15">
      <c r="C45"/>
      <c r="D45"/>
      <c r="E45"/>
      <c r="F45"/>
      <c r="G45"/>
      <c r="H45"/>
    </row>
    <row r="46" spans="1:15">
      <c r="C46"/>
      <c r="D46"/>
      <c r="E46"/>
      <c r="F46"/>
      <c r="G46"/>
      <c r="H46"/>
    </row>
    <row r="47" spans="1:15">
      <c r="C47"/>
      <c r="D47"/>
      <c r="E47"/>
      <c r="F47"/>
      <c r="G47"/>
      <c r="H4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zoomScaleNormal="100" workbookViewId="0">
      <pane xSplit="1" ySplit="6" topLeftCell="B7" activePane="bottomRight" state="frozen"/>
      <selection pane="topRight"/>
      <selection pane="bottomLeft"/>
      <selection pane="bottomRight" activeCell="B7" sqref="B7"/>
    </sheetView>
  </sheetViews>
  <sheetFormatPr defaultColWidth="9.140625" defaultRowHeight="12.75"/>
  <cols>
    <col min="1" max="1" width="9.5703125" style="4" bestFit="1" customWidth="1"/>
    <col min="2" max="2" width="89.140625" style="4" customWidth="1"/>
    <col min="3" max="3" width="15" style="4" bestFit="1" customWidth="1"/>
    <col min="4" max="4" width="13.28515625" style="4" bestFit="1" customWidth="1"/>
    <col min="5" max="5" width="15" style="4" bestFit="1" customWidth="1"/>
    <col min="6" max="7" width="13.28515625" style="4" bestFit="1" customWidth="1"/>
    <col min="8" max="8" width="15" style="4" bestFit="1" customWidth="1"/>
    <col min="9" max="9" width="8.85546875" style="4" customWidth="1"/>
    <col min="10" max="10" width="12.28515625" style="4" bestFit="1" customWidth="1"/>
    <col min="11" max="11" width="11.7109375" style="4" bestFit="1" customWidth="1"/>
    <col min="12" max="12" width="12.28515625" style="4" bestFit="1" customWidth="1"/>
    <col min="13" max="13" width="11.28515625" style="4" bestFit="1" customWidth="1"/>
    <col min="14" max="14" width="9.7109375" style="4" bestFit="1" customWidth="1"/>
    <col min="15" max="15" width="11.28515625" style="4" bestFit="1" customWidth="1"/>
    <col min="16" max="16384" width="9.140625" style="4"/>
  </cols>
  <sheetData>
    <row r="1" spans="1:16">
      <c r="A1" s="2" t="s">
        <v>30</v>
      </c>
      <c r="B1" s="3" t="str">
        <f>'1. key ratios '!B1</f>
        <v>JSC "Bank of Georgia"</v>
      </c>
      <c r="C1" s="3"/>
    </row>
    <row r="2" spans="1:16">
      <c r="A2" s="2" t="s">
        <v>31</v>
      </c>
      <c r="B2" s="282">
        <f>'1. key ratios '!B2</f>
        <v>44834</v>
      </c>
      <c r="C2" s="282"/>
      <c r="D2" s="7"/>
      <c r="E2" s="7"/>
      <c r="F2" s="7"/>
      <c r="G2" s="7"/>
      <c r="H2" s="7"/>
    </row>
    <row r="3" spans="1:16">
      <c r="A3" s="2"/>
      <c r="B3" s="3"/>
      <c r="C3" s="6"/>
      <c r="D3" s="7"/>
      <c r="E3" s="7"/>
      <c r="F3" s="7"/>
      <c r="G3" s="7"/>
      <c r="H3" s="7"/>
    </row>
    <row r="4" spans="1:16" ht="13.5" thickBot="1">
      <c r="A4" s="44" t="s">
        <v>194</v>
      </c>
      <c r="B4" s="214" t="s">
        <v>22</v>
      </c>
      <c r="C4" s="15"/>
      <c r="D4" s="17"/>
      <c r="E4" s="17"/>
      <c r="F4" s="18"/>
      <c r="G4" s="18"/>
      <c r="H4" s="45" t="s">
        <v>73</v>
      </c>
    </row>
    <row r="5" spans="1:16">
      <c r="A5" s="46" t="s">
        <v>6</v>
      </c>
      <c r="B5" s="47"/>
      <c r="C5" s="664" t="s">
        <v>68</v>
      </c>
      <c r="D5" s="665"/>
      <c r="E5" s="666"/>
      <c r="F5" s="664" t="s">
        <v>72</v>
      </c>
      <c r="G5" s="665"/>
      <c r="H5" s="667"/>
    </row>
    <row r="6" spans="1:16">
      <c r="A6" s="48" t="s">
        <v>6</v>
      </c>
      <c r="B6" s="49"/>
      <c r="C6" s="50" t="s">
        <v>69</v>
      </c>
      <c r="D6" s="50" t="s">
        <v>70</v>
      </c>
      <c r="E6" s="50" t="s">
        <v>71</v>
      </c>
      <c r="F6" s="50" t="s">
        <v>69</v>
      </c>
      <c r="G6" s="50" t="s">
        <v>70</v>
      </c>
      <c r="H6" s="51" t="s">
        <v>71</v>
      </c>
    </row>
    <row r="7" spans="1:16">
      <c r="A7" s="52"/>
      <c r="B7" s="214" t="s">
        <v>193</v>
      </c>
      <c r="C7" s="53"/>
      <c r="D7" s="53"/>
      <c r="E7" s="53"/>
      <c r="F7" s="53"/>
      <c r="G7" s="53"/>
      <c r="H7" s="54"/>
    </row>
    <row r="8" spans="1:16">
      <c r="A8" s="52">
        <v>1</v>
      </c>
      <c r="B8" s="55" t="s">
        <v>192</v>
      </c>
      <c r="C8" s="301">
        <v>19140849.760000002</v>
      </c>
      <c r="D8" s="301">
        <v>7006619.0199999996</v>
      </c>
      <c r="E8" s="302">
        <f t="shared" ref="E8:E22" si="0">C8+D8</f>
        <v>26147468.780000001</v>
      </c>
      <c r="F8" s="303">
        <v>14010936.109999999</v>
      </c>
      <c r="G8" s="304">
        <v>-3830091.41</v>
      </c>
      <c r="H8" s="305">
        <f t="shared" ref="H8:H22" si="1">F8+G8</f>
        <v>10180844.699999999</v>
      </c>
      <c r="J8" s="300"/>
      <c r="K8" s="300"/>
      <c r="L8" s="300"/>
      <c r="M8" s="300"/>
      <c r="N8" s="300"/>
      <c r="O8" s="300"/>
      <c r="P8" s="300"/>
    </row>
    <row r="9" spans="1:16">
      <c r="A9" s="52">
        <v>2</v>
      </c>
      <c r="B9" s="55" t="s">
        <v>191</v>
      </c>
      <c r="C9" s="306">
        <f>C10+C11+C12+C13+C14+C15+C16+C17+C18</f>
        <v>926935734.08999991</v>
      </c>
      <c r="D9" s="306">
        <f>D10+D11+D12+D13+D14+D15+D16+D17+D18</f>
        <v>389918062.59619981</v>
      </c>
      <c r="E9" s="302">
        <f t="shared" si="0"/>
        <v>1316853796.6861997</v>
      </c>
      <c r="F9" s="307">
        <v>697321492.05989993</v>
      </c>
      <c r="G9" s="308">
        <v>386458505.75099987</v>
      </c>
      <c r="H9" s="305">
        <f t="shared" si="1"/>
        <v>1083779997.8108997</v>
      </c>
      <c r="J9" s="300"/>
      <c r="K9" s="300"/>
      <c r="L9" s="300"/>
      <c r="M9" s="300"/>
      <c r="N9" s="300"/>
      <c r="O9" s="300"/>
    </row>
    <row r="10" spans="1:16">
      <c r="A10" s="52">
        <v>2.1</v>
      </c>
      <c r="B10" s="56" t="s">
        <v>190</v>
      </c>
      <c r="C10" s="301">
        <v>165611.91</v>
      </c>
      <c r="D10" s="301">
        <v>83969.73</v>
      </c>
      <c r="E10" s="302">
        <f t="shared" si="0"/>
        <v>249581.64</v>
      </c>
      <c r="F10" s="309">
        <v>720853.22</v>
      </c>
      <c r="G10" s="310">
        <v>45487.07</v>
      </c>
      <c r="H10" s="305">
        <f t="shared" si="1"/>
        <v>766340.28999999992</v>
      </c>
      <c r="J10" s="300"/>
      <c r="K10" s="300"/>
      <c r="L10" s="300"/>
      <c r="M10" s="300"/>
      <c r="N10" s="300"/>
      <c r="O10" s="300"/>
    </row>
    <row r="11" spans="1:16">
      <c r="A11" s="52">
        <v>2.2000000000000002</v>
      </c>
      <c r="B11" s="56" t="s">
        <v>189</v>
      </c>
      <c r="C11" s="301">
        <v>109861118.66</v>
      </c>
      <c r="D11" s="301">
        <v>135402801.7816</v>
      </c>
      <c r="E11" s="302">
        <f t="shared" si="0"/>
        <v>245263920.44159999</v>
      </c>
      <c r="F11" s="309">
        <v>94025640.226199999</v>
      </c>
      <c r="G11" s="310">
        <v>134452749.63729179</v>
      </c>
      <c r="H11" s="305">
        <f t="shared" si="1"/>
        <v>228478389.86349177</v>
      </c>
      <c r="J11" s="300"/>
      <c r="K11" s="300"/>
      <c r="L11" s="300"/>
      <c r="M11" s="300"/>
      <c r="N11" s="300"/>
      <c r="O11" s="300"/>
    </row>
    <row r="12" spans="1:16">
      <c r="A12" s="52">
        <v>2.2999999999999998</v>
      </c>
      <c r="B12" s="56" t="s">
        <v>188</v>
      </c>
      <c r="C12" s="301">
        <v>3561262.61</v>
      </c>
      <c r="D12" s="301">
        <v>7573838.7479636595</v>
      </c>
      <c r="E12" s="302">
        <f t="shared" si="0"/>
        <v>11135101.357963659</v>
      </c>
      <c r="F12" s="309">
        <v>4229127.16</v>
      </c>
      <c r="G12" s="310">
        <v>5023479.0872131605</v>
      </c>
      <c r="H12" s="305">
        <f t="shared" si="1"/>
        <v>9252606.2472131606</v>
      </c>
      <c r="J12" s="300"/>
      <c r="K12" s="300"/>
      <c r="L12" s="300"/>
      <c r="M12" s="300"/>
      <c r="N12" s="300"/>
      <c r="O12" s="300"/>
    </row>
    <row r="13" spans="1:16">
      <c r="A13" s="52">
        <v>2.4</v>
      </c>
      <c r="B13" s="56" t="s">
        <v>187</v>
      </c>
      <c r="C13" s="301">
        <v>25682486.713500001</v>
      </c>
      <c r="D13" s="301">
        <v>7186396.4699999997</v>
      </c>
      <c r="E13" s="302">
        <f t="shared" si="0"/>
        <v>32868883.183499999</v>
      </c>
      <c r="F13" s="309">
        <v>15415182.7829</v>
      </c>
      <c r="G13" s="310">
        <v>7477905.7039876198</v>
      </c>
      <c r="H13" s="305">
        <f t="shared" si="1"/>
        <v>22893088.486887619</v>
      </c>
      <c r="J13" s="300"/>
      <c r="K13" s="300"/>
      <c r="L13" s="300"/>
      <c r="M13" s="300"/>
      <c r="N13" s="300"/>
      <c r="O13" s="300"/>
    </row>
    <row r="14" spans="1:16">
      <c r="A14" s="52">
        <v>2.5</v>
      </c>
      <c r="B14" s="56" t="s">
        <v>186</v>
      </c>
      <c r="C14" s="301">
        <v>13276331.9</v>
      </c>
      <c r="D14" s="301">
        <v>41395091.530236155</v>
      </c>
      <c r="E14" s="302">
        <f t="shared" si="0"/>
        <v>54671423.430236153</v>
      </c>
      <c r="F14" s="309">
        <v>7937976.7000000002</v>
      </c>
      <c r="G14" s="310">
        <v>36389406.952777319</v>
      </c>
      <c r="H14" s="305">
        <f t="shared" si="1"/>
        <v>44327383.652777322</v>
      </c>
      <c r="J14" s="300"/>
      <c r="K14" s="300"/>
      <c r="L14" s="300"/>
      <c r="M14" s="300"/>
      <c r="N14" s="300"/>
      <c r="O14" s="300"/>
    </row>
    <row r="15" spans="1:16">
      <c r="A15" s="52">
        <v>2.6</v>
      </c>
      <c r="B15" s="56" t="s">
        <v>185</v>
      </c>
      <c r="C15" s="301">
        <v>39461132.609999999</v>
      </c>
      <c r="D15" s="301">
        <v>52220391.463200003</v>
      </c>
      <c r="E15" s="302">
        <f t="shared" si="0"/>
        <v>91681524.073200002</v>
      </c>
      <c r="F15" s="309">
        <v>30586642.6043</v>
      </c>
      <c r="G15" s="310">
        <v>50274219.525229938</v>
      </c>
      <c r="H15" s="305">
        <f t="shared" si="1"/>
        <v>80860862.129529938</v>
      </c>
      <c r="J15" s="300"/>
      <c r="K15" s="300"/>
      <c r="L15" s="300"/>
      <c r="M15" s="300"/>
      <c r="N15" s="300"/>
      <c r="O15" s="300"/>
    </row>
    <row r="16" spans="1:16">
      <c r="A16" s="52">
        <v>2.7</v>
      </c>
      <c r="B16" s="56" t="s">
        <v>184</v>
      </c>
      <c r="C16" s="301">
        <v>14555820.778200001</v>
      </c>
      <c r="D16" s="301">
        <v>5481502.5006999997</v>
      </c>
      <c r="E16" s="302">
        <f t="shared" si="0"/>
        <v>20037323.278900001</v>
      </c>
      <c r="F16" s="309">
        <v>9442632.4965000004</v>
      </c>
      <c r="G16" s="310">
        <v>6757486.2982999999</v>
      </c>
      <c r="H16" s="305">
        <f t="shared" si="1"/>
        <v>16200118.7948</v>
      </c>
      <c r="J16" s="300"/>
      <c r="K16" s="300"/>
      <c r="L16" s="300"/>
      <c r="M16" s="300"/>
      <c r="N16" s="300"/>
      <c r="O16" s="300"/>
    </row>
    <row r="17" spans="1:15">
      <c r="A17" s="52">
        <v>2.8</v>
      </c>
      <c r="B17" s="56" t="s">
        <v>183</v>
      </c>
      <c r="C17" s="301">
        <v>718188213.65999997</v>
      </c>
      <c r="D17" s="301">
        <v>137764842.99250001</v>
      </c>
      <c r="E17" s="302">
        <f t="shared" si="0"/>
        <v>855953056.65249991</v>
      </c>
      <c r="F17" s="309">
        <v>532579984.69</v>
      </c>
      <c r="G17" s="310">
        <v>143772509.31619999</v>
      </c>
      <c r="H17" s="305">
        <f t="shared" si="1"/>
        <v>676352494.00619996</v>
      </c>
      <c r="J17" s="300"/>
      <c r="K17" s="300"/>
      <c r="L17" s="300"/>
      <c r="M17" s="300"/>
      <c r="N17" s="300"/>
      <c r="O17" s="300"/>
    </row>
    <row r="18" spans="1:15">
      <c r="A18" s="52">
        <v>2.9</v>
      </c>
      <c r="B18" s="56" t="s">
        <v>182</v>
      </c>
      <c r="C18" s="301">
        <v>2183755.2483000001</v>
      </c>
      <c r="D18" s="301">
        <v>2809227.38</v>
      </c>
      <c r="E18" s="302">
        <f t="shared" si="0"/>
        <v>4992982.6283</v>
      </c>
      <c r="F18" s="309">
        <v>2383452.1800000002</v>
      </c>
      <c r="G18" s="310">
        <v>2265262.16</v>
      </c>
      <c r="H18" s="305">
        <f t="shared" si="1"/>
        <v>4648714.34</v>
      </c>
      <c r="J18" s="300"/>
      <c r="K18" s="300"/>
      <c r="L18" s="300"/>
      <c r="M18" s="300"/>
      <c r="N18" s="300"/>
      <c r="O18" s="300"/>
    </row>
    <row r="19" spans="1:15">
      <c r="A19" s="52">
        <v>3</v>
      </c>
      <c r="B19" s="55" t="s">
        <v>181</v>
      </c>
      <c r="C19" s="301">
        <v>14217388.48</v>
      </c>
      <c r="D19" s="301">
        <v>1892135.99</v>
      </c>
      <c r="E19" s="302">
        <f t="shared" si="0"/>
        <v>16109524.470000001</v>
      </c>
      <c r="F19" s="309">
        <v>9079285.2300000004</v>
      </c>
      <c r="G19" s="310">
        <v>1567854.6</v>
      </c>
      <c r="H19" s="305">
        <f t="shared" si="1"/>
        <v>10647139.83</v>
      </c>
      <c r="J19" s="300"/>
      <c r="K19" s="300"/>
      <c r="L19" s="300"/>
      <c r="M19" s="300"/>
      <c r="N19" s="300"/>
      <c r="O19" s="300"/>
    </row>
    <row r="20" spans="1:15">
      <c r="A20" s="52">
        <v>4</v>
      </c>
      <c r="B20" s="55" t="s">
        <v>180</v>
      </c>
      <c r="C20" s="301">
        <v>207929720.15000001</v>
      </c>
      <c r="D20" s="301">
        <v>6616328.4699999997</v>
      </c>
      <c r="E20" s="302">
        <f t="shared" si="0"/>
        <v>214546048.62</v>
      </c>
      <c r="F20" s="309">
        <v>139641378.18000001</v>
      </c>
      <c r="G20" s="310">
        <v>2100657.56</v>
      </c>
      <c r="H20" s="305">
        <f t="shared" si="1"/>
        <v>141742035.74000001</v>
      </c>
      <c r="J20" s="300"/>
      <c r="K20" s="300"/>
      <c r="L20" s="300"/>
      <c r="M20" s="300"/>
      <c r="N20" s="300"/>
      <c r="O20" s="300"/>
    </row>
    <row r="21" spans="1:15">
      <c r="A21" s="52">
        <v>5</v>
      </c>
      <c r="B21" s="55" t="s">
        <v>179</v>
      </c>
      <c r="C21" s="301">
        <v>0</v>
      </c>
      <c r="D21" s="301">
        <v>0</v>
      </c>
      <c r="E21" s="302">
        <f t="shared" si="0"/>
        <v>0</v>
      </c>
      <c r="F21" s="309">
        <v>0</v>
      </c>
      <c r="G21" s="310">
        <v>0</v>
      </c>
      <c r="H21" s="305">
        <f t="shared" si="1"/>
        <v>0</v>
      </c>
      <c r="J21" s="300"/>
      <c r="K21" s="300"/>
      <c r="L21" s="300"/>
      <c r="M21" s="300"/>
      <c r="N21" s="300"/>
      <c r="O21" s="300"/>
    </row>
    <row r="22" spans="1:15">
      <c r="A22" s="52">
        <v>6</v>
      </c>
      <c r="B22" s="57" t="s">
        <v>178</v>
      </c>
      <c r="C22" s="306">
        <f>C8+C9+C19+C20+C21</f>
        <v>1168223692.48</v>
      </c>
      <c r="D22" s="306">
        <f>D8+D9+D19+D20+D21</f>
        <v>405433146.07619983</v>
      </c>
      <c r="E22" s="302">
        <f t="shared" si="0"/>
        <v>1573656838.5561998</v>
      </c>
      <c r="F22" s="307">
        <v>860053091.57990003</v>
      </c>
      <c r="G22" s="308">
        <v>386296926.50099987</v>
      </c>
      <c r="H22" s="305">
        <f t="shared" si="1"/>
        <v>1246350018.0809</v>
      </c>
      <c r="J22" s="300"/>
      <c r="K22" s="300"/>
      <c r="L22" s="300"/>
      <c r="M22" s="300"/>
      <c r="N22" s="300"/>
      <c r="O22" s="300"/>
    </row>
    <row r="23" spans="1:15">
      <c r="A23" s="52"/>
      <c r="B23" s="214" t="s">
        <v>177</v>
      </c>
      <c r="C23" s="311"/>
      <c r="D23" s="311"/>
      <c r="E23" s="312"/>
      <c r="F23" s="309"/>
      <c r="G23" s="310"/>
      <c r="H23" s="313"/>
      <c r="J23" s="300"/>
      <c r="K23" s="300"/>
      <c r="L23" s="300"/>
      <c r="M23" s="300"/>
      <c r="N23" s="300"/>
      <c r="O23" s="300"/>
    </row>
    <row r="24" spans="1:15">
      <c r="A24" s="52">
        <v>7</v>
      </c>
      <c r="B24" s="55" t="s">
        <v>176</v>
      </c>
      <c r="C24" s="301">
        <v>106953402.95</v>
      </c>
      <c r="D24" s="301">
        <v>3737714.48</v>
      </c>
      <c r="E24" s="302">
        <f t="shared" ref="E24:E31" si="2">C24+D24</f>
        <v>110691117.43000001</v>
      </c>
      <c r="F24" s="309">
        <v>74221488.150000006</v>
      </c>
      <c r="G24" s="310">
        <v>12963854.43</v>
      </c>
      <c r="H24" s="305">
        <f t="shared" ref="H24:H31" si="3">F24+G24</f>
        <v>87185342.580000013</v>
      </c>
      <c r="J24" s="300"/>
      <c r="K24" s="300"/>
      <c r="L24" s="300"/>
      <c r="M24" s="300"/>
      <c r="N24" s="300"/>
      <c r="O24" s="300"/>
    </row>
    <row r="25" spans="1:15">
      <c r="A25" s="52">
        <v>8</v>
      </c>
      <c r="B25" s="55" t="s">
        <v>175</v>
      </c>
      <c r="C25" s="301">
        <v>259123314.72</v>
      </c>
      <c r="D25" s="301">
        <v>34777355.590000004</v>
      </c>
      <c r="E25" s="302">
        <f t="shared" si="2"/>
        <v>293900670.31</v>
      </c>
      <c r="F25" s="309">
        <v>199989261</v>
      </c>
      <c r="G25" s="310">
        <v>71547773.280000001</v>
      </c>
      <c r="H25" s="305">
        <f t="shared" si="3"/>
        <v>271537034.27999997</v>
      </c>
      <c r="J25" s="300"/>
      <c r="K25" s="300"/>
      <c r="L25" s="300"/>
      <c r="M25" s="300"/>
      <c r="N25" s="300"/>
      <c r="O25" s="300"/>
    </row>
    <row r="26" spans="1:15">
      <c r="A26" s="52">
        <v>9</v>
      </c>
      <c r="B26" s="55" t="s">
        <v>174</v>
      </c>
      <c r="C26" s="301">
        <v>9824443.5600000005</v>
      </c>
      <c r="D26" s="301">
        <v>2747939.01</v>
      </c>
      <c r="E26" s="302">
        <f t="shared" si="2"/>
        <v>12572382.57</v>
      </c>
      <c r="F26" s="309">
        <v>5509596.4900000002</v>
      </c>
      <c r="G26" s="310">
        <v>3980.32</v>
      </c>
      <c r="H26" s="305">
        <f t="shared" si="3"/>
        <v>5513576.8100000005</v>
      </c>
      <c r="J26" s="300"/>
      <c r="K26" s="300"/>
      <c r="L26" s="300"/>
      <c r="M26" s="300"/>
      <c r="N26" s="300"/>
      <c r="O26" s="300"/>
    </row>
    <row r="27" spans="1:15">
      <c r="A27" s="52">
        <v>10</v>
      </c>
      <c r="B27" s="55" t="s">
        <v>173</v>
      </c>
      <c r="C27" s="301">
        <v>2244828.0299999998</v>
      </c>
      <c r="D27" s="301">
        <v>67569062.439999998</v>
      </c>
      <c r="E27" s="302">
        <f t="shared" si="2"/>
        <v>69813890.469999999</v>
      </c>
      <c r="F27" s="309">
        <v>2123739.5</v>
      </c>
      <c r="G27" s="310">
        <v>80310410.150000006</v>
      </c>
      <c r="H27" s="305">
        <f t="shared" si="3"/>
        <v>82434149.650000006</v>
      </c>
      <c r="J27" s="300"/>
      <c r="K27" s="300"/>
      <c r="L27" s="300"/>
      <c r="M27" s="300"/>
      <c r="N27" s="300"/>
      <c r="O27" s="300"/>
    </row>
    <row r="28" spans="1:15">
      <c r="A28" s="52">
        <v>11</v>
      </c>
      <c r="B28" s="55" t="s">
        <v>172</v>
      </c>
      <c r="C28" s="301">
        <v>232844994.62</v>
      </c>
      <c r="D28" s="301">
        <v>52408136.520000003</v>
      </c>
      <c r="E28" s="302">
        <f t="shared" si="2"/>
        <v>285253131.13999999</v>
      </c>
      <c r="F28" s="309">
        <v>121448978.52</v>
      </c>
      <c r="G28" s="310">
        <v>47562839.859999999</v>
      </c>
      <c r="H28" s="305">
        <f t="shared" si="3"/>
        <v>169011818.38</v>
      </c>
      <c r="J28" s="300"/>
      <c r="K28" s="300"/>
      <c r="L28" s="300"/>
      <c r="M28" s="300"/>
      <c r="N28" s="300"/>
      <c r="O28" s="300"/>
    </row>
    <row r="29" spans="1:15">
      <c r="A29" s="52">
        <v>12</v>
      </c>
      <c r="B29" s="55" t="s">
        <v>171</v>
      </c>
      <c r="C29" s="301">
        <v>0</v>
      </c>
      <c r="D29" s="301">
        <v>0</v>
      </c>
      <c r="E29" s="302">
        <f t="shared" si="2"/>
        <v>0</v>
      </c>
      <c r="F29" s="309">
        <v>0</v>
      </c>
      <c r="G29" s="310">
        <v>0</v>
      </c>
      <c r="H29" s="305">
        <f t="shared" si="3"/>
        <v>0</v>
      </c>
      <c r="J29" s="300"/>
      <c r="K29" s="300"/>
      <c r="L29" s="300"/>
      <c r="M29" s="300"/>
      <c r="N29" s="300"/>
      <c r="O29" s="300"/>
    </row>
    <row r="30" spans="1:15">
      <c r="A30" s="52">
        <v>13</v>
      </c>
      <c r="B30" s="58" t="s">
        <v>170</v>
      </c>
      <c r="C30" s="306">
        <f>C24+C25+C26+C27+C28+C29</f>
        <v>610990983.88</v>
      </c>
      <c r="D30" s="306">
        <f>D24+D25+D26+D27+D28+D29</f>
        <v>161240208.03999999</v>
      </c>
      <c r="E30" s="302">
        <f t="shared" si="2"/>
        <v>772231191.91999996</v>
      </c>
      <c r="F30" s="307">
        <v>403293063.65999997</v>
      </c>
      <c r="G30" s="308">
        <v>212388858.04000002</v>
      </c>
      <c r="H30" s="305">
        <f t="shared" si="3"/>
        <v>615681921.70000005</v>
      </c>
      <c r="J30" s="300"/>
      <c r="K30" s="300"/>
      <c r="L30" s="300"/>
      <c r="M30" s="300"/>
      <c r="N30" s="300"/>
      <c r="O30" s="300"/>
    </row>
    <row r="31" spans="1:15">
      <c r="A31" s="52">
        <v>14</v>
      </c>
      <c r="B31" s="58" t="s">
        <v>169</v>
      </c>
      <c r="C31" s="306">
        <f>C22-C30</f>
        <v>557232708.60000002</v>
      </c>
      <c r="D31" s="306">
        <f>D22-D30</f>
        <v>244192938.03619984</v>
      </c>
      <c r="E31" s="302">
        <f t="shared" si="2"/>
        <v>801425646.63619983</v>
      </c>
      <c r="F31" s="307">
        <v>456760027.91990006</v>
      </c>
      <c r="G31" s="308">
        <v>173908068.46099985</v>
      </c>
      <c r="H31" s="305">
        <f t="shared" si="3"/>
        <v>630668096.38089991</v>
      </c>
      <c r="J31" s="300"/>
      <c r="K31" s="300"/>
      <c r="L31" s="300"/>
      <c r="M31" s="300"/>
      <c r="N31" s="300"/>
      <c r="O31" s="300"/>
    </row>
    <row r="32" spans="1:15">
      <c r="A32" s="52"/>
      <c r="B32" s="59"/>
      <c r="C32" s="314"/>
      <c r="D32" s="315"/>
      <c r="E32" s="312"/>
      <c r="F32" s="316"/>
      <c r="G32" s="317"/>
      <c r="H32" s="313"/>
      <c r="J32" s="300"/>
      <c r="K32" s="300"/>
      <c r="L32" s="300"/>
      <c r="M32" s="300"/>
      <c r="N32" s="300"/>
      <c r="O32" s="300"/>
    </row>
    <row r="33" spans="1:15">
      <c r="A33" s="52"/>
      <c r="B33" s="59" t="s">
        <v>168</v>
      </c>
      <c r="C33" s="311"/>
      <c r="D33" s="311"/>
      <c r="E33" s="312"/>
      <c r="F33" s="309"/>
      <c r="G33" s="310"/>
      <c r="H33" s="313"/>
      <c r="J33" s="300"/>
      <c r="K33" s="300"/>
      <c r="L33" s="300"/>
      <c r="M33" s="300"/>
      <c r="N33" s="300"/>
      <c r="O33" s="300"/>
    </row>
    <row r="34" spans="1:15">
      <c r="A34" s="52">
        <v>15</v>
      </c>
      <c r="B34" s="60" t="s">
        <v>167</v>
      </c>
      <c r="C34" s="318">
        <f>C35-C36</f>
        <v>194190000.91000003</v>
      </c>
      <c r="D34" s="318">
        <f>D35-D36</f>
        <v>-13608502.829999998</v>
      </c>
      <c r="E34" s="318">
        <f t="shared" ref="E34" si="4">C34+D34</f>
        <v>180581498.08000004</v>
      </c>
      <c r="F34" s="307">
        <v>157761346.41</v>
      </c>
      <c r="G34" s="308">
        <v>-21486053.539999992</v>
      </c>
      <c r="H34" s="307">
        <v>136275292.87</v>
      </c>
      <c r="J34" s="300"/>
      <c r="K34" s="300"/>
      <c r="L34" s="300"/>
      <c r="M34" s="300"/>
      <c r="N34" s="300"/>
      <c r="O34" s="300"/>
    </row>
    <row r="35" spans="1:15">
      <c r="A35" s="52">
        <v>15.1</v>
      </c>
      <c r="B35" s="56" t="s">
        <v>166</v>
      </c>
      <c r="C35" s="301">
        <v>267834608.55000001</v>
      </c>
      <c r="D35" s="301">
        <v>95202929.640000001</v>
      </c>
      <c r="E35" s="302">
        <f t="shared" ref="E35:E45" si="5">C35+D35</f>
        <v>363037538.19</v>
      </c>
      <c r="F35" s="309">
        <v>199413720.25</v>
      </c>
      <c r="G35" s="310">
        <v>52125335.310000002</v>
      </c>
      <c r="H35" s="302">
        <f t="shared" ref="H35:H45" si="6">F35+G35</f>
        <v>251539055.56</v>
      </c>
      <c r="J35" s="300"/>
      <c r="K35" s="300"/>
      <c r="L35" s="300"/>
      <c r="M35" s="300"/>
      <c r="N35" s="300"/>
      <c r="O35" s="300"/>
    </row>
    <row r="36" spans="1:15">
      <c r="A36" s="52">
        <v>15.2</v>
      </c>
      <c r="B36" s="56" t="s">
        <v>165</v>
      </c>
      <c r="C36" s="301">
        <v>73644607.640000001</v>
      </c>
      <c r="D36" s="301">
        <v>108811432.47</v>
      </c>
      <c r="E36" s="302">
        <f t="shared" si="5"/>
        <v>182456040.11000001</v>
      </c>
      <c r="F36" s="309">
        <v>41652373.840000004</v>
      </c>
      <c r="G36" s="310">
        <v>73611388.849999994</v>
      </c>
      <c r="H36" s="302">
        <f t="shared" si="6"/>
        <v>115263762.69</v>
      </c>
      <c r="J36" s="300"/>
      <c r="K36" s="300"/>
      <c r="L36" s="300"/>
      <c r="M36" s="300"/>
      <c r="N36" s="300"/>
      <c r="O36" s="300"/>
    </row>
    <row r="37" spans="1:15">
      <c r="A37" s="52">
        <v>16</v>
      </c>
      <c r="B37" s="55" t="s">
        <v>164</v>
      </c>
      <c r="C37" s="301">
        <v>487039.96</v>
      </c>
      <c r="D37" s="301">
        <v>0</v>
      </c>
      <c r="E37" s="302">
        <f t="shared" si="5"/>
        <v>487039.96</v>
      </c>
      <c r="F37" s="309">
        <v>400504.96</v>
      </c>
      <c r="G37" s="310">
        <v>0</v>
      </c>
      <c r="H37" s="302">
        <f t="shared" si="6"/>
        <v>400504.96</v>
      </c>
      <c r="J37" s="300"/>
      <c r="K37" s="300"/>
      <c r="L37" s="300"/>
      <c r="M37" s="300"/>
      <c r="N37" s="300"/>
      <c r="O37" s="300"/>
    </row>
    <row r="38" spans="1:15">
      <c r="A38" s="52">
        <v>17</v>
      </c>
      <c r="B38" s="55" t="s">
        <v>163</v>
      </c>
      <c r="C38" s="301">
        <v>0</v>
      </c>
      <c r="D38" s="301">
        <v>0</v>
      </c>
      <c r="E38" s="302">
        <f t="shared" si="5"/>
        <v>0</v>
      </c>
      <c r="F38" s="309">
        <v>0</v>
      </c>
      <c r="G38" s="310">
        <v>0</v>
      </c>
      <c r="H38" s="302">
        <f t="shared" si="6"/>
        <v>0</v>
      </c>
      <c r="J38" s="300"/>
      <c r="K38" s="300"/>
      <c r="L38" s="300"/>
      <c r="M38" s="300"/>
      <c r="N38" s="300"/>
      <c r="O38" s="300"/>
    </row>
    <row r="39" spans="1:15">
      <c r="A39" s="52">
        <v>18</v>
      </c>
      <c r="B39" s="55" t="s">
        <v>162</v>
      </c>
      <c r="C39" s="301">
        <v>3425124.16</v>
      </c>
      <c r="D39" s="301">
        <v>-5492763.75</v>
      </c>
      <c r="E39" s="302">
        <f t="shared" si="5"/>
        <v>-2067639.5899999999</v>
      </c>
      <c r="F39" s="309">
        <v>27104395.100000001</v>
      </c>
      <c r="G39" s="310">
        <v>27606.42</v>
      </c>
      <c r="H39" s="302">
        <f t="shared" si="6"/>
        <v>27132001.520000003</v>
      </c>
      <c r="J39" s="300"/>
      <c r="K39" s="300"/>
      <c r="L39" s="300"/>
      <c r="M39" s="300"/>
      <c r="N39" s="300"/>
      <c r="O39" s="300"/>
    </row>
    <row r="40" spans="1:15">
      <c r="A40" s="52">
        <v>19</v>
      </c>
      <c r="B40" s="55" t="s">
        <v>161</v>
      </c>
      <c r="C40" s="301">
        <v>293253669.32999998</v>
      </c>
      <c r="D40" s="301">
        <v>0</v>
      </c>
      <c r="E40" s="302">
        <f t="shared" si="5"/>
        <v>293253669.32999998</v>
      </c>
      <c r="F40" s="309">
        <v>86064850.060000002</v>
      </c>
      <c r="G40" s="310">
        <v>0</v>
      </c>
      <c r="H40" s="302">
        <f t="shared" si="6"/>
        <v>86064850.060000002</v>
      </c>
      <c r="J40" s="300"/>
      <c r="K40" s="300"/>
      <c r="L40" s="300"/>
      <c r="M40" s="300"/>
      <c r="N40" s="300"/>
      <c r="O40" s="300"/>
    </row>
    <row r="41" spans="1:15">
      <c r="A41" s="52">
        <v>20</v>
      </c>
      <c r="B41" s="55" t="s">
        <v>160</v>
      </c>
      <c r="C41" s="301">
        <v>25454296</v>
      </c>
      <c r="D41" s="301">
        <v>0</v>
      </c>
      <c r="E41" s="302">
        <f t="shared" si="5"/>
        <v>25454296</v>
      </c>
      <c r="F41" s="309">
        <v>12792693.1</v>
      </c>
      <c r="G41" s="310">
        <v>0</v>
      </c>
      <c r="H41" s="302">
        <f t="shared" si="6"/>
        <v>12792693.1</v>
      </c>
      <c r="J41" s="300"/>
      <c r="K41" s="300"/>
      <c r="L41" s="300"/>
      <c r="M41" s="300"/>
      <c r="N41" s="300"/>
      <c r="O41" s="300"/>
    </row>
    <row r="42" spans="1:15">
      <c r="A42" s="52">
        <v>21</v>
      </c>
      <c r="B42" s="55" t="s">
        <v>159</v>
      </c>
      <c r="C42" s="301">
        <v>5913151.0300000003</v>
      </c>
      <c r="D42" s="301">
        <v>0</v>
      </c>
      <c r="E42" s="302">
        <f t="shared" si="5"/>
        <v>5913151.0300000003</v>
      </c>
      <c r="F42" s="309">
        <v>20771858.440000001</v>
      </c>
      <c r="G42" s="310">
        <v>0</v>
      </c>
      <c r="H42" s="302">
        <f t="shared" si="6"/>
        <v>20771858.440000001</v>
      </c>
      <c r="J42" s="300"/>
      <c r="K42" s="300"/>
      <c r="L42" s="300"/>
      <c r="M42" s="300"/>
      <c r="N42" s="300"/>
      <c r="O42" s="300"/>
    </row>
    <row r="43" spans="1:15">
      <c r="A43" s="52">
        <v>22</v>
      </c>
      <c r="B43" s="55" t="s">
        <v>158</v>
      </c>
      <c r="C43" s="301">
        <v>14342486.859999999</v>
      </c>
      <c r="D43" s="301">
        <v>17652293.98</v>
      </c>
      <c r="E43" s="302">
        <f t="shared" si="5"/>
        <v>31994780.84</v>
      </c>
      <c r="F43" s="309">
        <v>9360950.5600000005</v>
      </c>
      <c r="G43" s="310">
        <v>23033251.82</v>
      </c>
      <c r="H43" s="302">
        <f t="shared" si="6"/>
        <v>32394202.380000003</v>
      </c>
      <c r="J43" s="300"/>
      <c r="K43" s="300"/>
      <c r="L43" s="300"/>
      <c r="M43" s="300"/>
      <c r="N43" s="300"/>
      <c r="O43" s="300"/>
    </row>
    <row r="44" spans="1:15">
      <c r="A44" s="52">
        <v>23</v>
      </c>
      <c r="B44" s="55" t="s">
        <v>157</v>
      </c>
      <c r="C44" s="301">
        <v>693985.82</v>
      </c>
      <c r="D44" s="301">
        <v>-1038988.25</v>
      </c>
      <c r="E44" s="302">
        <f t="shared" si="5"/>
        <v>-345002.43000000005</v>
      </c>
      <c r="F44" s="309">
        <v>13162472.800000001</v>
      </c>
      <c r="G44" s="310">
        <v>681236.27</v>
      </c>
      <c r="H44" s="302">
        <f t="shared" si="6"/>
        <v>13843709.07</v>
      </c>
      <c r="J44" s="300"/>
      <c r="K44" s="300"/>
      <c r="L44" s="300"/>
      <c r="M44" s="300"/>
      <c r="N44" s="300"/>
      <c r="O44" s="300"/>
    </row>
    <row r="45" spans="1:15">
      <c r="A45" s="52">
        <v>24</v>
      </c>
      <c r="B45" s="58" t="s">
        <v>271</v>
      </c>
      <c r="C45" s="306">
        <f>C34+C37+C38+C39+C40+C41+C42+C43+C44</f>
        <v>537759754.07000005</v>
      </c>
      <c r="D45" s="306">
        <f>D34+D37+D38+D39+D40+D41+D42+D43+D44</f>
        <v>-2487960.8499999978</v>
      </c>
      <c r="E45" s="302">
        <f t="shared" si="5"/>
        <v>535271793.22000003</v>
      </c>
      <c r="F45" s="307">
        <v>327419071.43000001</v>
      </c>
      <c r="G45" s="308">
        <v>2256040.9700000104</v>
      </c>
      <c r="H45" s="302">
        <f t="shared" si="6"/>
        <v>329675112.40000004</v>
      </c>
      <c r="J45" s="300"/>
      <c r="K45" s="300"/>
      <c r="L45" s="300"/>
      <c r="M45" s="300"/>
      <c r="N45" s="300"/>
      <c r="O45" s="300"/>
    </row>
    <row r="46" spans="1:15">
      <c r="A46" s="52"/>
      <c r="B46" s="214" t="s">
        <v>156</v>
      </c>
      <c r="C46" s="311"/>
      <c r="D46" s="311"/>
      <c r="E46" s="312"/>
      <c r="F46" s="309"/>
      <c r="G46" s="310"/>
      <c r="H46" s="313"/>
      <c r="J46" s="300"/>
      <c r="K46" s="300"/>
      <c r="L46" s="300"/>
      <c r="M46" s="300"/>
      <c r="N46" s="300"/>
      <c r="O46" s="300"/>
    </row>
    <row r="47" spans="1:15">
      <c r="A47" s="52">
        <v>25</v>
      </c>
      <c r="B47" s="55" t="s">
        <v>155</v>
      </c>
      <c r="C47" s="301">
        <v>15626030.35</v>
      </c>
      <c r="D47" s="301">
        <v>6744427.4900000002</v>
      </c>
      <c r="E47" s="302">
        <f t="shared" ref="E47:E54" si="7">C47+D47</f>
        <v>22370457.84</v>
      </c>
      <c r="F47" s="309">
        <v>13274175.35</v>
      </c>
      <c r="G47" s="310">
        <v>7354533.0999999996</v>
      </c>
      <c r="H47" s="305">
        <f t="shared" ref="H47:H54" si="8">F47+G47</f>
        <v>20628708.449999999</v>
      </c>
      <c r="J47" s="300"/>
      <c r="K47" s="300"/>
      <c r="L47" s="300"/>
      <c r="M47" s="300"/>
      <c r="N47" s="300"/>
      <c r="O47" s="300"/>
    </row>
    <row r="48" spans="1:15">
      <c r="A48" s="52">
        <v>26</v>
      </c>
      <c r="B48" s="55" t="s">
        <v>154</v>
      </c>
      <c r="C48" s="301">
        <v>36513670.649999999</v>
      </c>
      <c r="D48" s="301">
        <v>7768354.3499999996</v>
      </c>
      <c r="E48" s="302">
        <f t="shared" si="7"/>
        <v>44282025</v>
      </c>
      <c r="F48" s="309">
        <v>23243302.16</v>
      </c>
      <c r="G48" s="310">
        <v>8740248.9600000009</v>
      </c>
      <c r="H48" s="305">
        <f t="shared" si="8"/>
        <v>31983551.120000001</v>
      </c>
      <c r="J48" s="300"/>
      <c r="K48" s="300"/>
      <c r="L48" s="300"/>
      <c r="M48" s="300"/>
      <c r="N48" s="300"/>
      <c r="O48" s="300"/>
    </row>
    <row r="49" spans="1:15">
      <c r="A49" s="52">
        <v>27</v>
      </c>
      <c r="B49" s="55" t="s">
        <v>153</v>
      </c>
      <c r="C49" s="301">
        <v>233567259.56999999</v>
      </c>
      <c r="D49" s="301">
        <v>0</v>
      </c>
      <c r="E49" s="302">
        <f t="shared" si="7"/>
        <v>233567259.56999999</v>
      </c>
      <c r="F49" s="309">
        <v>181833792.41999999</v>
      </c>
      <c r="G49" s="310">
        <v>0</v>
      </c>
      <c r="H49" s="305">
        <f t="shared" si="8"/>
        <v>181833792.41999999</v>
      </c>
      <c r="J49" s="300"/>
      <c r="K49" s="300"/>
      <c r="L49" s="300"/>
      <c r="M49" s="300"/>
      <c r="N49" s="300"/>
      <c r="O49" s="300"/>
    </row>
    <row r="50" spans="1:15">
      <c r="A50" s="52">
        <v>28</v>
      </c>
      <c r="B50" s="55" t="s">
        <v>152</v>
      </c>
      <c r="C50" s="301">
        <v>12849629.439999999</v>
      </c>
      <c r="D50" s="301">
        <v>0</v>
      </c>
      <c r="E50" s="302">
        <f t="shared" si="7"/>
        <v>12849629.439999999</v>
      </c>
      <c r="F50" s="309">
        <v>11733251.82</v>
      </c>
      <c r="G50" s="310">
        <v>0</v>
      </c>
      <c r="H50" s="305">
        <f t="shared" si="8"/>
        <v>11733251.82</v>
      </c>
      <c r="J50" s="300"/>
      <c r="K50" s="300"/>
      <c r="L50" s="300"/>
      <c r="M50" s="300"/>
      <c r="N50" s="300"/>
      <c r="O50" s="300"/>
    </row>
    <row r="51" spans="1:15">
      <c r="A51" s="52">
        <v>29</v>
      </c>
      <c r="B51" s="55" t="s">
        <v>151</v>
      </c>
      <c r="C51" s="301">
        <v>65600094.850000001</v>
      </c>
      <c r="D51" s="301">
        <v>0</v>
      </c>
      <c r="E51" s="302">
        <f t="shared" si="7"/>
        <v>65600094.850000001</v>
      </c>
      <c r="F51" s="309">
        <v>57107291.659999996</v>
      </c>
      <c r="G51" s="310">
        <v>0</v>
      </c>
      <c r="H51" s="305">
        <f t="shared" si="8"/>
        <v>57107291.659999996</v>
      </c>
      <c r="J51" s="300"/>
      <c r="K51" s="300"/>
      <c r="L51" s="300"/>
      <c r="M51" s="300"/>
      <c r="N51" s="300"/>
      <c r="O51" s="300"/>
    </row>
    <row r="52" spans="1:15">
      <c r="A52" s="52">
        <v>30</v>
      </c>
      <c r="B52" s="55" t="s">
        <v>150</v>
      </c>
      <c r="C52" s="301">
        <v>57840837.829999998</v>
      </c>
      <c r="D52" s="301">
        <v>994079.34</v>
      </c>
      <c r="E52" s="302">
        <f t="shared" si="7"/>
        <v>58834917.170000002</v>
      </c>
      <c r="F52" s="309">
        <v>47767085.520000003</v>
      </c>
      <c r="G52" s="310">
        <v>1084843.1883938599</v>
      </c>
      <c r="H52" s="305">
        <f t="shared" si="8"/>
        <v>48851928.708393864</v>
      </c>
      <c r="J52" s="300"/>
      <c r="K52" s="300"/>
      <c r="L52" s="300"/>
      <c r="M52" s="300"/>
      <c r="N52" s="300"/>
      <c r="O52" s="300"/>
    </row>
    <row r="53" spans="1:15">
      <c r="A53" s="52">
        <v>31</v>
      </c>
      <c r="B53" s="58" t="s">
        <v>272</v>
      </c>
      <c r="C53" s="306">
        <f>C47+C48+C49+C50+C51+C52</f>
        <v>421997522.69</v>
      </c>
      <c r="D53" s="306">
        <f>D47+D48+D49+D50+D51+D52</f>
        <v>15506861.18</v>
      </c>
      <c r="E53" s="302">
        <f t="shared" si="7"/>
        <v>437504383.87</v>
      </c>
      <c r="F53" s="307">
        <v>334958898.92999995</v>
      </c>
      <c r="G53" s="308">
        <v>17179625.24839386</v>
      </c>
      <c r="H53" s="302">
        <f t="shared" si="8"/>
        <v>352138524.17839378</v>
      </c>
      <c r="J53" s="300"/>
      <c r="K53" s="300"/>
      <c r="L53" s="300"/>
      <c r="M53" s="300"/>
      <c r="N53" s="300"/>
      <c r="O53" s="300"/>
    </row>
    <row r="54" spans="1:15">
      <c r="A54" s="52">
        <v>32</v>
      </c>
      <c r="B54" s="58" t="s">
        <v>273</v>
      </c>
      <c r="C54" s="306">
        <f>C45-C53</f>
        <v>115762231.38000005</v>
      </c>
      <c r="D54" s="306">
        <f>D45-D53</f>
        <v>-17994822.029999997</v>
      </c>
      <c r="E54" s="302">
        <f t="shared" si="7"/>
        <v>97767409.350000054</v>
      </c>
      <c r="F54" s="307">
        <v>-7539827.4999999404</v>
      </c>
      <c r="G54" s="308">
        <v>-14923584.27839385</v>
      </c>
      <c r="H54" s="302">
        <f t="shared" si="8"/>
        <v>-22463411.77839379</v>
      </c>
      <c r="J54" s="300"/>
      <c r="K54" s="300"/>
      <c r="L54" s="300"/>
      <c r="M54" s="300"/>
      <c r="N54" s="300"/>
      <c r="O54" s="300"/>
    </row>
    <row r="55" spans="1:15">
      <c r="A55" s="52"/>
      <c r="B55" s="59"/>
      <c r="C55" s="315"/>
      <c r="D55" s="315"/>
      <c r="E55" s="312"/>
      <c r="F55" s="316"/>
      <c r="G55" s="317"/>
      <c r="H55" s="313"/>
      <c r="J55" s="300"/>
      <c r="K55" s="300"/>
      <c r="L55" s="300"/>
      <c r="M55" s="300"/>
      <c r="N55" s="300"/>
      <c r="O55" s="300"/>
    </row>
    <row r="56" spans="1:15">
      <c r="A56" s="52">
        <v>33</v>
      </c>
      <c r="B56" s="58" t="s">
        <v>149</v>
      </c>
      <c r="C56" s="306">
        <f>C31+C54</f>
        <v>672994939.98000002</v>
      </c>
      <c r="D56" s="306">
        <f>D31+D54</f>
        <v>226198116.00619984</v>
      </c>
      <c r="E56" s="302">
        <f>C56+D56</f>
        <v>899193055.98619986</v>
      </c>
      <c r="F56" s="307">
        <v>449220200.41990012</v>
      </c>
      <c r="G56" s="308">
        <v>158984484.18260598</v>
      </c>
      <c r="H56" s="305">
        <f>F56+G56</f>
        <v>608204684.60250616</v>
      </c>
      <c r="J56" s="300"/>
      <c r="K56" s="300"/>
      <c r="L56" s="300"/>
      <c r="M56" s="300"/>
      <c r="N56" s="300"/>
      <c r="O56" s="300"/>
    </row>
    <row r="57" spans="1:15">
      <c r="A57" s="52"/>
      <c r="B57" s="59"/>
      <c r="C57" s="315"/>
      <c r="D57" s="315"/>
      <c r="E57" s="312"/>
      <c r="F57" s="316"/>
      <c r="G57" s="317"/>
      <c r="H57" s="313"/>
      <c r="J57" s="300"/>
      <c r="K57" s="300"/>
      <c r="L57" s="300"/>
      <c r="M57" s="300"/>
      <c r="N57" s="300"/>
      <c r="O57" s="300"/>
    </row>
    <row r="58" spans="1:15">
      <c r="A58" s="52">
        <v>34</v>
      </c>
      <c r="B58" s="55" t="s">
        <v>148</v>
      </c>
      <c r="C58" s="301">
        <v>121892280.6428</v>
      </c>
      <c r="D58" s="301">
        <v>-19472973.109999999</v>
      </c>
      <c r="E58" s="302">
        <f>C58+D58</f>
        <v>102419307.5328</v>
      </c>
      <c r="F58" s="309">
        <v>-88170587.260299996</v>
      </c>
      <c r="G58" s="310">
        <v>-39106709.640000001</v>
      </c>
      <c r="H58" s="305">
        <f>F58+G58</f>
        <v>-127277296.9003</v>
      </c>
      <c r="J58" s="300"/>
      <c r="K58" s="300"/>
      <c r="L58" s="300"/>
      <c r="M58" s="300"/>
      <c r="N58" s="300"/>
      <c r="O58" s="300"/>
    </row>
    <row r="59" spans="1:15" s="215" customFormat="1">
      <c r="A59" s="52">
        <v>35</v>
      </c>
      <c r="B59" s="55" t="s">
        <v>147</v>
      </c>
      <c r="C59" s="301">
        <v>1032448.07</v>
      </c>
      <c r="D59" s="301">
        <v>0</v>
      </c>
      <c r="E59" s="302">
        <f>C59+D59</f>
        <v>1032448.07</v>
      </c>
      <c r="F59" s="309">
        <v>1281282.97</v>
      </c>
      <c r="G59" s="310">
        <v>0</v>
      </c>
      <c r="H59" s="305">
        <f>F59+G59</f>
        <v>1281282.97</v>
      </c>
      <c r="J59" s="300"/>
      <c r="K59" s="300"/>
      <c r="L59" s="300"/>
      <c r="M59" s="300"/>
      <c r="N59" s="300"/>
      <c r="O59" s="300"/>
    </row>
    <row r="60" spans="1:15">
      <c r="A60" s="52">
        <v>36</v>
      </c>
      <c r="B60" s="55" t="s">
        <v>146</v>
      </c>
      <c r="C60" s="301">
        <v>27922826.733399998</v>
      </c>
      <c r="D60" s="301">
        <v>462478.2</v>
      </c>
      <c r="E60" s="302">
        <f>C60+D60</f>
        <v>28385304.933399998</v>
      </c>
      <c r="F60" s="309">
        <v>324666.36119999998</v>
      </c>
      <c r="G60" s="310">
        <v>1903484.03</v>
      </c>
      <c r="H60" s="305">
        <f>F60+G60</f>
        <v>2228150.3912</v>
      </c>
      <c r="J60" s="300"/>
      <c r="K60" s="300"/>
      <c r="L60" s="300"/>
      <c r="M60" s="300"/>
      <c r="N60" s="300"/>
      <c r="O60" s="300"/>
    </row>
    <row r="61" spans="1:15">
      <c r="A61" s="52">
        <v>37</v>
      </c>
      <c r="B61" s="58" t="s">
        <v>145</v>
      </c>
      <c r="C61" s="306">
        <f>C58+C59+C60</f>
        <v>150847555.44619998</v>
      </c>
      <c r="D61" s="306">
        <f>D58+D59+D60</f>
        <v>-19010494.91</v>
      </c>
      <c r="E61" s="302">
        <f>C61+D61</f>
        <v>131837060.53619999</v>
      </c>
      <c r="F61" s="307">
        <v>-86564637.929099992</v>
      </c>
      <c r="G61" s="308">
        <v>-37203225.609999999</v>
      </c>
      <c r="H61" s="305">
        <f>F61+G61</f>
        <v>-123767863.53909999</v>
      </c>
      <c r="J61" s="300"/>
      <c r="K61" s="300"/>
      <c r="L61" s="300"/>
      <c r="M61" s="300"/>
      <c r="N61" s="300"/>
      <c r="O61" s="300"/>
    </row>
    <row r="62" spans="1:15">
      <c r="A62" s="52"/>
      <c r="B62" s="61"/>
      <c r="C62" s="311"/>
      <c r="D62" s="311"/>
      <c r="E62" s="312"/>
      <c r="F62" s="309"/>
      <c r="G62" s="310"/>
      <c r="H62" s="313"/>
      <c r="J62" s="300"/>
      <c r="K62" s="300"/>
      <c r="L62" s="300"/>
      <c r="M62" s="300"/>
      <c r="N62" s="300"/>
      <c r="O62" s="300"/>
    </row>
    <row r="63" spans="1:15">
      <c r="A63" s="52">
        <v>38</v>
      </c>
      <c r="B63" s="62" t="s">
        <v>144</v>
      </c>
      <c r="C63" s="306">
        <f>C56-C61</f>
        <v>522147384.53380001</v>
      </c>
      <c r="D63" s="306">
        <f>D56-D61</f>
        <v>245208610.91619983</v>
      </c>
      <c r="E63" s="302">
        <f>C63+D63</f>
        <v>767355995.44999981</v>
      </c>
      <c r="F63" s="307">
        <v>535784838.3490001</v>
      </c>
      <c r="G63" s="308">
        <v>196187709.792606</v>
      </c>
      <c r="H63" s="305">
        <f>F63+G63</f>
        <v>731972548.14160609</v>
      </c>
      <c r="J63" s="300"/>
      <c r="K63" s="300"/>
      <c r="L63" s="300"/>
      <c r="M63" s="300"/>
      <c r="N63" s="300"/>
      <c r="O63" s="300"/>
    </row>
    <row r="64" spans="1:15">
      <c r="A64" s="48">
        <v>39</v>
      </c>
      <c r="B64" s="55" t="s">
        <v>143</v>
      </c>
      <c r="C64" s="319">
        <v>113009620</v>
      </c>
      <c r="D64" s="320"/>
      <c r="E64" s="302">
        <f>C64+D64</f>
        <v>113009620</v>
      </c>
      <c r="F64" s="321">
        <v>72300000</v>
      </c>
      <c r="G64" s="322"/>
      <c r="H64" s="305">
        <f>F64+G64</f>
        <v>72300000</v>
      </c>
      <c r="J64" s="300"/>
      <c r="K64" s="300"/>
      <c r="L64" s="300"/>
      <c r="M64" s="300"/>
      <c r="N64" s="300"/>
      <c r="O64" s="300"/>
    </row>
    <row r="65" spans="1:15">
      <c r="A65" s="52">
        <v>40</v>
      </c>
      <c r="B65" s="58" t="s">
        <v>142</v>
      </c>
      <c r="C65" s="323">
        <f>C63-C64</f>
        <v>409137764.53380001</v>
      </c>
      <c r="D65" s="323">
        <f>D63-D64</f>
        <v>245208610.91619983</v>
      </c>
      <c r="E65" s="318">
        <f t="shared" ref="E65" si="9">C65+D65</f>
        <v>654346375.44999981</v>
      </c>
      <c r="F65" s="307">
        <v>463484838.3490001</v>
      </c>
      <c r="G65" s="308">
        <v>196187709.792606</v>
      </c>
      <c r="H65" s="307">
        <v>659672548.14160609</v>
      </c>
      <c r="J65" s="300"/>
      <c r="K65" s="300"/>
      <c r="L65" s="300"/>
      <c r="M65" s="300"/>
      <c r="N65" s="300"/>
      <c r="O65" s="300"/>
    </row>
    <row r="66" spans="1:15">
      <c r="A66" s="48">
        <v>41</v>
      </c>
      <c r="B66" s="55" t="s">
        <v>141</v>
      </c>
      <c r="C66" s="319">
        <v>23922.55</v>
      </c>
      <c r="D66" s="320"/>
      <c r="E66" s="302">
        <f>C66+D66</f>
        <v>23922.55</v>
      </c>
      <c r="F66" s="321">
        <v>-1497248.05</v>
      </c>
      <c r="G66" s="322"/>
      <c r="H66" s="305">
        <f>F66+G66</f>
        <v>-1497248.05</v>
      </c>
      <c r="J66" s="300"/>
      <c r="K66" s="300"/>
      <c r="L66" s="300"/>
      <c r="M66" s="300"/>
      <c r="N66" s="300"/>
      <c r="O66" s="300"/>
    </row>
    <row r="67" spans="1:15" ht="13.5" thickBot="1">
      <c r="A67" s="63">
        <v>42</v>
      </c>
      <c r="B67" s="64" t="s">
        <v>140</v>
      </c>
      <c r="C67" s="324">
        <f>C65+C66</f>
        <v>409161687.08380002</v>
      </c>
      <c r="D67" s="324">
        <f>D65+D66</f>
        <v>245208610.91619983</v>
      </c>
      <c r="E67" s="325">
        <f>C67+D67</f>
        <v>654370297.99999988</v>
      </c>
      <c r="F67" s="324">
        <f>F65+F66</f>
        <v>461987590.29900008</v>
      </c>
      <c r="G67" s="324">
        <f>G65+G66</f>
        <v>196187709.792606</v>
      </c>
      <c r="H67" s="326">
        <f>F67+G67</f>
        <v>658175300.09160614</v>
      </c>
      <c r="J67" s="300"/>
      <c r="K67" s="300"/>
      <c r="L67" s="300"/>
      <c r="M67" s="300"/>
      <c r="N67" s="300"/>
      <c r="O67" s="300"/>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zoomScaleNormal="100" workbookViewId="0"/>
  </sheetViews>
  <sheetFormatPr defaultColWidth="9.140625" defaultRowHeight="12.75"/>
  <cols>
    <col min="1" max="1" width="9.5703125" style="4" bestFit="1" customWidth="1"/>
    <col min="2" max="2" width="72.28515625" style="4" customWidth="1"/>
    <col min="3" max="8" width="18" style="4" customWidth="1"/>
    <col min="9" max="16384" width="9.140625" style="4"/>
  </cols>
  <sheetData>
    <row r="1" spans="1:15">
      <c r="A1" s="2" t="s">
        <v>30</v>
      </c>
      <c r="B1" s="3" t="str">
        <f>'1. key ratios '!B1</f>
        <v>JSC "Bank of Georgia"</v>
      </c>
    </row>
    <row r="2" spans="1:15">
      <c r="A2" s="2" t="s">
        <v>31</v>
      </c>
      <c r="B2" s="282">
        <v>44834</v>
      </c>
    </row>
    <row r="4" spans="1:15" ht="13.5" thickBot="1">
      <c r="A4" s="4" t="s">
        <v>74</v>
      </c>
      <c r="C4" s="193"/>
      <c r="D4" s="193"/>
      <c r="E4" s="193"/>
      <c r="F4" s="194"/>
      <c r="G4" s="194"/>
      <c r="H4" s="195" t="s">
        <v>73</v>
      </c>
    </row>
    <row r="5" spans="1:15">
      <c r="A5" s="668" t="s">
        <v>6</v>
      </c>
      <c r="B5" s="670" t="s">
        <v>338</v>
      </c>
      <c r="C5" s="664" t="s">
        <v>68</v>
      </c>
      <c r="D5" s="665"/>
      <c r="E5" s="666"/>
      <c r="F5" s="664" t="s">
        <v>72</v>
      </c>
      <c r="G5" s="665"/>
      <c r="H5" s="667"/>
    </row>
    <row r="6" spans="1:15">
      <c r="A6" s="669"/>
      <c r="B6" s="671"/>
      <c r="C6" s="24" t="s">
        <v>285</v>
      </c>
      <c r="D6" s="24" t="s">
        <v>121</v>
      </c>
      <c r="E6" s="24" t="s">
        <v>108</v>
      </c>
      <c r="F6" s="24" t="s">
        <v>285</v>
      </c>
      <c r="G6" s="24" t="s">
        <v>121</v>
      </c>
      <c r="H6" s="25" t="s">
        <v>108</v>
      </c>
    </row>
    <row r="7" spans="1:15" s="91" customFormat="1">
      <c r="A7" s="196">
        <v>1</v>
      </c>
      <c r="B7" s="197" t="s">
        <v>372</v>
      </c>
      <c r="C7" s="30"/>
      <c r="D7" s="30"/>
      <c r="E7" s="198">
        <f>C7+D7</f>
        <v>0</v>
      </c>
      <c r="F7" s="30"/>
      <c r="G7" s="30"/>
      <c r="H7" s="31">
        <f t="shared" ref="H7:H53" si="0">F7+G7</f>
        <v>0</v>
      </c>
    </row>
    <row r="8" spans="1:15" s="91" customFormat="1">
      <c r="A8" s="196">
        <v>1.1000000000000001</v>
      </c>
      <c r="B8" s="240" t="s">
        <v>303</v>
      </c>
      <c r="C8" s="355">
        <v>936130193.26999998</v>
      </c>
      <c r="D8" s="355">
        <v>684415273.20229995</v>
      </c>
      <c r="E8" s="198">
        <f t="shared" ref="E8:E53" si="1">C8+D8</f>
        <v>1620545466.4723001</v>
      </c>
      <c r="F8" s="30">
        <v>766754210.11000001</v>
      </c>
      <c r="G8" s="30">
        <v>773618841.42859995</v>
      </c>
      <c r="H8" s="31">
        <f t="shared" si="0"/>
        <v>1540373051.5386</v>
      </c>
      <c r="J8" s="356"/>
      <c r="K8" s="356"/>
      <c r="L8" s="356"/>
      <c r="M8" s="356"/>
      <c r="N8" s="356"/>
      <c r="O8" s="356"/>
    </row>
    <row r="9" spans="1:15" s="91" customFormat="1">
      <c r="A9" s="196">
        <v>1.2</v>
      </c>
      <c r="B9" s="240" t="s">
        <v>304</v>
      </c>
      <c r="C9" s="355">
        <v>0</v>
      </c>
      <c r="D9" s="355">
        <v>108108275.23</v>
      </c>
      <c r="E9" s="198">
        <f t="shared" si="1"/>
        <v>108108275.23</v>
      </c>
      <c r="F9" s="30">
        <v>0</v>
      </c>
      <c r="G9" s="30">
        <v>98745786.720000014</v>
      </c>
      <c r="H9" s="31">
        <f t="shared" si="0"/>
        <v>98745786.720000014</v>
      </c>
      <c r="J9" s="356"/>
      <c r="K9" s="356"/>
      <c r="L9" s="356"/>
      <c r="M9" s="356"/>
      <c r="N9" s="356"/>
      <c r="O9" s="356"/>
    </row>
    <row r="10" spans="1:15" s="91" customFormat="1">
      <c r="A10" s="196">
        <v>1.3</v>
      </c>
      <c r="B10" s="240" t="s">
        <v>305</v>
      </c>
      <c r="C10" s="355">
        <v>204964769.59</v>
      </c>
      <c r="D10" s="355">
        <v>14053809.709899992</v>
      </c>
      <c r="E10" s="198">
        <f t="shared" si="1"/>
        <v>219018579.2999</v>
      </c>
      <c r="F10" s="30">
        <v>220170352.75</v>
      </c>
      <c r="G10" s="30">
        <v>15336828.922899991</v>
      </c>
      <c r="H10" s="31">
        <f t="shared" si="0"/>
        <v>235507181.67289999</v>
      </c>
      <c r="J10" s="356"/>
      <c r="K10" s="356"/>
      <c r="L10" s="356"/>
      <c r="M10" s="356"/>
      <c r="N10" s="356"/>
      <c r="O10" s="356"/>
    </row>
    <row r="11" spans="1:15" s="91" customFormat="1">
      <c r="A11" s="196">
        <v>1.4</v>
      </c>
      <c r="B11" s="240" t="s">
        <v>286</v>
      </c>
      <c r="C11" s="355">
        <v>210299299.68000001</v>
      </c>
      <c r="D11" s="355">
        <v>311848550.30320001</v>
      </c>
      <c r="E11" s="198">
        <f t="shared" si="1"/>
        <v>522147849.98320001</v>
      </c>
      <c r="F11" s="30">
        <v>139525559</v>
      </c>
      <c r="G11" s="30">
        <v>264017584.0097</v>
      </c>
      <c r="H11" s="31">
        <f t="shared" si="0"/>
        <v>403543143.0097</v>
      </c>
      <c r="J11" s="356"/>
      <c r="K11" s="356"/>
      <c r="L11" s="356"/>
      <c r="M11" s="356"/>
      <c r="N11" s="356"/>
      <c r="O11" s="356"/>
    </row>
    <row r="12" spans="1:15" s="91" customFormat="1" ht="29.25" customHeight="1">
      <c r="A12" s="196">
        <v>2</v>
      </c>
      <c r="B12" s="200" t="s">
        <v>307</v>
      </c>
      <c r="C12" s="355">
        <v>0</v>
      </c>
      <c r="D12" s="355">
        <v>0</v>
      </c>
      <c r="E12" s="198">
        <f t="shared" si="1"/>
        <v>0</v>
      </c>
      <c r="F12" s="30">
        <v>0</v>
      </c>
      <c r="G12" s="30">
        <v>0</v>
      </c>
      <c r="H12" s="31">
        <f t="shared" si="0"/>
        <v>0</v>
      </c>
      <c r="J12" s="356"/>
      <c r="K12" s="356"/>
      <c r="L12" s="356"/>
      <c r="M12" s="356"/>
      <c r="N12" s="356"/>
      <c r="O12" s="356"/>
    </row>
    <row r="13" spans="1:15" s="91" customFormat="1" ht="19.899999999999999" customHeight="1">
      <c r="A13" s="196">
        <v>3</v>
      </c>
      <c r="B13" s="200" t="s">
        <v>306</v>
      </c>
      <c r="C13" s="355"/>
      <c r="D13" s="355"/>
      <c r="E13" s="198">
        <f t="shared" si="1"/>
        <v>0</v>
      </c>
      <c r="F13" s="30"/>
      <c r="G13" s="30"/>
      <c r="H13" s="31">
        <f t="shared" si="0"/>
        <v>0</v>
      </c>
      <c r="J13" s="356"/>
      <c r="K13" s="356"/>
      <c r="L13" s="356"/>
      <c r="M13" s="356"/>
      <c r="N13" s="356"/>
      <c r="O13" s="356"/>
    </row>
    <row r="14" spans="1:15" s="91" customFormat="1">
      <c r="A14" s="196">
        <v>3.1</v>
      </c>
      <c r="B14" s="241" t="s">
        <v>287</v>
      </c>
      <c r="C14" s="355">
        <v>3017570000</v>
      </c>
      <c r="D14" s="355">
        <v>0</v>
      </c>
      <c r="E14" s="198">
        <f t="shared" si="1"/>
        <v>3017570000</v>
      </c>
      <c r="F14" s="30">
        <v>1875338000</v>
      </c>
      <c r="G14" s="30">
        <v>15614000</v>
      </c>
      <c r="H14" s="31">
        <f t="shared" si="0"/>
        <v>1890952000</v>
      </c>
      <c r="J14" s="356"/>
      <c r="K14" s="356"/>
      <c r="L14" s="356"/>
      <c r="M14" s="356"/>
      <c r="N14" s="356"/>
      <c r="O14" s="356"/>
    </row>
    <row r="15" spans="1:15" s="91" customFormat="1">
      <c r="A15" s="196">
        <v>3.2</v>
      </c>
      <c r="B15" s="241" t="s">
        <v>288</v>
      </c>
      <c r="C15" s="355"/>
      <c r="D15" s="355"/>
      <c r="E15" s="198">
        <f t="shared" si="1"/>
        <v>0</v>
      </c>
      <c r="F15" s="30"/>
      <c r="G15" s="30"/>
      <c r="H15" s="31">
        <f t="shared" si="0"/>
        <v>0</v>
      </c>
      <c r="J15" s="356"/>
      <c r="K15" s="356"/>
      <c r="L15" s="356"/>
      <c r="M15" s="356"/>
      <c r="N15" s="356"/>
      <c r="O15" s="356"/>
    </row>
    <row r="16" spans="1:15" s="91" customFormat="1">
      <c r="A16" s="196">
        <v>4</v>
      </c>
      <c r="B16" s="200" t="s">
        <v>317</v>
      </c>
      <c r="C16" s="355"/>
      <c r="D16" s="355"/>
      <c r="E16" s="198">
        <f t="shared" si="1"/>
        <v>0</v>
      </c>
      <c r="F16" s="30"/>
      <c r="G16" s="30"/>
      <c r="H16" s="31">
        <f t="shared" si="0"/>
        <v>0</v>
      </c>
      <c r="J16" s="356"/>
      <c r="K16" s="356"/>
      <c r="L16" s="356"/>
      <c r="M16" s="356"/>
      <c r="N16" s="356"/>
      <c r="O16" s="356"/>
    </row>
    <row r="17" spans="1:15" s="91" customFormat="1">
      <c r="A17" s="196">
        <v>4.0999999999999996</v>
      </c>
      <c r="B17" s="241" t="s">
        <v>308</v>
      </c>
      <c r="C17" s="355">
        <v>371135070.31</v>
      </c>
      <c r="D17" s="355">
        <v>259399562.91999999</v>
      </c>
      <c r="E17" s="198">
        <f t="shared" si="1"/>
        <v>630534633.23000002</v>
      </c>
      <c r="F17" s="30">
        <v>372412166.01999998</v>
      </c>
      <c r="G17" s="30">
        <v>361291899.81999999</v>
      </c>
      <c r="H17" s="31">
        <f t="shared" si="0"/>
        <v>733704065.83999991</v>
      </c>
      <c r="J17" s="356"/>
      <c r="K17" s="356"/>
      <c r="L17" s="356"/>
      <c r="M17" s="356"/>
      <c r="N17" s="356"/>
      <c r="O17" s="356"/>
    </row>
    <row r="18" spans="1:15" s="91" customFormat="1">
      <c r="A18" s="196">
        <v>4.2</v>
      </c>
      <c r="B18" s="241" t="s">
        <v>302</v>
      </c>
      <c r="C18" s="355">
        <v>547578263.5</v>
      </c>
      <c r="D18" s="355">
        <v>440490781.62150002</v>
      </c>
      <c r="E18" s="198">
        <f t="shared" si="1"/>
        <v>988069045.12150002</v>
      </c>
      <c r="F18" s="30">
        <v>482289938.67000002</v>
      </c>
      <c r="G18" s="30">
        <v>479389219.6541</v>
      </c>
      <c r="H18" s="31">
        <f t="shared" si="0"/>
        <v>961679158.32410002</v>
      </c>
      <c r="J18" s="356"/>
      <c r="K18" s="356"/>
      <c r="L18" s="356"/>
      <c r="M18" s="356"/>
      <c r="N18" s="356"/>
      <c r="O18" s="356"/>
    </row>
    <row r="19" spans="1:15" s="91" customFormat="1">
      <c r="A19" s="196">
        <v>5</v>
      </c>
      <c r="B19" s="200" t="s">
        <v>316</v>
      </c>
      <c r="C19" s="355"/>
      <c r="D19" s="355"/>
      <c r="E19" s="198">
        <f t="shared" si="1"/>
        <v>0</v>
      </c>
      <c r="F19" s="30"/>
      <c r="G19" s="30"/>
      <c r="H19" s="31">
        <f t="shared" si="0"/>
        <v>0</v>
      </c>
      <c r="J19" s="356"/>
      <c r="K19" s="356"/>
      <c r="L19" s="356"/>
      <c r="M19" s="356"/>
      <c r="N19" s="356"/>
      <c r="O19" s="356"/>
    </row>
    <row r="20" spans="1:15" s="91" customFormat="1">
      <c r="A20" s="196">
        <v>5.0999999999999996</v>
      </c>
      <c r="B20" s="242" t="s">
        <v>291</v>
      </c>
      <c r="C20" s="355">
        <v>196708669.05000001</v>
      </c>
      <c r="D20" s="355">
        <v>198496709.5</v>
      </c>
      <c r="E20" s="198">
        <f t="shared" si="1"/>
        <v>395205378.55000001</v>
      </c>
      <c r="F20" s="30">
        <v>177473936</v>
      </c>
      <c r="G20" s="30">
        <v>171110603</v>
      </c>
      <c r="H20" s="31">
        <f t="shared" si="0"/>
        <v>348584539</v>
      </c>
      <c r="J20" s="356"/>
      <c r="K20" s="356"/>
      <c r="L20" s="356"/>
      <c r="M20" s="356"/>
      <c r="N20" s="356"/>
      <c r="O20" s="356"/>
    </row>
    <row r="21" spans="1:15" s="91" customFormat="1">
      <c r="A21" s="196">
        <v>5.2</v>
      </c>
      <c r="B21" s="242" t="s">
        <v>290</v>
      </c>
      <c r="C21" s="355">
        <v>189957432.18000001</v>
      </c>
      <c r="D21" s="355">
        <v>238692.66</v>
      </c>
      <c r="E21" s="198">
        <f t="shared" si="1"/>
        <v>190196124.84</v>
      </c>
      <c r="F21" s="30">
        <v>177238771.49000001</v>
      </c>
      <c r="G21" s="30">
        <v>416830.48</v>
      </c>
      <c r="H21" s="31">
        <f t="shared" si="0"/>
        <v>177655601.97</v>
      </c>
      <c r="J21" s="356"/>
      <c r="K21" s="356"/>
      <c r="L21" s="356"/>
      <c r="M21" s="356"/>
      <c r="N21" s="356"/>
      <c r="O21" s="356"/>
    </row>
    <row r="22" spans="1:15" s="91" customFormat="1">
      <c r="A22" s="196">
        <v>5.3</v>
      </c>
      <c r="B22" s="242" t="s">
        <v>289</v>
      </c>
      <c r="C22" s="355">
        <v>11806489925.6</v>
      </c>
      <c r="D22" s="355">
        <v>13618168760.52</v>
      </c>
      <c r="E22" s="198">
        <f t="shared" si="1"/>
        <v>25424658686.120003</v>
      </c>
      <c r="F22" s="30">
        <v>10440059443.960001</v>
      </c>
      <c r="G22" s="30">
        <v>12171274675.17</v>
      </c>
      <c r="H22" s="31">
        <f t="shared" si="0"/>
        <v>22611334119.130001</v>
      </c>
      <c r="J22" s="356"/>
      <c r="K22" s="356"/>
      <c r="L22" s="356"/>
      <c r="M22" s="356"/>
      <c r="N22" s="356"/>
      <c r="O22" s="356"/>
    </row>
    <row r="23" spans="1:15" s="91" customFormat="1">
      <c r="A23" s="196" t="s">
        <v>15</v>
      </c>
      <c r="B23" s="201" t="s">
        <v>75</v>
      </c>
      <c r="C23" s="355">
        <v>8356626440.7799997</v>
      </c>
      <c r="D23" s="355">
        <v>5408250984.7600002</v>
      </c>
      <c r="E23" s="198">
        <f t="shared" si="1"/>
        <v>13764877425.540001</v>
      </c>
      <c r="F23" s="30">
        <v>7528512454.5299997</v>
      </c>
      <c r="G23" s="30">
        <v>5387629223.1899996</v>
      </c>
      <c r="H23" s="31">
        <f t="shared" si="0"/>
        <v>12916141677.719999</v>
      </c>
      <c r="J23" s="356"/>
      <c r="K23" s="356"/>
      <c r="L23" s="356"/>
      <c r="M23" s="356"/>
      <c r="N23" s="356"/>
      <c r="O23" s="356"/>
    </row>
    <row r="24" spans="1:15" s="91" customFormat="1">
      <c r="A24" s="196" t="s">
        <v>16</v>
      </c>
      <c r="B24" s="201" t="s">
        <v>76</v>
      </c>
      <c r="C24" s="355">
        <v>2206497457.6700001</v>
      </c>
      <c r="D24" s="355">
        <v>6443679747.5600004</v>
      </c>
      <c r="E24" s="198">
        <f t="shared" si="1"/>
        <v>8650177205.2299995</v>
      </c>
      <c r="F24" s="30">
        <v>1759306050.5699999</v>
      </c>
      <c r="G24" s="30">
        <v>4919740973.1700001</v>
      </c>
      <c r="H24" s="31">
        <f t="shared" si="0"/>
        <v>6679047023.7399998</v>
      </c>
      <c r="J24" s="356"/>
      <c r="K24" s="356"/>
      <c r="L24" s="356"/>
      <c r="M24" s="356"/>
      <c r="N24" s="356"/>
      <c r="O24" s="356"/>
    </row>
    <row r="25" spans="1:15" s="91" customFormat="1">
      <c r="A25" s="196" t="s">
        <v>17</v>
      </c>
      <c r="B25" s="201" t="s">
        <v>77</v>
      </c>
      <c r="C25" s="355">
        <v>0</v>
      </c>
      <c r="D25" s="355">
        <v>0</v>
      </c>
      <c r="E25" s="198">
        <f t="shared" si="1"/>
        <v>0</v>
      </c>
      <c r="F25" s="30">
        <v>0</v>
      </c>
      <c r="G25" s="30">
        <v>0</v>
      </c>
      <c r="H25" s="31">
        <f t="shared" si="0"/>
        <v>0</v>
      </c>
      <c r="J25" s="356"/>
      <c r="K25" s="356"/>
      <c r="L25" s="356"/>
      <c r="M25" s="356"/>
      <c r="N25" s="356"/>
      <c r="O25" s="356"/>
    </row>
    <row r="26" spans="1:15" s="91" customFormat="1">
      <c r="A26" s="196" t="s">
        <v>18</v>
      </c>
      <c r="B26" s="201" t="s">
        <v>78</v>
      </c>
      <c r="C26" s="355">
        <v>1243366027.1500001</v>
      </c>
      <c r="D26" s="355">
        <v>1766238028.2</v>
      </c>
      <c r="E26" s="198">
        <f t="shared" si="1"/>
        <v>3009604055.3500004</v>
      </c>
      <c r="F26" s="30">
        <v>1152240938.8599999</v>
      </c>
      <c r="G26" s="30">
        <v>1863904478.8099999</v>
      </c>
      <c r="H26" s="31">
        <f t="shared" si="0"/>
        <v>3016145417.6700001</v>
      </c>
      <c r="J26" s="356"/>
      <c r="K26" s="356"/>
      <c r="L26" s="356"/>
      <c r="M26" s="356"/>
      <c r="N26" s="356"/>
      <c r="O26" s="356"/>
    </row>
    <row r="27" spans="1:15" s="91" customFormat="1">
      <c r="A27" s="196" t="s">
        <v>19</v>
      </c>
      <c r="B27" s="201" t="s">
        <v>79</v>
      </c>
      <c r="C27" s="355">
        <v>0</v>
      </c>
      <c r="D27" s="355">
        <v>0</v>
      </c>
      <c r="E27" s="198">
        <f t="shared" si="1"/>
        <v>0</v>
      </c>
      <c r="F27" s="30">
        <v>0</v>
      </c>
      <c r="G27" s="30">
        <v>0</v>
      </c>
      <c r="H27" s="31">
        <f t="shared" si="0"/>
        <v>0</v>
      </c>
      <c r="J27" s="356"/>
      <c r="K27" s="356"/>
      <c r="L27" s="356"/>
      <c r="M27" s="356"/>
      <c r="N27" s="356"/>
      <c r="O27" s="356"/>
    </row>
    <row r="28" spans="1:15" s="91" customFormat="1">
      <c r="A28" s="196">
        <v>5.4</v>
      </c>
      <c r="B28" s="242" t="s">
        <v>292</v>
      </c>
      <c r="C28" s="355">
        <v>307553142.14999998</v>
      </c>
      <c r="D28" s="355">
        <v>237048134.27000001</v>
      </c>
      <c r="E28" s="198">
        <f t="shared" si="1"/>
        <v>544601276.41999996</v>
      </c>
      <c r="F28" s="30">
        <v>251968137.02000001</v>
      </c>
      <c r="G28" s="30">
        <v>535563597.57999998</v>
      </c>
      <c r="H28" s="31">
        <f t="shared" si="0"/>
        <v>787531734.60000002</v>
      </c>
      <c r="J28" s="356"/>
      <c r="K28" s="356"/>
      <c r="L28" s="356"/>
      <c r="M28" s="356"/>
      <c r="N28" s="356"/>
      <c r="O28" s="356"/>
    </row>
    <row r="29" spans="1:15" s="91" customFormat="1">
      <c r="A29" s="196">
        <v>5.5</v>
      </c>
      <c r="B29" s="242" t="s">
        <v>293</v>
      </c>
      <c r="C29" s="355">
        <v>0</v>
      </c>
      <c r="D29" s="355">
        <v>0</v>
      </c>
      <c r="E29" s="198">
        <f t="shared" si="1"/>
        <v>0</v>
      </c>
      <c r="F29" s="30">
        <v>0</v>
      </c>
      <c r="G29" s="30">
        <v>0</v>
      </c>
      <c r="H29" s="31">
        <f t="shared" si="0"/>
        <v>0</v>
      </c>
      <c r="J29" s="356"/>
      <c r="K29" s="356"/>
      <c r="L29" s="356"/>
      <c r="M29" s="356"/>
      <c r="N29" s="356"/>
      <c r="O29" s="356"/>
    </row>
    <row r="30" spans="1:15" s="91" customFormat="1">
      <c r="A30" s="196">
        <v>5.6</v>
      </c>
      <c r="B30" s="242" t="s">
        <v>294</v>
      </c>
      <c r="C30" s="355">
        <v>257300492.30000001</v>
      </c>
      <c r="D30" s="355">
        <v>1374691708.77</v>
      </c>
      <c r="E30" s="198">
        <f t="shared" si="1"/>
        <v>1631992201.0699999</v>
      </c>
      <c r="F30" s="30">
        <v>285962192.49000001</v>
      </c>
      <c r="G30" s="30">
        <v>1553046821.27</v>
      </c>
      <c r="H30" s="31">
        <f t="shared" si="0"/>
        <v>1839009013.76</v>
      </c>
      <c r="J30" s="356"/>
      <c r="K30" s="356"/>
      <c r="L30" s="356"/>
      <c r="M30" s="356"/>
      <c r="N30" s="356"/>
      <c r="O30" s="356"/>
    </row>
    <row r="31" spans="1:15" s="91" customFormat="1">
      <c r="A31" s="196">
        <v>5.7</v>
      </c>
      <c r="B31" s="242" t="s">
        <v>79</v>
      </c>
      <c r="C31" s="355">
        <v>2230604849.75</v>
      </c>
      <c r="D31" s="355">
        <v>3555457444.9000001</v>
      </c>
      <c r="E31" s="198">
        <f t="shared" si="1"/>
        <v>5786062294.6499996</v>
      </c>
      <c r="F31" s="30">
        <v>2170564765.3299999</v>
      </c>
      <c r="G31" s="30">
        <v>4319798902.0699997</v>
      </c>
      <c r="H31" s="31">
        <f t="shared" si="0"/>
        <v>6490363667.3999996</v>
      </c>
      <c r="J31" s="356"/>
      <c r="K31" s="356"/>
      <c r="L31" s="356"/>
      <c r="M31" s="356"/>
      <c r="N31" s="356"/>
      <c r="O31" s="356"/>
    </row>
    <row r="32" spans="1:15" s="91" customFormat="1">
      <c r="A32" s="196">
        <v>6</v>
      </c>
      <c r="B32" s="200" t="s">
        <v>322</v>
      </c>
      <c r="C32" s="355">
        <v>0</v>
      </c>
      <c r="D32" s="355">
        <v>0</v>
      </c>
      <c r="E32" s="198">
        <f t="shared" si="1"/>
        <v>0</v>
      </c>
      <c r="F32" s="30">
        <v>0</v>
      </c>
      <c r="G32" s="30">
        <v>0</v>
      </c>
      <c r="H32" s="31">
        <f t="shared" si="0"/>
        <v>0</v>
      </c>
      <c r="J32" s="356"/>
      <c r="K32" s="356"/>
      <c r="L32" s="356"/>
      <c r="M32" s="356"/>
      <c r="N32" s="356"/>
      <c r="O32" s="356"/>
    </row>
    <row r="33" spans="1:15" s="91" customFormat="1">
      <c r="A33" s="196">
        <v>6.1</v>
      </c>
      <c r="B33" s="199" t="s">
        <v>312</v>
      </c>
      <c r="C33" s="355">
        <v>386019267.72999996</v>
      </c>
      <c r="D33" s="355">
        <v>2800507407.524312</v>
      </c>
      <c r="E33" s="198">
        <f t="shared" si="1"/>
        <v>3186526675.254312</v>
      </c>
      <c r="F33" s="30">
        <v>204946763.73999995</v>
      </c>
      <c r="G33" s="30">
        <v>3005760009.848876</v>
      </c>
      <c r="H33" s="31">
        <f t="shared" si="0"/>
        <v>3210706773.5888758</v>
      </c>
      <c r="J33" s="356"/>
      <c r="K33" s="356"/>
      <c r="L33" s="356"/>
      <c r="M33" s="356"/>
      <c r="N33" s="356"/>
      <c r="O33" s="356"/>
    </row>
    <row r="34" spans="1:15" s="91" customFormat="1">
      <c r="A34" s="196">
        <v>6.2</v>
      </c>
      <c r="B34" s="199" t="s">
        <v>313</v>
      </c>
      <c r="C34" s="355">
        <v>82501376.069999993</v>
      </c>
      <c r="D34" s="355">
        <v>2568956345.4293551</v>
      </c>
      <c r="E34" s="198">
        <f t="shared" si="1"/>
        <v>2651457721.4993553</v>
      </c>
      <c r="F34" s="30">
        <v>270371307.61000001</v>
      </c>
      <c r="G34" s="30">
        <v>2875155503.1537724</v>
      </c>
      <c r="H34" s="31">
        <f t="shared" si="0"/>
        <v>3145526810.7637725</v>
      </c>
      <c r="J34" s="356"/>
      <c r="K34" s="356"/>
      <c r="L34" s="356"/>
      <c r="M34" s="356"/>
      <c r="N34" s="356"/>
      <c r="O34" s="356"/>
    </row>
    <row r="35" spans="1:15" s="91" customFormat="1">
      <c r="A35" s="196">
        <v>6.3</v>
      </c>
      <c r="B35" s="199" t="s">
        <v>309</v>
      </c>
      <c r="C35" s="355"/>
      <c r="D35" s="355"/>
      <c r="E35" s="198">
        <f t="shared" si="1"/>
        <v>0</v>
      </c>
      <c r="F35" s="30"/>
      <c r="G35" s="30"/>
      <c r="H35" s="31">
        <f t="shared" si="0"/>
        <v>0</v>
      </c>
      <c r="J35" s="356"/>
      <c r="K35" s="356"/>
      <c r="L35" s="356"/>
      <c r="M35" s="356"/>
      <c r="N35" s="356"/>
      <c r="O35" s="356"/>
    </row>
    <row r="36" spans="1:15" s="91" customFormat="1">
      <c r="A36" s="196">
        <v>6.4</v>
      </c>
      <c r="B36" s="199" t="s">
        <v>310</v>
      </c>
      <c r="C36" s="355"/>
      <c r="D36" s="355"/>
      <c r="E36" s="198">
        <f t="shared" si="1"/>
        <v>0</v>
      </c>
      <c r="F36" s="30"/>
      <c r="G36" s="30"/>
      <c r="H36" s="31">
        <f t="shared" si="0"/>
        <v>0</v>
      </c>
      <c r="J36" s="356"/>
      <c r="K36" s="356"/>
      <c r="L36" s="356"/>
      <c r="M36" s="356"/>
      <c r="N36" s="356"/>
      <c r="O36" s="356"/>
    </row>
    <row r="37" spans="1:15" s="91" customFormat="1">
      <c r="A37" s="196">
        <v>6.5</v>
      </c>
      <c r="B37" s="199" t="s">
        <v>311</v>
      </c>
      <c r="C37" s="355"/>
      <c r="D37" s="355">
        <v>0</v>
      </c>
      <c r="E37" s="198">
        <f t="shared" si="1"/>
        <v>0</v>
      </c>
      <c r="F37" s="30"/>
      <c r="G37" s="30">
        <v>7494719.9999999991</v>
      </c>
      <c r="H37" s="31">
        <f t="shared" si="0"/>
        <v>7494719.9999999991</v>
      </c>
      <c r="J37" s="356"/>
      <c r="K37" s="356"/>
      <c r="L37" s="356"/>
      <c r="M37" s="356"/>
      <c r="N37" s="356"/>
      <c r="O37" s="356"/>
    </row>
    <row r="38" spans="1:15" s="91" customFormat="1">
      <c r="A38" s="196">
        <v>6.6</v>
      </c>
      <c r="B38" s="199" t="s">
        <v>314</v>
      </c>
      <c r="C38" s="355"/>
      <c r="D38" s="355"/>
      <c r="E38" s="198">
        <f t="shared" si="1"/>
        <v>0</v>
      </c>
      <c r="F38" s="30"/>
      <c r="G38" s="30"/>
      <c r="H38" s="31">
        <f t="shared" si="0"/>
        <v>0</v>
      </c>
      <c r="J38" s="356"/>
      <c r="K38" s="356"/>
      <c r="L38" s="356"/>
      <c r="M38" s="356"/>
      <c r="N38" s="356"/>
      <c r="O38" s="356"/>
    </row>
    <row r="39" spans="1:15" s="91" customFormat="1">
      <c r="A39" s="196">
        <v>6.7</v>
      </c>
      <c r="B39" s="199" t="s">
        <v>315</v>
      </c>
      <c r="C39" s="355"/>
      <c r="D39" s="355"/>
      <c r="E39" s="198">
        <f t="shared" si="1"/>
        <v>0</v>
      </c>
      <c r="F39" s="30"/>
      <c r="G39" s="30"/>
      <c r="H39" s="31">
        <f t="shared" si="0"/>
        <v>0</v>
      </c>
      <c r="J39" s="356"/>
      <c r="K39" s="356"/>
      <c r="L39" s="356"/>
      <c r="M39" s="356"/>
      <c r="N39" s="356"/>
      <c r="O39" s="356"/>
    </row>
    <row r="40" spans="1:15" s="91" customFormat="1">
      <c r="A40" s="196">
        <v>7</v>
      </c>
      <c r="B40" s="200" t="s">
        <v>318</v>
      </c>
      <c r="C40" s="355"/>
      <c r="D40" s="355"/>
      <c r="E40" s="198">
        <f t="shared" si="1"/>
        <v>0</v>
      </c>
      <c r="F40" s="30"/>
      <c r="G40" s="30"/>
      <c r="H40" s="31">
        <f t="shared" si="0"/>
        <v>0</v>
      </c>
      <c r="J40" s="356"/>
      <c r="K40" s="356"/>
      <c r="L40" s="356"/>
      <c r="M40" s="356"/>
      <c r="N40" s="356"/>
      <c r="O40" s="356"/>
    </row>
    <row r="41" spans="1:15" s="91" customFormat="1">
      <c r="A41" s="196">
        <v>7.1</v>
      </c>
      <c r="B41" s="199" t="s">
        <v>319</v>
      </c>
      <c r="C41" s="355">
        <v>54445269.240000002</v>
      </c>
      <c r="D41" s="355">
        <v>11279781.699999999</v>
      </c>
      <c r="E41" s="198">
        <f t="shared" si="1"/>
        <v>65725050.939999998</v>
      </c>
      <c r="F41" s="30">
        <v>15832245.119999999</v>
      </c>
      <c r="G41" s="30">
        <v>4934585.72</v>
      </c>
      <c r="H41" s="31">
        <f t="shared" si="0"/>
        <v>20766830.84</v>
      </c>
      <c r="J41" s="356"/>
      <c r="K41" s="356"/>
      <c r="L41" s="356"/>
      <c r="M41" s="356"/>
      <c r="N41" s="356"/>
      <c r="O41" s="356"/>
    </row>
    <row r="42" spans="1:15" s="91" customFormat="1" ht="25.5">
      <c r="A42" s="196">
        <v>7.2</v>
      </c>
      <c r="B42" s="199" t="s">
        <v>320</v>
      </c>
      <c r="C42" s="355">
        <v>5585988.6200000001</v>
      </c>
      <c r="D42" s="355">
        <v>979735.96080999996</v>
      </c>
      <c r="E42" s="198">
        <f t="shared" si="1"/>
        <v>6565724.5808100002</v>
      </c>
      <c r="F42" s="30">
        <v>4149572.11</v>
      </c>
      <c r="G42" s="30">
        <v>2063296.0038780002</v>
      </c>
      <c r="H42" s="31">
        <f t="shared" si="0"/>
        <v>6212868.1138780005</v>
      </c>
      <c r="J42" s="356"/>
      <c r="K42" s="356"/>
      <c r="L42" s="356"/>
      <c r="M42" s="356"/>
      <c r="N42" s="356"/>
      <c r="O42" s="356"/>
    </row>
    <row r="43" spans="1:15" s="91" customFormat="1" ht="25.5">
      <c r="A43" s="196">
        <v>7.3</v>
      </c>
      <c r="B43" s="199" t="s">
        <v>323</v>
      </c>
      <c r="C43" s="355">
        <v>216397651.86000001</v>
      </c>
      <c r="D43" s="355">
        <v>59299691.560000002</v>
      </c>
      <c r="E43" s="198">
        <f t="shared" si="1"/>
        <v>275697343.42000002</v>
      </c>
      <c r="F43" s="30">
        <v>125644485.56</v>
      </c>
      <c r="G43" s="30">
        <v>123414334.23999999</v>
      </c>
      <c r="H43" s="31">
        <f t="shared" si="0"/>
        <v>249058819.80000001</v>
      </c>
      <c r="J43" s="356"/>
      <c r="K43" s="356"/>
      <c r="L43" s="356"/>
      <c r="M43" s="356"/>
      <c r="N43" s="356"/>
      <c r="O43" s="356"/>
    </row>
    <row r="44" spans="1:15" s="91" customFormat="1" ht="25.5">
      <c r="A44" s="196">
        <v>7.4</v>
      </c>
      <c r="B44" s="199" t="s">
        <v>324</v>
      </c>
      <c r="C44" s="355">
        <v>57892073.710000001</v>
      </c>
      <c r="D44" s="355">
        <v>17418472.139017999</v>
      </c>
      <c r="E44" s="198">
        <f t="shared" si="1"/>
        <v>75310545.849018008</v>
      </c>
      <c r="F44" s="30">
        <v>44602543.869999997</v>
      </c>
      <c r="G44" s="30">
        <v>30440496.942063</v>
      </c>
      <c r="H44" s="31">
        <f t="shared" si="0"/>
        <v>75043040.812062994</v>
      </c>
      <c r="J44" s="356"/>
      <c r="K44" s="356"/>
      <c r="L44" s="356"/>
      <c r="M44" s="356"/>
      <c r="N44" s="356"/>
      <c r="O44" s="356"/>
    </row>
    <row r="45" spans="1:15" s="91" customFormat="1">
      <c r="A45" s="196">
        <v>8</v>
      </c>
      <c r="B45" s="200" t="s">
        <v>301</v>
      </c>
      <c r="C45" s="355"/>
      <c r="D45" s="355"/>
      <c r="E45" s="198">
        <f t="shared" si="1"/>
        <v>0</v>
      </c>
      <c r="F45" s="30"/>
      <c r="G45" s="30"/>
      <c r="H45" s="31">
        <f t="shared" si="0"/>
        <v>0</v>
      </c>
      <c r="J45" s="356"/>
      <c r="K45" s="356"/>
      <c r="L45" s="356"/>
      <c r="M45" s="356"/>
      <c r="N45" s="356"/>
      <c r="O45" s="356"/>
    </row>
    <row r="46" spans="1:15" s="91" customFormat="1">
      <c r="A46" s="196">
        <v>8.1</v>
      </c>
      <c r="B46" s="241" t="s">
        <v>325</v>
      </c>
      <c r="C46" s="355"/>
      <c r="D46" s="355"/>
      <c r="E46" s="198">
        <f t="shared" si="1"/>
        <v>0</v>
      </c>
      <c r="F46" s="30"/>
      <c r="G46" s="30"/>
      <c r="H46" s="31">
        <f t="shared" si="0"/>
        <v>0</v>
      </c>
      <c r="J46" s="356"/>
      <c r="K46" s="356"/>
      <c r="L46" s="356"/>
      <c r="M46" s="356"/>
      <c r="N46" s="356"/>
      <c r="O46" s="356"/>
    </row>
    <row r="47" spans="1:15" s="91" customFormat="1">
      <c r="A47" s="196">
        <v>8.1999999999999993</v>
      </c>
      <c r="B47" s="241" t="s">
        <v>326</v>
      </c>
      <c r="C47" s="355"/>
      <c r="D47" s="355"/>
      <c r="E47" s="198">
        <f t="shared" si="1"/>
        <v>0</v>
      </c>
      <c r="F47" s="30"/>
      <c r="G47" s="30"/>
      <c r="H47" s="31">
        <f t="shared" si="0"/>
        <v>0</v>
      </c>
      <c r="J47" s="356"/>
      <c r="K47" s="356"/>
      <c r="L47" s="356"/>
      <c r="M47" s="356"/>
      <c r="N47" s="356"/>
      <c r="O47" s="356"/>
    </row>
    <row r="48" spans="1:15" s="91" customFormat="1">
      <c r="A48" s="196">
        <v>8.3000000000000007</v>
      </c>
      <c r="B48" s="241" t="s">
        <v>327</v>
      </c>
      <c r="C48" s="355"/>
      <c r="D48" s="355"/>
      <c r="E48" s="198">
        <f t="shared" si="1"/>
        <v>0</v>
      </c>
      <c r="F48" s="30"/>
      <c r="G48" s="30"/>
      <c r="H48" s="31">
        <f t="shared" si="0"/>
        <v>0</v>
      </c>
      <c r="J48" s="356"/>
      <c r="K48" s="356"/>
      <c r="L48" s="356"/>
      <c r="M48" s="356"/>
      <c r="N48" s="356"/>
      <c r="O48" s="356"/>
    </row>
    <row r="49" spans="1:15" s="91" customFormat="1">
      <c r="A49" s="196">
        <v>8.4</v>
      </c>
      <c r="B49" s="241" t="s">
        <v>328</v>
      </c>
      <c r="C49" s="355"/>
      <c r="D49" s="355"/>
      <c r="E49" s="198">
        <f t="shared" si="1"/>
        <v>0</v>
      </c>
      <c r="F49" s="30"/>
      <c r="G49" s="30"/>
      <c r="H49" s="31">
        <f t="shared" si="0"/>
        <v>0</v>
      </c>
      <c r="J49" s="356"/>
      <c r="K49" s="356"/>
      <c r="L49" s="356"/>
      <c r="M49" s="356"/>
      <c r="N49" s="356"/>
      <c r="O49" s="356"/>
    </row>
    <row r="50" spans="1:15" s="91" customFormat="1">
      <c r="A50" s="196">
        <v>8.5</v>
      </c>
      <c r="B50" s="241" t="s">
        <v>329</v>
      </c>
      <c r="C50" s="355"/>
      <c r="D50" s="355"/>
      <c r="E50" s="198">
        <f t="shared" si="1"/>
        <v>0</v>
      </c>
      <c r="F50" s="30"/>
      <c r="G50" s="30"/>
      <c r="H50" s="31">
        <f t="shared" si="0"/>
        <v>0</v>
      </c>
      <c r="J50" s="356"/>
      <c r="K50" s="356"/>
      <c r="L50" s="356"/>
      <c r="M50" s="356"/>
      <c r="N50" s="356"/>
      <c r="O50" s="356"/>
    </row>
    <row r="51" spans="1:15" s="91" customFormat="1">
      <c r="A51" s="196">
        <v>8.6</v>
      </c>
      <c r="B51" s="241" t="s">
        <v>330</v>
      </c>
      <c r="C51" s="355"/>
      <c r="D51" s="355"/>
      <c r="E51" s="198">
        <f t="shared" si="1"/>
        <v>0</v>
      </c>
      <c r="F51" s="30"/>
      <c r="G51" s="30"/>
      <c r="H51" s="31">
        <f t="shared" si="0"/>
        <v>0</v>
      </c>
      <c r="J51" s="356"/>
      <c r="K51" s="356"/>
      <c r="L51" s="356"/>
      <c r="M51" s="356"/>
      <c r="N51" s="356"/>
      <c r="O51" s="356"/>
    </row>
    <row r="52" spans="1:15" s="91" customFormat="1">
      <c r="A52" s="196">
        <v>8.6999999999999993</v>
      </c>
      <c r="B52" s="241" t="s">
        <v>331</v>
      </c>
      <c r="C52" s="355"/>
      <c r="D52" s="355"/>
      <c r="E52" s="198">
        <f t="shared" si="1"/>
        <v>0</v>
      </c>
      <c r="F52" s="30"/>
      <c r="G52" s="30"/>
      <c r="H52" s="31">
        <f t="shared" si="0"/>
        <v>0</v>
      </c>
      <c r="J52" s="356"/>
      <c r="K52" s="356"/>
      <c r="L52" s="356"/>
      <c r="M52" s="356"/>
      <c r="N52" s="356"/>
      <c r="O52" s="356"/>
    </row>
    <row r="53" spans="1:15" s="91" customFormat="1" ht="13.5" thickBot="1">
      <c r="A53" s="202">
        <v>9</v>
      </c>
      <c r="B53" s="203" t="s">
        <v>321</v>
      </c>
      <c r="C53" s="204"/>
      <c r="D53" s="204"/>
      <c r="E53" s="205">
        <f t="shared" si="1"/>
        <v>0</v>
      </c>
      <c r="F53" s="204"/>
      <c r="G53" s="204"/>
      <c r="H53" s="42">
        <f t="shared" si="0"/>
        <v>0</v>
      </c>
      <c r="J53" s="356"/>
      <c r="K53" s="356"/>
      <c r="L53" s="356"/>
      <c r="M53" s="356"/>
      <c r="N53" s="356"/>
      <c r="O53" s="356"/>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Normal="100" workbookViewId="0">
      <pane xSplit="1" ySplit="4" topLeftCell="B5" activePane="bottomRight" state="frozen"/>
      <selection pane="topRight"/>
      <selection pane="bottomLeft"/>
      <selection pane="bottomRight" activeCell="B5" sqref="B5"/>
    </sheetView>
  </sheetViews>
  <sheetFormatPr defaultColWidth="9.140625" defaultRowHeight="12.75"/>
  <cols>
    <col min="1" max="1" width="9.5703125" style="4" bestFit="1" customWidth="1"/>
    <col min="2" max="2" width="93.5703125" style="4" customWidth="1"/>
    <col min="3" max="3" width="13.85546875" style="4" customWidth="1"/>
    <col min="4" max="7" width="13.85546875" style="4" bestFit="1" customWidth="1"/>
    <col min="8" max="11" width="9.7109375" style="4" customWidth="1"/>
    <col min="12" max="16384" width="9.140625" style="4"/>
  </cols>
  <sheetData>
    <row r="1" spans="1:14">
      <c r="A1" s="2" t="s">
        <v>30</v>
      </c>
      <c r="B1" s="3" t="str">
        <f>'1. key ratios '!B1</f>
        <v>JSC "Bank of Georgia"</v>
      </c>
      <c r="C1" s="3"/>
    </row>
    <row r="2" spans="1:14">
      <c r="A2" s="2" t="s">
        <v>31</v>
      </c>
      <c r="B2" s="282">
        <f>'1. key ratios '!B2</f>
        <v>44834</v>
      </c>
      <c r="C2" s="6"/>
      <c r="D2" s="7"/>
      <c r="E2" s="7"/>
      <c r="F2" s="7"/>
      <c r="G2" s="7"/>
      <c r="H2" s="7"/>
    </row>
    <row r="3" spans="1:14">
      <c r="A3" s="2"/>
      <c r="B3" s="3"/>
      <c r="C3" s="6"/>
      <c r="D3" s="7"/>
      <c r="E3" s="7"/>
      <c r="F3" s="7"/>
      <c r="G3" s="7"/>
      <c r="H3" s="7"/>
    </row>
    <row r="4" spans="1:14" ht="15" customHeight="1" thickBot="1">
      <c r="A4" s="7" t="s">
        <v>197</v>
      </c>
      <c r="B4" s="153" t="s">
        <v>295</v>
      </c>
      <c r="C4" s="65" t="s">
        <v>73</v>
      </c>
    </row>
    <row r="5" spans="1:14" ht="15" customHeight="1">
      <c r="A5" s="235" t="s">
        <v>6</v>
      </c>
      <c r="B5" s="236"/>
      <c r="C5" s="280" t="s">
        <v>736</v>
      </c>
      <c r="D5" s="280" t="s">
        <v>737</v>
      </c>
      <c r="E5" s="280" t="s">
        <v>738</v>
      </c>
      <c r="F5" s="280" t="s">
        <v>739</v>
      </c>
      <c r="G5" s="281" t="s">
        <v>740</v>
      </c>
    </row>
    <row r="6" spans="1:14" ht="15" customHeight="1">
      <c r="A6" s="66">
        <v>1</v>
      </c>
      <c r="B6" s="265" t="s">
        <v>299</v>
      </c>
      <c r="C6" s="357">
        <v>17347345920.412716</v>
      </c>
      <c r="D6" s="358">
        <v>16371877727.887962</v>
      </c>
      <c r="E6" s="359">
        <v>16323929977.682119</v>
      </c>
      <c r="F6" s="357">
        <v>15948275955.934664</v>
      </c>
      <c r="G6" s="360">
        <v>15417435324.362616</v>
      </c>
      <c r="I6" s="370"/>
      <c r="J6" s="370"/>
      <c r="K6" s="370"/>
      <c r="L6" s="370"/>
      <c r="M6" s="370"/>
      <c r="N6" s="370"/>
    </row>
    <row r="7" spans="1:14" ht="15" customHeight="1">
      <c r="A7" s="66">
        <v>1.1000000000000001</v>
      </c>
      <c r="B7" s="265" t="s">
        <v>476</v>
      </c>
      <c r="C7" s="361">
        <v>16544851909.725323</v>
      </c>
      <c r="D7" s="362">
        <v>15611490582.044849</v>
      </c>
      <c r="E7" s="361">
        <v>15529354004.181189</v>
      </c>
      <c r="F7" s="361">
        <v>15140921228.102951</v>
      </c>
      <c r="G7" s="363">
        <v>14668180443.548391</v>
      </c>
      <c r="I7" s="370"/>
      <c r="J7" s="370"/>
      <c r="K7" s="370"/>
      <c r="L7" s="370"/>
      <c r="M7" s="370"/>
    </row>
    <row r="8" spans="1:14">
      <c r="A8" s="66" t="s">
        <v>14</v>
      </c>
      <c r="B8" s="265" t="s">
        <v>196</v>
      </c>
      <c r="C8" s="361">
        <v>106945982.93000001</v>
      </c>
      <c r="D8" s="362">
        <v>30689.53</v>
      </c>
      <c r="E8" s="361">
        <v>25300871.960000001</v>
      </c>
      <c r="F8" s="361">
        <v>31244923.489999998</v>
      </c>
      <c r="G8" s="363">
        <v>22545797.210000001</v>
      </c>
      <c r="I8" s="370"/>
      <c r="J8" s="370"/>
      <c r="K8" s="370"/>
      <c r="L8" s="370"/>
      <c r="M8" s="370"/>
    </row>
    <row r="9" spans="1:14" ht="15" customHeight="1">
      <c r="A9" s="66">
        <v>1.2</v>
      </c>
      <c r="B9" s="266" t="s">
        <v>195</v>
      </c>
      <c r="C9" s="361">
        <v>790165350.80172515</v>
      </c>
      <c r="D9" s="362">
        <v>743785147.70122492</v>
      </c>
      <c r="E9" s="361">
        <v>775317326.52577496</v>
      </c>
      <c r="F9" s="361">
        <v>788190181.51263344</v>
      </c>
      <c r="G9" s="363">
        <v>720396711.56605005</v>
      </c>
      <c r="I9" s="370"/>
      <c r="J9" s="370"/>
      <c r="K9" s="370"/>
      <c r="L9" s="370"/>
      <c r="M9" s="370"/>
    </row>
    <row r="10" spans="1:14" ht="15" customHeight="1">
      <c r="A10" s="66">
        <v>1.3</v>
      </c>
      <c r="B10" s="265" t="s">
        <v>28</v>
      </c>
      <c r="C10" s="364">
        <v>12328659.885669002</v>
      </c>
      <c r="D10" s="362">
        <v>16601998.1418876</v>
      </c>
      <c r="E10" s="364">
        <v>19258646.975155998</v>
      </c>
      <c r="F10" s="361">
        <v>19164546.319079004</v>
      </c>
      <c r="G10" s="365">
        <v>28858169.248175401</v>
      </c>
      <c r="I10" s="370"/>
      <c r="J10" s="370"/>
      <c r="K10" s="370"/>
      <c r="L10" s="370"/>
      <c r="M10" s="370"/>
    </row>
    <row r="11" spans="1:14" ht="15" customHeight="1">
      <c r="A11" s="66">
        <v>2</v>
      </c>
      <c r="B11" s="265" t="s">
        <v>296</v>
      </c>
      <c r="C11" s="361">
        <v>42885957.072053246</v>
      </c>
      <c r="D11" s="362">
        <v>90498049.095237538</v>
      </c>
      <c r="E11" s="361">
        <v>28015113.365037788</v>
      </c>
      <c r="F11" s="361">
        <v>9730651.9381269906</v>
      </c>
      <c r="G11" s="363">
        <v>51451504.196805</v>
      </c>
      <c r="I11" s="370"/>
      <c r="J11" s="370"/>
      <c r="K11" s="370"/>
      <c r="L11" s="370"/>
      <c r="M11" s="370"/>
    </row>
    <row r="12" spans="1:14" ht="15" customHeight="1">
      <c r="A12" s="66">
        <v>3</v>
      </c>
      <c r="B12" s="265" t="s">
        <v>297</v>
      </c>
      <c r="C12" s="364">
        <v>2019942740.5366199</v>
      </c>
      <c r="D12" s="362">
        <v>2019942740.5366223</v>
      </c>
      <c r="E12" s="364">
        <v>2019942740.5366223</v>
      </c>
      <c r="F12" s="361">
        <v>2019942740.5366223</v>
      </c>
      <c r="G12" s="365">
        <v>1779276234</v>
      </c>
      <c r="I12" s="370"/>
      <c r="J12" s="370"/>
      <c r="K12" s="370"/>
      <c r="L12" s="370"/>
      <c r="M12" s="370"/>
    </row>
    <row r="13" spans="1:14" ht="15" customHeight="1" thickBot="1">
      <c r="A13" s="68">
        <v>4</v>
      </c>
      <c r="B13" s="69" t="s">
        <v>298</v>
      </c>
      <c r="C13" s="366">
        <v>19410174618.021389</v>
      </c>
      <c r="D13" s="367">
        <v>18482318517.519821</v>
      </c>
      <c r="E13" s="368">
        <v>18371887831.583778</v>
      </c>
      <c r="F13" s="366">
        <v>17977949348.409412</v>
      </c>
      <c r="G13" s="369">
        <v>17248163062.559422</v>
      </c>
      <c r="I13" s="370"/>
      <c r="J13" s="370"/>
      <c r="K13" s="370"/>
      <c r="L13" s="370"/>
      <c r="M13" s="370"/>
    </row>
    <row r="14" spans="1:14">
      <c r="B14" s="71"/>
    </row>
    <row r="15" spans="1:14" ht="25.5">
      <c r="B15" s="72" t="s">
        <v>477</v>
      </c>
    </row>
    <row r="16" spans="1:14">
      <c r="B16" s="7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5" activePane="bottomRight" state="frozen"/>
      <selection pane="topRight"/>
      <selection pane="bottomLeft"/>
      <selection pane="bottomRight" activeCell="B5" sqref="B5"/>
    </sheetView>
  </sheetViews>
  <sheetFormatPr defaultColWidth="9.140625" defaultRowHeight="12.75"/>
  <cols>
    <col min="1" max="1" width="9.5703125" style="4" bestFit="1" customWidth="1"/>
    <col min="2" max="2" width="65.5703125" style="4" customWidth="1"/>
    <col min="3" max="3" width="69.5703125" style="4" bestFit="1" customWidth="1"/>
    <col min="4" max="16384" width="9.140625" style="4"/>
  </cols>
  <sheetData>
    <row r="1" spans="1:8">
      <c r="A1" s="2" t="s">
        <v>30</v>
      </c>
      <c r="B1" s="3" t="str">
        <f>'1. key ratios '!B1</f>
        <v>JSC "Bank of Georgia"</v>
      </c>
    </row>
    <row r="2" spans="1:8">
      <c r="A2" s="2" t="s">
        <v>31</v>
      </c>
      <c r="B2" s="282">
        <f>'1. key ratios '!B2</f>
        <v>44834</v>
      </c>
    </row>
    <row r="4" spans="1:8" ht="27.95" customHeight="1" thickBot="1">
      <c r="A4" s="73" t="s">
        <v>80</v>
      </c>
      <c r="B4" s="74" t="s">
        <v>265</v>
      </c>
      <c r="C4" s="75"/>
    </row>
    <row r="5" spans="1:8">
      <c r="A5" s="76"/>
      <c r="B5" s="373" t="s">
        <v>81</v>
      </c>
      <c r="C5" s="374" t="s">
        <v>490</v>
      </c>
    </row>
    <row r="6" spans="1:8">
      <c r="A6" s="375">
        <v>1</v>
      </c>
      <c r="B6" s="385" t="s">
        <v>745</v>
      </c>
      <c r="C6" s="386" t="s">
        <v>772</v>
      </c>
    </row>
    <row r="7" spans="1:8">
      <c r="A7" s="375">
        <v>2</v>
      </c>
      <c r="B7" s="387" t="s">
        <v>746</v>
      </c>
      <c r="C7" s="386" t="s">
        <v>773</v>
      </c>
    </row>
    <row r="8" spans="1:8">
      <c r="A8" s="375">
        <v>3</v>
      </c>
      <c r="B8" s="387" t="s">
        <v>747</v>
      </c>
      <c r="C8" s="386" t="s">
        <v>773</v>
      </c>
    </row>
    <row r="9" spans="1:8">
      <c r="A9" s="375">
        <v>4</v>
      </c>
      <c r="B9" s="387" t="s">
        <v>748</v>
      </c>
      <c r="C9" s="386" t="s">
        <v>773</v>
      </c>
    </row>
    <row r="10" spans="1:8">
      <c r="A10" s="375">
        <v>5</v>
      </c>
      <c r="B10" s="387" t="s">
        <v>749</v>
      </c>
      <c r="C10" s="386" t="s">
        <v>774</v>
      </c>
    </row>
    <row r="11" spans="1:8">
      <c r="A11" s="375">
        <v>6</v>
      </c>
      <c r="B11" s="387" t="s">
        <v>750</v>
      </c>
      <c r="C11" s="386" t="s">
        <v>774</v>
      </c>
    </row>
    <row r="12" spans="1:8">
      <c r="A12" s="375">
        <v>7</v>
      </c>
      <c r="B12" s="387" t="s">
        <v>751</v>
      </c>
      <c r="C12" s="386" t="s">
        <v>774</v>
      </c>
      <c r="H12" s="71"/>
    </row>
    <row r="13" spans="1:8">
      <c r="A13" s="375">
        <v>8</v>
      </c>
      <c r="B13" s="387" t="s">
        <v>752</v>
      </c>
      <c r="C13" s="386" t="s">
        <v>774</v>
      </c>
    </row>
    <row r="14" spans="1:8">
      <c r="A14" s="77"/>
      <c r="B14" s="376"/>
      <c r="C14" s="377"/>
    </row>
    <row r="15" spans="1:8">
      <c r="A15" s="77"/>
      <c r="B15" s="376"/>
      <c r="C15" s="377"/>
    </row>
    <row r="16" spans="1:8">
      <c r="A16" s="77"/>
      <c r="B16" s="674"/>
      <c r="C16" s="675"/>
    </row>
    <row r="17" spans="1:3">
      <c r="A17" s="77"/>
      <c r="B17" s="378" t="s">
        <v>82</v>
      </c>
      <c r="C17" s="379" t="s">
        <v>491</v>
      </c>
    </row>
    <row r="18" spans="1:3">
      <c r="A18" s="77">
        <v>1</v>
      </c>
      <c r="B18" s="388" t="s">
        <v>753</v>
      </c>
      <c r="C18" s="389" t="s">
        <v>766</v>
      </c>
    </row>
    <row r="19" spans="1:3">
      <c r="A19" s="77">
        <v>2</v>
      </c>
      <c r="B19" s="390" t="s">
        <v>754</v>
      </c>
      <c r="C19" s="391" t="s">
        <v>767</v>
      </c>
    </row>
    <row r="20" spans="1:3">
      <c r="A20" s="77">
        <v>3</v>
      </c>
      <c r="B20" s="390" t="s">
        <v>755</v>
      </c>
      <c r="C20" s="391" t="s">
        <v>767</v>
      </c>
    </row>
    <row r="21" spans="1:3">
      <c r="A21" s="77">
        <v>4</v>
      </c>
      <c r="B21" s="390" t="s">
        <v>756</v>
      </c>
      <c r="C21" s="391" t="s">
        <v>767</v>
      </c>
    </row>
    <row r="22" spans="1:3">
      <c r="A22" s="77">
        <v>5</v>
      </c>
      <c r="B22" s="390" t="s">
        <v>757</v>
      </c>
      <c r="C22" s="391" t="s">
        <v>771</v>
      </c>
    </row>
    <row r="23" spans="1:3">
      <c r="A23" s="77">
        <v>6</v>
      </c>
      <c r="B23" s="390" t="s">
        <v>758</v>
      </c>
      <c r="C23" s="391" t="s">
        <v>770</v>
      </c>
    </row>
    <row r="24" spans="1:3">
      <c r="A24" s="77">
        <v>7</v>
      </c>
      <c r="B24" s="390" t="s">
        <v>759</v>
      </c>
      <c r="C24" s="391" t="s">
        <v>769</v>
      </c>
    </row>
    <row r="25" spans="1:3">
      <c r="A25" s="77">
        <v>8</v>
      </c>
      <c r="B25" s="390" t="s">
        <v>760</v>
      </c>
      <c r="C25" s="391" t="s">
        <v>767</v>
      </c>
    </row>
    <row r="26" spans="1:3">
      <c r="A26" s="77">
        <v>9</v>
      </c>
      <c r="B26" s="390" t="s">
        <v>761</v>
      </c>
      <c r="C26" s="391" t="s">
        <v>768</v>
      </c>
    </row>
    <row r="27" spans="1:3" ht="15.75" customHeight="1">
      <c r="A27" s="77"/>
      <c r="B27" s="376"/>
      <c r="C27" s="380"/>
    </row>
    <row r="28" spans="1:3" ht="15.75" customHeight="1">
      <c r="A28" s="77"/>
      <c r="B28" s="376"/>
      <c r="C28" s="380"/>
    </row>
    <row r="29" spans="1:3" ht="30" customHeight="1">
      <c r="A29" s="77"/>
      <c r="B29" s="672" t="s">
        <v>83</v>
      </c>
      <c r="C29" s="673"/>
    </row>
    <row r="30" spans="1:3">
      <c r="A30" s="77">
        <v>1</v>
      </c>
      <c r="B30" s="381" t="s">
        <v>764</v>
      </c>
      <c r="C30" s="371">
        <v>0.19770973141775675</v>
      </c>
    </row>
    <row r="31" spans="1:3" ht="15.75" customHeight="1">
      <c r="A31" s="77">
        <v>2</v>
      </c>
      <c r="B31" s="382" t="s">
        <v>765</v>
      </c>
      <c r="C31" s="371" t="s">
        <v>762</v>
      </c>
    </row>
    <row r="32" spans="1:3" ht="29.25" customHeight="1">
      <c r="A32" s="77"/>
      <c r="B32" s="376" t="s">
        <v>84</v>
      </c>
      <c r="C32" s="377"/>
    </row>
    <row r="33" spans="1:3">
      <c r="A33" s="77">
        <v>1</v>
      </c>
      <c r="B33" s="676" t="s">
        <v>763</v>
      </c>
      <c r="C33" s="677">
        <v>0.20300000000000001</v>
      </c>
    </row>
    <row r="34" spans="1:3" ht="13.5" thickBot="1">
      <c r="A34" s="383"/>
      <c r="B34" s="372"/>
      <c r="C34" s="384"/>
    </row>
  </sheetData>
  <mergeCells count="3">
    <mergeCell ref="B29:C29"/>
    <mergeCell ref="B16:C16"/>
    <mergeCell ref="B33:C33"/>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workbookViewId="0">
      <pane xSplit="1" ySplit="5" topLeftCell="B6" activePane="bottomRight" state="frozen"/>
      <selection pane="topRight"/>
      <selection pane="bottomLeft"/>
      <selection pane="bottomRight" activeCell="B6" sqref="B6:B7"/>
    </sheetView>
  </sheetViews>
  <sheetFormatPr defaultColWidth="9.140625" defaultRowHeight="12.75"/>
  <cols>
    <col min="1" max="1" width="9.5703125" style="4" bestFit="1" customWidth="1"/>
    <col min="2" max="2" width="47.5703125" style="4" customWidth="1"/>
    <col min="3" max="5" width="25.42578125" style="4" customWidth="1"/>
    <col min="6" max="6" width="12" style="4" bestFit="1" customWidth="1"/>
    <col min="7" max="7" width="12.5703125" style="4" bestFit="1" customWidth="1"/>
    <col min="8" max="16384" width="9.140625" style="4"/>
  </cols>
  <sheetData>
    <row r="1" spans="1:9">
      <c r="A1" s="249" t="s">
        <v>30</v>
      </c>
      <c r="B1" s="3" t="str">
        <f>'1. key ratios '!B1</f>
        <v>JSC "Bank of Georgia"</v>
      </c>
      <c r="C1" s="91"/>
      <c r="D1" s="91"/>
      <c r="E1" s="91"/>
      <c r="F1" s="91"/>
    </row>
    <row r="2" spans="1:9" s="79" customFormat="1" ht="15.75" customHeight="1">
      <c r="A2" s="249" t="s">
        <v>31</v>
      </c>
      <c r="B2" s="282">
        <f>'1. key ratios '!B2</f>
        <v>44834</v>
      </c>
    </row>
    <row r="3" spans="1:9" s="79" customFormat="1" ht="15.75" customHeight="1">
      <c r="A3" s="249"/>
    </row>
    <row r="4" spans="1:9" s="79" customFormat="1" ht="15.75" customHeight="1" thickBot="1">
      <c r="A4" s="250" t="s">
        <v>201</v>
      </c>
      <c r="B4" s="682" t="s">
        <v>345</v>
      </c>
      <c r="C4" s="683"/>
      <c r="D4" s="683"/>
      <c r="E4" s="683"/>
    </row>
    <row r="5" spans="1:9" s="83" customFormat="1" ht="17.45" customHeight="1">
      <c r="A5" s="216"/>
      <c r="B5" s="217"/>
      <c r="C5" s="81" t="s">
        <v>0</v>
      </c>
      <c r="D5" s="81" t="s">
        <v>1</v>
      </c>
      <c r="E5" s="82" t="s">
        <v>2</v>
      </c>
    </row>
    <row r="6" spans="1:9" s="91" customFormat="1" ht="14.45" customHeight="1">
      <c r="A6" s="251"/>
      <c r="B6" s="678" t="s">
        <v>352</v>
      </c>
      <c r="C6" s="678" t="s">
        <v>92</v>
      </c>
      <c r="D6" s="680" t="s">
        <v>200</v>
      </c>
      <c r="E6" s="681"/>
      <c r="G6" s="4"/>
    </row>
    <row r="7" spans="1:9" s="91" customFormat="1" ht="99.6" customHeight="1">
      <c r="A7" s="251"/>
      <c r="B7" s="679"/>
      <c r="C7" s="678"/>
      <c r="D7" s="291" t="s">
        <v>199</v>
      </c>
      <c r="E7" s="257" t="s">
        <v>353</v>
      </c>
      <c r="G7" s="4"/>
    </row>
    <row r="8" spans="1:9">
      <c r="A8" s="252">
        <v>1</v>
      </c>
      <c r="B8" s="258" t="s">
        <v>35</v>
      </c>
      <c r="C8" s="259">
        <v>806655650.96599996</v>
      </c>
      <c r="D8" s="259"/>
      <c r="E8" s="260">
        <v>806655650.96599996</v>
      </c>
      <c r="F8" s="91"/>
      <c r="G8" s="192"/>
      <c r="H8" s="192"/>
      <c r="I8" s="192"/>
    </row>
    <row r="9" spans="1:9">
      <c r="A9" s="252">
        <v>2</v>
      </c>
      <c r="B9" s="258" t="s">
        <v>36</v>
      </c>
      <c r="C9" s="259">
        <v>2509986290.1300001</v>
      </c>
      <c r="D9" s="259"/>
      <c r="E9" s="260">
        <v>2509986290.1300001</v>
      </c>
      <c r="F9" s="91"/>
      <c r="G9" s="192"/>
      <c r="H9" s="192"/>
      <c r="I9" s="192"/>
    </row>
    <row r="10" spans="1:9">
      <c r="A10" s="252">
        <v>3</v>
      </c>
      <c r="B10" s="258" t="s">
        <v>37</v>
      </c>
      <c r="C10" s="259">
        <v>1906434505.0899999</v>
      </c>
      <c r="D10" s="259"/>
      <c r="E10" s="260">
        <v>1906434505.0899999</v>
      </c>
      <c r="F10" s="91"/>
      <c r="G10" s="192"/>
      <c r="H10" s="192"/>
      <c r="I10" s="192"/>
    </row>
    <row r="11" spans="1:9">
      <c r="A11" s="252">
        <v>4</v>
      </c>
      <c r="B11" s="258" t="s">
        <v>38</v>
      </c>
      <c r="C11" s="259">
        <v>303.24</v>
      </c>
      <c r="D11" s="259"/>
      <c r="E11" s="260">
        <v>303.24</v>
      </c>
      <c r="F11" s="91"/>
      <c r="G11" s="192"/>
      <c r="H11" s="192"/>
      <c r="I11" s="192"/>
    </row>
    <row r="12" spans="1:9">
      <c r="A12" s="252">
        <v>5</v>
      </c>
      <c r="B12" s="258" t="s">
        <v>39</v>
      </c>
      <c r="C12" s="259">
        <v>4173001873.6280003</v>
      </c>
      <c r="D12" s="259"/>
      <c r="E12" s="260">
        <v>4173001873.6280003</v>
      </c>
      <c r="F12" s="91"/>
      <c r="G12" s="192"/>
      <c r="H12" s="192"/>
      <c r="I12" s="192"/>
    </row>
    <row r="13" spans="1:9">
      <c r="A13" s="252">
        <v>6.1</v>
      </c>
      <c r="B13" s="261" t="s">
        <v>40</v>
      </c>
      <c r="C13" s="262">
        <v>15661545891.220699</v>
      </c>
      <c r="D13" s="259">
        <v>0</v>
      </c>
      <c r="E13" s="260">
        <v>15661545891.220699</v>
      </c>
      <c r="F13" s="91"/>
      <c r="G13" s="192"/>
      <c r="H13" s="192"/>
      <c r="I13" s="192"/>
    </row>
    <row r="14" spans="1:9">
      <c r="A14" s="252">
        <v>6.2</v>
      </c>
      <c r="B14" s="263" t="s">
        <v>41</v>
      </c>
      <c r="C14" s="262">
        <v>-625353644.11890006</v>
      </c>
      <c r="D14" s="259">
        <v>0</v>
      </c>
      <c r="E14" s="260">
        <v>-625353644.11890006</v>
      </c>
      <c r="F14" s="91"/>
      <c r="G14" s="192"/>
      <c r="H14" s="192"/>
      <c r="I14" s="192"/>
    </row>
    <row r="15" spans="1:9">
      <c r="A15" s="252">
        <v>6</v>
      </c>
      <c r="B15" s="258" t="s">
        <v>42</v>
      </c>
      <c r="C15" s="259">
        <v>15036192247.101799</v>
      </c>
      <c r="D15" s="259">
        <v>0</v>
      </c>
      <c r="E15" s="260">
        <v>15036192247.101799</v>
      </c>
      <c r="F15" s="91"/>
      <c r="G15" s="192"/>
      <c r="H15" s="192"/>
      <c r="I15" s="192"/>
    </row>
    <row r="16" spans="1:9">
      <c r="A16" s="252">
        <v>7</v>
      </c>
      <c r="B16" s="258" t="s">
        <v>43</v>
      </c>
      <c r="C16" s="259">
        <v>224787628.35269997</v>
      </c>
      <c r="D16" s="259"/>
      <c r="E16" s="260">
        <v>224787628.35269997</v>
      </c>
      <c r="F16" s="91"/>
      <c r="G16" s="192"/>
      <c r="H16" s="192"/>
      <c r="I16" s="192"/>
    </row>
    <row r="17" spans="1:9">
      <c r="A17" s="252">
        <v>8</v>
      </c>
      <c r="B17" s="258" t="s">
        <v>198</v>
      </c>
      <c r="C17" s="259">
        <v>102977259</v>
      </c>
      <c r="D17" s="259"/>
      <c r="E17" s="260">
        <v>102977259</v>
      </c>
      <c r="F17" s="394"/>
      <c r="G17" s="192"/>
      <c r="H17" s="192"/>
      <c r="I17" s="192"/>
    </row>
    <row r="18" spans="1:9">
      <c r="A18" s="252">
        <v>9</v>
      </c>
      <c r="B18" s="258" t="s">
        <v>44</v>
      </c>
      <c r="C18" s="259">
        <v>146792251.96200001</v>
      </c>
      <c r="D18" s="259">
        <v>9079011.5538999997</v>
      </c>
      <c r="E18" s="260">
        <v>137713240.40810001</v>
      </c>
      <c r="F18" s="91"/>
      <c r="G18" s="192"/>
      <c r="H18" s="192"/>
      <c r="I18" s="192"/>
    </row>
    <row r="19" spans="1:9">
      <c r="A19" s="252">
        <v>10</v>
      </c>
      <c r="B19" s="258" t="s">
        <v>45</v>
      </c>
      <c r="C19" s="259">
        <v>544205922.78999996</v>
      </c>
      <c r="D19" s="259">
        <v>144052002.15000001</v>
      </c>
      <c r="E19" s="260">
        <v>400153920.63999999</v>
      </c>
      <c r="F19" s="91"/>
      <c r="G19" s="192"/>
      <c r="H19" s="192"/>
      <c r="I19" s="192"/>
    </row>
    <row r="20" spans="1:9">
      <c r="A20" s="252">
        <v>11</v>
      </c>
      <c r="B20" s="258" t="s">
        <v>46</v>
      </c>
      <c r="C20" s="259">
        <v>547483468.85080004</v>
      </c>
      <c r="D20" s="259">
        <v>0</v>
      </c>
      <c r="E20" s="260">
        <v>547483468.85080004</v>
      </c>
      <c r="F20" s="91"/>
      <c r="G20" s="192"/>
      <c r="H20" s="192"/>
      <c r="I20" s="192"/>
    </row>
    <row r="21" spans="1:9" ht="26.25" thickBot="1">
      <c r="A21" s="168"/>
      <c r="B21" s="253" t="s">
        <v>355</v>
      </c>
      <c r="C21" s="392">
        <f>SUM(C8:C12, C15:C20)</f>
        <v>25998517401.111301</v>
      </c>
      <c r="D21" s="392">
        <f>SUM(D8:D12, D15:D20)</f>
        <v>153131013.70390001</v>
      </c>
      <c r="E21" s="393">
        <f>SUM(E8:E12, E15:E20)</f>
        <v>25845386387.407398</v>
      </c>
      <c r="G21" s="192"/>
      <c r="H21" s="192"/>
      <c r="I21" s="192"/>
    </row>
    <row r="25" spans="1:9">
      <c r="B25" s="86"/>
    </row>
    <row r="26" spans="1:9">
      <c r="B26" s="86"/>
    </row>
    <row r="27" spans="1:9">
      <c r="B27" s="86"/>
    </row>
    <row r="28" spans="1:9">
      <c r="B28" s="86"/>
    </row>
    <row r="29" spans="1:9">
      <c r="B29" s="86"/>
    </row>
    <row r="30" spans="1:9">
      <c r="B30" s="86"/>
    </row>
    <row r="31" spans="1:9">
      <c r="B31" s="86"/>
    </row>
    <row r="32" spans="1:9">
      <c r="B32" s="86"/>
    </row>
    <row r="33" spans="2:2">
      <c r="B33" s="86"/>
    </row>
    <row r="34" spans="2:2">
      <c r="B34" s="86"/>
    </row>
    <row r="35" spans="2:2">
      <c r="B35" s="86"/>
    </row>
    <row r="36" spans="2:2">
      <c r="B36" s="86"/>
    </row>
    <row r="37" spans="2:2">
      <c r="B37" s="86"/>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pane="topRight"/>
      <selection pane="bottomLeft"/>
      <selection pane="bottomRight" activeCell="B5" sqref="B5"/>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'1. key ratios '!B1</f>
        <v>JSC "Bank of Georgia"</v>
      </c>
    </row>
    <row r="2" spans="1:6" s="79" customFormat="1" ht="15.75" customHeight="1">
      <c r="A2" s="2" t="s">
        <v>31</v>
      </c>
      <c r="B2" s="282">
        <f>'1. key ratios '!B2</f>
        <v>44834</v>
      </c>
      <c r="C2" s="4"/>
      <c r="D2" s="4"/>
      <c r="E2" s="4"/>
      <c r="F2" s="4"/>
    </row>
    <row r="3" spans="1:6" s="79" customFormat="1" ht="15.75" customHeight="1">
      <c r="C3" s="4"/>
      <c r="D3" s="4"/>
      <c r="E3" s="4"/>
      <c r="F3" s="4"/>
    </row>
    <row r="4" spans="1:6" s="79" customFormat="1" ht="13.5" thickBot="1">
      <c r="A4" s="79" t="s">
        <v>85</v>
      </c>
      <c r="B4" s="254" t="s">
        <v>332</v>
      </c>
      <c r="C4" s="80" t="s">
        <v>73</v>
      </c>
      <c r="D4" s="4"/>
      <c r="E4" s="4"/>
      <c r="F4" s="4"/>
    </row>
    <row r="5" spans="1:6">
      <c r="A5" s="222">
        <v>1</v>
      </c>
      <c r="B5" s="255" t="s">
        <v>354</v>
      </c>
      <c r="C5" s="223">
        <f>'7. LI1 '!E21</f>
        <v>25845386387.407398</v>
      </c>
      <c r="E5" s="192"/>
    </row>
    <row r="6" spans="1:6" s="224" customFormat="1">
      <c r="A6" s="87">
        <v>2.1</v>
      </c>
      <c r="B6" s="219" t="s">
        <v>333</v>
      </c>
      <c r="C6" s="161">
        <v>2464738419.7212</v>
      </c>
      <c r="E6" s="192"/>
    </row>
    <row r="7" spans="1:6" s="71" customFormat="1" outlineLevel="1">
      <c r="A7" s="66">
        <v>2.2000000000000002</v>
      </c>
      <c r="B7" s="67" t="s">
        <v>334</v>
      </c>
      <c r="C7" s="225">
        <v>1865579489.2657001</v>
      </c>
      <c r="E7" s="192"/>
    </row>
    <row r="8" spans="1:6" s="71" customFormat="1" ht="25.5">
      <c r="A8" s="66">
        <v>3</v>
      </c>
      <c r="B8" s="220" t="s">
        <v>335</v>
      </c>
      <c r="C8" s="226">
        <f>SUM(C5:C7)</f>
        <v>30175704296.394299</v>
      </c>
      <c r="E8" s="192"/>
    </row>
    <row r="9" spans="1:6" s="224" customFormat="1">
      <c r="A9" s="87">
        <v>4</v>
      </c>
      <c r="B9" s="89" t="s">
        <v>87</v>
      </c>
      <c r="C9" s="161">
        <v>279717237.84579992</v>
      </c>
      <c r="E9" s="192"/>
    </row>
    <row r="10" spans="1:6" s="71" customFormat="1" outlineLevel="1">
      <c r="A10" s="66">
        <v>5.0999999999999996</v>
      </c>
      <c r="B10" s="67" t="s">
        <v>336</v>
      </c>
      <c r="C10" s="161">
        <v>-1431363551.9765999</v>
      </c>
      <c r="E10" s="192"/>
    </row>
    <row r="11" spans="1:6" s="71" customFormat="1" outlineLevel="1">
      <c r="A11" s="66">
        <v>5.2</v>
      </c>
      <c r="B11" s="67" t="s">
        <v>337</v>
      </c>
      <c r="C11" s="161">
        <v>-1827297798.3595731</v>
      </c>
      <c r="E11" s="192"/>
    </row>
    <row r="12" spans="1:6" s="71" customFormat="1">
      <c r="A12" s="66">
        <v>6</v>
      </c>
      <c r="B12" s="218" t="s">
        <v>478</v>
      </c>
      <c r="C12" s="161">
        <v>0</v>
      </c>
      <c r="E12" s="192"/>
    </row>
    <row r="13" spans="1:6" s="71" customFormat="1" ht="13.5" thickBot="1">
      <c r="A13" s="68">
        <v>7</v>
      </c>
      <c r="B13" s="221" t="s">
        <v>283</v>
      </c>
      <c r="C13" s="227">
        <f>SUM(C8:C12)</f>
        <v>27196760183.903923</v>
      </c>
      <c r="E13" s="192"/>
    </row>
    <row r="15" spans="1:6" ht="25.5">
      <c r="A15" s="238"/>
      <c r="B15" s="72" t="s">
        <v>479</v>
      </c>
    </row>
    <row r="16" spans="1:6">
      <c r="A16" s="238"/>
      <c r="B16" s="238"/>
    </row>
    <row r="17" spans="1:5">
      <c r="A17" s="79"/>
      <c r="B17" s="292"/>
      <c r="C17" s="238"/>
      <c r="D17" s="238"/>
      <c r="E17" s="238"/>
    </row>
    <row r="18" spans="1:5">
      <c r="A18" s="396"/>
      <c r="B18" s="395"/>
      <c r="C18" s="238"/>
      <c r="D18" s="238"/>
      <c r="E18" s="238"/>
    </row>
    <row r="19" spans="1:5">
      <c r="A19" s="396"/>
      <c r="B19" s="397"/>
      <c r="C19" s="238"/>
      <c r="D19" s="238"/>
      <c r="E19" s="238"/>
    </row>
    <row r="20" spans="1:5">
      <c r="A20" s="398"/>
      <c r="B20" s="249"/>
      <c r="C20" s="238"/>
      <c r="D20" s="238"/>
      <c r="E20" s="238"/>
    </row>
    <row r="21" spans="1:5">
      <c r="A21" s="398"/>
      <c r="B21" s="395"/>
      <c r="C21" s="238"/>
      <c r="D21" s="238"/>
      <c r="E21" s="238"/>
    </row>
    <row r="22" spans="1:5">
      <c r="A22" s="396"/>
      <c r="B22" s="239"/>
      <c r="C22" s="238"/>
      <c r="D22" s="238"/>
      <c r="E22" s="238"/>
    </row>
    <row r="23" spans="1:5">
      <c r="A23" s="398"/>
      <c r="B23" s="249"/>
      <c r="C23" s="238"/>
      <c r="D23" s="238"/>
      <c r="E23" s="238"/>
    </row>
    <row r="24" spans="1:5">
      <c r="A24" s="398"/>
      <c r="B24" s="249"/>
      <c r="C24" s="238"/>
      <c r="D24" s="238"/>
      <c r="E24" s="238"/>
    </row>
    <row r="25" spans="1:5">
      <c r="A25" s="398"/>
      <c r="B25" s="72"/>
      <c r="C25" s="238"/>
      <c r="D25" s="238"/>
      <c r="E25" s="238"/>
    </row>
    <row r="26" spans="1:5">
      <c r="A26" s="398"/>
      <c r="B26" s="395"/>
      <c r="C26" s="238"/>
      <c r="D26" s="238"/>
      <c r="E26" s="238"/>
    </row>
    <row r="27" spans="1:5">
      <c r="A27" s="238"/>
      <c r="B27" s="239"/>
      <c r="C27" s="238"/>
      <c r="D27" s="238"/>
      <c r="E27" s="238"/>
    </row>
    <row r="28" spans="1:5">
      <c r="A28" s="238"/>
      <c r="B28" s="239"/>
      <c r="C28" s="238"/>
      <c r="D28" s="238"/>
      <c r="E28" s="238"/>
    </row>
    <row r="29" spans="1:5">
      <c r="A29" s="238"/>
      <c r="B29" s="239"/>
      <c r="C29" s="238"/>
      <c r="D29" s="238"/>
      <c r="E29" s="238"/>
    </row>
    <row r="30" spans="1:5">
      <c r="A30" s="238"/>
      <c r="B30" s="239"/>
      <c r="C30" s="238"/>
      <c r="D30" s="238"/>
      <c r="E30" s="238"/>
    </row>
    <row r="31" spans="1:5">
      <c r="A31" s="238"/>
      <c r="B31" s="239"/>
      <c r="C31" s="238"/>
      <c r="D31" s="238"/>
      <c r="E31" s="238"/>
    </row>
    <row r="32" spans="1:5">
      <c r="A32" s="238"/>
      <c r="B32" s="239"/>
      <c r="C32" s="238"/>
      <c r="D32" s="238"/>
      <c r="E32" s="238"/>
    </row>
    <row r="33" spans="1:5">
      <c r="A33" s="238"/>
      <c r="B33" s="239"/>
      <c r="C33" s="238"/>
      <c r="D33" s="238"/>
      <c r="E33" s="238"/>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BQNyJZE9+73BGWwASxN57hmGHD1ezv2WsJq44d0hPuM=</DigestValue>
    </Reference>
    <Reference Type="http://www.w3.org/2000/09/xmldsig#Object" URI="#idOfficeObject">
      <DigestMethod Algorithm="http://www.w3.org/2001/04/xmlenc#sha256"/>
      <DigestValue>oHWqS3tqfT2ZPDSs3+Qn4dJZuPoY2zFDXM91smRCcho=</DigestValue>
    </Reference>
    <Reference Type="http://uri.etsi.org/01903#SignedProperties" URI="#idSignedProperties">
      <Transforms>
        <Transform Algorithm="http://www.w3.org/TR/2001/REC-xml-c14n-20010315"/>
      </Transforms>
      <DigestMethod Algorithm="http://www.w3.org/2001/04/xmlenc#sha256"/>
      <DigestValue>/7B0dtKDEieT0VvJhD2uiaJHKf659n+L0QVkV2Ljs1g=</DigestValue>
    </Reference>
  </SignedInfo>
  <SignatureValue>sFspEbRfqlwl2iopRkU7GuyIU7RSnnkJonQrRdjbLyEYM7MMmME7SHGoazqfgMwpmYziCpns//ln
bT83TnGwr8coIjG8yvMoWuT3l97GPR192BYXCc4vj2ngZ1i+rcDKjYWEJvEn7w8emSzWQZu60Gcw
Qj+Xtq7xDDQkan5CJUtTXOgWdG/2Li+wushJO49fTRct12T2BMbj9Hu3TsNy+56U5GONdEFFD6m4
45skYM72/Vw40caV6q4aMuGZTyI2kuEhtzSZgbHMTvPhc7Qw/Fmnhcs8c0SvlLFmHQyRVUdQOgXo
edLo+O9Z+0w7Uel1ccPcMnUt0IkvDN9lhS4p3w==</SignatureValue>
  <KeyInfo>
    <X509Data>
      <X509Certificate>MIIGQDCCBSigAwIBAgIKFVpMCQADAAHSkDANBgkqhkiG9w0BAQsFADBKMRIwEAYKCZImiZPyLGQBGRYCZ2UxEzARBgoJkiaJk/IsZAEZFgNuYmcxHzAdBgNVBAMTFk5CRyBDbGFzcyAyIElOVCBTdWIgQ0EwHhcNMjEwMzIyMDcxNzM2WhcNMjMwMzIyMDcxNzM2WjA+MRwwGgYDVQQKExNKU0MgQmFuayBPZiBHZW9yZ2lhMR4wHAYDVQQDExVCQkcgLSBUYXRvIFRvbWFzaHZpbGkwggEiMA0GCSqGSIb3DQEBAQUAA4IBDwAwggEKAoIBAQDSFYe/4bo5oEDmGnJSQ+4wLIiNN2YGcgHkjDkM5Fl9P397c7IYYqB7rKqymiH1Xq1E20FON9pOz4WaPiibRQz/J8UzifHujH99XJR3BgyhMGuUqJFYK5EsNc8X147dzvmZVEhlCUmw6KImWF3WXsC429XjcTWBMwGup0YGd0Nm6q+K/s+pU1NeX816CV3M2B33y+2oEPcge+16AeRESkD4ZUTsI/3db4X43QtOhSvCWZEJwiJSS39cM+DW1RhWCv3ciwfFJHUziflaN9bQFK95EfQBTpwiwGmWuIVrcIt07FrBWYEfDvcuDERFFjQn6AavcsHgd33lF86mNLuoe8VLAgMBAAGjggMyMIIDLjA8BgkrBgEEAYI3FQcELzAtBiUrBgEEAYI3FQjmsmCDjfVEhoGZCYO4oUqDvoRxBIPEkTOEg4hdAgFkAgEjMB0GA1UdJQQWMBQGCCsGAQUFBwMCBggrBgEFBQcDBDALBgNVHQ8EBAMCB4AwJwYJKwYBBAGCNxUKBBowGDAKBggrBgEFBQcDAjAKBggrBgEFBQcDBDAdBgNVHQ4EFgQUSrubhe+Nx5TyntT+Xpyo//uWGwM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DbmRL6WT1Pf0ubrBAXMRQ5znfv7U72TphaSjmOZcep1S+DOuRZtCfID5kDZ7WOCBg3KlAkhw7r0t6MOiDDOOLYZDsSilUq/7sPwPRM9UYNMUHiqn5kTie/J1IC8Crzc3qrAWKrj33RHthLrOrFf/s6xP3UEnVnqH4zDfU3TP68Iw3jkrjilmjNhMxwbMHRJw/eSLpJ79avtgsWP3JBLk3ta2EKlXteQbXRdz6C0Urukoxv+RI7mkAaOCyTkg5FdG3Kjd+UnlJuJgjEnRRcfBJJfMDyIjdGNWqXc8eSjpSgB4iVuiOYBeGwjZSzURCIwMt5jaPOuLEjCoET193Ih5V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j11MhVqig2wbOjHsFrLCBSOK+zbMGPdpb1y4A5nPESc=</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sNQoHM9NtajJz+PrC4N1Vi1snhyTsogEzqiLY1tcV0k=</DigestValue>
      </Reference>
      <Reference URI="/xl/styles.xml?ContentType=application/vnd.openxmlformats-officedocument.spreadsheetml.styles+xml">
        <DigestMethod Algorithm="http://www.w3.org/2001/04/xmlenc#sha256"/>
        <DigestValue>pHHlF6xGQoDZbmxC2WsYCg5jHkx98cWPAUjZk2RQblU=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jGFqhiFjpiG4rATGnJNBfv9SB+kg3U9IQBSiF7xtJLU=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hXE6evlTpQIQJdfBBvPpQesVl0fA8cB/Shzd9OKi2bc=</DigestValue>
      </Reference>
      <Reference URI="/xl/worksheets/sheet10.xml?ContentType=application/vnd.openxmlformats-officedocument.spreadsheetml.worksheet+xml">
        <DigestMethod Algorithm="http://www.w3.org/2001/04/xmlenc#sha256"/>
        <DigestValue>JE/KJDkNono2aevVwM0zk3c7HiUyUZj5IUACW/O4T2s=</DigestValue>
      </Reference>
      <Reference URI="/xl/worksheets/sheet11.xml?ContentType=application/vnd.openxmlformats-officedocument.spreadsheetml.worksheet+xml">
        <DigestMethod Algorithm="http://www.w3.org/2001/04/xmlenc#sha256"/>
        <DigestValue>lQk9o7gV5bwr2O1YNHWZ3MacZR1dIQGgZXzeklRoGB0=</DigestValue>
      </Reference>
      <Reference URI="/xl/worksheets/sheet12.xml?ContentType=application/vnd.openxmlformats-officedocument.spreadsheetml.worksheet+xml">
        <DigestMethod Algorithm="http://www.w3.org/2001/04/xmlenc#sha256"/>
        <DigestValue>u5RsOXVynS71qujRIs5M3ma/bUU576+VpQqn9A5hWIU=</DigestValue>
      </Reference>
      <Reference URI="/xl/worksheets/sheet13.xml?ContentType=application/vnd.openxmlformats-officedocument.spreadsheetml.worksheet+xml">
        <DigestMethod Algorithm="http://www.w3.org/2001/04/xmlenc#sha256"/>
        <DigestValue>ehgi5ESy66jcOE8kqgXCY1I1IQyMAH6D0zXI+U+qXrg=</DigestValue>
      </Reference>
      <Reference URI="/xl/worksheets/sheet14.xml?ContentType=application/vnd.openxmlformats-officedocument.spreadsheetml.worksheet+xml">
        <DigestMethod Algorithm="http://www.w3.org/2001/04/xmlenc#sha256"/>
        <DigestValue>TIWFlB8+v9FcZmK2lWkamCbvsfUiYfQjU+4kFnoZYKw=</DigestValue>
      </Reference>
      <Reference URI="/xl/worksheets/sheet15.xml?ContentType=application/vnd.openxmlformats-officedocument.spreadsheetml.worksheet+xml">
        <DigestMethod Algorithm="http://www.w3.org/2001/04/xmlenc#sha256"/>
        <DigestValue>QxKhCTYY039H+uDwof9m5iKvi+E0uScv7Z7FRZl3wJc=</DigestValue>
      </Reference>
      <Reference URI="/xl/worksheets/sheet16.xml?ContentType=application/vnd.openxmlformats-officedocument.spreadsheetml.worksheet+xml">
        <DigestMethod Algorithm="http://www.w3.org/2001/04/xmlenc#sha256"/>
        <DigestValue>Be/ro4MUFLUp54InFJTpZ7UKmS3e51QILMXCj/DMB7M=</DigestValue>
      </Reference>
      <Reference URI="/xl/worksheets/sheet17.xml?ContentType=application/vnd.openxmlformats-officedocument.spreadsheetml.worksheet+xml">
        <DigestMethod Algorithm="http://www.w3.org/2001/04/xmlenc#sha256"/>
        <DigestValue>G2FwK/POjOCSvZ7x3s1nQQIXYOBl3W//cVrTufLa6LQ=</DigestValue>
      </Reference>
      <Reference URI="/xl/worksheets/sheet18.xml?ContentType=application/vnd.openxmlformats-officedocument.spreadsheetml.worksheet+xml">
        <DigestMethod Algorithm="http://www.w3.org/2001/04/xmlenc#sha256"/>
        <DigestValue>uL4dKxPqRoJzMx8BubbQZomjMVYc1zbTcPWIDoFe+wo=</DigestValue>
      </Reference>
      <Reference URI="/xl/worksheets/sheet19.xml?ContentType=application/vnd.openxmlformats-officedocument.spreadsheetml.worksheet+xml">
        <DigestMethod Algorithm="http://www.w3.org/2001/04/xmlenc#sha256"/>
        <DigestValue>463B04NW2O0Gf1MyBzMMgkdWeWMQPbXJ6sDWPd6rkWk=</DigestValue>
      </Reference>
      <Reference URI="/xl/worksheets/sheet2.xml?ContentType=application/vnd.openxmlformats-officedocument.spreadsheetml.worksheet+xml">
        <DigestMethod Algorithm="http://www.w3.org/2001/04/xmlenc#sha256"/>
        <DigestValue>Gpvbl0iKnFK82IoFhfUGbQhVYVXl4nYj7iHszW20uwg=</DigestValue>
      </Reference>
      <Reference URI="/xl/worksheets/sheet20.xml?ContentType=application/vnd.openxmlformats-officedocument.spreadsheetml.worksheet+xml">
        <DigestMethod Algorithm="http://www.w3.org/2001/04/xmlenc#sha256"/>
        <DigestValue>8jTzNHCTlSb71WHmLrbXtunXNUUABl+tWzfmLJ7AmhY=</DigestValue>
      </Reference>
      <Reference URI="/xl/worksheets/sheet21.xml?ContentType=application/vnd.openxmlformats-officedocument.spreadsheetml.worksheet+xml">
        <DigestMethod Algorithm="http://www.w3.org/2001/04/xmlenc#sha256"/>
        <DigestValue>6ZpUQElsGUrAAILkKc2rJY6hLec30Fsy38JnNpfCSog=</DigestValue>
      </Reference>
      <Reference URI="/xl/worksheets/sheet22.xml?ContentType=application/vnd.openxmlformats-officedocument.spreadsheetml.worksheet+xml">
        <DigestMethod Algorithm="http://www.w3.org/2001/04/xmlenc#sha256"/>
        <DigestValue>fUhBEfw06VmaDnZzkEpQAWJhE+nKWpkiORMyx3sR8Ug=</DigestValue>
      </Reference>
      <Reference URI="/xl/worksheets/sheet23.xml?ContentType=application/vnd.openxmlformats-officedocument.spreadsheetml.worksheet+xml">
        <DigestMethod Algorithm="http://www.w3.org/2001/04/xmlenc#sha256"/>
        <DigestValue>ASpKGZ640nlVsxUUNvRjfN0wbOCGJFPJyGOdVmYOjII=</DigestValue>
      </Reference>
      <Reference URI="/xl/worksheets/sheet24.xml?ContentType=application/vnd.openxmlformats-officedocument.spreadsheetml.worksheet+xml">
        <DigestMethod Algorithm="http://www.w3.org/2001/04/xmlenc#sha256"/>
        <DigestValue>jz3N1HiKPtGGYv0fzQytxuAiqYpmcUsFV++h890ML3M=</DigestValue>
      </Reference>
      <Reference URI="/xl/worksheets/sheet25.xml?ContentType=application/vnd.openxmlformats-officedocument.spreadsheetml.worksheet+xml">
        <DigestMethod Algorithm="http://www.w3.org/2001/04/xmlenc#sha256"/>
        <DigestValue>wrShQvudjpTl276Uy8huAhbLX4GSEYFL2DHIgFaOZzI=</DigestValue>
      </Reference>
      <Reference URI="/xl/worksheets/sheet26.xml?ContentType=application/vnd.openxmlformats-officedocument.spreadsheetml.worksheet+xml">
        <DigestMethod Algorithm="http://www.w3.org/2001/04/xmlenc#sha256"/>
        <DigestValue>PAJT189zmgb/C532v3Ficush1tQmnS4UeVr0CEItlnA=</DigestValue>
      </Reference>
      <Reference URI="/xl/worksheets/sheet27.xml?ContentType=application/vnd.openxmlformats-officedocument.spreadsheetml.worksheet+xml">
        <DigestMethod Algorithm="http://www.w3.org/2001/04/xmlenc#sha256"/>
        <DigestValue>kpecaNELjcbdUSnNI2HpjUwtXRdYnHRuIG4dlGaRJuY=</DigestValue>
      </Reference>
      <Reference URI="/xl/worksheets/sheet28.xml?ContentType=application/vnd.openxmlformats-officedocument.spreadsheetml.worksheet+xml">
        <DigestMethod Algorithm="http://www.w3.org/2001/04/xmlenc#sha256"/>
        <DigestValue>nMLBGLM+Gd3kfcRBKuJ+fD6KvIHTwbPl8j/v6ICPyu0=</DigestValue>
      </Reference>
      <Reference URI="/xl/worksheets/sheet29.xml?ContentType=application/vnd.openxmlformats-officedocument.spreadsheetml.worksheet+xml">
        <DigestMethod Algorithm="http://www.w3.org/2001/04/xmlenc#sha256"/>
        <DigestValue>klK2QfvePU2e1aph0x0+CJ+fBXC6uJgP7hhC1DUDva8=</DigestValue>
      </Reference>
      <Reference URI="/xl/worksheets/sheet3.xml?ContentType=application/vnd.openxmlformats-officedocument.spreadsheetml.worksheet+xml">
        <DigestMethod Algorithm="http://www.w3.org/2001/04/xmlenc#sha256"/>
        <DigestValue>+Q977/Le1VvreocC5qFwZdoNiuHnU+kU4Ch9umLJkL8=</DigestValue>
      </Reference>
      <Reference URI="/xl/worksheets/sheet4.xml?ContentType=application/vnd.openxmlformats-officedocument.spreadsheetml.worksheet+xml">
        <DigestMethod Algorithm="http://www.w3.org/2001/04/xmlenc#sha256"/>
        <DigestValue>SviDXhWLuk78a9tLn4qHig9s9/FRB+SRz1K0+o9OH7U=</DigestValue>
      </Reference>
      <Reference URI="/xl/worksheets/sheet5.xml?ContentType=application/vnd.openxmlformats-officedocument.spreadsheetml.worksheet+xml">
        <DigestMethod Algorithm="http://www.w3.org/2001/04/xmlenc#sha256"/>
        <DigestValue>adezk7AKtXCS6XxxDhCEvNO8MnwEuw12APjtDm2NSqA=</DigestValue>
      </Reference>
      <Reference URI="/xl/worksheets/sheet6.xml?ContentType=application/vnd.openxmlformats-officedocument.spreadsheetml.worksheet+xml">
        <DigestMethod Algorithm="http://www.w3.org/2001/04/xmlenc#sha256"/>
        <DigestValue>51i3DZD9sQWlR+hwR0qyr4+DvABuqUMk8TEdWbDu2wI=</DigestValue>
      </Reference>
      <Reference URI="/xl/worksheets/sheet7.xml?ContentType=application/vnd.openxmlformats-officedocument.spreadsheetml.worksheet+xml">
        <DigestMethod Algorithm="http://www.w3.org/2001/04/xmlenc#sha256"/>
        <DigestValue>rn3H7gFWoJKWFClYbInEiylPRt5CpBjsrfnDDHUe1iA=</DigestValue>
      </Reference>
      <Reference URI="/xl/worksheets/sheet8.xml?ContentType=application/vnd.openxmlformats-officedocument.spreadsheetml.worksheet+xml">
        <DigestMethod Algorithm="http://www.w3.org/2001/04/xmlenc#sha256"/>
        <DigestValue>VjxGCZzWVVd6Ms3GBGzA1RtxAx/VVALIWnHCIwrvrPw=</DigestValue>
      </Reference>
      <Reference URI="/xl/worksheets/sheet9.xml?ContentType=application/vnd.openxmlformats-officedocument.spreadsheetml.worksheet+xml">
        <DigestMethod Algorithm="http://www.w3.org/2001/04/xmlenc#sha256"/>
        <DigestValue>vVHTjgdJt+PPxf/myfCa1yf3UZ71/B1VIOAr+Jknuzk=</DigestValue>
      </Reference>
    </Manifest>
    <SignatureProperties>
      <SignatureProperty Id="idSignatureTime" Target="#idPackageSignature">
        <mdssi:SignatureTime xmlns:mdssi="http://schemas.openxmlformats.org/package/2006/digital-signature">
          <mdssi:Format>YYYY-MM-DDThh:mm:ssTZD</mdssi:Format>
          <mdssi:Value>2022-10-28T13:08:12Z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PE1-BBG-QQ-20220930</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2022-10-28T13:08:12Z</xd:SigningTime>
          <xd:SigningCertificate>
            <xd:Cert>
              <xd:CertDigest>
                <DigestMethod Algorithm="http://www.w3.org/2001/04/xmlenc#sha256"/>
                <DigestValue>zkRlF4bfG48L4Le7jdWhT8p0+GJGbaGuC/WRzHkgDJk=</DigestValue>
              </xd:CertDigest>
              <xd:IssuerSerial>
                <X509IssuerName>CN=NBG Class 2 INT Sub CA, DC=nbg, DC=ge</X509IssuerName>
                <X509SerialNumber>100835382017330967073424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PE1-BBG-QQ-20220930</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iYXOFQQJOno4M0hBOP4rb+mCoMaauSn6VWCUKr0U7pw=</DigestValue>
    </Reference>
    <Reference Type="http://www.w3.org/2000/09/xmldsig#Object" URI="#idOfficeObject">
      <DigestMethod Algorithm="http://www.w3.org/2001/04/xmlenc#sha256"/>
      <DigestValue>oHWqS3tqfT2ZPDSs3+Qn4dJZuPoY2zFDXM91smRCcho=</DigestValue>
    </Reference>
    <Reference Type="http://uri.etsi.org/01903#SignedProperties" URI="#idSignedProperties">
      <Transforms>
        <Transform Algorithm="http://www.w3.org/TR/2001/REC-xml-c14n-20010315"/>
      </Transforms>
      <DigestMethod Algorithm="http://www.w3.org/2001/04/xmlenc#sha256"/>
      <DigestValue>QnO4ouzAxCySbF5/NgzoK69svV7aZWIXi+6g1yBo4ac=</DigestValue>
    </Reference>
  </SignedInfo>
  <SignatureValue>0vmWKAE4cHn2sATk2zT0ERMF41i7rfnVqbZBOFLl6iLAS2zsJ6bmARdQqE9KlaPgCGENjtaEkqlN
8JYppIBePaiLYt/YEdyCRhkidbEe6PSwSWV2OjKnxle/+rR41rnE0X47CZ/J3LuOKTWhfkTc9Q8V
aLlkjWpeEojkOyEyE8mXsg+xh7YRWZGG+2sG/q1tbULp77cFiFj2FTcROcO4cbQDn6lnypPJHi/d
BThyVK4C+ZEygkE6KFAwtzq1z+0lYP5m1jAQnrn09bDYC08P5sTLrk9t1rPGJcIfJ8GkCbpsVuNc
CkQAaIGP3H0EETVGrgDyjpEoXVq9EKCetQYQiw==</SignatureValue>
  <KeyInfo>
    <X509Data>
      <X509Certificate>MIIGPzCCBSegAwIBAgIKfzWKsAADAAHg2TANBgkqhkiG9w0BAQsFADBKMRIwEAYKCZImiZPyLGQBGRYCZ2UxEzARBgoJkiaJk/IsZAEZFgNuYmcxHzAdBgNVBAMTFk5CRyBDbGFzcyAyIElOVCBTdWIgQ0EwHhcNMjEwNjI4MTI1MTE4WhcNMjMwNjI4MTI1MTE4WjA9MRwwGgYDVQQKExNKU0MgQmFuayBPZiBHZW9yZ2lhMR0wGwYDVQQDExRCQkcgLSBTdWxraGFuIEd2YWxpYTCCASIwDQYJKoZIhvcNAQEBBQADggEPADCCAQoCggEBAOH0twIcpGC05hsgTIgpse09e4sVXJIN8/v8NDNbnV2WRZCvQptz2Xld2np06o903hK54DEU/k1XSGqegeiQfruruzkpXlsgDqRX1G1rhqCbCEAMlRYmkQ7vVyVVCHtGxTGju+of1eADT8iM8sq68S7d6/8hzmYmlIs453gK4suJCx4Ix2ltncZmAhNlQvMjwoy0HP6O1XIIW8AMRDXP3YzAX1QCG67/bGSZx+YgzLZsUJI2QOZ91t7Y8NuRadj83gKHUMG4Pqhqk1mR/LVcax5Ty9qpPTYEZv0xDVeq1rwMY39z7z+PiAfuEx+Nf1dwCEvVz1KLbGcnghIV+UgBBYsCAwEAAaOCAzIwggMuMDwGCSsGAQQBgjcVBwQvMC0GJSsGAQQBgjcVCOayYION9USGgZkJg7ihSoO+hHEEg8SRM4SDiF0CAWQCASMwHQYDVR0lBBYwFAYIKwYBBQUHAwIGCCsGAQUFBwMEMAsGA1UdDwQEAwIHgDAnBgkrBgEEAYI3FQoEGjAYMAoGCCsGAQUFBwMCMAoGCCsGAQUFBwMEMB0GA1UdDgQWBBSnM8DnI4OEl4STtNBvnMmV+uIeM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Z61c/VfFl4dKvY1nQJKHGbMs+LoiVZ8yxbkrYDY/sZpRiX8eHQ00zY+A0UJNJd9JBRJLhfZxWwwTh6uVmn/s8z3Q48/TFwWB7N2+r81muyqldPFzcTrUO9GDf2SjQgeqIdMe4I59q8A4IgiUyGCZimQQW54cTWJMwUkSxLQ++Sij47npdu8FE87tjy81YsUjNXeR4pGeNiFOi3bx22bHlmxFxOBL9LGNj7IbuWKTQeqkaI00BdtmhkBp8jZByKOiurdz3YpCYIOhhTxGvBnQKIOsAkGZ/3bydteo+D13fHQc+7p27yeVUf8HrtQFfnAMuNdzYAL0oOTH8BD57dz0U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j11MhVqig2wbOjHsFrLCBSOK+zbMGPdpb1y4A5nPESc=</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sNQoHM9NtajJz+PrC4N1Vi1snhyTsogEzqiLY1tcV0k=</DigestValue>
      </Reference>
      <Reference URI="/xl/styles.xml?ContentType=application/vnd.openxmlformats-officedocument.spreadsheetml.styles+xml">
        <DigestMethod Algorithm="http://www.w3.org/2001/04/xmlenc#sha256"/>
        <DigestValue>pHHlF6xGQoDZbmxC2WsYCg5jHkx98cWPAUjZk2RQblU=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jGFqhiFjpiG4rATGnJNBfv9SB+kg3U9IQBSiF7xtJLU=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hXE6evlTpQIQJdfBBvPpQesVl0fA8cB/Shzd9OKi2bc=</DigestValue>
      </Reference>
      <Reference URI="/xl/worksheets/sheet10.xml?ContentType=application/vnd.openxmlformats-officedocument.spreadsheetml.worksheet+xml">
        <DigestMethod Algorithm="http://www.w3.org/2001/04/xmlenc#sha256"/>
        <DigestValue>JE/KJDkNono2aevVwM0zk3c7HiUyUZj5IUACW/O4T2s=</DigestValue>
      </Reference>
      <Reference URI="/xl/worksheets/sheet11.xml?ContentType=application/vnd.openxmlformats-officedocument.spreadsheetml.worksheet+xml">
        <DigestMethod Algorithm="http://www.w3.org/2001/04/xmlenc#sha256"/>
        <DigestValue>lQk9o7gV5bwr2O1YNHWZ3MacZR1dIQGgZXzeklRoGB0=</DigestValue>
      </Reference>
      <Reference URI="/xl/worksheets/sheet12.xml?ContentType=application/vnd.openxmlformats-officedocument.spreadsheetml.worksheet+xml">
        <DigestMethod Algorithm="http://www.w3.org/2001/04/xmlenc#sha256"/>
        <DigestValue>u5RsOXVynS71qujRIs5M3ma/bUU576+VpQqn9A5hWIU=</DigestValue>
      </Reference>
      <Reference URI="/xl/worksheets/sheet13.xml?ContentType=application/vnd.openxmlformats-officedocument.spreadsheetml.worksheet+xml">
        <DigestMethod Algorithm="http://www.w3.org/2001/04/xmlenc#sha256"/>
        <DigestValue>ehgi5ESy66jcOE8kqgXCY1I1IQyMAH6D0zXI+U+qXrg=</DigestValue>
      </Reference>
      <Reference URI="/xl/worksheets/sheet14.xml?ContentType=application/vnd.openxmlformats-officedocument.spreadsheetml.worksheet+xml">
        <DigestMethod Algorithm="http://www.w3.org/2001/04/xmlenc#sha256"/>
        <DigestValue>TIWFlB8+v9FcZmK2lWkamCbvsfUiYfQjU+4kFnoZYKw=</DigestValue>
      </Reference>
      <Reference URI="/xl/worksheets/sheet15.xml?ContentType=application/vnd.openxmlformats-officedocument.spreadsheetml.worksheet+xml">
        <DigestMethod Algorithm="http://www.w3.org/2001/04/xmlenc#sha256"/>
        <DigestValue>QxKhCTYY039H+uDwof9m5iKvi+E0uScv7Z7FRZl3wJc=</DigestValue>
      </Reference>
      <Reference URI="/xl/worksheets/sheet16.xml?ContentType=application/vnd.openxmlformats-officedocument.spreadsheetml.worksheet+xml">
        <DigestMethod Algorithm="http://www.w3.org/2001/04/xmlenc#sha256"/>
        <DigestValue>Be/ro4MUFLUp54InFJTpZ7UKmS3e51QILMXCj/DMB7M=</DigestValue>
      </Reference>
      <Reference URI="/xl/worksheets/sheet17.xml?ContentType=application/vnd.openxmlformats-officedocument.spreadsheetml.worksheet+xml">
        <DigestMethod Algorithm="http://www.w3.org/2001/04/xmlenc#sha256"/>
        <DigestValue>G2FwK/POjOCSvZ7x3s1nQQIXYOBl3W//cVrTufLa6LQ=</DigestValue>
      </Reference>
      <Reference URI="/xl/worksheets/sheet18.xml?ContentType=application/vnd.openxmlformats-officedocument.spreadsheetml.worksheet+xml">
        <DigestMethod Algorithm="http://www.w3.org/2001/04/xmlenc#sha256"/>
        <DigestValue>uL4dKxPqRoJzMx8BubbQZomjMVYc1zbTcPWIDoFe+wo=</DigestValue>
      </Reference>
      <Reference URI="/xl/worksheets/sheet19.xml?ContentType=application/vnd.openxmlformats-officedocument.spreadsheetml.worksheet+xml">
        <DigestMethod Algorithm="http://www.w3.org/2001/04/xmlenc#sha256"/>
        <DigestValue>463B04NW2O0Gf1MyBzMMgkdWeWMQPbXJ6sDWPd6rkWk=</DigestValue>
      </Reference>
      <Reference URI="/xl/worksheets/sheet2.xml?ContentType=application/vnd.openxmlformats-officedocument.spreadsheetml.worksheet+xml">
        <DigestMethod Algorithm="http://www.w3.org/2001/04/xmlenc#sha256"/>
        <DigestValue>Gpvbl0iKnFK82IoFhfUGbQhVYVXl4nYj7iHszW20uwg=</DigestValue>
      </Reference>
      <Reference URI="/xl/worksheets/sheet20.xml?ContentType=application/vnd.openxmlformats-officedocument.spreadsheetml.worksheet+xml">
        <DigestMethod Algorithm="http://www.w3.org/2001/04/xmlenc#sha256"/>
        <DigestValue>8jTzNHCTlSb71WHmLrbXtunXNUUABl+tWzfmLJ7AmhY=</DigestValue>
      </Reference>
      <Reference URI="/xl/worksheets/sheet21.xml?ContentType=application/vnd.openxmlformats-officedocument.spreadsheetml.worksheet+xml">
        <DigestMethod Algorithm="http://www.w3.org/2001/04/xmlenc#sha256"/>
        <DigestValue>6ZpUQElsGUrAAILkKc2rJY6hLec30Fsy38JnNpfCSog=</DigestValue>
      </Reference>
      <Reference URI="/xl/worksheets/sheet22.xml?ContentType=application/vnd.openxmlformats-officedocument.spreadsheetml.worksheet+xml">
        <DigestMethod Algorithm="http://www.w3.org/2001/04/xmlenc#sha256"/>
        <DigestValue>fUhBEfw06VmaDnZzkEpQAWJhE+nKWpkiORMyx3sR8Ug=</DigestValue>
      </Reference>
      <Reference URI="/xl/worksheets/sheet23.xml?ContentType=application/vnd.openxmlformats-officedocument.spreadsheetml.worksheet+xml">
        <DigestMethod Algorithm="http://www.w3.org/2001/04/xmlenc#sha256"/>
        <DigestValue>ASpKGZ640nlVsxUUNvRjfN0wbOCGJFPJyGOdVmYOjII=</DigestValue>
      </Reference>
      <Reference URI="/xl/worksheets/sheet24.xml?ContentType=application/vnd.openxmlformats-officedocument.spreadsheetml.worksheet+xml">
        <DigestMethod Algorithm="http://www.w3.org/2001/04/xmlenc#sha256"/>
        <DigestValue>jz3N1HiKPtGGYv0fzQytxuAiqYpmcUsFV++h890ML3M=</DigestValue>
      </Reference>
      <Reference URI="/xl/worksheets/sheet25.xml?ContentType=application/vnd.openxmlformats-officedocument.spreadsheetml.worksheet+xml">
        <DigestMethod Algorithm="http://www.w3.org/2001/04/xmlenc#sha256"/>
        <DigestValue>wrShQvudjpTl276Uy8huAhbLX4GSEYFL2DHIgFaOZzI=</DigestValue>
      </Reference>
      <Reference URI="/xl/worksheets/sheet26.xml?ContentType=application/vnd.openxmlformats-officedocument.spreadsheetml.worksheet+xml">
        <DigestMethod Algorithm="http://www.w3.org/2001/04/xmlenc#sha256"/>
        <DigestValue>PAJT189zmgb/C532v3Ficush1tQmnS4UeVr0CEItlnA=</DigestValue>
      </Reference>
      <Reference URI="/xl/worksheets/sheet27.xml?ContentType=application/vnd.openxmlformats-officedocument.spreadsheetml.worksheet+xml">
        <DigestMethod Algorithm="http://www.w3.org/2001/04/xmlenc#sha256"/>
        <DigestValue>kpecaNELjcbdUSnNI2HpjUwtXRdYnHRuIG4dlGaRJuY=</DigestValue>
      </Reference>
      <Reference URI="/xl/worksheets/sheet28.xml?ContentType=application/vnd.openxmlformats-officedocument.spreadsheetml.worksheet+xml">
        <DigestMethod Algorithm="http://www.w3.org/2001/04/xmlenc#sha256"/>
        <DigestValue>nMLBGLM+Gd3kfcRBKuJ+fD6KvIHTwbPl8j/v6ICPyu0=</DigestValue>
      </Reference>
      <Reference URI="/xl/worksheets/sheet29.xml?ContentType=application/vnd.openxmlformats-officedocument.spreadsheetml.worksheet+xml">
        <DigestMethod Algorithm="http://www.w3.org/2001/04/xmlenc#sha256"/>
        <DigestValue>klK2QfvePU2e1aph0x0+CJ+fBXC6uJgP7hhC1DUDva8=</DigestValue>
      </Reference>
      <Reference URI="/xl/worksheets/sheet3.xml?ContentType=application/vnd.openxmlformats-officedocument.spreadsheetml.worksheet+xml">
        <DigestMethod Algorithm="http://www.w3.org/2001/04/xmlenc#sha256"/>
        <DigestValue>+Q977/Le1VvreocC5qFwZdoNiuHnU+kU4Ch9umLJkL8=</DigestValue>
      </Reference>
      <Reference URI="/xl/worksheets/sheet4.xml?ContentType=application/vnd.openxmlformats-officedocument.spreadsheetml.worksheet+xml">
        <DigestMethod Algorithm="http://www.w3.org/2001/04/xmlenc#sha256"/>
        <DigestValue>SviDXhWLuk78a9tLn4qHig9s9/FRB+SRz1K0+o9OH7U=</DigestValue>
      </Reference>
      <Reference URI="/xl/worksheets/sheet5.xml?ContentType=application/vnd.openxmlformats-officedocument.spreadsheetml.worksheet+xml">
        <DigestMethod Algorithm="http://www.w3.org/2001/04/xmlenc#sha256"/>
        <DigestValue>adezk7AKtXCS6XxxDhCEvNO8MnwEuw12APjtDm2NSqA=</DigestValue>
      </Reference>
      <Reference URI="/xl/worksheets/sheet6.xml?ContentType=application/vnd.openxmlformats-officedocument.spreadsheetml.worksheet+xml">
        <DigestMethod Algorithm="http://www.w3.org/2001/04/xmlenc#sha256"/>
        <DigestValue>51i3DZD9sQWlR+hwR0qyr4+DvABuqUMk8TEdWbDu2wI=</DigestValue>
      </Reference>
      <Reference URI="/xl/worksheets/sheet7.xml?ContentType=application/vnd.openxmlformats-officedocument.spreadsheetml.worksheet+xml">
        <DigestMethod Algorithm="http://www.w3.org/2001/04/xmlenc#sha256"/>
        <DigestValue>rn3H7gFWoJKWFClYbInEiylPRt5CpBjsrfnDDHUe1iA=</DigestValue>
      </Reference>
      <Reference URI="/xl/worksheets/sheet8.xml?ContentType=application/vnd.openxmlformats-officedocument.spreadsheetml.worksheet+xml">
        <DigestMethod Algorithm="http://www.w3.org/2001/04/xmlenc#sha256"/>
        <DigestValue>VjxGCZzWVVd6Ms3GBGzA1RtxAx/VVALIWnHCIwrvrPw=</DigestValue>
      </Reference>
      <Reference URI="/xl/worksheets/sheet9.xml?ContentType=application/vnd.openxmlformats-officedocument.spreadsheetml.worksheet+xml">
        <DigestMethod Algorithm="http://www.w3.org/2001/04/xmlenc#sha256"/>
        <DigestValue>vVHTjgdJt+PPxf/myfCa1yf3UZ71/B1VIOAr+Jknuzk=</DigestValue>
      </Reference>
    </Manifest>
    <SignatureProperties>
      <SignatureProperty Id="idSignatureTime" Target="#idPackageSignature">
        <mdssi:SignatureTime xmlns:mdssi="http://schemas.openxmlformats.org/package/2006/digital-signature">
          <mdssi:Format>YYYY-MM-DDThh:mm:ssTZD</mdssi:Format>
          <mdssi:Value>2022-10-28T13:09:18Z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PE1-BBG-QQ-20220930</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2022-10-28T13:09:18Z</xd:SigningTime>
          <xd:SigningCertificate>
            <xd:Cert>
              <xd:CertDigest>
                <DigestMethod Algorithm="http://www.w3.org/2001/04/xmlenc#sha256"/>
                <DigestValue>wRUxMC5GSHtHndNR3GFjdMg3Ro9FIG4bLYj+XXSkW/k=</DigestValue>
              </xd:CertDigest>
              <xd:IssuerSerial>
                <X509IssuerName>CN=NBG Class 2 INT Sub CA, DC=nbg, DC=ge</X509IssuerName>
                <X509SerialNumber>600728214247937568530649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PE1-BBG-QQ-20220930</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2022-10-28T13:08:03Z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y fmtid="{D5CDD505-2E9C-101B-9397-08002B2CF9AE}" pid="7" name="DLPManualFileClassification">
    <vt:lpwstr>{1A067545-A4E2-4FA1-8094-0D7902669705}</vt:lpwstr>
  </property>
  <property fmtid="{D5CDD505-2E9C-101B-9397-08002B2CF9AE}" pid="8" name="DLPManualFileClassificationLastModifiedBy">
    <vt:lpwstr>BOG0\nchurgulashvili</vt:lpwstr>
  </property>
  <property fmtid="{D5CDD505-2E9C-101B-9397-08002B2CF9AE}" pid="9" name="DLPManualFileClassificationLastModificationDate">
    <vt:lpwstr>1666949665</vt:lpwstr>
  </property>
  <property fmtid="{D5CDD505-2E9C-101B-9397-08002B2CF9AE}" pid="10" name="DLPManualFileClassificationVersion">
    <vt:lpwstr>11.6.401.28</vt:lpwstr>
  </property>
</Properties>
</file>