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worksheets/sheet1.xml" ContentType="application/vnd.openxmlformats-officedocument.spreadsheetml.worksheet+xml"/>
  <Override PartName="/xl/worksheets/sheet29.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worksheets/sheet15.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worksheets/sheet12.xml" ContentType="application/vnd.openxmlformats-officedocument.spreadsheetml.worksheet+xml"/>
  <Override PartName="/xl/worksheets/sheet9.xml" ContentType="application/vnd.openxmlformats-officedocument.spreadsheetml.worksheet+xml"/>
  <Override PartName="/xl/worksheets/sheet11.xml" ContentType="application/vnd.openxmlformats-officedocument.spreadsheetml.worksheet+xml"/>
  <Override PartName="/docProps/custom.xml" ContentType="application/vnd.openxmlformats-officedocument.custom-properties+xml"/>
  <Override PartName="/xl/externalLinks/externalLink3.xml" ContentType="application/vnd.openxmlformats-officedocument.spreadsheetml.externalLink+xml"/>
  <Override PartName="/docProps/app.xml" ContentType="application/vnd.openxmlformats-officedocument.extended-properties+xml"/>
  <Override PartName="/customXml/itemProps2.xml" ContentType="application/vnd.openxmlformats-officedocument.customXml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6765" tabRatio="919"/>
  </bookViews>
  <sheets>
    <sheet name="Info " sheetId="82" r:id="rId1"/>
    <sheet name="1. key ratios " sheetId="84" r:id="rId2"/>
    <sheet name="2.RC" sheetId="83" r:id="rId3"/>
    <sheet name="3.PL" sheetId="85" r:id="rId4"/>
    <sheet name="4. Off-Balance" sheetId="75" r:id="rId5"/>
    <sheet name="5. RWA " sheetId="86" r:id="rId6"/>
    <sheet name="6. Administrators-shareholders" sheetId="52" r:id="rId7"/>
    <sheet name="7. LI1 " sheetId="88" r:id="rId8"/>
    <sheet name="8. LI2" sheetId="73" r:id="rId9"/>
    <sheet name="9.Capital" sheetId="89" r:id="rId10"/>
    <sheet name="9.1. Capital Requirements" sheetId="94" r:id="rId11"/>
    <sheet name="10. CC2" sheetId="69" r:id="rId12"/>
    <sheet name="11. CRWA " sheetId="90" r:id="rId13"/>
    <sheet name="12. CRM" sheetId="64" r:id="rId14"/>
    <sheet name="13. CRME " sheetId="91" r:id="rId15"/>
    <sheet name="14. LCR" sheetId="93" r:id="rId16"/>
    <sheet name="15. CCR " sheetId="92" r:id="rId17"/>
    <sheet name="15.1 LR" sheetId="95" r:id="rId18"/>
    <sheet name="16. NSFR" sheetId="97" r:id="rId19"/>
    <sheet name=" 17. Residual Maturity" sheetId="98" r:id="rId20"/>
    <sheet name="18. Assets by Exposure classes" sheetId="99" r:id="rId21"/>
    <sheet name="19. Assets by Risk Sectors" sheetId="100" r:id="rId22"/>
    <sheet name="20. Reserves" sheetId="101" r:id="rId23"/>
    <sheet name="21. NPL" sheetId="102" r:id="rId24"/>
    <sheet name="22. Quality" sheetId="103" r:id="rId25"/>
    <sheet name="23. LTV" sheetId="104" r:id="rId26"/>
    <sheet name="24. Risk Sector" sheetId="105" r:id="rId27"/>
    <sheet name="25. Collateral" sheetId="106" r:id="rId28"/>
    <sheet name="26. Retail Products" sheetId="107" r:id="rId29"/>
  </sheets>
  <externalReferences>
    <externalReference r:id="rId30"/>
    <externalReference r:id="rId31"/>
    <externalReference r:id="rId32"/>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 localSheetId="19">#REF!</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28">#REF!</definedName>
    <definedName name="ACC_BALACC" localSheetId="3">#REF!</definedName>
    <definedName name="ACC_BALACC" localSheetId="5">#REF!</definedName>
    <definedName name="ACC_BALACC" localSheetId="7">#REF!</definedName>
    <definedName name="ACC_BALACC" localSheetId="10">#REF!</definedName>
    <definedName name="ACC_BALACC" localSheetId="9">#REF!</definedName>
    <definedName name="ACC_BALACC" localSheetId="0">#REF!</definedName>
    <definedName name="ACC_BALACC">#REF!</definedName>
    <definedName name="ACC_CRS" localSheetId="19">#REF!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28">#REF!</definedName>
    <definedName name="ACC_CRS" localSheetId="3">#REF!</definedName>
    <definedName name="ACC_CRS" localSheetId="4">#REF!</definedName>
    <definedName name="ACC_CRS" localSheetId="5">#REF!</definedName>
    <definedName name="ACC_CRS" localSheetId="7">#REF!</definedName>
    <definedName name="ACC_CRS" localSheetId="10">#REF!</definedName>
    <definedName name="ACC_CRS" localSheetId="9">#REF!</definedName>
    <definedName name="ACC_CRS" localSheetId="0">#REF!</definedName>
    <definedName name="ACC_CRS">#REF!</definedName>
    <definedName name="ACC_DBS" localSheetId="19">#REF!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28">#REF!</definedName>
    <definedName name="ACC_DBS" localSheetId="3">#REF!</definedName>
    <definedName name="ACC_DBS" localSheetId="4">#REF!</definedName>
    <definedName name="ACC_DBS" localSheetId="5">#REF!</definedName>
    <definedName name="ACC_DBS" localSheetId="7">#REF!</definedName>
    <definedName name="ACC_DBS" localSheetId="10">#REF!</definedName>
    <definedName name="ACC_DBS" localSheetId="9">#REF!</definedName>
    <definedName name="ACC_DBS" localSheetId="0">#REF!</definedName>
    <definedName name="ACC_DBS">#REF!</definedName>
    <definedName name="ACC_ISO" localSheetId="19">#REF!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28">#REF!</definedName>
    <definedName name="ACC_ISO" localSheetId="3">#REF!</definedName>
    <definedName name="ACC_ISO" localSheetId="4">#REF!</definedName>
    <definedName name="ACC_ISO" localSheetId="5">#REF!</definedName>
    <definedName name="ACC_ISO" localSheetId="7">#REF!</definedName>
    <definedName name="ACC_ISO" localSheetId="10">#REF!</definedName>
    <definedName name="ACC_ISO" localSheetId="9">#REF!</definedName>
    <definedName name="ACC_ISO" localSheetId="0">#REF!</definedName>
    <definedName name="ACC_ISO">#REF!</definedName>
    <definedName name="ACC_SALDO" localSheetId="19">#REF!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28">#REF!</definedName>
    <definedName name="ACC_SALDO" localSheetId="3">#REF!</definedName>
    <definedName name="ACC_SALDO" localSheetId="4">#REF!</definedName>
    <definedName name="ACC_SALDO" localSheetId="5">#REF!</definedName>
    <definedName name="ACC_SALDO" localSheetId="7">#REF!</definedName>
    <definedName name="ACC_SALDO" localSheetId="10">#REF!</definedName>
    <definedName name="ACC_SALDO" localSheetId="9">#REF!</definedName>
    <definedName name="ACC_SALDO" localSheetId="0">#REF!</definedName>
    <definedName name="ACC_SALDO">#REF!</definedName>
    <definedName name="BS_BALACC" localSheetId="19">#REF!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28">#REF!</definedName>
    <definedName name="BS_BALACC" localSheetId="3">#REF!</definedName>
    <definedName name="BS_BALACC" localSheetId="4">#REF!</definedName>
    <definedName name="BS_BALACC" localSheetId="5">#REF!</definedName>
    <definedName name="BS_BALACC" localSheetId="7">#REF!</definedName>
    <definedName name="BS_BALACC" localSheetId="10">#REF!</definedName>
    <definedName name="BS_BALACC" localSheetId="9">#REF!</definedName>
    <definedName name="BS_BALACC" localSheetId="0">#REF!</definedName>
    <definedName name="BS_BALACC">#REF!</definedName>
    <definedName name="BS_BALANCE" localSheetId="19">#REF!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28">#REF!</definedName>
    <definedName name="BS_BALANCE" localSheetId="3">#REF!</definedName>
    <definedName name="BS_BALANCE" localSheetId="4">#REF!</definedName>
    <definedName name="BS_BALANCE" localSheetId="5">#REF!</definedName>
    <definedName name="BS_BALANCE" localSheetId="7">#REF!</definedName>
    <definedName name="BS_BALANCE" localSheetId="10">#REF!</definedName>
    <definedName name="BS_BALANCE" localSheetId="9">#REF!</definedName>
    <definedName name="BS_BALANCE" localSheetId="0">#REF!</definedName>
    <definedName name="BS_BALANCE">#REF!</definedName>
    <definedName name="BS_CR" localSheetId="19">#REF!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28">#REF!</definedName>
    <definedName name="BS_CR" localSheetId="3">#REF!</definedName>
    <definedName name="BS_CR" localSheetId="4">#REF!</definedName>
    <definedName name="BS_CR" localSheetId="5">#REF!</definedName>
    <definedName name="BS_CR" localSheetId="7">#REF!</definedName>
    <definedName name="BS_CR" localSheetId="10">#REF!</definedName>
    <definedName name="BS_CR" localSheetId="9">#REF!</definedName>
    <definedName name="BS_CR" localSheetId="0">#REF!</definedName>
    <definedName name="BS_CR">#REF!</definedName>
    <definedName name="BS_CR_EQU" localSheetId="19">#REF!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28">#REF!</definedName>
    <definedName name="BS_CR_EQU" localSheetId="3">#REF!</definedName>
    <definedName name="BS_CR_EQU" localSheetId="4">#REF!</definedName>
    <definedName name="BS_CR_EQU" localSheetId="5">#REF!</definedName>
    <definedName name="BS_CR_EQU" localSheetId="7">#REF!</definedName>
    <definedName name="BS_CR_EQU" localSheetId="10">#REF!</definedName>
    <definedName name="BS_CR_EQU" localSheetId="9">#REF!</definedName>
    <definedName name="BS_CR_EQU" localSheetId="0">#REF!</definedName>
    <definedName name="BS_CR_EQU">#REF!</definedName>
    <definedName name="BS_DB" localSheetId="19">#REF!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28">#REF!</definedName>
    <definedName name="BS_DB" localSheetId="3">#REF!</definedName>
    <definedName name="BS_DB" localSheetId="4">#REF!</definedName>
    <definedName name="BS_DB" localSheetId="5">#REF!</definedName>
    <definedName name="BS_DB" localSheetId="7">#REF!</definedName>
    <definedName name="BS_DB" localSheetId="10">#REF!</definedName>
    <definedName name="BS_DB" localSheetId="9">#REF!</definedName>
    <definedName name="BS_DB" localSheetId="0">#REF!</definedName>
    <definedName name="BS_DB">#REF!</definedName>
    <definedName name="BS_DB_EQU" localSheetId="19">#REF!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28">#REF!</definedName>
    <definedName name="BS_DB_EQU" localSheetId="3">#REF!</definedName>
    <definedName name="BS_DB_EQU" localSheetId="4">#REF!</definedName>
    <definedName name="BS_DB_EQU" localSheetId="5">#REF!</definedName>
    <definedName name="BS_DB_EQU" localSheetId="7">#REF!</definedName>
    <definedName name="BS_DB_EQU" localSheetId="10">#REF!</definedName>
    <definedName name="BS_DB_EQU" localSheetId="9">#REF!</definedName>
    <definedName name="BS_DB_EQU" localSheetId="0">#REF!</definedName>
    <definedName name="BS_DB_EQU">#REF!</definedName>
    <definedName name="BS_DT" localSheetId="19">#REF!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28">#REF!</definedName>
    <definedName name="BS_DT" localSheetId="3">#REF!</definedName>
    <definedName name="BS_DT" localSheetId="4">#REF!</definedName>
    <definedName name="BS_DT" localSheetId="5">#REF!</definedName>
    <definedName name="BS_DT" localSheetId="7">#REF!</definedName>
    <definedName name="BS_DT" localSheetId="10">#REF!</definedName>
    <definedName name="BS_DT" localSheetId="9">#REF!</definedName>
    <definedName name="BS_DT" localSheetId="0">#REF!</definedName>
    <definedName name="BS_DT">#REF!</definedName>
    <definedName name="BS_ISO" localSheetId="19">#REF!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28">#REF!</definedName>
    <definedName name="BS_ISO" localSheetId="3">#REF!</definedName>
    <definedName name="BS_ISO" localSheetId="4">#REF!</definedName>
    <definedName name="BS_ISO" localSheetId="5">#REF!</definedName>
    <definedName name="BS_ISO" localSheetId="7">#REF!</definedName>
    <definedName name="BS_ISO" localSheetId="10">#REF!</definedName>
    <definedName name="BS_ISO" localSheetId="9">#REF!</definedName>
    <definedName name="BS_ISO" localSheetId="0">#REF!</definedName>
    <definedName name="BS_ISO">#REF!</definedName>
    <definedName name="CurrentDate" localSheetId="19">#REF!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28">#REF!</definedName>
    <definedName name="CurrentDate" localSheetId="3">#REF!</definedName>
    <definedName name="CurrentDate" localSheetId="4">#REF!</definedName>
    <definedName name="CurrentDate" localSheetId="5">#REF!</definedName>
    <definedName name="CurrentDate" localSheetId="7">#REF!</definedName>
    <definedName name="CurrentDate" localSheetId="10">#REF!</definedName>
    <definedName name="CurrentDate" localSheetId="9">#REF!</definedName>
    <definedName name="CurrentDate" localSheetId="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52511"/>
</workbook>
</file>

<file path=xl/calcChain.xml><?xml version="1.0" encoding="utf-8"?>
<calcChain xmlns="http://schemas.openxmlformats.org/spreadsheetml/2006/main">
  <c r="B1" i="83" l="1"/>
  <c r="B2" i="83"/>
  <c r="B2" i="106" s="1"/>
  <c r="B2" i="52" l="1"/>
  <c r="B2" i="107"/>
  <c r="B2" i="105"/>
  <c r="B2" i="103"/>
  <c r="B2" i="90"/>
  <c r="B2" i="88"/>
  <c r="B2" i="93"/>
  <c r="B2" i="104"/>
  <c r="B2" i="64"/>
  <c r="B2" i="102"/>
  <c r="B2" i="69"/>
  <c r="B2" i="92"/>
  <c r="B2" i="91"/>
  <c r="B2" i="101"/>
  <c r="B2" i="94"/>
  <c r="B2" i="100"/>
  <c r="B2" i="89"/>
  <c r="B2" i="95"/>
  <c r="B2" i="99"/>
  <c r="B2" i="73"/>
  <c r="B2" i="98"/>
  <c r="B2" i="97"/>
  <c r="B2" i="85"/>
  <c r="B2" i="86"/>
  <c r="B2" i="75"/>
  <c r="C48" i="69"/>
  <c r="C40" i="69"/>
  <c r="C27" i="69"/>
  <c r="D5" i="84"/>
  <c r="E5" i="84"/>
  <c r="F5" i="84"/>
  <c r="G5" i="84"/>
  <c r="D34" i="85"/>
  <c r="F34" i="85"/>
  <c r="G34" i="85"/>
  <c r="C34" i="85"/>
  <c r="D14" i="83"/>
  <c r="F14" i="83"/>
  <c r="G14" i="83"/>
  <c r="C14" i="83"/>
  <c r="C10" i="102" l="1"/>
  <c r="C19" i="102" s="1"/>
  <c r="D22" i="98" l="1"/>
  <c r="E22" i="98"/>
  <c r="F22" i="98"/>
  <c r="G22" i="98"/>
  <c r="C22" i="98"/>
  <c r="D19" i="101" l="1"/>
  <c r="C19" i="101"/>
  <c r="H34" i="100"/>
  <c r="G34" i="100"/>
  <c r="F34" i="100"/>
  <c r="E34" i="100"/>
  <c r="D34" i="100"/>
  <c r="C34" i="100"/>
  <c r="I33" i="100"/>
  <c r="I32" i="100"/>
  <c r="I31" i="100"/>
  <c r="I30" i="100"/>
  <c r="I29" i="100"/>
  <c r="I28" i="100"/>
  <c r="I27" i="100"/>
  <c r="I26" i="100"/>
  <c r="I25" i="100"/>
  <c r="I24" i="100"/>
  <c r="I23" i="100"/>
  <c r="I22" i="100"/>
  <c r="I21" i="100"/>
  <c r="I20" i="100"/>
  <c r="I19" i="100"/>
  <c r="I18" i="100"/>
  <c r="I17" i="100"/>
  <c r="I16" i="100"/>
  <c r="I15" i="100"/>
  <c r="I14" i="100"/>
  <c r="I13" i="100"/>
  <c r="I12" i="100"/>
  <c r="I11" i="100"/>
  <c r="I10" i="100"/>
  <c r="I9" i="100"/>
  <c r="I8" i="100"/>
  <c r="I7" i="100"/>
  <c r="I23" i="99"/>
  <c r="I22" i="99"/>
  <c r="I21" i="99"/>
  <c r="I20" i="99"/>
  <c r="I19" i="99"/>
  <c r="I18" i="99"/>
  <c r="I17" i="99"/>
  <c r="I16" i="99"/>
  <c r="I15" i="99"/>
  <c r="I14" i="99"/>
  <c r="I13" i="99"/>
  <c r="I12" i="99"/>
  <c r="I11" i="99"/>
  <c r="I10" i="99"/>
  <c r="I9" i="99"/>
  <c r="I8" i="99"/>
  <c r="I7" i="99"/>
  <c r="H21" i="98"/>
  <c r="H20" i="98"/>
  <c r="H19" i="98"/>
  <c r="H18" i="98"/>
  <c r="H17" i="98"/>
  <c r="H16" i="98"/>
  <c r="H15" i="98"/>
  <c r="H14" i="98"/>
  <c r="H13" i="98"/>
  <c r="H12" i="98"/>
  <c r="H11" i="98"/>
  <c r="H10" i="98"/>
  <c r="H9" i="98"/>
  <c r="H8" i="98"/>
  <c r="I34" i="100" l="1"/>
  <c r="H22" i="98"/>
  <c r="G39" i="97" l="1"/>
  <c r="E6" i="86" l="1"/>
  <c r="E13" i="86" s="1"/>
  <c r="F6" i="86"/>
  <c r="F13" i="86" s="1"/>
  <c r="G6" i="86"/>
  <c r="G13" i="86" s="1"/>
  <c r="B1" i="84" l="1"/>
  <c r="B1" i="75" l="1"/>
  <c r="B1" i="94"/>
  <c r="B1" i="101"/>
  <c r="B1" i="69"/>
  <c r="B1" i="102"/>
  <c r="B1" i="90"/>
  <c r="B1" i="103"/>
  <c r="B1" i="107"/>
  <c r="B1" i="85"/>
  <c r="B1" i="52"/>
  <c r="B1" i="98"/>
  <c r="B1" i="89"/>
  <c r="B1" i="64"/>
  <c r="B1" i="104"/>
  <c r="B1" i="86"/>
  <c r="B1" i="88"/>
  <c r="B1" i="99"/>
  <c r="B1" i="91"/>
  <c r="B1" i="105"/>
  <c r="B1" i="93"/>
  <c r="B1" i="106"/>
  <c r="B1" i="92"/>
  <c r="B1" i="95"/>
  <c r="B1" i="97"/>
  <c r="B1" i="73"/>
  <c r="B1" i="100"/>
  <c r="D6" i="86"/>
  <c r="D13" i="86"/>
  <c r="C6" i="86" l="1"/>
  <c r="C13" i="86" s="1"/>
  <c r="E19" i="92" l="1"/>
  <c r="E18" i="92"/>
  <c r="E17" i="92"/>
  <c r="E16" i="92"/>
  <c r="E15" i="92"/>
  <c r="E14" i="92"/>
  <c r="C14" i="92"/>
  <c r="E12" i="92"/>
  <c r="E11" i="92"/>
  <c r="E10" i="92"/>
  <c r="E9" i="92"/>
  <c r="E8" i="92"/>
  <c r="C7" i="92"/>
  <c r="E7" i="92" l="1"/>
  <c r="E21" i="92"/>
  <c r="C21" i="92"/>
  <c r="C21" i="88"/>
  <c r="T21" i="64" l="1"/>
  <c r="U21" i="64"/>
  <c r="S21" i="64"/>
  <c r="C21" i="64"/>
  <c r="G22" i="91"/>
  <c r="F22" i="91"/>
  <c r="E22" i="91"/>
  <c r="D22" i="91"/>
  <c r="C22" i="91"/>
  <c r="H21" i="91"/>
  <c r="H20" i="91"/>
  <c r="H19" i="91"/>
  <c r="H18" i="91"/>
  <c r="H17" i="91"/>
  <c r="H16" i="91"/>
  <c r="H15" i="91"/>
  <c r="H14" i="91"/>
  <c r="H13" i="91"/>
  <c r="H12" i="91"/>
  <c r="H11" i="91"/>
  <c r="H10" i="91"/>
  <c r="H9" i="91"/>
  <c r="H8" i="91"/>
  <c r="H22" i="91" l="1"/>
  <c r="K22" i="90"/>
  <c r="L22" i="90"/>
  <c r="M22" i="90"/>
  <c r="N22" i="90"/>
  <c r="O22" i="90"/>
  <c r="P22" i="90"/>
  <c r="Q22" i="90"/>
  <c r="R22" i="90"/>
  <c r="S22" i="90"/>
  <c r="D21" i="88" l="1"/>
  <c r="E21" i="88"/>
  <c r="C22" i="90" l="1"/>
  <c r="C12" i="89"/>
  <c r="C6" i="89"/>
  <c r="D20" i="83" l="1"/>
  <c r="D22" i="90" l="1"/>
  <c r="E22" i="90"/>
  <c r="F22" i="90"/>
  <c r="G22" i="90"/>
  <c r="H22" i="90"/>
  <c r="I22" i="90"/>
  <c r="J22" i="90"/>
  <c r="C28" i="89"/>
  <c r="C31" i="89"/>
  <c r="C30" i="89" s="1"/>
  <c r="C35" i="89"/>
  <c r="C43" i="89"/>
  <c r="C47" i="89"/>
  <c r="E8" i="85"/>
  <c r="H8" i="85"/>
  <c r="C9" i="85"/>
  <c r="C22" i="85" s="1"/>
  <c r="D9" i="85"/>
  <c r="D22" i="85" s="1"/>
  <c r="F9" i="85"/>
  <c r="G9" i="85"/>
  <c r="G22" i="85" s="1"/>
  <c r="E10" i="85"/>
  <c r="H10" i="85"/>
  <c r="E11" i="85"/>
  <c r="H11" i="85"/>
  <c r="E12" i="85"/>
  <c r="H12" i="85"/>
  <c r="E13" i="85"/>
  <c r="H13" i="85"/>
  <c r="E14" i="85"/>
  <c r="H14" i="85"/>
  <c r="E15" i="85"/>
  <c r="H15" i="85"/>
  <c r="E16" i="85"/>
  <c r="H16" i="85"/>
  <c r="E17" i="85"/>
  <c r="H17" i="85"/>
  <c r="E18" i="85"/>
  <c r="H18" i="85"/>
  <c r="E19" i="85"/>
  <c r="H19" i="85"/>
  <c r="E20" i="85"/>
  <c r="H20" i="85"/>
  <c r="E21" i="85"/>
  <c r="H21" i="85"/>
  <c r="F22" i="85"/>
  <c r="E24" i="85"/>
  <c r="H24" i="85"/>
  <c r="E25" i="85"/>
  <c r="H25" i="85"/>
  <c r="E26" i="85"/>
  <c r="H26" i="85"/>
  <c r="E27" i="85"/>
  <c r="H27" i="85"/>
  <c r="E28" i="85"/>
  <c r="H28" i="85"/>
  <c r="E29" i="85"/>
  <c r="H29" i="85"/>
  <c r="C30" i="85"/>
  <c r="D30" i="85"/>
  <c r="F30" i="85"/>
  <c r="G30" i="85"/>
  <c r="D45" i="85"/>
  <c r="G45" i="85"/>
  <c r="E35" i="85"/>
  <c r="E34" i="85" s="1"/>
  <c r="H35" i="85"/>
  <c r="E36" i="85"/>
  <c r="H36" i="85"/>
  <c r="E37" i="85"/>
  <c r="H37" i="85"/>
  <c r="E38" i="85"/>
  <c r="H38" i="85"/>
  <c r="E39" i="85"/>
  <c r="H39" i="85"/>
  <c r="E40" i="85"/>
  <c r="H40" i="85"/>
  <c r="E41" i="85"/>
  <c r="H41" i="85"/>
  <c r="E42" i="85"/>
  <c r="H42" i="85"/>
  <c r="E43" i="85"/>
  <c r="H43" i="85"/>
  <c r="E44" i="85"/>
  <c r="H44" i="85"/>
  <c r="E47" i="85"/>
  <c r="H47" i="85"/>
  <c r="E48" i="85"/>
  <c r="H48" i="85"/>
  <c r="E49" i="85"/>
  <c r="H49" i="85"/>
  <c r="E50" i="85"/>
  <c r="H50" i="85"/>
  <c r="E51" i="85"/>
  <c r="H51" i="85"/>
  <c r="E52" i="85"/>
  <c r="H52" i="85"/>
  <c r="C53" i="85"/>
  <c r="D53" i="85"/>
  <c r="F53" i="85"/>
  <c r="G53" i="85"/>
  <c r="E58" i="85"/>
  <c r="H58" i="85"/>
  <c r="E59" i="85"/>
  <c r="H59" i="85"/>
  <c r="E60" i="85"/>
  <c r="H60" i="85"/>
  <c r="C61" i="85"/>
  <c r="D61" i="85"/>
  <c r="F61" i="85"/>
  <c r="G61" i="85"/>
  <c r="E64" i="85"/>
  <c r="H64" i="85"/>
  <c r="E66" i="85"/>
  <c r="H66" i="85"/>
  <c r="E30" i="85" l="1"/>
  <c r="H34" i="85"/>
  <c r="E53" i="85"/>
  <c r="C41" i="89"/>
  <c r="H9" i="85"/>
  <c r="F31" i="85"/>
  <c r="G54" i="85"/>
  <c r="E61" i="85"/>
  <c r="H53" i="85"/>
  <c r="F45" i="85"/>
  <c r="H45" i="85" s="1"/>
  <c r="H61" i="85"/>
  <c r="G31" i="85"/>
  <c r="C8" i="73"/>
  <c r="C13" i="73" s="1"/>
  <c r="E22" i="85"/>
  <c r="C31" i="85"/>
  <c r="H30" i="85"/>
  <c r="D31" i="85"/>
  <c r="C52" i="89"/>
  <c r="C45" i="85"/>
  <c r="D54" i="85"/>
  <c r="H22" i="85"/>
  <c r="E9" i="85"/>
  <c r="H40" i="83"/>
  <c r="E40" i="83"/>
  <c r="H39" i="83"/>
  <c r="E39" i="83"/>
  <c r="H38" i="83"/>
  <c r="E38" i="83"/>
  <c r="H37" i="83"/>
  <c r="E37" i="83"/>
  <c r="H36" i="83"/>
  <c r="E36" i="83"/>
  <c r="H35" i="83"/>
  <c r="E35" i="83"/>
  <c r="H34" i="83"/>
  <c r="E34" i="83"/>
  <c r="H33" i="83"/>
  <c r="E33" i="83"/>
  <c r="G31" i="83"/>
  <c r="F31" i="83"/>
  <c r="F41" i="83" s="1"/>
  <c r="D31" i="83"/>
  <c r="D41" i="83" s="1"/>
  <c r="C31" i="83"/>
  <c r="C41" i="83" s="1"/>
  <c r="H30" i="83"/>
  <c r="E30" i="83"/>
  <c r="H29" i="83"/>
  <c r="E29" i="83"/>
  <c r="H28" i="83"/>
  <c r="E28" i="83"/>
  <c r="H27" i="83"/>
  <c r="E27" i="83"/>
  <c r="H26" i="83"/>
  <c r="E26" i="83"/>
  <c r="H25" i="83"/>
  <c r="E25" i="83"/>
  <c r="H24" i="83"/>
  <c r="E24" i="83"/>
  <c r="H23" i="83"/>
  <c r="E23" i="83"/>
  <c r="H22" i="83"/>
  <c r="E22" i="83"/>
  <c r="H19" i="83"/>
  <c r="E19" i="83"/>
  <c r="H18" i="83"/>
  <c r="E18" i="83"/>
  <c r="H17" i="83"/>
  <c r="E17" i="83"/>
  <c r="H16" i="83"/>
  <c r="E16" i="83"/>
  <c r="H15" i="83"/>
  <c r="E15" i="83"/>
  <c r="G20" i="83"/>
  <c r="F20" i="83"/>
  <c r="C20" i="83"/>
  <c r="E20" i="83" s="1"/>
  <c r="H13" i="83"/>
  <c r="E13" i="83"/>
  <c r="H12" i="83"/>
  <c r="E12" i="83"/>
  <c r="E14" i="83" s="1"/>
  <c r="H11" i="83"/>
  <c r="E11" i="83"/>
  <c r="H10" i="83"/>
  <c r="E10" i="83"/>
  <c r="H9" i="83"/>
  <c r="E9" i="83"/>
  <c r="H8" i="83"/>
  <c r="E8" i="83"/>
  <c r="H7" i="83"/>
  <c r="E7" i="83"/>
  <c r="H14" i="83" l="1"/>
  <c r="F54" i="85"/>
  <c r="H54" i="85"/>
  <c r="H31" i="85"/>
  <c r="D56" i="85"/>
  <c r="D63" i="85" s="1"/>
  <c r="D65" i="85" s="1"/>
  <c r="D67" i="85" s="1"/>
  <c r="G56" i="85"/>
  <c r="G63" i="85" s="1"/>
  <c r="G65" i="85" s="1"/>
  <c r="G67" i="85" s="1"/>
  <c r="H31" i="83"/>
  <c r="H20" i="83"/>
  <c r="G41" i="83"/>
  <c r="H41" i="83" s="1"/>
  <c r="E45" i="85"/>
  <c r="C54" i="85"/>
  <c r="F56" i="85"/>
  <c r="E31" i="85"/>
  <c r="E41" i="83"/>
  <c r="E31" i="83"/>
  <c r="H56" i="85" l="1"/>
  <c r="F63" i="85"/>
  <c r="H63" i="85" s="1"/>
  <c r="E54" i="85"/>
  <c r="C56" i="85"/>
  <c r="F65" i="85" l="1"/>
  <c r="H65" i="85" s="1"/>
  <c r="E56" i="85"/>
  <c r="C63" i="85"/>
  <c r="F67" i="85"/>
  <c r="H67" i="85" s="1"/>
  <c r="C65" i="85" l="1"/>
  <c r="E63" i="85"/>
  <c r="C67" i="85" l="1"/>
  <c r="E67" i="85" s="1"/>
  <c r="E65" i="85"/>
  <c r="H53" i="75" l="1"/>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E8" i="75"/>
  <c r="H7" i="75"/>
  <c r="E7" i="75"/>
  <c r="D21" i="64" l="1"/>
  <c r="E21" i="64"/>
  <c r="F21" i="64"/>
  <c r="G21" i="64"/>
  <c r="H21" i="64"/>
  <c r="I21" i="64"/>
  <c r="J21" i="64"/>
  <c r="K21" i="64"/>
  <c r="L21" i="64"/>
  <c r="M21" i="64"/>
  <c r="N21" i="64"/>
  <c r="O21" i="64"/>
  <c r="P21" i="64"/>
  <c r="Q21" i="64"/>
  <c r="R21" i="64"/>
  <c r="V8" i="64" l="1"/>
  <c r="V9" i="64"/>
  <c r="V10" i="64"/>
  <c r="V11" i="64"/>
  <c r="V12" i="64"/>
  <c r="V13" i="64"/>
  <c r="V14" i="64"/>
  <c r="V15" i="64"/>
  <c r="V16" i="64"/>
  <c r="V17" i="64"/>
  <c r="V18" i="64"/>
  <c r="V19" i="64"/>
  <c r="V20" i="64"/>
  <c r="V7" i="64"/>
  <c r="V21" i="64" l="1"/>
</calcChain>
</file>

<file path=xl/sharedStrings.xml><?xml version="1.0" encoding="utf-8"?>
<sst xmlns="http://schemas.openxmlformats.org/spreadsheetml/2006/main" count="1179" uniqueCount="786">
  <si>
    <t>a</t>
  </si>
  <si>
    <t>b</t>
  </si>
  <si>
    <t>c</t>
  </si>
  <si>
    <t>d</t>
  </si>
  <si>
    <t>e</t>
  </si>
  <si>
    <t>f</t>
  </si>
  <si>
    <t>N</t>
  </si>
  <si>
    <t xml:space="preserve">   </t>
  </si>
  <si>
    <t>g</t>
  </si>
  <si>
    <t>h</t>
  </si>
  <si>
    <t>i</t>
  </si>
  <si>
    <t>j</t>
  </si>
  <si>
    <t>k</t>
  </si>
  <si>
    <t>l</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</si>
  <si>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</si>
  <si>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</si>
  <si>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</si>
  <si>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</si>
  <si>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</si>
  <si>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</si>
  <si>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</si>
  <si>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</si>
  <si>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</si>
  <si>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</si>
  <si>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</si>
  <si>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</si>
  <si>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</si>
  <si>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</si>
  <si>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</si>
  <si>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</si>
  <si>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</si>
  <si>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</si>
  <si>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Table 2</t>
  </si>
  <si>
    <t xml:space="preserve"> Balance Sheet</t>
  </si>
  <si>
    <t>Assets</t>
  </si>
  <si>
    <t>Cash</t>
  </si>
  <si>
    <t>Due from NBG</t>
  </si>
  <si>
    <t>Due from Banks</t>
  </si>
  <si>
    <t>Dealing Securities</t>
  </si>
  <si>
    <t>Investment Securities</t>
  </si>
  <si>
    <t xml:space="preserve">Loans </t>
  </si>
  <si>
    <t>Less: Loan Loss Reserves</t>
  </si>
  <si>
    <t xml:space="preserve">Net Loans </t>
  </si>
  <si>
    <t>Accrued Interest and Dividends Receivable</t>
  </si>
  <si>
    <t>Equity Investments</t>
  </si>
  <si>
    <t>Fixed Assets and Intangible Assets</t>
  </si>
  <si>
    <t>Other Assets</t>
  </si>
  <si>
    <t>Total assets</t>
  </si>
  <si>
    <t>Liabilities</t>
  </si>
  <si>
    <t>Due to Banks</t>
  </si>
  <si>
    <t>Current (Accounts) Deposits</t>
  </si>
  <si>
    <t>Demand Deposits</t>
  </si>
  <si>
    <t>Time Deposits</t>
  </si>
  <si>
    <t>Own Debt Securities</t>
  </si>
  <si>
    <t>Borrowings</t>
  </si>
  <si>
    <t>Accrued Interest and Dividends Payable</t>
  </si>
  <si>
    <t>Other Liabilities</t>
  </si>
  <si>
    <t>Subordinated Debentures</t>
  </si>
  <si>
    <t>Total liabilities</t>
  </si>
  <si>
    <t>Equity Capital</t>
  </si>
  <si>
    <t xml:space="preserve">Common Stock </t>
  </si>
  <si>
    <t>Preferred Stock</t>
  </si>
  <si>
    <t>Less: Repurchased Shares</t>
  </si>
  <si>
    <t>Share Premium</t>
  </si>
  <si>
    <t>General Reserves</t>
  </si>
  <si>
    <t>Retained Earnings</t>
  </si>
  <si>
    <t>Asset Revaluation Reserves</t>
  </si>
  <si>
    <t>Total liabilities and Equity Capital</t>
  </si>
  <si>
    <t>Reporting Period</t>
  </si>
  <si>
    <t xml:space="preserve">GEL </t>
  </si>
  <si>
    <t xml:space="preserve">FX  </t>
  </si>
  <si>
    <t xml:space="preserve">Total </t>
  </si>
  <si>
    <t>Respective period of the previous year</t>
  </si>
  <si>
    <t>in Lari</t>
  </si>
  <si>
    <t>Table 4</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</si>
  <si>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</si>
  <si>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</si>
  <si>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</si>
  <si>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</si>
  <si>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</si>
  <si>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</si>
  <si>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</si>
  <si>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</si>
  <si>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</si>
  <si>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</si>
  <si>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</si>
  <si>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</si>
  <si>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provisioning rules used for capital adequacy purposes</t>
  </si>
  <si>
    <t>Of which above 10% equity holdings in financial institutions</t>
  </si>
  <si>
    <t>Of which significant investments subject to limited recognition</t>
  </si>
  <si>
    <t>Of which intangible assets</t>
  </si>
  <si>
    <t>Carrying values as reported in published stand-alone financial statements per local accounting rules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</si>
  <si>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</si>
  <si>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</si>
  <si>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</si>
  <si>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</si>
  <si>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</si>
  <si>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</si>
  <si>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</si>
  <si>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</si>
  <si>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</si>
  <si>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</si>
  <si>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</si>
  <si>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</si>
  <si>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</si>
  <si>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</si>
  <si>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</si>
  <si>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</si>
  <si>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</si>
  <si>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</si>
  <si>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</si>
  <si>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</si>
  <si>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</si>
  <si>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</si>
  <si>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</si>
  <si>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</si>
  <si>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</si>
  <si>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</si>
  <si>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</si>
  <si>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</si>
  <si>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FX</t>
  </si>
  <si>
    <t>Current &amp; Demand Deposits/Total Assets</t>
  </si>
  <si>
    <t xml:space="preserve">FX Liabilities/Total Liabilities </t>
  </si>
  <si>
    <t>Liquid Assets/Total Assets</t>
  </si>
  <si>
    <t>Loan Growth-YTD</t>
  </si>
  <si>
    <t>FX Assets/Total Assets</t>
  </si>
  <si>
    <t>FX Loans/Total Loans</t>
  </si>
  <si>
    <t>LLR/Total Loans</t>
  </si>
  <si>
    <t>Non Performed Loans / Total Loans</t>
  </si>
  <si>
    <t>Net Interest Margin</t>
  </si>
  <si>
    <t>Earnings from Operations / Average Annual Assets</t>
  </si>
  <si>
    <t>Total Interest Expense / Average Annual Assets</t>
  </si>
  <si>
    <t>Total Interest Income /Average Annual Assets</t>
  </si>
  <si>
    <t>Income</t>
  </si>
  <si>
    <t>Based on Basel III framework</t>
  </si>
  <si>
    <t>Tier 1</t>
  </si>
  <si>
    <t>Regulatory capital (amounts, GEL)</t>
  </si>
  <si>
    <t>Key metrics</t>
  </si>
  <si>
    <t>Table 1</t>
  </si>
  <si>
    <t>Net Income</t>
  </si>
  <si>
    <t>Extraordinary Items</t>
  </si>
  <si>
    <t>Net Income after Taxation</t>
  </si>
  <si>
    <t>Taxation</t>
  </si>
  <si>
    <t>Net Income before Taxes and Extraordinary Items</t>
  </si>
  <si>
    <t>Total Provisions for Possible Losses</t>
  </si>
  <si>
    <t>Provision for Possible Losses on Other Assets</t>
  </si>
  <si>
    <t>Provision for Possible Losses on Investments and Securities</t>
  </si>
  <si>
    <t>Loan Loss Reserve</t>
  </si>
  <si>
    <t>Net Income before Provisions</t>
  </si>
  <si>
    <t>Other Non-Interest Expenses</t>
  </si>
  <si>
    <t xml:space="preserve">Depreciation Expense </t>
  </si>
  <si>
    <t>Operating Costs of Fixed Assets</t>
  </si>
  <si>
    <t>Personnel Expenses</t>
  </si>
  <si>
    <t>Bank Development, Consultation and Marketing Expenses</t>
  </si>
  <si>
    <t>Non-Interest Expenses from other Banking Operations</t>
  </si>
  <si>
    <t xml:space="preserve"> Non-Interest Expenses</t>
  </si>
  <si>
    <t>Other Non-Interest Income</t>
  </si>
  <si>
    <t>Non-Interest Income from other Banking Operations</t>
  </si>
  <si>
    <t>Gain (Loss) on Sales of Fixed Assets</t>
  </si>
  <si>
    <t>Gain (Loss) from Foreign Exchange Translation</t>
  </si>
  <si>
    <t>Gain (Loss) from Foreign Exchange Trading</t>
  </si>
  <si>
    <t>Gain (Loss) from Investment Securities</t>
  </si>
  <si>
    <t>Gain (Loss) from Dealing Securities</t>
  </si>
  <si>
    <t>Dividend Income</t>
  </si>
  <si>
    <t>Fee and Commission Expense</t>
  </si>
  <si>
    <t>Fee and Commission Income</t>
  </si>
  <si>
    <t>Net Fee and Commission Income</t>
  </si>
  <si>
    <t xml:space="preserve"> Non-Interest Income</t>
  </si>
  <si>
    <t>Net Interest Income</t>
  </si>
  <si>
    <t>Total Interest Expense</t>
  </si>
  <si>
    <t>Other Interest Expenses</t>
  </si>
  <si>
    <t>Interest Paid on Other Borrowings</t>
  </si>
  <si>
    <t>Interest Paid on Own Debt Securities</t>
  </si>
  <si>
    <t>Interest Paid on Banks Deposits</t>
  </si>
  <si>
    <t>Interest Paid on Time Deposits</t>
  </si>
  <si>
    <t>Interest Paid on Demand Deposits</t>
  </si>
  <si>
    <t>Interest Expense</t>
  </si>
  <si>
    <t>Total Interest Income</t>
  </si>
  <si>
    <t>Other Interest Income</t>
  </si>
  <si>
    <t>Interest and Discount Income from Securities</t>
  </si>
  <si>
    <t>Fees/penalties income from loans to customers</t>
  </si>
  <si>
    <t>from Other Sectors Loans</t>
  </si>
  <si>
    <t>from Individuals Loans</t>
  </si>
  <si>
    <t>from the Transportation or Communications Sector Loans</t>
  </si>
  <si>
    <t>from the Mining and Mineral Processing Sector Loans</t>
  </si>
  <si>
    <t>from the Construction Sector Loans</t>
  </si>
  <si>
    <t>from the Agriculture and Forestry Sector Loans</t>
  </si>
  <si>
    <t>from the Energy Sector Loans</t>
  </si>
  <si>
    <t>from the Retail or Service Sector Loans</t>
  </si>
  <si>
    <t>from the Interbank Loans</t>
  </si>
  <si>
    <t>Interest Income from Loans</t>
  </si>
  <si>
    <t>Interest Income from Bank's "Nostro" and Deposit Accounts</t>
  </si>
  <si>
    <t>Interest Income</t>
  </si>
  <si>
    <t>Table 3</t>
  </si>
  <si>
    <t>Off-balance sheet items</t>
  </si>
  <si>
    <t xml:space="preserve">       Including: amounts below the thresholds for deduction (subject to 250% risk weight)</t>
  </si>
  <si>
    <t>Table 5</t>
  </si>
  <si>
    <t>Other Real Estate Owned &amp; Repossessed Assets</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</si>
  <si>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</si>
  <si>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</si>
  <si>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</si>
  <si>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</si>
  <si>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</si>
  <si>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</si>
  <si>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</si>
  <si>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</si>
  <si>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</si>
  <si>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</si>
  <si>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</si>
  <si>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</si>
  <si>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</si>
  <si>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</si>
  <si>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</si>
  <si>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</si>
  <si>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</si>
  <si>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</si>
  <si>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</si>
  <si>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</si>
  <si>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</si>
  <si>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</si>
  <si>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</si>
  <si>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</si>
  <si>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</si>
  <si>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</si>
  <si>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</si>
  <si>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</si>
  <si>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</si>
  <si>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</si>
  <si>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</si>
  <si>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</si>
  <si>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</si>
  <si>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</si>
  <si>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</si>
  <si>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</si>
  <si>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</si>
  <si>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</si>
  <si>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</si>
  <si>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</si>
  <si>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</si>
  <si>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</si>
  <si>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</si>
  <si>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</si>
  <si>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</si>
  <si>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</si>
  <si>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</si>
  <si>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</si>
  <si>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</si>
  <si>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</si>
  <si>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</si>
  <si>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</si>
  <si>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</si>
  <si>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</si>
  <si>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</si>
  <si>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</si>
  <si>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</si>
  <si>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</si>
  <si>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</si>
  <si>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</si>
  <si>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</si>
  <si>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</si>
  <si>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</si>
  <si>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</si>
  <si>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</si>
  <si>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</si>
  <si>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Total Equity Capital</t>
  </si>
  <si>
    <t>Information about supervisory board, directorate, beneficiary owners and shareholders</t>
  </si>
  <si>
    <t>Of which below 10% equity holdings subject to limited recognition</t>
  </si>
  <si>
    <t>Claims or contingent claims on public sector entities</t>
  </si>
  <si>
    <t>Claims or contingent claims on  public sector entities</t>
  </si>
  <si>
    <t xml:space="preserve">Return on Average Assets (ROAA) </t>
  </si>
  <si>
    <t xml:space="preserve">Return on Average Equity (ROAE) </t>
  </si>
  <si>
    <t>Total Non-Interest Income</t>
  </si>
  <si>
    <t>Total Non-Interest Expenses</t>
  </si>
  <si>
    <t>Net Non-Interest Income</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</si>
  <si>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</si>
  <si>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</si>
  <si>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</si>
  <si>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</si>
  <si>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</si>
  <si>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</si>
  <si>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</si>
  <si>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</si>
  <si>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</si>
  <si>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</si>
  <si>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</si>
  <si>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GEL</t>
  </si>
  <si>
    <t>Other Contingent Liabilities</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</si>
  <si>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</si>
  <si>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</si>
  <si>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</si>
  <si>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</si>
  <si>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</si>
  <si>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</si>
  <si>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</si>
  <si>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</si>
  <si>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</si>
  <si>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</si>
  <si>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</si>
  <si>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</si>
  <si>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</si>
  <si>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</si>
  <si>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Non-cancelable operating lease</t>
  </si>
  <si>
    <t>Guarantees</t>
  </si>
  <si>
    <t>Guarantees Issued</t>
  </si>
  <si>
    <t>Letters of credit Issued</t>
  </si>
  <si>
    <t>Undrawn loan commitments</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</si>
  <si>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</si>
  <si>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</si>
  <si>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</si>
  <si>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</si>
  <si>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</si>
  <si>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</si>
  <si>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</si>
  <si>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</si>
  <si>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</si>
  <si>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</si>
  <si>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</si>
  <si>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</si>
  <si>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</si>
  <si>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</si>
  <si>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</si>
  <si>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</si>
  <si>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</si>
  <si>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</si>
  <si>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</si>
  <si>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Through indefinit term agreement</t>
  </si>
  <si>
    <t>Within one year</t>
  </si>
  <si>
    <t>From 1 to 2 years</t>
  </si>
  <si>
    <t>From 2 to 3 years</t>
  </si>
  <si>
    <t>From 3 to 4 years</t>
  </si>
  <si>
    <t>From 4 to 5 years</t>
  </si>
  <si>
    <t>More than 5 years</t>
  </si>
  <si>
    <t>Differences between carrying values per standardized balance sheet used for regulatory reporting purposes and the exposure amounts used for capital adequacy calculation purposes</t>
  </si>
  <si>
    <t>Nominal values of off-balance sheet items subject to credit risk weighting</t>
  </si>
  <si>
    <t>Nominal values of off-balance sheet items subject to counterparty credit risk weighting</t>
  </si>
  <si>
    <t>Total nominal values of on-balance and off-balance sheet items before any adjustments used for credit risk weighting purposes</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</si>
  <si>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</si>
  <si>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</si>
  <si>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</si>
  <si>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</si>
  <si>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</si>
  <si>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</si>
  <si>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</si>
  <si>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</si>
  <si>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</si>
  <si>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</si>
  <si>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</si>
  <si>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</si>
  <si>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</si>
  <si>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</si>
  <si>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</si>
  <si>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</si>
  <si>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</si>
  <si>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</si>
  <si>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carrying value of balance sheet items subject to credit risk weighting before adjustments</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</si>
  <si>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</si>
  <si>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</si>
  <si>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</si>
  <si>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</si>
  <si>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</si>
  <si>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</si>
  <si>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</si>
  <si>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</si>
  <si>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</si>
  <si>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</si>
  <si>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</si>
  <si>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</si>
  <si>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</si>
  <si>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</si>
  <si>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</si>
  <si>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</si>
  <si>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</si>
  <si>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Contingent Liabilities and Commitments</t>
  </si>
  <si>
    <t>Credit Risk Weighted Exposures 
(On-balance items and off-balance items after credit conversion factor)</t>
  </si>
  <si>
    <t>Standardized approach - Effect of credit risk mitigation</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</si>
  <si>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</si>
  <si>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</si>
  <si>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</si>
  <si>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</si>
  <si>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</si>
  <si>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</si>
  <si>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</si>
  <si>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</si>
  <si>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</si>
  <si>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</si>
  <si>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</si>
  <si>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Secured lending (eg reverse repos)</t>
  </si>
  <si>
    <t>Retail deposits</t>
  </si>
  <si>
    <t>Net cash outflow</t>
  </si>
  <si>
    <t>Liquidity coverage ratio (%)</t>
  </si>
  <si>
    <t>Outflows related to off-balance sheet obligations and net short position of derivative exposures</t>
  </si>
  <si>
    <t>Total value according to Basel methodology (with limits)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</si>
  <si>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</si>
  <si>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Liquidity Coverage Ratio***</t>
  </si>
  <si>
    <t>1.1</t>
  </si>
  <si>
    <t>1.2</t>
  </si>
  <si>
    <t>1.3</t>
  </si>
  <si>
    <t>2</t>
  </si>
  <si>
    <t>2.1</t>
  </si>
  <si>
    <t>2.2</t>
  </si>
  <si>
    <t>2.3</t>
  </si>
  <si>
    <t>3</t>
  </si>
  <si>
    <t>6</t>
  </si>
  <si>
    <t>Table 9.1</t>
  </si>
  <si>
    <t>Capital Adequacy Requirements</t>
  </si>
  <si>
    <t>Ratios</t>
  </si>
  <si>
    <t>Amounts (GEL)</t>
  </si>
  <si>
    <t>Minimum Requirements</t>
  </si>
  <si>
    <t>Pillar 1 Requirements</t>
  </si>
  <si>
    <t>Minimum CET1 Requirement</t>
  </si>
  <si>
    <t>Minimum Tier 1 Requirement</t>
  </si>
  <si>
    <t>Minimum Regulatory Capital Requirement</t>
  </si>
  <si>
    <t>Combined Buffer</t>
  </si>
  <si>
    <t>Countercyclical Buffer</t>
  </si>
  <si>
    <t>Systemic Risk Buffer</t>
  </si>
  <si>
    <t>CET1</t>
  </si>
  <si>
    <t>Total regulatory Capital</t>
  </si>
  <si>
    <t>9.1</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</si>
  <si>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</si>
  <si>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CET1 Pillar 2 Requirement</t>
  </si>
  <si>
    <t>Tier 1 Pillar2 Requirement</t>
  </si>
  <si>
    <t>Regulatory capital Pillar 2 Requirement</t>
  </si>
  <si>
    <t>Other contractual funding obligations</t>
  </si>
  <si>
    <t>Other contingent funding obligations</t>
  </si>
  <si>
    <t>Inflows from fully performing exposures</t>
  </si>
  <si>
    <t>* Commercial banks are required to comply with the limits by coefficients calculated according to NBG's methodology. The numbers calculated within Basel framework are given for illustratory purposes.</t>
  </si>
  <si>
    <t>Total value according to NBG's methodology* (with limits)</t>
  </si>
  <si>
    <t>Total unweighted value (daily average)</t>
  </si>
  <si>
    <t>Total weighted values according to NBG's methodology* (daily average)</t>
  </si>
  <si>
    <t>Total weighted values according to Basel methodology (daily average)</t>
  </si>
  <si>
    <t>Table 15.1</t>
  </si>
  <si>
    <t>Leverage Ratio</t>
  </si>
  <si>
    <t>On-balance sheet exposures (excluding derivatives and SFTs)</t>
  </si>
  <si>
    <t>(Asset amounts deducted in determining Tier 1 capital)</t>
  </si>
  <si>
    <t>Total on-balance sheet exposures (excluding derivatives, SFTs and fiduciary assets) (sum of lines 1 and 2)</t>
  </si>
  <si>
    <t>Derivative exposures</t>
  </si>
  <si>
    <r>
      <t xml:space="preserve">Replacement cost associated with </t>
    </r>
    <r>
      <rPr>
        <i/>
        <sz val="9"/>
        <rFont val="Arial"/>
        <family val="2"/>
      </rPr>
      <t>all</t>
    </r>
    <r>
      <rPr>
        <sz val="9"/>
        <rFont val="Arial"/>
        <family val="2"/>
      </rPr>
      <t xml:space="preserve"> derivatives transactions (ie net of eligible cash variation margin)</t>
    </r>
  </si>
  <si>
    <r>
      <t xml:space="preserve">Add-on amounts for PFE associated with </t>
    </r>
    <r>
      <rPr>
        <i/>
        <sz val="9"/>
        <rFont val="Arial"/>
        <family val="2"/>
      </rPr>
      <t xml:space="preserve">all </t>
    </r>
    <r>
      <rPr>
        <sz val="9"/>
        <rFont val="Arial"/>
        <family val="2"/>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</si>
  <si>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</si>
  <si>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</si>
  <si>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</si>
  <si>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</si>
  <si>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</si>
  <si>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</si>
  <si>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</si>
  <si>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</si>
  <si>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</si>
  <si>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</si>
  <si>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</si>
  <si>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</si>
  <si>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</si>
  <si>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</si>
  <si>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</si>
  <si>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</si>
  <si>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</si>
  <si>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</si>
  <si>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</si>
  <si>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</si>
  <si>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</si>
  <si>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</si>
  <si>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</si>
  <si>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</si>
  <si>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</si>
  <si>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</si>
  <si>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</si>
  <si>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r>
      <t xml:space="preserve">Capital and </t>
    </r>
    <r>
      <rPr>
        <b/>
        <sz val="10"/>
        <rFont val="Arial"/>
        <family val="2"/>
      </rPr>
      <t xml:space="preserve">total </t>
    </r>
    <r>
      <rPr>
        <b/>
        <sz val="10"/>
        <rFont val="Arial"/>
        <family val="2"/>
      </rPr>
      <t>exposures</t>
    </r>
  </si>
  <si>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</si>
  <si>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</si>
  <si>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</si>
  <si>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</si>
  <si>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</si>
  <si>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</si>
  <si>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</si>
  <si>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</si>
  <si>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Total Requirements</t>
  </si>
  <si>
    <t>Pillar 2 Requirements</t>
  </si>
  <si>
    <t>Based on Basel III framework *</t>
  </si>
  <si>
    <t>* Regarding the annulment of conservation buffer requirement please see the press release of National Bank of Goergia "Supervisory Plan Of The National Bank Of Georgia With Regard To COVID-19" (link: https://www.nbg.gov.ge/index.php?m=340&amp;newsid=3901&amp;lng=eng )</t>
  </si>
  <si>
    <t>Capital Conservation Buffer *</t>
  </si>
  <si>
    <t>Balance sheet items *</t>
  </si>
  <si>
    <t>* COVID 19 related provisions are deducted from balance sheet items after applying relevant risks weights and mitigation</t>
  </si>
  <si>
    <t>Effect of other adjustments *</t>
  </si>
  <si>
    <t>*Other adjustments include COVID 19 related provisions too. These provisions are deducted from risk weighted balance sheet items. See table "5.RWA"</t>
  </si>
  <si>
    <t>On-balance sheet items (excluding derivatives, SFTs and fiduciary assets, but including collateral) *</t>
  </si>
  <si>
    <t>*COVID 19 related provisions are deducted from balance sheet items</t>
  </si>
  <si>
    <t>CET1 capital</t>
  </si>
  <si>
    <t>Tier1 capital</t>
  </si>
  <si>
    <t>Regulatory capital total requirement</t>
  </si>
  <si>
    <t>CET1 capital total requirement</t>
  </si>
  <si>
    <t>Tier1 capital total requirement</t>
  </si>
  <si>
    <t>Total Risk Weighted Assets (Total RWA) (Based on Basel III framework)</t>
  </si>
  <si>
    <t>Total Risk Weighted Assets (amounts, GEL)</t>
  </si>
  <si>
    <t>Capital Adequacy Ratios</t>
  </si>
  <si>
    <t>Independence status</t>
  </si>
  <si>
    <t>Position/Subordinated business units</t>
  </si>
  <si>
    <t>Net Stable Funding Ratio</t>
  </si>
  <si>
    <t>Unweighted value by residual maturity</t>
  </si>
  <si>
    <t>Weighted value</t>
  </si>
  <si>
    <t>No maturity</t>
  </si>
  <si>
    <t>&lt; 6 month</t>
  </si>
  <si>
    <t>6 month to &lt;1yr</t>
  </si>
  <si>
    <t>&gt;= 1 yr</t>
  </si>
  <si>
    <t>Available stable funding</t>
  </si>
  <si>
    <t>Capital:</t>
  </si>
  <si>
    <t xml:space="preserve">Regulatory capital </t>
  </si>
  <si>
    <t>Other non-redeemable capital instruments and liabilities with remaining maturity more than 1 year</t>
  </si>
  <si>
    <t>Redeemable retail deposits or non-redeemable retail deposits with residual maturity of less than one year</t>
  </si>
  <si>
    <t xml:space="preserve">Residents' deposits </t>
  </si>
  <si>
    <t xml:space="preserve">Non-residents' deposits </t>
  </si>
  <si>
    <t>Wholesale funding</t>
  </si>
  <si>
    <t>Redeemable funding or non-redeemable funding with residual maturity of less than one year, provided by the government or enterprises controlled by the government, international financial institutions and legal entities, excluding representatives of financial sector</t>
  </si>
  <si>
    <t>Redeemable funding or non-redeemable funding with residual maturity of less than one year, provided by the central banks and other financial institutions</t>
  </si>
  <si>
    <t>Liabilities with matching interdependent assets</t>
  </si>
  <si>
    <t>Other liabilities:</t>
  </si>
  <si>
    <t>Liabilities related to derivatives</t>
  </si>
  <si>
    <t>All other liabilities and equity not included in the above categories</t>
  </si>
  <si>
    <t>Total available stable funding</t>
  </si>
  <si>
    <t>Required stable funding</t>
  </si>
  <si>
    <t>Total high-quality liquid assets (HQLA)</t>
  </si>
  <si>
    <t>Performing loans and securities:</t>
  </si>
  <si>
    <t xml:space="preserve">Loans and deposits to financial institutions secured by Level 1 HQLA </t>
  </si>
  <si>
    <t xml:space="preserve">Loans and deposits to financial institutions secured by non-Level 1 HQLA and unsecured performing loans to financial institutions </t>
  </si>
  <si>
    <t xml:space="preserve">Loans to non-financial institutions and retail customers, of which: </t>
  </si>
  <si>
    <t>With a risk weight of less than or equal to 35%</t>
  </si>
  <si>
    <t>Residential mortgages, of which:</t>
  </si>
  <si>
    <t>Securities that do not qualify as HQLA</t>
  </si>
  <si>
    <t xml:space="preserve">Assets with matching interdependent liabilities </t>
  </si>
  <si>
    <t xml:space="preserve">Other assets: </t>
  </si>
  <si>
    <t>Assets related to derivatives</t>
  </si>
  <si>
    <t xml:space="preserve">All other assets not included in the above categories </t>
  </si>
  <si>
    <t xml:space="preserve">Off-balance sheet items </t>
  </si>
  <si>
    <t>Total required stable funding</t>
  </si>
  <si>
    <t>Net stable funding ratio</t>
  </si>
  <si>
    <t>*Items to be reported in the ‘no maturity’ time bucket do not have a stated maturity. These may include, but are not limited to, items such as capital with perpetual maturity, current/demand deposits, etc.</t>
  </si>
  <si>
    <t>Table 16</t>
  </si>
  <si>
    <t>Net stable funding ratio (%)</t>
  </si>
  <si>
    <t>Exposures distributed by residual maturity and Risk Classes</t>
  </si>
  <si>
    <t>Change in reserve for loans and Corporate debt securities</t>
  </si>
  <si>
    <t>Distribution of loans, Debt securities  and Off-balance-sheet items according to  Risk classification and Past due days</t>
  </si>
  <si>
    <t>Loans Distributed according to LTV ratio, Loan reserves, Value of collateral for loans and loans secured by guarantees according to Risk classification and past due days</t>
  </si>
  <si>
    <t>Loans and reserves on loans distributed according to Sectors of income source and risk classification</t>
  </si>
  <si>
    <t>Loans, corporate debt securities and Off-balance-sheet items distributed by type of collateral</t>
  </si>
  <si>
    <t>Table 17</t>
  </si>
  <si>
    <t xml:space="preserve">                                                                                                                         Distribution by residual maturity                                                            
Risk classes</t>
  </si>
  <si>
    <t>Exposures of On-Balance Items</t>
  </si>
  <si>
    <t xml:space="preserve">On demand </t>
  </si>
  <si>
    <t>≤ 1 year</t>
  </si>
  <si>
    <t xml:space="preserve">&gt; 1 year ≤ 5 year </t>
  </si>
  <si>
    <t>&gt; 5 year</t>
  </si>
  <si>
    <t xml:space="preserve">No stated maturity </t>
  </si>
  <si>
    <t>Table 18</t>
  </si>
  <si>
    <t xml:space="preserve">                                                                                                                                      On Balance Assets                                                                                                                   
                                                                                                                                                                                                                                                                                                            Risk classes</t>
  </si>
  <si>
    <t xml:space="preserve">Gross carrying values </t>
  </si>
  <si>
    <t>Special Reserve</t>
  </si>
  <si>
    <t>General Reserve</t>
  </si>
  <si>
    <t>Additional General Reserve</t>
  </si>
  <si>
    <t>Accumulated write-off, during the reporting period</t>
  </si>
  <si>
    <t>Book value</t>
  </si>
  <si>
    <t>Of which: Loans and other Assets - Non-Performing</t>
  </si>
  <si>
    <t>Of which: Loans and other Assets - other than Non-Performing</t>
  </si>
  <si>
    <t>(a+b-c-d-e)</t>
  </si>
  <si>
    <t>Past due items*</t>
  </si>
  <si>
    <t xml:space="preserve"> Of which: loans</t>
  </si>
  <si>
    <t xml:space="preserve"> Of which: securities</t>
  </si>
  <si>
    <t>Table 19</t>
  </si>
  <si>
    <t>Financial Institutions</t>
  </si>
  <si>
    <t>Pawn-shops</t>
  </si>
  <si>
    <t>Real Estate Management</t>
  </si>
  <si>
    <t>Construction Companies</t>
  </si>
  <si>
    <t>Production and Trade of Construction Materials</t>
  </si>
  <si>
    <t>Trade of Consumer Foods and Goods</t>
  </si>
  <si>
    <t>Production of Consumer Foods and Goods</t>
  </si>
  <si>
    <t>Production and Trade of Durable Goods</t>
  </si>
  <si>
    <t>Production and Trade of Clothes, Shoes and Textiles</t>
  </si>
  <si>
    <t>Trade (Other)</t>
  </si>
  <si>
    <t>Other Production</t>
  </si>
  <si>
    <t>Hotels, Tourism</t>
  </si>
  <si>
    <t>Restaurants</t>
  </si>
  <si>
    <t>Industry</t>
  </si>
  <si>
    <t>Energy</t>
  </si>
  <si>
    <t>Auto Dealers</t>
  </si>
  <si>
    <t>Pharmacy</t>
  </si>
  <si>
    <t>Telecommunication</t>
  </si>
  <si>
    <t>Service</t>
  </si>
  <si>
    <t xml:space="preserve">Other </t>
  </si>
  <si>
    <t>Other assets</t>
  </si>
  <si>
    <t>Table 20</t>
  </si>
  <si>
    <t>Changes in reserve for loans and Corporate debt securities</t>
  </si>
  <si>
    <t>Change in reserves for loans during the reporting period</t>
  </si>
  <si>
    <t>Change in reserves for Corporate debt securities during the reporting period</t>
  </si>
  <si>
    <t>Opening balance</t>
  </si>
  <si>
    <t>An increase in the reserve for possible losses on assets</t>
  </si>
  <si>
    <t>Increase reserve of foreign currency assets as a result of currency exchange rate changes</t>
  </si>
  <si>
    <t>As a result of an increase in "additional general reserves"</t>
  </si>
  <si>
    <t>Decrease in reserve for possible losses on assets</t>
  </si>
  <si>
    <t>As a result of write-off of assets</t>
  </si>
  <si>
    <t>As a result of partial or total payment of standard assets</t>
  </si>
  <si>
    <t>Decrease reserve of foreign currency assets as a result of currency exchange rate changes</t>
  </si>
  <si>
    <t>As a result of an decrease in "additional general reserves"</t>
  </si>
  <si>
    <t>Closing balance</t>
  </si>
  <si>
    <t>Table 21</t>
  </si>
  <si>
    <t>Gross carrying value of Non-performing Loans</t>
  </si>
  <si>
    <t>Net accumulated recoveries related to decrease of Non-performing loans</t>
  </si>
  <si>
    <t>Inflows to non-performing portfolios</t>
  </si>
  <si>
    <t>Inflows to non-performing portfolios, as e result of currency exchange rate changes</t>
  </si>
  <si>
    <t>Outflows from non-performing portfolios</t>
  </si>
  <si>
    <t>Outflow to stadrat loan portfolio</t>
  </si>
  <si>
    <t>Outflow to watch loan portfolio</t>
  </si>
  <si>
    <t>Outflow due to loan repayment, partial or total</t>
  </si>
  <si>
    <t>Outflow due to taking possession of collateral</t>
  </si>
  <si>
    <t>Outflow due to sale of portfolios</t>
  </si>
  <si>
    <t>Outflows due to write-offs</t>
  </si>
  <si>
    <t>Outflow due to other situations</t>
  </si>
  <si>
    <t>Table 22</t>
  </si>
  <si>
    <t xml:space="preserve"> Gross carrying value of loans and Debt securities, nominal value of Off-balance-sheet items</t>
  </si>
  <si>
    <t>Classified in standard category</t>
  </si>
  <si>
    <t>Classified in watch category</t>
  </si>
  <si>
    <t>Classified in Non-Performing category</t>
  </si>
  <si>
    <t>Past due ≤ 30 days</t>
  </si>
  <si>
    <t>Past due &gt; 30 days</t>
  </si>
  <si>
    <t xml:space="preserve"> Past due &gt; 30 days &lt; 60 days </t>
  </si>
  <si>
    <t xml:space="preserve">Past due ≥ 60 days &lt; 90 days </t>
  </si>
  <si>
    <t xml:space="preserve">Past due ≥ 90 days </t>
  </si>
  <si>
    <t>Past due &lt; 60 days</t>
  </si>
  <si>
    <t xml:space="preserve">Past due ≥ 90 days &lt; 180 days </t>
  </si>
  <si>
    <t>Past due ≥ 180 days &lt; 1 year</t>
  </si>
  <si>
    <t>Past due ≥ 1 year &lt;2 year</t>
  </si>
  <si>
    <t>Past due ≥ 2 year &lt;5 year</t>
  </si>
  <si>
    <t>Past due ≥ 5 year &lt;7 year</t>
  </si>
  <si>
    <t>Past due ≥ 7 year</t>
  </si>
  <si>
    <t>Of which: Classified in Loss category</t>
  </si>
  <si>
    <t>Loans</t>
  </si>
  <si>
    <t>Central banks</t>
  </si>
  <si>
    <t>General governments</t>
  </si>
  <si>
    <t>Credit institutions</t>
  </si>
  <si>
    <t>Other financial corporations</t>
  </si>
  <si>
    <t>Non-financial corporations</t>
  </si>
  <si>
    <t>Households</t>
  </si>
  <si>
    <t>Debt Securities</t>
  </si>
  <si>
    <t>Off-balance-sheet itmes</t>
  </si>
  <si>
    <t>Table 23</t>
  </si>
  <si>
    <t xml:space="preserve">Loans Distributed according to LTV ratio, Loan reserves, Value of collateral for loans and loans secured by guarantees according to Risk classification and past due days
  </t>
  </si>
  <si>
    <t xml:space="preserve"> Gross carrying value of Loans</t>
  </si>
  <si>
    <t>Loans Classified in standard category</t>
  </si>
  <si>
    <t>Loans Classified in watch category</t>
  </si>
  <si>
    <t>Loans Classified in Non-Performing category</t>
  </si>
  <si>
    <t>Secured Loans</t>
  </si>
  <si>
    <t>Loans Secured by Immovable property</t>
  </si>
  <si>
    <t>1.1.1.1</t>
  </si>
  <si>
    <t>LTV ≤70%</t>
  </si>
  <si>
    <t>1.1.1.2</t>
  </si>
  <si>
    <t>LTV &gt;70% ≤85%</t>
  </si>
  <si>
    <t>1.1.1.3</t>
  </si>
  <si>
    <t>LTV &gt;85% ≤100%</t>
  </si>
  <si>
    <t>1.1.1.4</t>
  </si>
  <si>
    <t>LTV &gt;100%</t>
  </si>
  <si>
    <t>Reserves on Secured Loans</t>
  </si>
  <si>
    <t>1.3.1</t>
  </si>
  <si>
    <t>Of which value capped at the Loan value</t>
  </si>
  <si>
    <t>1.3.1.1</t>
  </si>
  <si>
    <t>Of which immovable property</t>
  </si>
  <si>
    <t>1.3.2</t>
  </si>
  <si>
    <t>Of which value above the cap</t>
  </si>
  <si>
    <t>1.3.2.1</t>
  </si>
  <si>
    <t>Loans secured by the state and state institutions</t>
  </si>
  <si>
    <t>Loans secured by bank and /or financial institutions</t>
  </si>
  <si>
    <t>Table 24</t>
  </si>
  <si>
    <t>Gross carrying value</t>
  </si>
  <si>
    <t>General and Special Reserves</t>
  </si>
  <si>
    <t>Additional General  Reserve</t>
  </si>
  <si>
    <t>Standard</t>
  </si>
  <si>
    <t>Watch</t>
  </si>
  <si>
    <t>Sub-Standard</t>
  </si>
  <si>
    <t>Doubtful</t>
  </si>
  <si>
    <t>Loss</t>
  </si>
  <si>
    <t>Table 25</t>
  </si>
  <si>
    <t xml:space="preserve">                               Gross carrying value/nominal value - distribution according to Collateral type
Loans, corporate debt securities and Off-balance-sheet items</t>
  </si>
  <si>
    <t>Secured by deposit</t>
  </si>
  <si>
    <t>Secured by the state and state institutions</t>
  </si>
  <si>
    <t>Secured by bank and /or financial institutions</t>
  </si>
  <si>
    <t>Secured by gold / gold jewelry</t>
  </si>
  <si>
    <t>Secured by Immovable property</t>
  </si>
  <si>
    <t>Secured by shares / stocks and other securities</t>
  </si>
  <si>
    <t>Secured by other collateral</t>
  </si>
  <si>
    <t>Secured by another third party guarantee</t>
  </si>
  <si>
    <t>Unsecured Amount</t>
  </si>
  <si>
    <t>Corporate debt securities</t>
  </si>
  <si>
    <t xml:space="preserve"> Of which: Non-Performing Loans</t>
  </si>
  <si>
    <t xml:space="preserve"> Of which: Non-Performing Corporate debt securities</t>
  </si>
  <si>
    <t xml:space="preserve"> Of which: Non-Performing Off-balance-sheet itmes</t>
  </si>
  <si>
    <t>Past due items* - Past due items will be filled  in paragraph 10 and also will be redistributed to the classes in which they were recorded before they were classified as "Past due tems". An overdue loan line is not included in the formula for eliminating double counting.</t>
  </si>
  <si>
    <t>As a result of partial or total payment of adversely classified assets</t>
  </si>
  <si>
    <t xml:space="preserve">                                                                                                     Loans
                                                                                                                                                                                                             Sector of repayment source</t>
  </si>
  <si>
    <t>Off-balance-sheet items</t>
  </si>
  <si>
    <t>Assets on which the Sector of repayment source is not accounted for</t>
  </si>
  <si>
    <t>State, state organizations</t>
  </si>
  <si>
    <t>Construction Development, Real Estate Development and other Land Loans</t>
  </si>
  <si>
    <t>Agriculture</t>
  </si>
  <si>
    <t>HealthCare</t>
  </si>
  <si>
    <t>Oil Importers,Filling stationas,gas stations and Retailers</t>
  </si>
  <si>
    <t>As a result of classification of assets as a low quality</t>
  </si>
  <si>
    <t>As a result of classification of assets as a high quality</t>
  </si>
  <si>
    <t>As a result of the origination of the new assets</t>
  </si>
  <si>
    <t>Changes in the stock of non-performing loans over the period</t>
  </si>
  <si>
    <t>Value of Pledged collateral</t>
  </si>
  <si>
    <t xml:space="preserve">                                                                                                                                      On Balance Assets                                                                                                                   
                                                                                                                                                                                                                                                                                                            Sector of repayment source / counterparty type</t>
  </si>
  <si>
    <t>Gross carrying value, book value, reserves and write-offs by risk classes</t>
  </si>
  <si>
    <t>Gross carrying value, book value, reserves and write-offs by Sectors of income source</t>
  </si>
  <si>
    <t>Outflows from non-performing portfolios, as a result of currency exchange rate changes</t>
  </si>
  <si>
    <t>6.2.1</t>
  </si>
  <si>
    <t>6.2.2</t>
  </si>
  <si>
    <t>Of which: General Reserves</t>
  </si>
  <si>
    <t>Of which: COVID-19 Related Reserves</t>
  </si>
  <si>
    <t>Of which tier 2 capital qualifying instruments</t>
  </si>
  <si>
    <t>Of which general reserves on other liabilities</t>
  </si>
  <si>
    <t>Table 26</t>
  </si>
  <si>
    <t>Retail Products</t>
  </si>
  <si>
    <t>Number of Loans</t>
  </si>
  <si>
    <t>Student loans</t>
  </si>
  <si>
    <t>Mortgages</t>
  </si>
  <si>
    <t>Credit Cards</t>
  </si>
  <si>
    <t>Overdrafts</t>
  </si>
  <si>
    <t>Momental Installments</t>
  </si>
  <si>
    <t>Pay Day Loans</t>
  </si>
  <si>
    <t>Consumer Loans</t>
  </si>
  <si>
    <t>Auto loans</t>
  </si>
  <si>
    <t>Retail Pawnshop loans</t>
  </si>
  <si>
    <t>Mortgages - For Real Estate Renovation</t>
  </si>
  <si>
    <t>Mortgages - Purchase of completed real estate</t>
  </si>
  <si>
    <t>Total Retail Products</t>
  </si>
  <si>
    <t>Mortgages - Construction, the purchase of real estate under construction</t>
  </si>
  <si>
    <t>Weighted average nominal interest rate on quarterly disbursed loans</t>
  </si>
  <si>
    <t>Weighted average effective interest rate on quarterly disbursed loans</t>
  </si>
  <si>
    <t>Weighted average maturity of loans according to the remaining maturity (months)</t>
  </si>
  <si>
    <t>Between them: Loans issued on the basis of income from a pension or other state social disbursement</t>
  </si>
  <si>
    <t>Gross carrying value of Loans</t>
  </si>
  <si>
    <t>Weighted average nominal interest rate (on Gross carrying value of Loans)</t>
  </si>
  <si>
    <t>Reserves</t>
  </si>
  <si>
    <t>General and Qualitative information on Retail Products</t>
  </si>
  <si>
    <t>\</t>
  </si>
  <si>
    <t>კოეფიციენტი</t>
  </si>
  <si>
    <t>თანხა (ლარი)</t>
  </si>
  <si>
    <t>Bank of Georgia</t>
  </si>
  <si>
    <t xml:space="preserve">Neil Janin </t>
  </si>
  <si>
    <t>Archil Gachechiladze</t>
  </si>
  <si>
    <t>www.bog.ge</t>
  </si>
  <si>
    <t>Non-executive chairman</t>
  </si>
  <si>
    <t>Tamaz Giorgadze</t>
  </si>
  <si>
    <t>Independent member</t>
  </si>
  <si>
    <t xml:space="preserve">Alasdair Breach </t>
  </si>
  <si>
    <t>Non-independent member</t>
  </si>
  <si>
    <t>Hanna Loikkanen</t>
  </si>
  <si>
    <t>Jonathan Muir</t>
  </si>
  <si>
    <t>QUILLEN III CECIL DYER</t>
  </si>
  <si>
    <t>Veronique mccarroll</t>
  </si>
  <si>
    <t>Mariam Megvinetukhutsesi</t>
  </si>
  <si>
    <t>CEO</t>
  </si>
  <si>
    <t>Levan Kulijanishvili</t>
  </si>
  <si>
    <t>Deputy CEO, Chief operations officer</t>
  </si>
  <si>
    <t xml:space="preserve">Mikheil Gomarteli </t>
  </si>
  <si>
    <t>Deputy CEO, Mass retail and micro business banking</t>
  </si>
  <si>
    <t>Giorgi Chiladze</t>
  </si>
  <si>
    <t>Deputy CEO, Chief risk officer</t>
  </si>
  <si>
    <t>Vakhtang Bobokhidze</t>
  </si>
  <si>
    <t>Deputy CEO, Information technology, data analytics, digital channels</t>
  </si>
  <si>
    <t>Sulkhan Gvalia</t>
  </si>
  <si>
    <t>Deputy CEO, Chief financial officer</t>
  </si>
  <si>
    <t>Eter Iremadze</t>
  </si>
  <si>
    <t>Deputy CEO, Premium business banking (Solo)</t>
  </si>
  <si>
    <t>Zurab Kokosadze</t>
  </si>
  <si>
    <t>Deputy CEO, Corporate banking</t>
  </si>
  <si>
    <t>Bank of Georgia Group Plc</t>
  </si>
  <si>
    <t>JSC BGEO Group</t>
  </si>
  <si>
    <t> 79.75%</t>
  </si>
  <si>
    <t>Georgia Capital JSC</t>
  </si>
  <si>
    <t>4Q-2021</t>
  </si>
  <si>
    <t>3Q-2021</t>
  </si>
  <si>
    <t>2Q-2021</t>
  </si>
  <si>
    <t>1Q-2021</t>
  </si>
  <si>
    <t>4Q-2020</t>
  </si>
  <si>
    <t>Table 9 (Capital), N39</t>
  </si>
  <si>
    <t>Table 9 (Capital), N17</t>
  </si>
  <si>
    <t>Table 9 (Capital), N13</t>
  </si>
  <si>
    <t>Table 9 (Capital), N18</t>
  </si>
  <si>
    <t>Table 9 (Capital), N10</t>
  </si>
  <si>
    <t>Table 9 (Capital), N15</t>
  </si>
</sst>
</file>

<file path=xl/styles.xml><?xml version="1.0" encoding="utf-8"?>
<styleSheet xmlns="http://schemas.openxmlformats.org/spreadsheetml/2006/main" xmlns:mc="http://schemas.openxmlformats.org/markup-compatibility/2006" xmlns:x14ac="http://schemas.microsoft.com/office/spreadsheetml/2009/9/ac" mc:Ignorable="x14ac">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32">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theme="1"/>
      <name val="Arial"/>
      <family val="2"/>
    </font>
    <font>
      <sz val="11"/>
      <color theme="1"/>
      <name val="Arial"/>
      <family val="2"/>
    </font>
    <font>
      <b/>
      <sz val="10"/>
      <color theme="1"/>
      <name val="Arial"/>
      <family val="2"/>
    </font>
    <font>
      <sz val="10"/>
      <color rgb="FF333333"/>
      <name val="Arial"/>
      <family val="2"/>
    </font>
    <font>
      <i/>
      <sz val="10"/>
      <color theme="1"/>
      <name val="Arial"/>
      <family val="2"/>
    </font>
    <font>
      <sz val="8"/>
      <color theme="1"/>
      <name val="Arial"/>
      <family val="2"/>
    </font>
    <font>
      <b/>
      <sz val="11"/>
      <color theme="1"/>
      <name val="Arial"/>
      <family val="2"/>
    </font>
    <font>
      <b/>
      <sz val="11"/>
      <name val="Arial"/>
      <family val="2"/>
    </font>
    <font>
      <i/>
      <sz val="11"/>
      <color theme="1"/>
      <name val="Arial"/>
      <family val="2"/>
    </font>
    <font>
      <sz val="11"/>
      <name val="Arial"/>
      <family val="2"/>
    </font>
    <font>
      <b/>
      <i/>
      <sz val="10"/>
      <color theme="1"/>
      <name val="Arial"/>
      <family val="2"/>
    </font>
    <font>
      <sz val="10"/>
      <name val="Sylfaen"/>
      <family val="1"/>
    </font>
    <font>
      <b/>
      <sz val="10"/>
      <name val="Calibri"/>
      <family val="2"/>
      <scheme val="minor"/>
    </font>
    <font>
      <sz val="10"/>
      <name val="Calibri"/>
      <family val="2"/>
      <scheme val="minor"/>
    </font>
    <font>
      <sz val="8"/>
      <color theme="1"/>
      <name val="Calibri"/>
      <family val="2"/>
      <scheme val="minor"/>
    </font>
    <font>
      <sz val="10"/>
      <name val="SPKolheti"/>
      <family val="1"/>
    </font>
    <font>
      <i/>
      <sz val="10"/>
      <color theme="1"/>
      <name val="Calibri"/>
      <family val="2"/>
      <scheme val="minor"/>
    </font>
    <font>
      <sz val="10"/>
      <color theme="1"/>
      <name val="Calibri"/>
      <family val="1"/>
      <scheme val="minor"/>
    </font>
    <font>
      <b/>
      <sz val="10"/>
      <name val="Calibri"/>
      <family val="1"/>
      <scheme val="minor"/>
    </font>
    <font>
      <sz val="10"/>
      <name val="Calibri"/>
      <family val="1"/>
      <scheme val="minor"/>
    </font>
    <font>
      <sz val="10"/>
      <color theme="1"/>
      <name val="Times New Roman"/>
      <family val="1"/>
    </font>
    <font>
      <b/>
      <sz val="9"/>
      <name val="Arial"/>
      <family val="2"/>
    </font>
    <font>
      <sz val="9"/>
      <name val="Arial"/>
      <family val="2"/>
    </font>
    <font>
      <sz val="9"/>
      <name val="Calibri"/>
      <family val="2"/>
    </font>
    <font>
      <b/>
      <sz val="9"/>
      <name val="Calibri"/>
      <family val="2"/>
    </font>
    <font>
      <i/>
      <sz val="9"/>
      <name val="Arial"/>
      <family val="2"/>
    </font>
    <font>
      <sz val="11"/>
      <name val="Calibri"/>
      <family val="2"/>
    </font>
    <font>
      <b/>
      <sz val="11"/>
      <name val="Calibri"/>
      <family val="2"/>
    </font>
    <font>
      <b/>
      <sz val="11"/>
      <color theme="1"/>
      <name val="Calibri"/>
      <family val="2"/>
      <scheme val="minor"/>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9"/>
      <color theme="1"/>
      <name val="Calibri"/>
      <family val="2"/>
      <scheme val="minor"/>
    </font>
    <font>
      <sz val="9"/>
      <color rgb="FF000000"/>
      <name val="Sylfaen"/>
      <family val="1"/>
    </font>
    <font>
      <b/>
      <sz val="9"/>
      <color rgb="FF000000"/>
      <name val="Sylfaen"/>
      <family val="1"/>
    </font>
    <font>
      <b/>
      <sz val="9"/>
      <color theme="1"/>
      <name val="Calibri"/>
      <family val="1"/>
      <scheme val="minor"/>
    </font>
    <font>
      <sz val="10"/>
      <name val="Times New Roman"/>
      <family val="1"/>
    </font>
    <font>
      <sz val="10"/>
      <name val="Calibri"/>
      <family val="2"/>
      <charset val="204"/>
      <scheme val="minor"/>
    </font>
    <font>
      <b/>
      <sz val="10"/>
      <color theme="1"/>
      <name val="Sylfaen"/>
      <family val="1"/>
    </font>
    <font>
      <sz val="10"/>
      <color theme="1"/>
      <name val="Sylfaen"/>
      <family val="1"/>
    </font>
    <font>
      <i/>
      <sz val="10"/>
      <name val="Sylfaen"/>
      <family val="1"/>
    </font>
  </fonts>
  <fills count="8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s>
  <borders count="134">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thin">
        <color auto="1"/>
      </left>
      <right/>
      <top style="thin">
        <color auto="1"/>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right/>
      <top style="thin">
        <color indexed="64"/>
      </top>
      <bottom style="medium">
        <color indexed="64"/>
      </bottom>
      <diagonal/>
    </border>
    <border>
      <left style="thin">
        <color auto="1"/>
      </left>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indexed="64"/>
      </right>
      <top style="medium">
        <color auto="1"/>
      </top>
      <bottom style="medium">
        <color indexed="64"/>
      </bottom>
      <diagonal/>
    </border>
    <border>
      <left/>
      <right style="medium">
        <color indexed="64"/>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style="thin">
        <color theme="6" tint="-0.499984740745262"/>
      </right>
      <top/>
      <bottom/>
      <diagonal/>
    </border>
    <border>
      <left style="thin">
        <color theme="6" tint="-0.499984740745262"/>
      </left>
      <right style="thin">
        <color theme="6" tint="-0.499984740745262"/>
      </right>
      <top/>
      <bottom/>
      <diagonal/>
    </border>
  </borders>
  <cellStyleXfs count="20966">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0" fontId="8" fillId="0" borderId="0"/>
    <xf numFmtId="168" fontId="9" fillId="37" borderId="0"/>
    <xf numFmtId="169" fontId="9" fillId="37" borderId="0"/>
    <xf numFmtId="168" fontId="9" fillId="37" borderId="0"/>
    <xf numFmtId="0" fontId="10" fillId="38"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0" fontId="10"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0" fontId="10" fillId="46"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0" fontId="10" fillId="47"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0" fontId="12" fillId="48"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0" fontId="12"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12" fillId="56"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0" fillId="61"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0" fillId="55" borderId="0" applyNumberFormat="0" applyBorder="0" applyAlignment="0" applyProtection="0"/>
    <xf numFmtId="0" fontId="10" fillId="62"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0" fontId="15" fillId="39" borderId="0" applyNumberFormat="0" applyBorder="0" applyAlignment="0" applyProtection="0"/>
    <xf numFmtId="170" fontId="18"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1" fontId="20" fillId="0" borderId="0" applyFill="0" applyBorder="0" applyAlignment="0"/>
    <xf numFmtId="171" fontId="20"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2" fontId="20" fillId="0" borderId="0" applyFill="0" applyBorder="0" applyAlignment="0"/>
    <xf numFmtId="173" fontId="20" fillId="0" borderId="0" applyFill="0" applyBorder="0" applyAlignment="0"/>
    <xf numFmtId="174" fontId="20" fillId="0" borderId="0" applyFill="0" applyBorder="0" applyAlignment="0"/>
    <xf numFmtId="175"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9"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4" fillId="65" borderId="44" applyNumberFormat="0" applyAlignment="0" applyProtection="0"/>
    <xf numFmtId="0" fontId="25" fillId="10" borderId="39"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0" fontId="24"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0" fontId="25" fillId="10" borderId="39"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0" fontId="24" fillId="65" borderId="44"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xf numFmtId="172" fontId="20"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8" fillId="0" borderId="0"/>
    <xf numFmtId="14" fontId="29" fillId="0" borderId="0" applyFill="0" applyBorder="0" applyAlignment="0"/>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0" applyFont="0" applyFill="0" applyBorder="0" applyAlignment="0" applyProtection="0"/>
    <xf numFmtId="180" fontId="2" fillId="0" borderId="0" applyFont="0" applyFill="0" applyBorder="0" applyAlignment="0" applyProtection="0"/>
    <xf numFmtId="0" fontId="30" fillId="66"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0" fontId="31" fillId="0" borderId="0" applyNumberFormat="0" applyFill="0" applyBorder="0" applyAlignment="0" applyProtection="0"/>
    <xf numFmtId="168" fontId="2" fillId="0" borderId="0"/>
    <xf numFmtId="0" fontId="2" fillId="0" borderId="0"/>
    <xf numFmtId="168" fontId="2" fillId="0" borderId="0"/>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34" fillId="40"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0" fontId="34" fillId="4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0" fontId="34" fillId="40" borderId="0" applyNumberFormat="0" applyBorder="0" applyAlignment="0" applyProtection="0"/>
    <xf numFmtId="0" fontId="2" fillId="69" borderId="3" applyNumberFormat="0" applyFont="0" applyBorder="0" applyProtection="0">
      <alignment horizontal="center" vertical="center"/>
    </xf>
    <xf numFmtId="0" fontId="37" fillId="0" borderId="33" applyNumberFormat="0" applyAlignment="0" applyProtection="0">
      <alignment horizontal="left" vertical="center"/>
    </xf>
    <xf numFmtId="0" fontId="37" fillId="0" borderId="33" applyNumberFormat="0" applyAlignment="0" applyProtection="0">
      <alignment horizontal="left" vertical="center"/>
    </xf>
    <xf numFmtId="168" fontId="37" fillId="0" borderId="33" applyNumberFormat="0" applyAlignment="0" applyProtection="0">
      <alignment horizontal="left" vertical="center"/>
    </xf>
    <xf numFmtId="0" fontId="37" fillId="0" borderId="9">
      <alignment horizontal="left" vertical="center"/>
    </xf>
    <xf numFmtId="0" fontId="37" fillId="0" borderId="9">
      <alignment horizontal="left" vertical="center"/>
    </xf>
    <xf numFmtId="168" fontId="37" fillId="0" borderId="9">
      <alignment horizontal="left" vertical="center"/>
    </xf>
    <xf numFmtId="0" fontId="38" fillId="0" borderId="46" applyNumberFormat="0" applyFill="0" applyAlignment="0" applyProtection="0"/>
    <xf numFmtId="169" fontId="38" fillId="0" borderId="46" applyNumberFormat="0" applyFill="0" applyAlignment="0" applyProtection="0"/>
    <xf numFmtId="0"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0" fontId="38" fillId="0" borderId="46" applyNumberFormat="0" applyFill="0" applyAlignment="0" applyProtection="0"/>
    <xf numFmtId="0" fontId="39" fillId="0" borderId="47" applyNumberFormat="0" applyFill="0" applyAlignment="0" applyProtection="0"/>
    <xf numFmtId="169" fontId="39" fillId="0" borderId="47" applyNumberFormat="0" applyFill="0" applyAlignment="0" applyProtection="0"/>
    <xf numFmtId="0"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0" fontId="39" fillId="0" borderId="47" applyNumberFormat="0" applyFill="0" applyAlignment="0" applyProtection="0"/>
    <xf numFmtId="0" fontId="40" fillId="0" borderId="48" applyNumberFormat="0" applyFill="0" applyAlignment="0" applyProtection="0"/>
    <xf numFmtId="169"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0" fontId="40" fillId="0" borderId="0" applyNumberFormat="0" applyFill="0" applyBorder="0" applyAlignment="0" applyProtection="0"/>
    <xf numFmtId="169" fontId="40" fillId="0" borderId="0" applyNumberFormat="0" applyFill="0" applyBorder="0" applyAlignment="0" applyProtection="0"/>
    <xf numFmtId="0"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0" fontId="40" fillId="0" borderId="0" applyNumberFormat="0" applyFill="0" applyBorder="0" applyAlignment="0" applyProtection="0"/>
    <xf numFmtId="37" fontId="41" fillId="0" borderId="0"/>
    <xf numFmtId="168" fontId="42" fillId="0" borderId="0"/>
    <xf numFmtId="0" fontId="42" fillId="0" borderId="0"/>
    <xf numFmtId="168" fontId="42" fillId="0" borderId="0"/>
    <xf numFmtId="168" fontId="37" fillId="0" borderId="0"/>
    <xf numFmtId="0" fontId="37" fillId="0" borderId="0"/>
    <xf numFmtId="168" fontId="37" fillId="0" borderId="0"/>
    <xf numFmtId="168" fontId="43" fillId="0" borderId="0"/>
    <xf numFmtId="0" fontId="43" fillId="0" borderId="0"/>
    <xf numFmtId="168" fontId="43" fillId="0" borderId="0"/>
    <xf numFmtId="168" fontId="44" fillId="0" borderId="0"/>
    <xf numFmtId="0" fontId="44" fillId="0" borderId="0"/>
    <xf numFmtId="168" fontId="44" fillId="0" borderId="0"/>
    <xf numFmtId="168" fontId="45" fillId="0" borderId="0"/>
    <xf numFmtId="0" fontId="45" fillId="0" borderId="0"/>
    <xf numFmtId="168" fontId="45" fillId="0" borderId="0"/>
    <xf numFmtId="168" fontId="46" fillId="0" borderId="0"/>
    <xf numFmtId="0" fontId="46" fillId="0" borderId="0"/>
    <xf numFmtId="168" fontId="46" fillId="0" borderId="0"/>
    <xf numFmtId="0" fontId="4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47" fillId="0" borderId="0" applyNumberFormat="0" applyFill="0" applyBorder="0" applyAlignment="0" applyProtection="0">
      <alignment vertical="top"/>
      <protection locked="0"/>
    </xf>
    <xf numFmtId="169" fontId="47" fillId="0" borderId="0" applyNumberFormat="0" applyFill="0" applyBorder="0" applyAlignment="0" applyProtection="0">
      <alignment vertical="top"/>
      <protection locked="0"/>
    </xf>
    <xf numFmtId="168" fontId="47" fillId="0" borderId="0" applyNumberFormat="0" applyFill="0" applyBorder="0" applyAlignment="0" applyProtection="0">
      <alignment vertical="top"/>
      <protection locked="0"/>
    </xf>
    <xf numFmtId="168" fontId="48" fillId="0" borderId="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9"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0" fontId="49" fillId="43" borderId="43" applyNumberFormat="0" applyAlignment="0" applyProtection="0"/>
    <xf numFmtId="3" fontId="2" fillId="72" borderId="3" applyFont="0">
      <alignment horizontal="right" vertical="center"/>
      <protection locked="0"/>
    </xf>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52" fillId="0" borderId="49" applyNumberFormat="0" applyFill="0" applyAlignment="0" applyProtection="0"/>
    <xf numFmtId="0" fontId="53" fillId="0" borderId="38"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0" fontId="52" fillId="0" borderId="49"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0" fontId="52" fillId="0" borderId="49"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5" fillId="73"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0" fontId="55" fillId="7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0" fontId="55" fillId="73" borderId="0" applyNumberFormat="0" applyBorder="0" applyAlignment="0" applyProtection="0"/>
    <xf numFmtId="1" fontId="58" fillId="0" borderId="0" applyProtection="0"/>
    <xf numFmtId="168" fontId="9" fillId="0" borderId="50"/>
    <xf numFmtId="169" fontId="9" fillId="0" borderId="50"/>
    <xf numFmtId="168" fontId="9" fillId="0" borderId="5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59" fillId="0" borderId="0"/>
    <xf numFmtId="181" fontId="2"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0" fontId="60" fillId="0" borderId="0"/>
    <xf numFmtId="0" fontId="59" fillId="0" borderId="0"/>
    <xf numFmtId="179" fontId="11" fillId="0" borderId="0"/>
    <xf numFmtId="179" fontId="2" fillId="0" borderId="0"/>
    <xf numFmtId="179" fontId="2" fillId="0" borderId="0"/>
    <xf numFmtId="0" fontId="2" fillId="0" borderId="0"/>
    <xf numFmtId="0" fontId="2"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4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1" fillId="0" borderId="0"/>
    <xf numFmtId="0" fontId="11" fillId="0" borderId="0"/>
    <xf numFmtId="168"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68" fontId="11" fillId="0" borderId="0"/>
    <xf numFmtId="0" fontId="11" fillId="0" borderId="0"/>
    <xf numFmtId="0" fontId="1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179" fontId="11" fillId="0" borderId="0"/>
    <xf numFmtId="179" fontId="1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1" fillId="0" borderId="0"/>
    <xf numFmtId="179" fontId="11" fillId="0" borderId="0"/>
    <xf numFmtId="179" fontId="11" fillId="0" borderId="0"/>
    <xf numFmtId="179"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79"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1" fillId="0" borderId="0"/>
    <xf numFmtId="0" fontId="2" fillId="0" borderId="0"/>
    <xf numFmtId="0" fontId="10" fillId="0" borderId="0"/>
    <xf numFmtId="168" fontId="8" fillId="0" borderId="0"/>
    <xf numFmtId="0" fontId="2"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1" fillId="0" borderId="0"/>
    <xf numFmtId="0" fontId="11" fillId="0" borderId="0"/>
    <xf numFmtId="168" fontId="8" fillId="0" borderId="0"/>
    <xf numFmtId="0" fontId="48" fillId="0" borderId="0"/>
    <xf numFmtId="0" fontId="2" fillId="0" borderId="0"/>
    <xf numFmtId="168" fontId="8" fillId="0" borderId="0"/>
    <xf numFmtId="0" fontId="1"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179" fontId="2" fillId="0" borderId="0"/>
    <xf numFmtId="0" fontId="2" fillId="0" borderId="0"/>
    <xf numFmtId="179" fontId="2" fillId="0" borderId="0"/>
    <xf numFmtId="0" fontId="2" fillId="0" borderId="0"/>
    <xf numFmtId="179"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179" fontId="1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79" fontId="2"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9" fillId="0" borderId="0"/>
    <xf numFmtId="0" fontId="5"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179" fontId="5" fillId="0" borderId="0"/>
    <xf numFmtId="0" fontId="9" fillId="0" borderId="0"/>
    <xf numFmtId="179" fontId="9" fillId="0" borderId="0"/>
    <xf numFmtId="0" fontId="9"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9" fillId="0" borderId="0"/>
    <xf numFmtId="179" fontId="5"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9" fillId="0" borderId="0"/>
    <xf numFmtId="0" fontId="9" fillId="0" borderId="0"/>
    <xf numFmtId="168" fontId="9" fillId="0" borderId="0"/>
    <xf numFmtId="0" fontId="59"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9" fillId="0" borderId="0"/>
    <xf numFmtId="0" fontId="5" fillId="0" borderId="0"/>
    <xf numFmtId="0" fontId="59" fillId="0" borderId="0"/>
    <xf numFmtId="168" fontId="5" fillId="0" borderId="0"/>
    <xf numFmtId="0" fontId="59" fillId="0" borderId="0"/>
    <xf numFmtId="168" fontId="5"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179" fontId="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179"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9"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179" fontId="9" fillId="0" borderId="0"/>
    <xf numFmtId="179" fontId="9"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 fillId="0" borderId="0"/>
    <xf numFmtId="0" fontId="59" fillId="0" borderId="0"/>
    <xf numFmtId="168" fontId="2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2"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69"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68" fontId="2"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3" fillId="0" borderId="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68"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168" fontId="2" fillId="0" borderId="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69"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168" fontId="2" fillId="0" borderId="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65" fillId="0" borderId="0"/>
    <xf numFmtId="0" fontId="65" fillId="0" borderId="0"/>
    <xf numFmtId="168" fontId="65" fillId="0" borderId="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9"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8" fillId="0" borderId="0"/>
    <xf numFmtId="175" fontId="20" fillId="0" borderId="0" applyFont="0" applyFill="0" applyBorder="0" applyAlignment="0" applyProtection="0"/>
    <xf numFmtId="186"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xf numFmtId="0" fontId="2" fillId="0" borderId="0"/>
    <xf numFmtId="168" fontId="2" fillId="0" borderId="0"/>
    <xf numFmtId="187" fontId="48" fillId="0" borderId="3" applyNumberFormat="0">
      <alignment horizontal="center" vertical="top" wrapText="1"/>
    </xf>
    <xf numFmtId="0" fontId="7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71" fillId="0" borderId="0"/>
    <xf numFmtId="0" fontId="8" fillId="0" borderId="0"/>
    <xf numFmtId="0" fontId="72" fillId="0" borderId="0"/>
    <xf numFmtId="0" fontId="72" fillId="0" borderId="0"/>
    <xf numFmtId="168" fontId="8" fillId="0" borderId="0"/>
    <xf numFmtId="168" fontId="8"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29" fillId="0" borderId="0" applyFill="0" applyBorder="0" applyAlignment="0"/>
    <xf numFmtId="189" fontId="20" fillId="0" borderId="0" applyFill="0" applyBorder="0" applyAlignment="0"/>
    <xf numFmtId="190" fontId="20" fillId="0" borderId="0" applyFill="0" applyBorder="0" applyAlignment="0"/>
    <xf numFmtId="0" fontId="75" fillId="0" borderId="0">
      <alignment horizontal="center" vertical="top"/>
    </xf>
    <xf numFmtId="0" fontId="76" fillId="0" borderId="0" applyNumberFormat="0" applyFill="0" applyBorder="0" applyAlignment="0" applyProtection="0"/>
    <xf numFmtId="169" fontId="76" fillId="0" borderId="0" applyNumberFormat="0" applyFill="0" applyBorder="0" applyAlignment="0" applyProtection="0"/>
    <xf numFmtId="0"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0" fontId="76" fillId="0" borderId="0" applyNumberFormat="0" applyFill="0" applyBorder="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9"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8" fillId="0" borderId="54"/>
    <xf numFmtId="185" fontId="6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9" fillId="0" borderId="0" applyFont="0" applyFill="0" applyBorder="0" applyAlignment="0" applyProtection="0"/>
    <xf numFmtId="192"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42" fontId="81" fillId="0" borderId="0" applyFont="0" applyFill="0" applyBorder="0" applyAlignment="0" applyProtection="0"/>
    <xf numFmtId="44" fontId="81" fillId="0" borderId="0" applyFont="0" applyFill="0" applyBorder="0" applyAlignment="0" applyProtection="0"/>
    <xf numFmtId="0" fontId="82" fillId="0" borderId="0"/>
    <xf numFmtId="0" fontId="83" fillId="0" borderId="0"/>
    <xf numFmtId="38" fontId="9" fillId="0" borderId="0" applyFont="0" applyFill="0" applyBorder="0" applyAlignment="0" applyProtection="0"/>
    <xf numFmtId="40" fontId="9" fillId="0" borderId="0" applyFont="0" applyFill="0" applyBorder="0" applyAlignment="0" applyProtection="0"/>
    <xf numFmtId="41" fontId="81"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2" fillId="0" borderId="0">
      <alignment vertical="center"/>
    </xf>
    <xf numFmtId="166" fontId="1" fillId="0" borderId="0" applyFont="0" applyFill="0" applyBorder="0" applyAlignment="0" applyProtection="0"/>
  </cellStyleXfs>
  <cellXfs count="777">
    <xf numFmtId="0" fontId="0" fillId="0" borderId="0" xfId="0"/>
    <xf numFmtId="0" fontId="2" fillId="3" borderId="3" xfId="11" applyFont="1" applyFill="1" applyBorder="1" applyAlignment="1">
      <alignment horizontal="left" vertical="center" wrapText="1"/>
    </xf>
    <xf numFmtId="0" fontId="2" fillId="0" borderId="0" xfId="11" applyFont="1" applyFill="1" applyBorder="1" applyProtection="1"/>
    <xf numFmtId="0" fontId="2" fillId="0" borderId="0" xfId="0" applyFont="1"/>
    <xf numFmtId="0" fontId="84" fillId="0" borderId="0" xfId="0" applyFont="1"/>
    <xf numFmtId="0" fontId="85" fillId="0" borderId="0" xfId="0" applyFont="1"/>
    <xf numFmtId="0" fontId="2" fillId="0" borderId="0" xfId="0" applyFont="1" applyBorder="1"/>
    <xf numFmtId="0" fontId="84" fillId="0" borderId="0" xfId="0" applyFont="1" applyBorder="1"/>
    <xf numFmtId="0" fontId="85" fillId="0" borderId="0" xfId="0" applyFont="1" applyBorder="1"/>
    <xf numFmtId="0" fontId="2" fillId="0" borderId="1" xfId="0" applyFont="1" applyBorder="1"/>
    <xf numFmtId="0" fontId="86" fillId="0" borderId="1" xfId="0" applyFont="1" applyBorder="1" applyAlignment="1">
      <alignment horizontal="center" vertical="center"/>
    </xf>
    <xf numFmtId="0" fontId="2" fillId="0" borderId="21" xfId="0" applyFont="1" applyBorder="1" applyAlignment="1">
      <alignment horizontal="right" vertical="center" wrapText="1"/>
    </xf>
    <xf numFmtId="0" fontId="2" fillId="0" borderId="19" xfId="0" applyFont="1" applyBorder="1" applyAlignment="1">
      <alignment vertical="center" wrapText="1"/>
    </xf>
    <xf numFmtId="0" fontId="2" fillId="0" borderId="21" xfId="0" applyFont="1" applyFill="1" applyBorder="1" applyAlignment="1">
      <alignment horizontal="center" vertical="center" wrapText="1"/>
    </xf>
    <xf numFmtId="0" fontId="2" fillId="0" borderId="3" xfId="0" applyFont="1" applyBorder="1" applyAlignment="1">
      <alignment vertical="center" wrapText="1"/>
    </xf>
    <xf numFmtId="193" fontId="2" fillId="0" borderId="3" xfId="0" applyNumberFormat="1" applyFont="1" applyFill="1" applyBorder="1" applyAlignment="1" applyProtection="1">
      <alignment vertical="center" wrapText="1"/>
      <protection locked="0"/>
    </xf>
    <xf numFmtId="193" fontId="84" fillId="0" borderId="3" xfId="0" applyNumberFormat="1" applyFont="1" applyFill="1" applyBorder="1" applyAlignment="1" applyProtection="1">
      <alignment vertical="center" wrapText="1"/>
      <protection locked="0"/>
    </xf>
    <xf numFmtId="193" fontId="84" fillId="0" borderId="22" xfId="0" applyNumberFormat="1" applyFont="1" applyFill="1" applyBorder="1" applyAlignment="1" applyProtection="1">
      <alignment vertical="center" wrapText="1"/>
      <protection locked="0"/>
    </xf>
    <xf numFmtId="0" fontId="85" fillId="0" borderId="0" xfId="0" applyFont="1" applyFill="1"/>
    <xf numFmtId="193" fontId="2" fillId="2" borderId="3" xfId="0" applyNumberFormat="1" applyFont="1" applyFill="1" applyBorder="1" applyAlignment="1" applyProtection="1">
      <alignment vertical="center"/>
      <protection locked="0"/>
    </xf>
    <xf numFmtId="193" fontId="87" fillId="2" borderId="3" xfId="0" applyNumberFormat="1" applyFont="1" applyFill="1" applyBorder="1" applyAlignment="1" applyProtection="1">
      <alignment vertical="center"/>
      <protection locked="0"/>
    </xf>
    <xf numFmtId="193" fontId="87" fillId="2" borderId="22" xfId="0" applyNumberFormat="1" applyFont="1" applyFill="1" applyBorder="1" applyAlignment="1" applyProtection="1">
      <alignment vertical="center"/>
      <protection locked="0"/>
    </xf>
    <xf numFmtId="0" fontId="2" fillId="0" borderId="0" xfId="0" applyFont="1" applyAlignment="1">
      <alignment horizontal="right"/>
    </xf>
    <xf numFmtId="0" fontId="2" fillId="0" borderId="0" xfId="0" applyFont="1" applyFill="1" applyBorder="1" applyProtection="1"/>
    <xf numFmtId="0" fontId="45" fillId="0" borderId="0" xfId="0" applyFont="1" applyFill="1" applyBorder="1" applyAlignment="1" applyProtection="1">
      <alignment horizontal="center" vertical="center"/>
    </xf>
    <xf numFmtId="10" fontId="2" fillId="0" borderId="0" xfId="6" applyNumberFormat="1" applyFont="1" applyFill="1" applyBorder="1" applyProtection="1">
      <protection locked="0"/>
    </xf>
    <xf numFmtId="0" fontId="2" fillId="0" borderId="0" xfId="0" applyFont="1" applyFill="1" applyBorder="1" applyProtection="1">
      <protection locked="0"/>
    </xf>
    <xf numFmtId="0" fontId="46" fillId="0" borderId="0" xfId="0" applyFont="1" applyFill="1" applyBorder="1" applyProtection="1">
      <protection locked="0"/>
    </xf>
    <xf numFmtId="0" fontId="45" fillId="0" borderId="18" xfId="0" applyFont="1" applyFill="1" applyBorder="1" applyAlignment="1" applyProtection="1">
      <alignment horizontal="center" vertical="center"/>
    </xf>
    <xf numFmtId="0" fontId="2" fillId="0" borderId="19" xfId="0" applyFont="1" applyFill="1" applyBorder="1" applyProtection="1"/>
    <xf numFmtId="0" fontId="2" fillId="0" borderId="21" xfId="0" applyFont="1" applyFill="1" applyBorder="1" applyAlignment="1" applyProtection="1">
      <alignment horizontal="left" indent="1"/>
    </xf>
    <xf numFmtId="0" fontId="45" fillId="0" borderId="8" xfId="0" applyFont="1" applyFill="1" applyBorder="1" applyAlignment="1" applyProtection="1">
      <alignment horizontal="center"/>
    </xf>
    <xf numFmtId="0" fontId="2" fillId="0" borderId="3"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0" borderId="8" xfId="0" applyFont="1" applyFill="1" applyBorder="1" applyAlignment="1" applyProtection="1">
      <alignment horizontal="left"/>
    </xf>
    <xf numFmtId="193" fontId="2" fillId="0" borderId="3" xfId="7" applyNumberFormat="1" applyFont="1" applyFill="1" applyBorder="1" applyAlignment="1" applyProtection="1">
      <alignment horizontal="right"/>
    </xf>
    <xf numFmtId="193" fontId="2" fillId="36" borderId="3" xfId="7" applyNumberFormat="1" applyFont="1" applyFill="1" applyBorder="1" applyAlignment="1" applyProtection="1">
      <alignment horizontal="right"/>
    </xf>
    <xf numFmtId="193" fontId="2" fillId="0" borderId="10" xfId="0" applyNumberFormat="1" applyFont="1" applyFill="1" applyBorder="1" applyAlignment="1" applyProtection="1">
      <alignment horizontal="right"/>
    </xf>
    <xf numFmtId="193" fontId="2" fillId="0" borderId="3" xfId="0" applyNumberFormat="1" applyFont="1" applyFill="1" applyBorder="1" applyAlignment="1" applyProtection="1">
      <alignment horizontal="right"/>
    </xf>
    <xf numFmtId="193" fontId="2" fillId="36" borderId="22" xfId="0" applyNumberFormat="1" applyFont="1" applyFill="1" applyBorder="1" applyAlignment="1" applyProtection="1">
      <alignment horizontal="right"/>
    </xf>
    <xf numFmtId="0" fontId="2" fillId="0" borderId="8" xfId="0" applyFont="1" applyFill="1" applyBorder="1" applyAlignment="1" applyProtection="1">
      <alignment horizontal="left" indent="2"/>
    </xf>
    <xf numFmtId="0" fontId="2" fillId="0" borderId="8" xfId="0" applyFont="1" applyFill="1" applyBorder="1" applyAlignment="1" applyProtection="1">
      <alignment horizontal="left" indent="1"/>
    </xf>
    <xf numFmtId="0" fontId="45" fillId="0" borderId="8" xfId="0" applyFont="1" applyFill="1" applyBorder="1" applyAlignment="1" applyProtection="1"/>
    <xf numFmtId="193" fontId="2" fillId="0" borderId="3" xfId="7" applyNumberFormat="1" applyFont="1" applyFill="1" applyBorder="1" applyAlignment="1" applyProtection="1">
      <alignment horizontal="right"/>
      <protection locked="0"/>
    </xf>
    <xf numFmtId="193" fontId="2" fillId="0" borderId="10" xfId="0" applyNumberFormat="1" applyFont="1" applyFill="1" applyBorder="1" applyAlignment="1" applyProtection="1">
      <alignment horizontal="right"/>
      <protection locked="0"/>
    </xf>
    <xf numFmtId="193" fontId="2" fillId="0" borderId="3" xfId="0" applyNumberFormat="1" applyFont="1" applyFill="1" applyBorder="1" applyAlignment="1" applyProtection="1">
      <alignment horizontal="right"/>
      <protection locked="0"/>
    </xf>
    <xf numFmtId="193" fontId="2" fillId="0" borderId="22" xfId="0" applyNumberFormat="1" applyFont="1" applyFill="1" applyBorder="1" applyAlignment="1" applyProtection="1">
      <alignment horizontal="right"/>
    </xf>
    <xf numFmtId="0" fontId="2" fillId="0" borderId="24" xfId="0" applyFont="1" applyFill="1" applyBorder="1" applyAlignment="1" applyProtection="1">
      <alignment horizontal="left" indent="1"/>
    </xf>
    <xf numFmtId="0" fontId="45" fillId="0" borderId="75" xfId="0" applyFont="1" applyFill="1" applyBorder="1" applyAlignment="1" applyProtection="1"/>
    <xf numFmtId="193" fontId="2" fillId="36" borderId="25" xfId="7" applyNumberFormat="1" applyFont="1" applyFill="1" applyBorder="1" applyAlignment="1" applyProtection="1">
      <alignment horizontal="right"/>
    </xf>
    <xf numFmtId="193" fontId="2" fillId="36" borderId="26" xfId="0" applyNumberFormat="1" applyFont="1" applyFill="1" applyBorder="1" applyAlignment="1" applyProtection="1">
      <alignment horizontal="right"/>
    </xf>
    <xf numFmtId="0" fontId="88" fillId="0" borderId="0" xfId="0" applyFont="1" applyAlignment="1">
      <alignment vertical="center"/>
    </xf>
    <xf numFmtId="0" fontId="89" fillId="0" borderId="0" xfId="0" applyFont="1"/>
    <xf numFmtId="0" fontId="2" fillId="0" borderId="0" xfId="0" applyFont="1" applyFill="1" applyBorder="1"/>
    <xf numFmtId="0" fontId="46" fillId="0" borderId="0" xfId="0" applyFont="1" applyFill="1" applyBorder="1" applyAlignment="1" applyProtection="1">
      <alignment horizontal="right"/>
      <protection locked="0"/>
    </xf>
    <xf numFmtId="0" fontId="2" fillId="0" borderId="18" xfId="0" applyFont="1" applyFill="1" applyBorder="1" applyAlignment="1">
      <alignment horizontal="left" vertical="center" indent="1"/>
    </xf>
    <xf numFmtId="0" fontId="2" fillId="0" borderId="19" xfId="0" applyFont="1" applyFill="1" applyBorder="1" applyAlignment="1">
      <alignment horizontal="left" vertical="center"/>
    </xf>
    <xf numFmtId="0" fontId="2" fillId="0" borderId="21" xfId="0" applyFont="1" applyFill="1" applyBorder="1" applyAlignment="1">
      <alignment horizontal="left" vertical="center" indent="1"/>
    </xf>
    <xf numFmtId="0" fontId="2" fillId="0" borderId="3" xfId="0" applyFont="1" applyFill="1" applyBorder="1" applyAlignment="1">
      <alignment horizontal="left" vertical="center"/>
    </xf>
    <xf numFmtId="0" fontId="2" fillId="0" borderId="3"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1" xfId="0" applyFont="1" applyFill="1" applyBorder="1" applyAlignment="1">
      <alignment horizontal="left" indent="1"/>
    </xf>
    <xf numFmtId="0" fontId="2" fillId="0" borderId="3" xfId="0" applyFont="1" applyFill="1" applyBorder="1" applyAlignment="1">
      <alignment horizontal="left" wrapText="1" indent="1"/>
    </xf>
    <xf numFmtId="0" fontId="2" fillId="0" borderId="3" xfId="0" applyFont="1" applyFill="1" applyBorder="1" applyAlignment="1">
      <alignment horizontal="left" wrapText="1" indent="2"/>
    </xf>
    <xf numFmtId="0" fontId="45" fillId="0" borderId="3" xfId="0" applyFont="1" applyFill="1" applyBorder="1" applyAlignment="1"/>
    <xf numFmtId="0" fontId="45" fillId="0" borderId="3" xfId="0" applyFont="1" applyFill="1" applyBorder="1" applyAlignment="1">
      <alignment horizontal="left"/>
    </xf>
    <xf numFmtId="0" fontId="45" fillId="0" borderId="3" xfId="0" applyFont="1" applyFill="1" applyBorder="1" applyAlignment="1">
      <alignment horizontal="center"/>
    </xf>
    <xf numFmtId="0" fontId="2" fillId="0" borderId="3" xfId="0" applyFont="1" applyFill="1" applyBorder="1" applyAlignment="1">
      <alignment horizontal="left" indent="1"/>
    </xf>
    <xf numFmtId="0" fontId="45" fillId="0" borderId="3" xfId="0" applyFont="1" applyFill="1" applyBorder="1" applyAlignment="1">
      <alignment horizontal="left" indent="1"/>
    </xf>
    <xf numFmtId="0" fontId="45" fillId="0" borderId="3" xfId="0" applyFont="1" applyFill="1" applyBorder="1" applyAlignment="1">
      <alignment horizontal="left" vertical="center" wrapText="1"/>
    </xf>
    <xf numFmtId="0" fontId="2" fillId="0" borderId="24" xfId="0" applyFont="1" applyFill="1" applyBorder="1" applyAlignment="1">
      <alignment horizontal="left" vertical="center" indent="1"/>
    </xf>
    <xf numFmtId="0" fontId="45" fillId="0" borderId="25" xfId="0" applyFont="1" applyFill="1" applyBorder="1" applyAlignment="1"/>
    <xf numFmtId="0" fontId="89" fillId="0" borderId="0" xfId="0" applyFont="1" applyBorder="1"/>
    <xf numFmtId="0" fontId="46" fillId="0" borderId="0" xfId="0" applyFont="1" applyFill="1" applyAlignment="1">
      <alignment horizontal="center"/>
    </xf>
    <xf numFmtId="0" fontId="84" fillId="0" borderId="21" xfId="0" applyFont="1" applyBorder="1" applyAlignment="1">
      <alignment horizontal="center" vertical="center" wrapText="1"/>
    </xf>
    <xf numFmtId="0" fontId="84" fillId="0" borderId="3" xfId="0" applyFont="1" applyFill="1" applyBorder="1" applyAlignment="1">
      <alignment vertical="center" wrapText="1"/>
    </xf>
    <xf numFmtId="0" fontId="84" fillId="0" borderId="24" xfId="0" applyFont="1" applyBorder="1" applyAlignment="1">
      <alignment horizontal="center" vertical="center" wrapText="1"/>
    </xf>
    <xf numFmtId="0" fontId="86" fillId="0" borderId="25" xfId="0" applyFont="1" applyBorder="1" applyAlignment="1">
      <alignment vertical="center" wrapText="1"/>
    </xf>
    <xf numFmtId="0" fontId="84" fillId="0" borderId="0" xfId="0" applyFont="1" applyBorder="1" applyAlignment="1">
      <alignment horizontal="center" vertical="center" wrapText="1"/>
    </xf>
    <xf numFmtId="0" fontId="84" fillId="0" borderId="0" xfId="0" applyFont="1" applyBorder="1" applyAlignment="1">
      <alignment vertical="center" wrapText="1"/>
    </xf>
    <xf numFmtId="0" fontId="84" fillId="0" borderId="0" xfId="0" applyFont="1" applyAlignment="1">
      <alignment wrapText="1"/>
    </xf>
    <xf numFmtId="0" fontId="84" fillId="0" borderId="0" xfId="0" applyFont="1" applyFill="1" applyBorder="1" applyAlignment="1">
      <alignment wrapText="1"/>
    </xf>
    <xf numFmtId="0" fontId="2" fillId="0" borderId="0" xfId="0" applyFont="1" applyBorder="1" applyAlignment="1">
      <alignment horizontal="left" wrapText="1"/>
    </xf>
    <xf numFmtId="0" fontId="45" fillId="0" borderId="0" xfId="0" applyFont="1" applyFill="1" applyBorder="1" applyAlignment="1">
      <alignment horizontal="center" vertical="center" wrapText="1"/>
    </xf>
    <xf numFmtId="0" fontId="2" fillId="0" borderId="0" xfId="0" applyFont="1" applyBorder="1" applyAlignment="1">
      <alignment horizontal="right" wrapText="1"/>
    </xf>
    <xf numFmtId="0" fontId="2" fillId="0" borderId="18" xfId="0" applyFont="1" applyBorder="1"/>
    <xf numFmtId="0" fontId="2" fillId="0" borderId="21" xfId="0" applyFont="1" applyBorder="1" applyAlignment="1">
      <alignment vertical="center"/>
    </xf>
    <xf numFmtId="0" fontId="85" fillId="0" borderId="0" xfId="0" applyFont="1" applyAlignment="1">
      <alignment wrapText="1"/>
    </xf>
    <xf numFmtId="0" fontId="2" fillId="0" borderId="0" xfId="11" applyFont="1" applyFill="1" applyBorder="1" applyAlignment="1" applyProtection="1"/>
    <xf numFmtId="0" fontId="46" fillId="0" borderId="0" xfId="11" applyFont="1" applyFill="1" applyBorder="1" applyAlignment="1" applyProtection="1">
      <alignment horizontal="right"/>
    </xf>
    <xf numFmtId="0" fontId="45" fillId="0" borderId="19" xfId="11" applyFont="1" applyFill="1" applyBorder="1" applyAlignment="1" applyProtection="1">
      <alignment horizontal="center" vertical="center"/>
    </xf>
    <xf numFmtId="0" fontId="45" fillId="0" borderId="20" xfId="11" applyFont="1" applyFill="1" applyBorder="1" applyAlignment="1" applyProtection="1">
      <alignment horizontal="center" vertical="center"/>
    </xf>
    <xf numFmtId="0" fontId="2" fillId="0" borderId="0" xfId="11" applyFont="1" applyFill="1" applyBorder="1" applyAlignment="1" applyProtection="1">
      <alignment vertical="center"/>
    </xf>
    <xf numFmtId="0" fontId="84" fillId="0" borderId="21" xfId="0" applyFont="1" applyBorder="1" applyAlignment="1">
      <alignment horizontal="center"/>
    </xf>
    <xf numFmtId="167" fontId="85" fillId="0" borderId="0" xfId="0" applyNumberFormat="1" applyFont="1"/>
    <xf numFmtId="0" fontId="84" fillId="0" borderId="0" xfId="0" applyFont="1" applyAlignment="1">
      <alignment vertical="center"/>
    </xf>
    <xf numFmtId="0" fontId="84" fillId="0" borderId="21" xfId="0" applyFont="1" applyBorder="1" applyAlignment="1">
      <alignment horizontal="center" vertical="center"/>
    </xf>
    <xf numFmtId="0" fontId="85" fillId="0" borderId="0" xfId="0" applyFont="1" applyAlignment="1"/>
    <xf numFmtId="0" fontId="84" fillId="0" borderId="13" xfId="0" applyFont="1" applyBorder="1" applyAlignment="1">
      <alignment wrapText="1"/>
    </xf>
    <xf numFmtId="0" fontId="84" fillId="0" borderId="0" xfId="0" applyFont="1" applyAlignment="1">
      <alignment horizontal="center" vertical="center"/>
    </xf>
    <xf numFmtId="0" fontId="84" fillId="0" borderId="0" xfId="0" applyFont="1" applyFill="1"/>
    <xf numFmtId="0" fontId="2" fillId="0" borderId="18" xfId="9" applyFont="1" applyFill="1" applyBorder="1" applyAlignment="1" applyProtection="1">
      <alignment horizontal="center" vertical="center"/>
      <protection locked="0"/>
    </xf>
    <xf numFmtId="0" fontId="45" fillId="3" borderId="5" xfId="9" applyFont="1" applyFill="1" applyBorder="1" applyAlignment="1" applyProtection="1">
      <alignment horizontal="center" vertical="center" wrapText="1"/>
      <protection locked="0"/>
    </xf>
    <xf numFmtId="164" fontId="2" fillId="3" borderId="20" xfId="2" applyNumberFormat="1" applyFont="1" applyFill="1" applyBorder="1" applyAlignment="1" applyProtection="1">
      <alignment horizontal="center" vertical="center"/>
      <protection locked="0"/>
    </xf>
    <xf numFmtId="0" fontId="2" fillId="0" borderId="21" xfId="9" applyFont="1" applyFill="1" applyBorder="1" applyAlignment="1" applyProtection="1">
      <alignment horizontal="center" vertical="center"/>
      <protection locked="0"/>
    </xf>
    <xf numFmtId="0" fontId="86" fillId="36" borderId="3" xfId="0" applyFont="1" applyFill="1" applyBorder="1" applyAlignment="1">
      <alignment horizontal="left" vertical="top" wrapText="1"/>
    </xf>
    <xf numFmtId="193" fontId="2" fillId="36" borderId="22" xfId="2" applyNumberFormat="1" applyFont="1" applyFill="1" applyBorder="1" applyAlignment="1" applyProtection="1">
      <alignment vertical="top"/>
    </xf>
    <xf numFmtId="0" fontId="2" fillId="3" borderId="7" xfId="13" applyFont="1" applyFill="1" applyBorder="1" applyAlignment="1" applyProtection="1">
      <alignment vertical="center" wrapText="1"/>
      <protection locked="0"/>
    </xf>
    <xf numFmtId="193" fontId="2" fillId="3" borderId="22" xfId="2" applyNumberFormat="1" applyFont="1" applyFill="1" applyBorder="1" applyAlignment="1" applyProtection="1">
      <alignment vertical="top"/>
      <protection locked="0"/>
    </xf>
    <xf numFmtId="0" fontId="2" fillId="3" borderId="3" xfId="13" applyFont="1" applyFill="1" applyBorder="1" applyAlignment="1" applyProtection="1">
      <alignment vertical="center" wrapText="1"/>
      <protection locked="0"/>
    </xf>
    <xf numFmtId="0" fontId="2" fillId="3" borderId="2" xfId="13" applyFont="1" applyFill="1" applyBorder="1" applyAlignment="1" applyProtection="1">
      <alignment vertical="center" wrapText="1"/>
      <protection locked="0"/>
    </xf>
    <xf numFmtId="193" fontId="2" fillId="36" borderId="22" xfId="2" applyNumberFormat="1" applyFont="1" applyFill="1" applyBorder="1" applyAlignment="1" applyProtection="1">
      <alignment vertical="top" wrapText="1"/>
    </xf>
    <xf numFmtId="0" fontId="2" fillId="3" borderId="7" xfId="13" applyFont="1" applyFill="1" applyBorder="1" applyAlignment="1" applyProtection="1">
      <alignment horizontal="left" vertical="center" wrapText="1"/>
      <protection locked="0"/>
    </xf>
    <xf numFmtId="193" fontId="2" fillId="3" borderId="22"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protection locked="0"/>
    </xf>
    <xf numFmtId="0" fontId="2" fillId="3" borderId="3" xfId="9" applyFont="1" applyFill="1" applyBorder="1" applyAlignment="1" applyProtection="1">
      <alignment horizontal="left" vertical="center" wrapText="1"/>
      <protection locked="0"/>
    </xf>
    <xf numFmtId="0" fontId="2" fillId="0" borderId="3" xfId="13" applyFont="1" applyBorder="1" applyAlignment="1" applyProtection="1">
      <alignment horizontal="left" vertical="center" wrapText="1"/>
      <protection locked="0"/>
    </xf>
    <xf numFmtId="0" fontId="2" fillId="0" borderId="0" xfId="13" applyFont="1" applyBorder="1" applyAlignment="1" applyProtection="1">
      <alignment wrapText="1"/>
      <protection locked="0"/>
    </xf>
    <xf numFmtId="0" fontId="2" fillId="0" borderId="3" xfId="13" applyFont="1" applyFill="1" applyBorder="1" applyAlignment="1" applyProtection="1">
      <alignment horizontal="left" vertical="center" wrapText="1"/>
      <protection locked="0"/>
    </xf>
    <xf numFmtId="1" fontId="45" fillId="36" borderId="3" xfId="2" applyNumberFormat="1" applyFont="1" applyFill="1" applyBorder="1" applyAlignment="1" applyProtection="1">
      <alignment horizontal="left" vertical="top" wrapText="1"/>
    </xf>
    <xf numFmtId="0" fontId="2" fillId="0" borderId="21" xfId="9" applyFont="1" applyFill="1" applyBorder="1" applyAlignment="1" applyProtection="1">
      <alignment horizontal="center" vertical="center" wrapText="1"/>
      <protection locked="0"/>
    </xf>
    <xf numFmtId="0" fontId="45" fillId="3" borderId="3" xfId="13" applyFont="1" applyFill="1" applyBorder="1" applyAlignment="1" applyProtection="1">
      <alignment vertical="center" wrapText="1"/>
      <protection locked="0"/>
    </xf>
    <xf numFmtId="193" fontId="2" fillId="36" borderId="22"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indent="2"/>
      <protection locked="0"/>
    </xf>
    <xf numFmtId="0" fontId="45" fillId="36" borderId="3" xfId="13" applyFont="1" applyFill="1" applyBorder="1" applyAlignment="1" applyProtection="1">
      <alignment vertical="center" wrapText="1"/>
      <protection locked="0"/>
    </xf>
    <xf numFmtId="0" fontId="2" fillId="0" borderId="24" xfId="9" applyFont="1" applyFill="1" applyBorder="1" applyAlignment="1" applyProtection="1">
      <alignment horizontal="center" vertical="center" wrapText="1"/>
      <protection locked="0"/>
    </xf>
    <xf numFmtId="0" fontId="45" fillId="36" borderId="25" xfId="13" applyFont="1" applyFill="1" applyBorder="1" applyAlignment="1" applyProtection="1">
      <alignment vertical="center" wrapText="1"/>
      <protection locked="0"/>
    </xf>
    <xf numFmtId="193" fontId="2" fillId="36" borderId="26" xfId="2" applyNumberFormat="1" applyFont="1" applyFill="1" applyBorder="1" applyAlignment="1" applyProtection="1">
      <alignment vertical="top" wrapText="1"/>
    </xf>
    <xf numFmtId="0" fontId="45" fillId="0" borderId="0" xfId="11" applyFont="1" applyFill="1" applyBorder="1" applyAlignment="1" applyProtection="1"/>
    <xf numFmtId="0" fontId="84" fillId="0" borderId="4" xfId="0" applyFont="1" applyFill="1" applyBorder="1" applyAlignment="1">
      <alignment horizontal="center" vertical="center" wrapText="1"/>
    </xf>
    <xf numFmtId="0" fontId="84" fillId="0" borderId="66" xfId="0" applyFont="1" applyFill="1" applyBorder="1" applyAlignment="1">
      <alignment horizontal="center" vertical="center" wrapText="1"/>
    </xf>
    <xf numFmtId="0" fontId="84" fillId="0" borderId="6" xfId="0" applyFont="1" applyFill="1" applyBorder="1" applyAlignment="1">
      <alignment horizontal="center" vertical="center" wrapText="1"/>
    </xf>
    <xf numFmtId="0" fontId="84" fillId="0" borderId="35" xfId="0" applyFont="1" applyBorder="1" applyAlignment="1">
      <alignment wrapText="1"/>
    </xf>
    <xf numFmtId="193" fontId="84" fillId="0" borderId="34" xfId="0" applyNumberFormat="1" applyFont="1" applyBorder="1" applyAlignment="1">
      <alignment vertical="center"/>
    </xf>
    <xf numFmtId="167" fontId="85" fillId="0" borderId="0" xfId="0" applyNumberFormat="1" applyFont="1" applyBorder="1" applyAlignment="1">
      <alignment horizontal="center"/>
    </xf>
    <xf numFmtId="0" fontId="84" fillId="0" borderId="11" xfId="0" applyFont="1" applyBorder="1" applyAlignment="1">
      <alignment wrapText="1"/>
    </xf>
    <xf numFmtId="193" fontId="84" fillId="0" borderId="13" xfId="0" applyNumberFormat="1" applyFont="1" applyBorder="1" applyAlignment="1">
      <alignment vertical="center"/>
    </xf>
    <xf numFmtId="193" fontId="88" fillId="0" borderId="13" xfId="0" applyNumberFormat="1" applyFont="1" applyBorder="1" applyAlignment="1">
      <alignment vertical="center"/>
    </xf>
    <xf numFmtId="167" fontId="92" fillId="0" borderId="0" xfId="0" applyNumberFormat="1" applyFont="1" applyBorder="1" applyAlignment="1">
      <alignment horizontal="center"/>
    </xf>
    <xf numFmtId="193" fontId="84" fillId="36" borderId="13" xfId="0" applyNumberFormat="1" applyFont="1" applyFill="1" applyBorder="1" applyAlignment="1">
      <alignment vertical="center"/>
    </xf>
    <xf numFmtId="0" fontId="88" fillId="0" borderId="11" xfId="0" applyFont="1" applyBorder="1" applyAlignment="1">
      <alignment horizontal="right" wrapText="1"/>
    </xf>
    <xf numFmtId="0" fontId="84" fillId="0" borderId="12" xfId="0" applyFont="1" applyBorder="1" applyAlignment="1">
      <alignment wrapText="1"/>
    </xf>
    <xf numFmtId="193" fontId="84" fillId="0" borderId="14" xfId="0" applyNumberFormat="1" applyFont="1" applyBorder="1" applyAlignment="1">
      <alignment vertical="center"/>
    </xf>
    <xf numFmtId="0" fontId="86" fillId="36" borderId="15" xfId="0" applyFont="1" applyFill="1" applyBorder="1" applyAlignment="1">
      <alignment wrapText="1"/>
    </xf>
    <xf numFmtId="167" fontId="90" fillId="0" borderId="0" xfId="0" applyNumberFormat="1" applyFont="1" applyFill="1" applyBorder="1" applyAlignment="1">
      <alignment horizontal="center"/>
    </xf>
    <xf numFmtId="193" fontId="84" fillId="0" borderId="17" xfId="0" applyNumberFormat="1" applyFont="1" applyBorder="1" applyAlignment="1">
      <alignment vertical="center"/>
    </xf>
    <xf numFmtId="0" fontId="88" fillId="0" borderId="12" xfId="0" applyFont="1" applyBorder="1" applyAlignment="1">
      <alignment horizontal="right" wrapText="1"/>
    </xf>
    <xf numFmtId="193" fontId="88" fillId="0" borderId="14" xfId="0" applyNumberFormat="1" applyFont="1" applyBorder="1" applyAlignment="1">
      <alignment vertical="center"/>
    </xf>
    <xf numFmtId="0" fontId="84" fillId="0" borderId="24" xfId="0" applyFont="1" applyBorder="1" applyAlignment="1">
      <alignment horizontal="center"/>
    </xf>
    <xf numFmtId="0" fontId="86" fillId="36" borderId="61" xfId="0" applyFont="1" applyFill="1" applyBorder="1" applyAlignment="1">
      <alignment wrapText="1"/>
    </xf>
    <xf numFmtId="0" fontId="84" fillId="0" borderId="21" xfId="0" applyFont="1" applyBorder="1" applyAlignment="1">
      <alignment vertical="center"/>
    </xf>
    <xf numFmtId="193" fontId="84" fillId="0" borderId="3" xfId="0" applyNumberFormat="1" applyFont="1" applyBorder="1" applyAlignment="1"/>
    <xf numFmtId="0" fontId="89" fillId="0" borderId="0" xfId="0" applyFont="1" applyAlignment="1"/>
    <xf numFmtId="0" fontId="2" fillId="3" borderId="24" xfId="9" applyFont="1" applyFill="1" applyBorder="1" applyAlignment="1" applyProtection="1">
      <alignment horizontal="left" vertical="center"/>
      <protection locked="0"/>
    </xf>
    <xf numFmtId="0" fontId="45" fillId="3" borderId="25" xfId="16" applyFont="1" applyFill="1" applyBorder="1" applyAlignment="1" applyProtection="1">
      <protection locked="0"/>
    </xf>
    <xf numFmtId="193" fontId="84" fillId="36" borderId="25" xfId="0" applyNumberFormat="1" applyFont="1" applyFill="1" applyBorder="1"/>
    <xf numFmtId="0" fontId="86" fillId="0" borderId="0" xfId="0" applyFont="1" applyAlignment="1">
      <alignment horizontal="center"/>
    </xf>
    <xf numFmtId="0" fontId="84" fillId="0" borderId="18" xfId="0" applyFont="1" applyBorder="1"/>
    <xf numFmtId="0" fontId="84" fillId="0" borderId="20" xfId="0" applyFont="1" applyBorder="1"/>
    <xf numFmtId="0" fontId="84" fillId="0" borderId="22" xfId="0" applyFont="1" applyBorder="1" applyAlignment="1">
      <alignment horizontal="center" vertical="center"/>
    </xf>
    <xf numFmtId="164" fontId="2" fillId="3" borderId="21" xfId="1" applyNumberFormat="1" applyFont="1" applyFill="1" applyBorder="1" applyAlignment="1" applyProtection="1">
      <alignment horizontal="center" vertical="center" wrapText="1"/>
      <protection locked="0"/>
    </xf>
    <xf numFmtId="164" fontId="2" fillId="3" borderId="3" xfId="1" applyNumberFormat="1" applyFont="1" applyFill="1" applyBorder="1" applyAlignment="1" applyProtection="1">
      <alignment horizontal="center" vertical="center" wrapText="1"/>
      <protection locked="0"/>
    </xf>
    <xf numFmtId="164" fontId="2" fillId="3" borderId="22" xfId="1" applyNumberFormat="1" applyFont="1" applyFill="1" applyBorder="1" applyAlignment="1" applyProtection="1">
      <alignment horizontal="center" vertical="center" wrapText="1"/>
      <protection locked="0"/>
    </xf>
    <xf numFmtId="0" fontId="2" fillId="3" borderId="21" xfId="5" applyFont="1" applyFill="1" applyBorder="1" applyAlignment="1" applyProtection="1">
      <alignment horizontal="right" vertical="center"/>
      <protection locked="0"/>
    </xf>
    <xf numFmtId="193" fontId="84" fillId="0" borderId="21" xfId="0" applyNumberFormat="1" applyFont="1" applyBorder="1" applyAlignment="1"/>
    <xf numFmtId="193" fontId="84" fillId="0" borderId="22" xfId="0" applyNumberFormat="1" applyFont="1" applyBorder="1" applyAlignment="1"/>
    <xf numFmtId="193" fontId="84" fillId="36" borderId="56" xfId="0" applyNumberFormat="1" applyFont="1" applyFill="1" applyBorder="1" applyAlignment="1"/>
    <xf numFmtId="0" fontId="45" fillId="3" borderId="26" xfId="16" applyFont="1" applyFill="1" applyBorder="1" applyAlignment="1" applyProtection="1">
      <protection locked="0"/>
    </xf>
    <xf numFmtId="193" fontId="84" fillId="36" borderId="24" xfId="0" applyNumberFormat="1" applyFont="1" applyFill="1" applyBorder="1"/>
    <xf numFmtId="193" fontId="84" fillId="36" borderId="26" xfId="0" applyNumberFormat="1" applyFont="1" applyFill="1" applyBorder="1"/>
    <xf numFmtId="193" fontId="84" fillId="36" borderId="57" xfId="0" applyNumberFormat="1" applyFont="1" applyFill="1" applyBorder="1"/>
    <xf numFmtId="0" fontId="84" fillId="0" borderId="0" xfId="0" applyFont="1" applyBorder="1" applyAlignment="1">
      <alignment vertical="center"/>
    </xf>
    <xf numFmtId="0" fontId="84" fillId="0" borderId="19" xfId="0" applyFont="1" applyBorder="1"/>
    <xf numFmtId="0" fontId="89" fillId="0" borderId="0" xfId="0" applyFont="1" applyAlignment="1">
      <alignment wrapText="1"/>
    </xf>
    <xf numFmtId="0" fontId="84" fillId="0" borderId="21" xfId="0" applyFont="1" applyBorder="1"/>
    <xf numFmtId="0" fontId="84" fillId="0" borderId="3" xfId="0" applyFont="1" applyBorder="1"/>
    <xf numFmtId="0" fontId="84" fillId="0" borderId="70" xfId="0" applyFont="1" applyBorder="1" applyAlignment="1">
      <alignment wrapText="1"/>
    </xf>
    <xf numFmtId="0" fontId="84" fillId="0" borderId="24" xfId="0" applyFont="1" applyBorder="1"/>
    <xf numFmtId="0" fontId="86" fillId="0" borderId="25" xfId="0" applyFont="1" applyBorder="1"/>
    <xf numFmtId="193" fontId="45" fillId="36" borderId="25" xfId="16" applyNumberFormat="1" applyFont="1" applyFill="1" applyBorder="1" applyAlignment="1" applyProtection="1">
      <protection locked="0"/>
    </xf>
    <xf numFmtId="0" fontId="84" fillId="0" borderId="58" xfId="0" applyFont="1" applyBorder="1" applyAlignment="1">
      <alignment horizontal="center"/>
    </xf>
    <xf numFmtId="0" fontId="84" fillId="0" borderId="59" xfId="0" applyFont="1" applyBorder="1" applyAlignment="1">
      <alignment horizontal="center"/>
    </xf>
    <xf numFmtId="0" fontId="84" fillId="0" borderId="19" xfId="0" applyFont="1" applyBorder="1" applyAlignment="1">
      <alignment horizontal="center"/>
    </xf>
    <xf numFmtId="0" fontId="84" fillId="0" borderId="20" xfId="0" applyFont="1" applyBorder="1" applyAlignment="1">
      <alignment horizontal="center"/>
    </xf>
    <xf numFmtId="0" fontId="89" fillId="0" borderId="0" xfId="0" applyFont="1" applyAlignment="1">
      <alignment horizontal="center"/>
    </xf>
    <xf numFmtId="0" fontId="2" fillId="3" borderId="21" xfId="5" applyFont="1" applyFill="1" applyBorder="1" applyAlignment="1" applyProtection="1">
      <alignment horizontal="left" vertical="center"/>
      <protection locked="0"/>
    </xf>
    <xf numFmtId="0" fontId="2" fillId="3" borderId="3" xfId="5" applyFont="1" applyFill="1" applyBorder="1" applyProtection="1">
      <protection locked="0"/>
    </xf>
    <xf numFmtId="0" fontId="2" fillId="0" borderId="3" xfId="13" applyFont="1" applyFill="1" applyBorder="1" applyAlignment="1" applyProtection="1">
      <alignment horizontal="center" vertical="center" wrapText="1"/>
      <protection locked="0"/>
    </xf>
    <xf numFmtId="0" fontId="2" fillId="3" borderId="3" xfId="13" applyFont="1" applyFill="1" applyBorder="1" applyAlignment="1" applyProtection="1">
      <alignment horizontal="center" vertical="center" wrapText="1"/>
      <protection locked="0"/>
    </xf>
    <xf numFmtId="3" fontId="2" fillId="3" borderId="3" xfId="1" applyNumberFormat="1" applyFont="1" applyFill="1" applyBorder="1" applyAlignment="1" applyProtection="1">
      <alignment horizontal="center" vertical="center" wrapText="1"/>
      <protection locked="0"/>
    </xf>
    <xf numFmtId="9" fontId="2" fillId="3" borderId="3" xfId="15" applyNumberFormat="1" applyFont="1" applyFill="1" applyBorder="1" applyAlignment="1" applyProtection="1">
      <alignment horizontal="center" vertical="center"/>
      <protection locked="0"/>
    </xf>
    <xf numFmtId="0" fontId="93" fillId="3" borderId="3" xfId="11" applyFont="1" applyFill="1" applyBorder="1" applyAlignment="1">
      <alignment horizontal="left" vertical="center"/>
    </xf>
    <xf numFmtId="0" fontId="91" fillId="3" borderId="3" xfId="11" applyFont="1" applyFill="1" applyBorder="1" applyAlignment="1">
      <alignment wrapText="1"/>
    </xf>
    <xf numFmtId="193" fontId="2" fillId="36" borderId="3" xfId="5" applyNumberFormat="1" applyFont="1" applyFill="1" applyBorder="1" applyProtection="1">
      <protection locked="0"/>
    </xf>
    <xf numFmtId="193" fontId="2" fillId="36" borderId="3" xfId="1" applyNumberFormat="1" applyFont="1" applyFill="1" applyBorder="1" applyProtection="1">
      <protection locked="0"/>
    </xf>
    <xf numFmtId="193" fontId="2" fillId="3" borderId="3" xfId="5" applyNumberFormat="1" applyFont="1" applyFill="1" applyBorder="1" applyProtection="1">
      <protection locked="0"/>
    </xf>
    <xf numFmtId="3" fontId="2" fillId="36" borderId="22" xfId="5" applyNumberFormat="1" applyFont="1" applyFill="1" applyBorder="1" applyProtection="1">
      <protection locked="0"/>
    </xf>
    <xf numFmtId="0" fontId="93" fillId="3" borderId="3" xfId="11" applyFont="1" applyFill="1" applyBorder="1" applyAlignment="1">
      <alignment horizontal="left" vertical="center" wrapText="1"/>
    </xf>
    <xf numFmtId="165" fontId="2" fillId="3" borderId="3" xfId="8" applyNumberFormat="1" applyFont="1" applyFill="1" applyBorder="1" applyAlignment="1" applyProtection="1">
      <alignment horizontal="right" wrapText="1"/>
      <protection locked="0"/>
    </xf>
    <xf numFmtId="0" fontId="93" fillId="0" borderId="3" xfId="11" applyFont="1" applyFill="1" applyBorder="1" applyAlignment="1">
      <alignment horizontal="left" vertical="center" wrapText="1"/>
    </xf>
    <xf numFmtId="165" fontId="2" fillId="4" borderId="3" xfId="8" applyNumberFormat="1" applyFont="1" applyFill="1" applyBorder="1" applyAlignment="1" applyProtection="1">
      <alignment horizontal="right" wrapText="1"/>
      <protection locked="0"/>
    </xf>
    <xf numFmtId="0" fontId="91" fillId="0" borderId="3" xfId="11" applyFont="1" applyFill="1" applyBorder="1" applyAlignment="1">
      <alignment wrapText="1"/>
    </xf>
    <xf numFmtId="193" fontId="2" fillId="0" borderId="3" xfId="1" applyNumberFormat="1" applyFont="1" applyFill="1" applyBorder="1" applyProtection="1">
      <protection locked="0"/>
    </xf>
    <xf numFmtId="0" fontId="93" fillId="3" borderId="3" xfId="9" applyFont="1" applyFill="1" applyBorder="1" applyAlignment="1" applyProtection="1">
      <alignment horizontal="left" vertical="center"/>
      <protection locked="0"/>
    </xf>
    <xf numFmtId="0" fontId="91" fillId="3" borderId="3" xfId="20961" applyFont="1" applyFill="1" applyBorder="1" applyAlignment="1" applyProtection="1"/>
    <xf numFmtId="3" fontId="45" fillId="36" borderId="25" xfId="16" applyNumberFormat="1" applyFont="1" applyFill="1" applyBorder="1" applyAlignment="1" applyProtection="1">
      <protection locked="0"/>
    </xf>
    <xf numFmtId="193" fontId="45" fillId="36" borderId="25" xfId="1" applyNumberFormat="1" applyFont="1" applyFill="1" applyBorder="1" applyAlignment="1" applyProtection="1">
      <protection locked="0"/>
    </xf>
    <xf numFmtId="193" fontId="2" fillId="3" borderId="25" xfId="5" applyNumberFormat="1" applyFont="1" applyFill="1" applyBorder="1" applyProtection="1">
      <protection locked="0"/>
    </xf>
    <xf numFmtId="164" fontId="45" fillId="36" borderId="26" xfId="1" applyNumberFormat="1" applyFont="1" applyFill="1" applyBorder="1" applyAlignment="1" applyProtection="1">
      <protection locked="0"/>
    </xf>
    <xf numFmtId="193" fontId="84" fillId="0" borderId="0" xfId="0" applyNumberFormat="1" applyFont="1"/>
    <xf numFmtId="0" fontId="2" fillId="0" borderId="0" xfId="0" applyFont="1" applyFill="1" applyBorder="1" applyAlignment="1">
      <alignment horizontal="center"/>
    </xf>
    <xf numFmtId="0" fontId="2" fillId="0" borderId="0" xfId="0" applyFont="1" applyFill="1" applyAlignment="1">
      <alignment horizontal="center"/>
    </xf>
    <xf numFmtId="0" fontId="46" fillId="0" borderId="0" xfId="0" applyFont="1" applyFill="1" applyAlignment="1">
      <alignment horizontal="right"/>
    </xf>
    <xf numFmtId="0" fontId="84" fillId="0" borderId="21" xfId="0" applyFont="1" applyFill="1" applyBorder="1" applyAlignment="1">
      <alignment horizontal="center" vertical="center"/>
    </xf>
    <xf numFmtId="0" fontId="45" fillId="0" borderId="3" xfId="0" applyFont="1" applyFill="1" applyBorder="1" applyAlignment="1" applyProtection="1">
      <alignment horizontal="left"/>
      <protection locked="0"/>
    </xf>
    <xf numFmtId="193" fontId="2" fillId="36" borderId="3" xfId="0" applyNumberFormat="1" applyFont="1" applyFill="1" applyBorder="1" applyAlignment="1" applyProtection="1">
      <alignment horizontal="right"/>
    </xf>
    <xf numFmtId="0" fontId="2" fillId="0" borderId="10" xfId="0" applyNumberFormat="1" applyFont="1" applyFill="1" applyBorder="1" applyAlignment="1">
      <alignment horizontal="left" vertical="center" wrapText="1"/>
    </xf>
    <xf numFmtId="0" fontId="45" fillId="0" borderId="10" xfId="0" applyNumberFormat="1" applyFont="1" applyFill="1" applyBorder="1" applyAlignment="1">
      <alignment vertical="center" wrapText="1"/>
    </xf>
    <xf numFmtId="0" fontId="46" fillId="0" borderId="3" xfId="0" applyFont="1" applyFill="1" applyBorder="1" applyAlignment="1" applyProtection="1">
      <alignment horizontal="left" vertical="center" indent="17"/>
      <protection locked="0"/>
    </xf>
    <xf numFmtId="0" fontId="84" fillId="0" borderId="24" xfId="0" applyFont="1" applyFill="1" applyBorder="1" applyAlignment="1">
      <alignment horizontal="center" vertical="center"/>
    </xf>
    <xf numFmtId="0" fontId="45" fillId="0" borderId="28" xfId="0" applyNumberFormat="1" applyFont="1" applyFill="1" applyBorder="1" applyAlignment="1">
      <alignment vertical="center" wrapText="1"/>
    </xf>
    <xf numFmtId="193" fontId="2" fillId="0" borderId="25" xfId="0" applyNumberFormat="1" applyFont="1" applyFill="1" applyBorder="1" applyAlignment="1" applyProtection="1">
      <alignment horizontal="right"/>
    </xf>
    <xf numFmtId="193" fontId="2" fillId="36" borderId="25" xfId="0" applyNumberFormat="1" applyFont="1" applyFill="1" applyBorder="1" applyAlignment="1" applyProtection="1">
      <alignment horizontal="right"/>
    </xf>
    <xf numFmtId="0" fontId="91" fillId="0" borderId="3" xfId="20960" applyFont="1" applyFill="1" applyBorder="1" applyAlignment="1" applyProtection="1">
      <alignment horizontal="center" vertical="center"/>
    </xf>
    <xf numFmtId="0" fontId="2" fillId="3" borderId="3" xfId="20960" applyFont="1" applyFill="1" applyBorder="1" applyAlignment="1" applyProtection="1">
      <alignment horizontal="right" indent="1"/>
    </xf>
    <xf numFmtId="0" fontId="2" fillId="3" borderId="2" xfId="20960" applyFont="1" applyFill="1" applyBorder="1" applyAlignment="1" applyProtection="1">
      <alignment horizontal="right" indent="1"/>
    </xf>
    <xf numFmtId="0" fontId="94" fillId="0" borderId="0" xfId="0" applyFont="1" applyBorder="1" applyAlignment="1">
      <alignment wrapText="1"/>
    </xf>
    <xf numFmtId="0" fontId="2" fillId="3" borderId="3" xfId="20960" applyFont="1" applyFill="1" applyBorder="1" applyAlignment="1" applyProtection="1"/>
    <xf numFmtId="0" fontId="45" fillId="0" borderId="3" xfId="0" applyFont="1" applyFill="1" applyBorder="1" applyAlignment="1">
      <alignment horizontal="center" vertical="center" wrapText="1"/>
    </xf>
    <xf numFmtId="0" fontId="65" fillId="0" borderId="3" xfId="0" applyFont="1" applyFill="1" applyBorder="1" applyAlignment="1">
      <alignment horizontal="left" vertical="center" wrapText="1"/>
    </xf>
    <xf numFmtId="0" fontId="2" fillId="0" borderId="25" xfId="0" applyFont="1" applyBorder="1" applyAlignment="1">
      <alignment vertical="center" wrapText="1"/>
    </xf>
    <xf numFmtId="0" fontId="45" fillId="0" borderId="0" xfId="0" applyFont="1" applyAlignment="1">
      <alignment horizontal="center"/>
    </xf>
    <xf numFmtId="0" fontId="84" fillId="0" borderId="0" xfId="0" applyFont="1" applyAlignment="1">
      <alignment horizontal="left" indent="1"/>
    </xf>
    <xf numFmtId="0" fontId="2" fillId="0" borderId="18" xfId="11" applyFont="1" applyFill="1" applyBorder="1" applyAlignment="1" applyProtection="1">
      <alignment vertical="center"/>
    </xf>
    <xf numFmtId="0" fontId="2" fillId="0" borderId="19" xfId="11" applyFont="1" applyFill="1" applyBorder="1" applyAlignment="1" applyProtection="1">
      <alignment vertical="center"/>
    </xf>
    <xf numFmtId="193" fontId="86" fillId="36" borderId="25" xfId="0" applyNumberFormat="1" applyFont="1" applyFill="1" applyBorder="1" applyAlignment="1">
      <alignment horizontal="center" vertical="center"/>
    </xf>
    <xf numFmtId="0" fontId="84" fillId="0" borderId="3" xfId="0" applyFont="1" applyBorder="1" applyAlignment="1">
      <alignment wrapText="1"/>
    </xf>
    <xf numFmtId="0" fontId="84" fillId="0" borderId="3" xfId="0" applyFont="1" applyFill="1" applyBorder="1" applyAlignment="1"/>
    <xf numFmtId="0" fontId="86" fillId="36" borderId="3" xfId="0" applyFont="1" applyFill="1" applyBorder="1" applyAlignment="1">
      <alignment wrapText="1"/>
    </xf>
    <xf numFmtId="0" fontId="86" fillId="36" borderId="25" xfId="0" applyFont="1" applyFill="1" applyBorder="1" applyAlignment="1">
      <alignment wrapText="1"/>
    </xf>
    <xf numFmtId="0" fontId="84" fillId="0" borderId="18" xfId="0" applyFont="1" applyBorder="1" applyAlignment="1">
      <alignment horizontal="center" vertical="center"/>
    </xf>
    <xf numFmtId="193" fontId="84" fillId="36" borderId="20" xfId="0" applyNumberFormat="1" applyFont="1" applyFill="1" applyBorder="1" applyAlignment="1">
      <alignment horizontal="center" vertical="center"/>
    </xf>
    <xf numFmtId="0" fontId="84" fillId="0" borderId="0" xfId="0" applyFont="1" applyAlignment="1"/>
    <xf numFmtId="193" fontId="84" fillId="0" borderId="22" xfId="0" applyNumberFormat="1" applyFont="1" applyBorder="1" applyAlignment="1">
      <alignment wrapText="1"/>
    </xf>
    <xf numFmtId="193" fontId="84" fillId="36" borderId="22" xfId="0" applyNumberFormat="1" applyFont="1" applyFill="1" applyBorder="1" applyAlignment="1">
      <alignment horizontal="center" vertical="center" wrapText="1"/>
    </xf>
    <xf numFmtId="193" fontId="84" fillId="36" borderId="26" xfId="0" applyNumberFormat="1" applyFont="1" applyFill="1" applyBorder="1" applyAlignment="1">
      <alignment horizontal="center" vertical="center" wrapText="1"/>
    </xf>
    <xf numFmtId="0" fontId="45" fillId="0" borderId="0" xfId="11" applyFont="1" applyFill="1" applyBorder="1" applyAlignment="1" applyProtection="1">
      <alignment horizontal="center"/>
    </xf>
    <xf numFmtId="0" fontId="84" fillId="0" borderId="11" xfId="0" applyFont="1" applyBorder="1" applyAlignment="1">
      <alignment horizontal="left" wrapText="1" indent="1"/>
    </xf>
    <xf numFmtId="0" fontId="88" fillId="0" borderId="11" xfId="0" applyFont="1" applyBorder="1" applyAlignment="1">
      <alignment horizontal="left" wrapText="1" indent="1"/>
    </xf>
    <xf numFmtId="0" fontId="88" fillId="0" borderId="11" xfId="0" applyFont="1" applyFill="1" applyBorder="1" applyAlignment="1">
      <alignment horizontal="right" wrapText="1"/>
    </xf>
    <xf numFmtId="0" fontId="2" fillId="3" borderId="3" xfId="11" applyFont="1" applyFill="1" applyBorder="1" applyAlignment="1">
      <alignment horizontal="center" vertical="center" wrapText="1"/>
    </xf>
    <xf numFmtId="0" fontId="45" fillId="0" borderId="0" xfId="8" applyFont="1" applyFill="1" applyBorder="1" applyAlignment="1" applyProtection="1">
      <alignment horizontal="center" vertical="center"/>
      <protection locked="0"/>
    </xf>
    <xf numFmtId="164" fontId="2" fillId="0" borderId="3" xfId="1" applyNumberFormat="1" applyFont="1" applyFill="1" applyBorder="1" applyAlignment="1" applyProtection="1">
      <alignment horizontal="center" vertical="center" wrapText="1"/>
      <protection locked="0"/>
    </xf>
    <xf numFmtId="0" fontId="84" fillId="0" borderId="18" xfId="0" applyFont="1" applyBorder="1" applyAlignment="1">
      <alignment horizontal="center" vertical="center" wrapText="1"/>
    </xf>
    <xf numFmtId="0" fontId="84" fillId="0" borderId="19" xfId="0" applyFont="1" applyFill="1" applyBorder="1" applyAlignment="1">
      <alignment horizontal="left" vertical="center" wrapText="1" indent="2"/>
    </xf>
    <xf numFmtId="0" fontId="95" fillId="0" borderId="0" xfId="11" applyFont="1" applyFill="1" applyBorder="1" applyAlignment="1" applyProtection="1"/>
    <xf numFmtId="0" fontId="96" fillId="0" borderId="0" xfId="11" applyFont="1" applyFill="1" applyBorder="1" applyAlignment="1" applyProtection="1">
      <alignment horizontal="center" vertical="center" wrapText="1"/>
    </xf>
    <xf numFmtId="0" fontId="3" fillId="0" borderId="0" xfId="0" applyFont="1" applyFill="1" applyBorder="1" applyAlignment="1"/>
    <xf numFmtId="0" fontId="3" fillId="0" borderId="0" xfId="0" applyFont="1" applyFill="1" applyBorder="1" applyAlignment="1">
      <alignment vertical="center" wrapText="1"/>
    </xf>
    <xf numFmtId="0" fontId="3" fillId="0" borderId="0" xfId="0" applyFont="1" applyFill="1" applyBorder="1" applyAlignment="1">
      <alignment vertical="center"/>
    </xf>
    <xf numFmtId="0" fontId="84" fillId="0" borderId="0" xfId="0" applyFont="1" applyFill="1" applyBorder="1"/>
    <xf numFmtId="0" fontId="0" fillId="0" borderId="0" xfId="0" applyFill="1" applyBorder="1" applyAlignment="1">
      <alignment horizontal="center" vertical="center"/>
    </xf>
    <xf numFmtId="0" fontId="4" fillId="0" borderId="0" xfId="0" applyFont="1" applyFill="1" applyBorder="1" applyAlignment="1">
      <alignment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wrapText="1"/>
    </xf>
    <xf numFmtId="0" fontId="84" fillId="0" borderId="0" xfId="0" applyFont="1" applyFill="1" applyBorder="1" applyAlignment="1">
      <alignment vertical="center"/>
    </xf>
    <xf numFmtId="0" fontId="2" fillId="0" borderId="3" xfId="0" applyFont="1" applyFill="1" applyBorder="1" applyAlignment="1" applyProtection="1">
      <alignment horizontal="left" indent="4"/>
      <protection locked="0"/>
    </xf>
    <xf numFmtId="0" fontId="2" fillId="0" borderId="10" xfId="0" applyNumberFormat="1" applyFont="1" applyFill="1" applyBorder="1" applyAlignment="1">
      <alignment horizontal="left" vertical="center" wrapText="1" indent="4"/>
    </xf>
    <xf numFmtId="0" fontId="2" fillId="0" borderId="3" xfId="0" applyFont="1" applyFill="1" applyBorder="1" applyAlignment="1" applyProtection="1">
      <alignment horizontal="left" vertical="center" indent="11"/>
      <protection locked="0"/>
    </xf>
    <xf numFmtId="0" fontId="97" fillId="0" borderId="10" xfId="0" applyNumberFormat="1" applyFont="1" applyFill="1" applyBorder="1" applyAlignment="1">
      <alignment horizontal="left" vertical="center" wrapText="1"/>
    </xf>
    <xf numFmtId="0" fontId="96" fillId="0" borderId="10" xfId="0" applyNumberFormat="1" applyFont="1" applyFill="1" applyBorder="1" applyAlignment="1">
      <alignment vertical="center" wrapText="1"/>
    </xf>
    <xf numFmtId="0" fontId="6" fillId="0" borderId="0" xfId="17" applyAlignment="1" applyProtection="1"/>
    <xf numFmtId="0" fontId="6" fillId="0" borderId="3" xfId="17" applyFill="1" applyBorder="1" applyAlignment="1" applyProtection="1"/>
    <xf numFmtId="0" fontId="6" fillId="0" borderId="3" xfId="17" applyFill="1" applyBorder="1" applyAlignment="1" applyProtection="1">
      <alignment horizontal="left" vertical="center" wrapText="1"/>
    </xf>
    <xf numFmtId="0" fontId="84" fillId="0" borderId="11" xfId="0" applyFont="1" applyFill="1" applyBorder="1" applyAlignment="1">
      <alignment wrapText="1"/>
    </xf>
    <xf numFmtId="0" fontId="84" fillId="0" borderId="3" xfId="0" applyFont="1" applyBorder="1" applyAlignment="1">
      <alignment horizontal="center" vertical="center" wrapText="1"/>
    </xf>
    <xf numFmtId="0" fontId="86" fillId="0" borderId="5" xfId="0" applyFont="1" applyFill="1" applyBorder="1" applyAlignment="1">
      <alignment horizontal="center" vertical="center" wrapText="1"/>
    </xf>
    <xf numFmtId="0" fontId="2" fillId="0" borderId="22" xfId="1" applyNumberFormat="1" applyFont="1" applyFill="1" applyBorder="1" applyAlignment="1" applyProtection="1">
      <alignment horizontal="center" vertical="center" wrapText="1"/>
      <protection locked="0"/>
    </xf>
    <xf numFmtId="0" fontId="45" fillId="0" borderId="8" xfId="0" applyFont="1" applyFill="1" applyBorder="1" applyAlignment="1" applyProtection="1">
      <alignment horizontal="left"/>
    </xf>
    <xf numFmtId="0" fontId="3" fillId="0" borderId="58" xfId="0" applyFont="1" applyBorder="1"/>
    <xf numFmtId="0" fontId="3" fillId="0" borderId="59" xfId="0" applyFont="1" applyBorder="1"/>
    <xf numFmtId="0" fontId="3" fillId="0" borderId="19" xfId="0" applyFont="1" applyBorder="1" applyAlignment="1">
      <alignment horizontal="center" vertical="center"/>
    </xf>
    <xf numFmtId="0" fontId="3" fillId="0" borderId="29" xfId="0" applyFont="1" applyBorder="1" applyAlignment="1">
      <alignment horizontal="center" vertical="center"/>
    </xf>
    <xf numFmtId="0" fontId="3" fillId="0" borderId="20" xfId="0" applyFont="1" applyBorder="1" applyAlignment="1">
      <alignment horizontal="center" vertical="center"/>
    </xf>
    <xf numFmtId="0" fontId="98" fillId="0" borderId="0" xfId="0" applyFont="1"/>
    <xf numFmtId="0" fontId="3" fillId="0" borderId="70" xfId="0" applyFont="1" applyBorder="1"/>
    <xf numFmtId="193" fontId="84" fillId="0" borderId="23" xfId="0" applyNumberFormat="1" applyFont="1" applyBorder="1" applyAlignment="1"/>
    <xf numFmtId="0" fontId="3" fillId="0" borderId="0" xfId="0" applyFont="1"/>
    <xf numFmtId="0" fontId="3" fillId="0" borderId="19" xfId="0" applyFont="1" applyBorder="1" applyAlignment="1">
      <alignment wrapText="1"/>
    </xf>
    <xf numFmtId="0" fontId="3" fillId="0" borderId="29" xfId="0" applyFont="1" applyBorder="1" applyAlignment="1">
      <alignment wrapText="1"/>
    </xf>
    <xf numFmtId="0" fontId="3" fillId="0" borderId="20" xfId="0" applyFont="1" applyBorder="1" applyAlignment="1">
      <alignment wrapText="1"/>
    </xf>
    <xf numFmtId="0" fontId="3" fillId="0" borderId="3" xfId="0" applyFont="1" applyFill="1" applyBorder="1" applyAlignment="1">
      <alignment horizontal="center" vertical="center" wrapText="1"/>
    </xf>
    <xf numFmtId="193" fontId="3" fillId="0" borderId="3" xfId="0" applyNumberFormat="1" applyFont="1" applyBorder="1"/>
    <xf numFmtId="193" fontId="3" fillId="0" borderId="3" xfId="0" applyNumberFormat="1" applyFont="1" applyFill="1" applyBorder="1"/>
    <xf numFmtId="193" fontId="3" fillId="0" borderId="8" xfId="0" applyNumberFormat="1" applyFont="1" applyBorder="1"/>
    <xf numFmtId="193" fontId="3" fillId="36" borderId="25" xfId="0" applyNumberFormat="1" applyFont="1" applyFill="1" applyBorder="1"/>
    <xf numFmtId="9" fontId="3" fillId="0" borderId="22" xfId="20962" applyFont="1" applyBorder="1"/>
    <xf numFmtId="9" fontId="3" fillId="36" borderId="26" xfId="20962" applyFont="1" applyFill="1" applyBorder="1"/>
    <xf numFmtId="0" fontId="86" fillId="0" borderId="0" xfId="0" applyFont="1" applyFill="1" applyBorder="1" applyAlignment="1">
      <alignment horizontal="center" wrapText="1"/>
    </xf>
    <xf numFmtId="167" fontId="84" fillId="0" borderId="3" xfId="0" applyNumberFormat="1" applyFont="1" applyBorder="1" applyAlignment="1"/>
    <xf numFmtId="167" fontId="84" fillId="36" borderId="25" xfId="0" applyNumberFormat="1" applyFont="1" applyFill="1" applyBorder="1"/>
    <xf numFmtId="0" fontId="84" fillId="0" borderId="0" xfId="0" applyFont="1" applyFill="1" applyBorder="1" applyAlignment="1">
      <alignment vertical="center" wrapText="1"/>
    </xf>
    <xf numFmtId="0" fontId="84" fillId="0" borderId="76" xfId="0" applyFont="1" applyFill="1" applyBorder="1" applyAlignment="1">
      <alignment vertical="center" wrapText="1"/>
    </xf>
    <xf numFmtId="0" fontId="84" fillId="0" borderId="21" xfId="0" applyFont="1" applyFill="1" applyBorder="1"/>
    <xf numFmtId="0" fontId="84" fillId="0" borderId="21" xfId="0" applyFont="1" applyFill="1" applyBorder="1" applyAlignment="1">
      <alignment horizontal="center"/>
    </xf>
    <xf numFmtId="167" fontId="85" fillId="0" borderId="0" xfId="0" applyNumberFormat="1" applyFont="1" applyFill="1"/>
    <xf numFmtId="193" fontId="86" fillId="36" borderId="25" xfId="0" applyNumberFormat="1" applyFont="1" applyFill="1" applyBorder="1" applyAlignment="1">
      <alignment horizontal="left" vertical="center" wrapText="1"/>
    </xf>
    <xf numFmtId="0" fontId="86" fillId="0" borderId="1" xfId="0" applyFont="1" applyBorder="1" applyAlignment="1">
      <alignment horizontal="left"/>
    </xf>
    <xf numFmtId="0" fontId="86" fillId="36" borderId="84" xfId="0" applyFont="1" applyFill="1" applyBorder="1" applyAlignment="1">
      <alignment wrapText="1"/>
    </xf>
    <xf numFmtId="193" fontId="2" fillId="0" borderId="3" xfId="0" applyNumberFormat="1" applyFont="1" applyFill="1" applyBorder="1" applyAlignment="1" applyProtection="1">
      <alignment horizontal="right" vertical="center" wrapText="1"/>
      <protection locked="0"/>
    </xf>
    <xf numFmtId="193" fontId="45" fillId="0" borderId="3" xfId="0" applyNumberFormat="1" applyFont="1" applyFill="1" applyBorder="1" applyAlignment="1" applyProtection="1">
      <alignment horizontal="right" vertical="center" wrapText="1"/>
      <protection locked="0"/>
    </xf>
    <xf numFmtId="0" fontId="97" fillId="0" borderId="0" xfId="0" applyFont="1" applyAlignment="1">
      <alignment wrapText="1"/>
    </xf>
    <xf numFmtId="0" fontId="2" fillId="0" borderId="0" xfId="0" applyFont="1" applyAlignment="1">
      <alignment wrapText="1"/>
    </xf>
    <xf numFmtId="0" fontId="3" fillId="0" borderId="0" xfId="0" applyFont="1" applyFill="1"/>
    <xf numFmtId="0" fontId="100" fillId="3" borderId="86" xfId="0" applyFont="1" applyFill="1" applyBorder="1" applyAlignment="1">
      <alignment horizontal="left"/>
    </xf>
    <xf numFmtId="0" fontId="100" fillId="3" borderId="87" xfId="0" applyFont="1" applyFill="1" applyBorder="1" applyAlignment="1">
      <alignment horizontal="left"/>
    </xf>
    <xf numFmtId="0" fontId="4" fillId="3" borderId="90" xfId="0" applyFont="1" applyFill="1" applyBorder="1" applyAlignment="1">
      <alignment vertical="center"/>
    </xf>
    <xf numFmtId="0" fontId="3" fillId="3" borderId="91" xfId="0" applyFont="1" applyFill="1" applyBorder="1" applyAlignment="1">
      <alignment vertical="center"/>
    </xf>
    <xf numFmtId="0" fontId="3" fillId="3" borderId="92" xfId="0" applyFont="1" applyFill="1" applyBorder="1" applyAlignment="1">
      <alignment vertical="center"/>
    </xf>
    <xf numFmtId="0" fontId="3" fillId="0" borderId="74" xfId="0" applyFont="1" applyFill="1" applyBorder="1" applyAlignment="1">
      <alignment horizontal="center" vertical="center"/>
    </xf>
    <xf numFmtId="0" fontId="3" fillId="0" borderId="7" xfId="0" applyFont="1" applyFill="1" applyBorder="1" applyAlignment="1">
      <alignment vertical="center"/>
    </xf>
    <xf numFmtId="169" fontId="9" fillId="37" borderId="0" xfId="20" applyBorder="1"/>
    <xf numFmtId="0" fontId="3" fillId="0" borderId="93" xfId="0" applyFont="1" applyFill="1" applyBorder="1" applyAlignment="1">
      <alignment vertical="center"/>
    </xf>
    <xf numFmtId="0" fontId="3" fillId="0" borderId="71" xfId="0" applyFont="1" applyFill="1" applyBorder="1" applyAlignment="1">
      <alignment vertical="center"/>
    </xf>
    <xf numFmtId="0" fontId="3" fillId="0" borderId="21" xfId="0" applyFont="1" applyFill="1" applyBorder="1" applyAlignment="1">
      <alignment horizontal="center" vertical="center"/>
    </xf>
    <xf numFmtId="0" fontId="3" fillId="0" borderId="88" xfId="0" applyFont="1" applyFill="1" applyBorder="1" applyAlignment="1">
      <alignment vertical="center"/>
    </xf>
    <xf numFmtId="0" fontId="3" fillId="0" borderId="94" xfId="0" applyFont="1" applyFill="1" applyBorder="1" applyAlignment="1">
      <alignment vertical="center"/>
    </xf>
    <xf numFmtId="0" fontId="3" fillId="0" borderId="89" xfId="0" applyFont="1" applyFill="1" applyBorder="1" applyAlignment="1">
      <alignment vertical="center"/>
    </xf>
    <xf numFmtId="0" fontId="4" fillId="0" borderId="88" xfId="0" applyFont="1" applyFill="1" applyBorder="1" applyAlignment="1">
      <alignment vertical="center"/>
    </xf>
    <xf numFmtId="0" fontId="3" fillId="0" borderId="24" xfId="0" applyFont="1" applyFill="1" applyBorder="1" applyAlignment="1">
      <alignment horizontal="center" vertical="center"/>
    </xf>
    <xf numFmtId="0" fontId="4" fillId="0" borderId="25" xfId="0" applyFont="1" applyFill="1" applyBorder="1" applyAlignment="1">
      <alignment vertical="center"/>
    </xf>
    <xf numFmtId="0" fontId="3" fillId="0" borderId="25" xfId="0" applyFont="1" applyFill="1" applyBorder="1" applyAlignment="1">
      <alignment vertical="center"/>
    </xf>
    <xf numFmtId="0" fontId="3" fillId="0" borderId="27" xfId="0" applyFont="1" applyFill="1" applyBorder="1" applyAlignment="1">
      <alignment vertical="center"/>
    </xf>
    <xf numFmtId="0" fontId="3" fillId="0" borderId="26" xfId="0" applyFont="1" applyFill="1" applyBorder="1" applyAlignment="1">
      <alignment vertical="center"/>
    </xf>
    <xf numFmtId="0" fontId="3" fillId="3" borderId="70" xfId="0" applyFont="1" applyFill="1" applyBorder="1" applyAlignment="1">
      <alignment horizontal="center" vertical="center"/>
    </xf>
    <xf numFmtId="0" fontId="3" fillId="3" borderId="0" xfId="0" applyFont="1" applyFill="1" applyBorder="1" applyAlignment="1">
      <alignment vertical="center"/>
    </xf>
    <xf numFmtId="0" fontId="3" fillId="0" borderId="18" xfId="0" applyFont="1" applyFill="1" applyBorder="1" applyAlignment="1">
      <alignment horizontal="center" vertical="center"/>
    </xf>
    <xf numFmtId="0" fontId="3" fillId="0" borderId="19" xfId="0" applyFont="1" applyFill="1" applyBorder="1" applyAlignment="1">
      <alignment vertical="center"/>
    </xf>
    <xf numFmtId="169" fontId="9" fillId="37" borderId="59" xfId="20" applyBorder="1"/>
    <xf numFmtId="0" fontId="3" fillId="0" borderId="29" xfId="0" applyFont="1" applyFill="1" applyBorder="1" applyAlignment="1">
      <alignment vertical="center"/>
    </xf>
    <xf numFmtId="0" fontId="3" fillId="0" borderId="20" xfId="0" applyFont="1" applyFill="1" applyBorder="1" applyAlignment="1">
      <alignment vertical="center"/>
    </xf>
    <xf numFmtId="0" fontId="3" fillId="0" borderId="95" xfId="0" applyFont="1" applyFill="1" applyBorder="1" applyAlignment="1">
      <alignment horizontal="center" vertical="center"/>
    </xf>
    <xf numFmtId="0" fontId="3" fillId="0" borderId="96" xfId="0" applyFont="1" applyFill="1" applyBorder="1" applyAlignment="1">
      <alignment vertical="center"/>
    </xf>
    <xf numFmtId="169" fontId="9" fillId="37" borderId="27" xfId="20" applyBorder="1"/>
    <xf numFmtId="169" fontId="9" fillId="37" borderId="97" xfId="20" applyBorder="1"/>
    <xf numFmtId="169" fontId="9" fillId="37" borderId="28" xfId="20" applyBorder="1"/>
    <xf numFmtId="0" fontId="3" fillId="0" borderId="98" xfId="0" applyFont="1" applyFill="1" applyBorder="1" applyAlignment="1">
      <alignment vertical="center"/>
    </xf>
    <xf numFmtId="0" fontId="3" fillId="0" borderId="99" xfId="0" applyFont="1" applyFill="1" applyBorder="1" applyAlignment="1">
      <alignment vertical="center"/>
    </xf>
    <xf numFmtId="0" fontId="3" fillId="0" borderId="100" xfId="0" applyFont="1" applyFill="1" applyBorder="1" applyAlignment="1">
      <alignment horizontal="center" vertical="center"/>
    </xf>
    <xf numFmtId="0" fontId="3" fillId="0" borderId="101" xfId="0" applyFont="1" applyFill="1" applyBorder="1" applyAlignment="1">
      <alignment vertical="center"/>
    </xf>
    <xf numFmtId="169" fontId="9" fillId="37" borderId="33" xfId="20" applyBorder="1"/>
    <xf numFmtId="0" fontId="4" fillId="0" borderId="0" xfId="0" applyFont="1" applyFill="1" applyAlignment="1">
      <alignment horizontal="center"/>
    </xf>
    <xf numFmtId="0" fontId="86" fillId="0" borderId="88" xfId="0" applyFont="1" applyFill="1" applyBorder="1" applyAlignment="1">
      <alignment horizontal="center" vertical="center" wrapText="1"/>
    </xf>
    <xf numFmtId="0" fontId="86" fillId="0" borderId="89" xfId="0" applyFont="1" applyFill="1" applyBorder="1" applyAlignment="1">
      <alignment horizontal="center" vertical="center" wrapText="1"/>
    </xf>
    <xf numFmtId="0" fontId="84" fillId="0" borderId="88" xfId="0" applyFont="1" applyFill="1" applyBorder="1"/>
    <xf numFmtId="193" fontId="84" fillId="0" borderId="88" xfId="0" applyNumberFormat="1" applyFont="1" applyFill="1" applyBorder="1" applyAlignment="1">
      <alignment horizontal="center" vertical="center"/>
    </xf>
    <xf numFmtId="193" fontId="84" fillId="0" borderId="89" xfId="0" applyNumberFormat="1" applyFont="1" applyFill="1" applyBorder="1" applyAlignment="1">
      <alignment horizontal="center" vertical="center"/>
    </xf>
    <xf numFmtId="0" fontId="84" fillId="0" borderId="88" xfId="0" applyFont="1" applyFill="1" applyBorder="1" applyAlignment="1">
      <alignment horizontal="left" indent="1"/>
    </xf>
    <xf numFmtId="193" fontId="88" fillId="0" borderId="88" xfId="0" applyNumberFormat="1" applyFont="1" applyFill="1" applyBorder="1" applyAlignment="1">
      <alignment horizontal="center" vertical="center"/>
    </xf>
    <xf numFmtId="0" fontId="88" fillId="0" borderId="88" xfId="0" applyFont="1" applyFill="1" applyBorder="1" applyAlignment="1">
      <alignment horizontal="left" indent="1"/>
    </xf>
    <xf numFmtId="193" fontId="86" fillId="36" borderId="26" xfId="0" applyNumberFormat="1" applyFont="1" applyFill="1" applyBorder="1" applyAlignment="1">
      <alignment horizontal="center" vertical="center"/>
    </xf>
    <xf numFmtId="0" fontId="95" fillId="0" borderId="0" xfId="11" applyFont="1" applyFill="1" applyBorder="1" applyProtection="1"/>
    <xf numFmtId="0" fontId="4" fillId="36" borderId="19" xfId="0" applyFont="1" applyFill="1" applyBorder="1" applyAlignment="1">
      <alignment horizontal="center" vertical="center" wrapText="1"/>
    </xf>
    <xf numFmtId="0" fontId="4" fillId="36" borderId="20" xfId="0" applyFont="1" applyFill="1" applyBorder="1" applyAlignment="1">
      <alignment horizontal="center" vertical="center" wrapText="1"/>
    </xf>
    <xf numFmtId="0" fontId="4" fillId="36" borderId="21" xfId="0" applyFont="1" applyFill="1" applyBorder="1" applyAlignment="1">
      <alignment horizontal="left" vertical="center" wrapText="1"/>
    </xf>
    <xf numFmtId="0" fontId="4" fillId="36" borderId="89" xfId="0" applyFont="1" applyFill="1" applyBorder="1" applyAlignment="1">
      <alignment horizontal="left" vertical="center" wrapText="1"/>
    </xf>
    <xf numFmtId="0" fontId="3" fillId="0" borderId="21" xfId="0" applyFont="1" applyFill="1" applyBorder="1" applyAlignment="1">
      <alignment horizontal="right" vertical="center" wrapText="1"/>
    </xf>
    <xf numFmtId="0" fontId="101" fillId="0" borderId="21" xfId="0" applyFont="1" applyFill="1" applyBorder="1" applyAlignment="1">
      <alignment horizontal="right" vertical="center" wrapText="1"/>
    </xf>
    <xf numFmtId="0" fontId="4" fillId="0" borderId="21" xfId="0" applyFont="1" applyFill="1" applyBorder="1" applyAlignment="1">
      <alignment horizontal="left" vertical="center" wrapText="1"/>
    </xf>
    <xf numFmtId="0" fontId="4" fillId="0" borderId="0" xfId="20963" applyFont="1" applyFill="1" applyAlignment="1" applyProtection="1">
      <alignment horizontal="left" vertical="center"/>
      <protection locked="0"/>
    </xf>
    <xf numFmtId="0" fontId="3" fillId="0" borderId="0" xfId="0" applyFont="1" applyFill="1" applyAlignment="1">
      <alignment horizontal="center" vertical="center"/>
    </xf>
    <xf numFmtId="0" fontId="3" fillId="0" borderId="0" xfId="0" applyFont="1" applyFill="1" applyAlignment="1">
      <alignment horizontal="left" vertical="center"/>
    </xf>
    <xf numFmtId="0" fontId="101" fillId="0" borderId="0" xfId="0" applyFont="1" applyFill="1" applyAlignment="1">
      <alignment horizontal="left" vertical="center"/>
    </xf>
    <xf numFmtId="49" fontId="102" fillId="0" borderId="24" xfId="5" applyNumberFormat="1" applyFont="1" applyFill="1" applyBorder="1" applyAlignment="1" applyProtection="1">
      <alignment horizontal="left" vertical="center"/>
      <protection locked="0"/>
    </xf>
    <xf numFmtId="0" fontId="103" fillId="0" borderId="25" xfId="9" applyFont="1" applyFill="1" applyBorder="1" applyAlignment="1" applyProtection="1">
      <alignment horizontal="left" vertical="center" wrapText="1"/>
      <protection locked="0"/>
    </xf>
    <xf numFmtId="0" fontId="84" fillId="0" borderId="88" xfId="0" applyFont="1" applyBorder="1" applyAlignment="1">
      <alignment vertical="center" wrapText="1"/>
    </xf>
    <xf numFmtId="14" fontId="2" fillId="3" borderId="88" xfId="8" quotePrefix="1" applyNumberFormat="1" applyFont="1" applyFill="1" applyBorder="1" applyAlignment="1" applyProtection="1">
      <alignment horizontal="left"/>
      <protection locked="0"/>
    </xf>
    <xf numFmtId="3" fontId="104" fillId="36" borderId="89" xfId="0" applyNumberFormat="1" applyFont="1" applyFill="1" applyBorder="1" applyAlignment="1">
      <alignment vertical="center" wrapText="1"/>
    </xf>
    <xf numFmtId="3" fontId="104" fillId="36" borderId="25" xfId="0" applyNumberFormat="1" applyFont="1" applyFill="1" applyBorder="1" applyAlignment="1">
      <alignment vertical="center" wrapText="1"/>
    </xf>
    <xf numFmtId="3" fontId="104" fillId="36" borderId="26" xfId="0" applyNumberFormat="1" applyFont="1" applyFill="1" applyBorder="1" applyAlignment="1">
      <alignment vertical="center" wrapText="1"/>
    </xf>
    <xf numFmtId="0" fontId="6" fillId="0" borderId="88" xfId="17" applyFill="1" applyBorder="1" applyAlignment="1" applyProtection="1"/>
    <xf numFmtId="49" fontId="84" fillId="0" borderId="88" xfId="0" applyNumberFormat="1" applyFont="1" applyBorder="1" applyAlignment="1">
      <alignment horizontal="right"/>
    </xf>
    <xf numFmtId="0" fontId="2" fillId="3" borderId="3" xfId="20960" applyFont="1" applyFill="1" applyBorder="1" applyAlignment="1" applyProtection="1">
      <alignment horizontal="left" wrapText="1"/>
    </xf>
    <xf numFmtId="0" fontId="84" fillId="0" borderId="3" xfId="20960" applyFont="1" applyFill="1" applyBorder="1" applyAlignment="1" applyProtection="1">
      <alignment horizontal="left" wrapText="1"/>
    </xf>
    <xf numFmtId="0" fontId="2" fillId="0" borderId="3" xfId="20960" applyFont="1" applyFill="1" applyBorder="1" applyAlignment="1" applyProtection="1">
      <alignment horizontal="left" wrapText="1"/>
    </xf>
    <xf numFmtId="0" fontId="2" fillId="0" borderId="2" xfId="20960" applyFont="1" applyFill="1" applyBorder="1" applyAlignment="1" applyProtection="1">
      <alignment horizontal="left" wrapText="1"/>
    </xf>
    <xf numFmtId="0" fontId="0" fillId="0" borderId="0" xfId="0" applyAlignment="1">
      <alignment wrapText="1"/>
    </xf>
    <xf numFmtId="0" fontId="45" fillId="77" borderId="108" xfId="20964" applyFont="1" applyFill="1" applyBorder="1" applyAlignment="1">
      <alignment vertical="center"/>
    </xf>
    <xf numFmtId="0" fontId="45" fillId="77" borderId="109" xfId="20964" applyFont="1" applyFill="1" applyBorder="1" applyAlignment="1">
      <alignment vertical="center"/>
    </xf>
    <xf numFmtId="0" fontId="45" fillId="77" borderId="106" xfId="20964" applyFont="1" applyFill="1" applyBorder="1" applyAlignment="1">
      <alignment vertical="center"/>
    </xf>
    <xf numFmtId="0" fontId="106" fillId="70" borderId="105" xfId="20964" applyFont="1" applyFill="1" applyBorder="1" applyAlignment="1">
      <alignment horizontal="center" vertical="center"/>
    </xf>
    <xf numFmtId="0" fontId="106" fillId="70" borderId="106" xfId="20964" applyFont="1" applyFill="1" applyBorder="1" applyAlignment="1">
      <alignment horizontal="left" vertical="center" wrapText="1"/>
    </xf>
    <xf numFmtId="164" fontId="106" fillId="0" borderId="107" xfId="7" applyNumberFormat="1" applyFont="1" applyFill="1" applyBorder="1" applyAlignment="1" applyProtection="1">
      <alignment horizontal="right" vertical="center"/>
      <protection locked="0"/>
    </xf>
    <xf numFmtId="0" fontId="105" fillId="78" borderId="107" xfId="20964" applyFont="1" applyFill="1" applyBorder="1" applyAlignment="1">
      <alignment horizontal="center" vertical="center"/>
    </xf>
    <xf numFmtId="0" fontId="105" fillId="78" borderId="109" xfId="20964" applyFont="1" applyFill="1" applyBorder="1" applyAlignment="1">
      <alignment vertical="top" wrapText="1"/>
    </xf>
    <xf numFmtId="164" fontId="45" fillId="77" borderId="106" xfId="7" applyNumberFormat="1" applyFont="1" applyFill="1" applyBorder="1" applyAlignment="1">
      <alignment horizontal="right" vertical="center"/>
    </xf>
    <xf numFmtId="0" fontId="107" fillId="70" borderId="105" xfId="20964" applyFont="1" applyFill="1" applyBorder="1" applyAlignment="1">
      <alignment horizontal="center" vertical="center"/>
    </xf>
    <xf numFmtId="0" fontId="106" fillId="70" borderId="109" xfId="20964" applyFont="1" applyFill="1" applyBorder="1" applyAlignment="1">
      <alignment vertical="center" wrapText="1"/>
    </xf>
    <xf numFmtId="0" fontId="106" fillId="70" borderId="106" xfId="20964" applyFont="1" applyFill="1" applyBorder="1" applyAlignment="1">
      <alignment horizontal="left" vertical="center"/>
    </xf>
    <xf numFmtId="0" fontId="107" fillId="3" borderId="105" xfId="20964" applyFont="1" applyFill="1" applyBorder="1" applyAlignment="1">
      <alignment horizontal="center" vertical="center"/>
    </xf>
    <xf numFmtId="0" fontId="106" fillId="3" borderId="106" xfId="20964" applyFont="1" applyFill="1" applyBorder="1" applyAlignment="1">
      <alignment horizontal="left" vertical="center"/>
    </xf>
    <xf numFmtId="0" fontId="107" fillId="0" borderId="105" xfId="20964" applyFont="1" applyFill="1" applyBorder="1" applyAlignment="1">
      <alignment horizontal="center" vertical="center"/>
    </xf>
    <xf numFmtId="0" fontId="106" fillId="0" borderId="106" xfId="20964" applyFont="1" applyFill="1" applyBorder="1" applyAlignment="1">
      <alignment horizontal="left" vertical="center"/>
    </xf>
    <xf numFmtId="0" fontId="108" fillId="78" borderId="107" xfId="20964" applyFont="1" applyFill="1" applyBorder="1" applyAlignment="1">
      <alignment horizontal="center" vertical="center"/>
    </xf>
    <xf numFmtId="0" fontId="105" fillId="78" borderId="109" xfId="20964" applyFont="1" applyFill="1" applyBorder="1" applyAlignment="1">
      <alignment vertical="center"/>
    </xf>
    <xf numFmtId="164" fontId="106" fillId="78" borderId="107" xfId="7" applyNumberFormat="1" applyFont="1" applyFill="1" applyBorder="1" applyAlignment="1" applyProtection="1">
      <alignment horizontal="right" vertical="center"/>
      <protection locked="0"/>
    </xf>
    <xf numFmtId="0" fontId="105" fillId="77" borderId="108" xfId="20964" applyFont="1" applyFill="1" applyBorder="1" applyAlignment="1">
      <alignment vertical="center"/>
    </xf>
    <xf numFmtId="0" fontId="105" fillId="77" borderId="109" xfId="20964" applyFont="1" applyFill="1" applyBorder="1" applyAlignment="1">
      <alignment vertical="center"/>
    </xf>
    <xf numFmtId="164" fontId="105" fillId="77" borderId="106" xfId="7" applyNumberFormat="1" applyFont="1" applyFill="1" applyBorder="1" applyAlignment="1">
      <alignment horizontal="right" vertical="center"/>
    </xf>
    <xf numFmtId="0" fontId="110" fillId="3" borderId="105" xfId="20964" applyFont="1" applyFill="1" applyBorder="1" applyAlignment="1">
      <alignment horizontal="center" vertical="center"/>
    </xf>
    <xf numFmtId="0" fontId="111" fillId="78" borderId="107" xfId="20964" applyFont="1" applyFill="1" applyBorder="1" applyAlignment="1">
      <alignment horizontal="center" vertical="center"/>
    </xf>
    <xf numFmtId="0" fontId="45" fillId="78" borderId="109" xfId="20964" applyFont="1" applyFill="1" applyBorder="1" applyAlignment="1">
      <alignment vertical="center"/>
    </xf>
    <xf numFmtId="0" fontId="110" fillId="70" borderId="105" xfId="20964" applyFont="1" applyFill="1" applyBorder="1" applyAlignment="1">
      <alignment horizontal="center" vertical="center"/>
    </xf>
    <xf numFmtId="164" fontId="106" fillId="3" borderId="107" xfId="7" applyNumberFormat="1" applyFont="1" applyFill="1" applyBorder="1" applyAlignment="1" applyProtection="1">
      <alignment horizontal="right" vertical="center"/>
      <protection locked="0"/>
    </xf>
    <xf numFmtId="0" fontId="111" fillId="3" borderId="107" xfId="20964" applyFont="1" applyFill="1" applyBorder="1" applyAlignment="1">
      <alignment horizontal="center" vertical="center"/>
    </xf>
    <xf numFmtId="0" fontId="45" fillId="3" borderId="109" xfId="20964" applyFont="1" applyFill="1" applyBorder="1" applyAlignment="1">
      <alignment vertical="center"/>
    </xf>
    <xf numFmtId="0" fontId="107" fillId="70" borderId="107" xfId="20964" applyFont="1" applyFill="1" applyBorder="1" applyAlignment="1">
      <alignment horizontal="center" vertical="center"/>
    </xf>
    <xf numFmtId="0" fontId="19" fillId="70" borderId="107" xfId="20964" applyFont="1" applyFill="1" applyBorder="1" applyAlignment="1">
      <alignment horizontal="center" vertical="center"/>
    </xf>
    <xf numFmtId="0" fontId="101" fillId="0" borderId="107" xfId="0" applyFont="1" applyFill="1" applyBorder="1" applyAlignment="1">
      <alignment horizontal="left" vertical="center" wrapText="1"/>
    </xf>
    <xf numFmtId="10" fontId="97" fillId="0" borderId="107" xfId="20962" applyNumberFormat="1" applyFont="1" applyFill="1" applyBorder="1" applyAlignment="1">
      <alignment horizontal="left" vertical="center" wrapText="1"/>
    </xf>
    <xf numFmtId="1" fontId="3" fillId="0" borderId="89" xfId="0" applyNumberFormat="1" applyFont="1" applyFill="1" applyBorder="1" applyAlignment="1">
      <alignment horizontal="right" vertical="center" wrapText="1"/>
    </xf>
    <xf numFmtId="10" fontId="3" fillId="0" borderId="107" xfId="20962" applyNumberFormat="1" applyFont="1" applyFill="1" applyBorder="1" applyAlignment="1">
      <alignment horizontal="left" vertical="center" wrapText="1"/>
    </xf>
    <xf numFmtId="10" fontId="4" fillId="36" borderId="107" xfId="0" applyNumberFormat="1" applyFont="1" applyFill="1" applyBorder="1" applyAlignment="1">
      <alignment horizontal="left" vertical="center" wrapText="1"/>
    </xf>
    <xf numFmtId="10" fontId="101" fillId="0" borderId="107" xfId="20962" applyNumberFormat="1" applyFont="1" applyFill="1" applyBorder="1" applyAlignment="1">
      <alignment horizontal="left" vertical="center" wrapText="1"/>
    </xf>
    <xf numFmtId="10" fontId="4" fillId="36" borderId="107" xfId="20962" applyNumberFormat="1" applyFont="1" applyFill="1" applyBorder="1" applyAlignment="1">
      <alignment horizontal="left" vertical="center" wrapText="1"/>
    </xf>
    <xf numFmtId="10" fontId="4" fillId="36" borderId="107" xfId="0" applyNumberFormat="1" applyFont="1" applyFill="1" applyBorder="1" applyAlignment="1">
      <alignment horizontal="center" vertical="center" wrapText="1"/>
    </xf>
    <xf numFmtId="10" fontId="103" fillId="0" borderId="25" xfId="20962" applyNumberFormat="1" applyFont="1" applyFill="1" applyBorder="1" applyAlignment="1" applyProtection="1">
      <alignment horizontal="left" vertical="center"/>
    </xf>
    <xf numFmtId="0" fontId="4" fillId="36" borderId="107" xfId="0" applyFont="1" applyFill="1" applyBorder="1" applyAlignment="1">
      <alignment horizontal="left" vertical="center" wrapText="1"/>
    </xf>
    <xf numFmtId="0" fontId="3" fillId="0" borderId="107" xfId="0" applyFont="1" applyFill="1" applyBorder="1" applyAlignment="1">
      <alignment horizontal="left" vertical="center" wrapText="1"/>
    </xf>
    <xf numFmtId="10" fontId="4" fillId="36" borderId="89" xfId="0" applyNumberFormat="1" applyFont="1" applyFill="1" applyBorder="1" applyAlignment="1">
      <alignment horizontal="left" vertical="center" wrapText="1"/>
    </xf>
    <xf numFmtId="10" fontId="4" fillId="36" borderId="89" xfId="20962" applyNumberFormat="1" applyFont="1" applyFill="1" applyBorder="1" applyAlignment="1">
      <alignment horizontal="left" vertical="center" wrapText="1"/>
    </xf>
    <xf numFmtId="0" fontId="4" fillId="36" borderId="89" xfId="0" applyFont="1" applyFill="1" applyBorder="1" applyAlignment="1">
      <alignment horizontal="center" vertical="center" wrapText="1"/>
    </xf>
    <xf numFmtId="1" fontId="3" fillId="0" borderId="26" xfId="0" applyNumberFormat="1" applyFont="1" applyFill="1" applyBorder="1" applyAlignment="1">
      <alignment horizontal="right" vertical="center" wrapText="1"/>
    </xf>
    <xf numFmtId="0" fontId="4" fillId="36" borderId="90" xfId="0" applyFont="1" applyFill="1" applyBorder="1" applyAlignment="1">
      <alignment vertical="center" wrapText="1"/>
    </xf>
    <xf numFmtId="0" fontId="4" fillId="36" borderId="106" xfId="0" applyFont="1" applyFill="1" applyBorder="1" applyAlignment="1">
      <alignment vertical="center" wrapText="1"/>
    </xf>
    <xf numFmtId="0" fontId="4" fillId="36" borderId="77" xfId="0" applyFont="1" applyFill="1" applyBorder="1" applyAlignment="1">
      <alignment vertical="center" wrapText="1"/>
    </xf>
    <xf numFmtId="0" fontId="4" fillId="36" borderId="32" xfId="0" applyFont="1" applyFill="1" applyBorder="1" applyAlignment="1">
      <alignment vertical="center" wrapText="1"/>
    </xf>
    <xf numFmtId="0" fontId="84" fillId="0" borderId="107" xfId="0" applyFont="1" applyBorder="1"/>
    <xf numFmtId="0" fontId="6" fillId="0" borderId="107" xfId="17" applyFill="1" applyBorder="1" applyAlignment="1" applyProtection="1">
      <alignment horizontal="left" vertical="center"/>
    </xf>
    <xf numFmtId="0" fontId="6" fillId="0" borderId="107" xfId="17" applyBorder="1" applyAlignment="1" applyProtection="1"/>
    <xf numFmtId="0" fontId="84" fillId="0" borderId="107" xfId="0" applyFont="1" applyFill="1" applyBorder="1"/>
    <xf numFmtId="0" fontId="6" fillId="0" borderId="107" xfId="17" applyFill="1" applyBorder="1" applyAlignment="1" applyProtection="1">
      <alignment horizontal="left" vertical="center" wrapText="1"/>
    </xf>
    <xf numFmtId="0" fontId="6" fillId="0" borderId="107" xfId="17" applyFill="1" applyBorder="1" applyAlignment="1" applyProtection="1"/>
    <xf numFmtId="0" fontId="45" fillId="0" borderId="19" xfId="0" applyFont="1" applyBorder="1" applyAlignment="1">
      <alignment horizontal="center" vertical="center" wrapText="1"/>
    </xf>
    <xf numFmtId="0" fontId="45" fillId="0" borderId="20" xfId="0" applyFont="1" applyBorder="1" applyAlignment="1">
      <alignment horizontal="center" vertical="center" wrapText="1"/>
    </xf>
    <xf numFmtId="3" fontId="104" fillId="36" borderId="107" xfId="0" applyNumberFormat="1" applyFont="1" applyFill="1" applyBorder="1" applyAlignment="1">
      <alignment vertical="center" wrapText="1"/>
    </xf>
    <xf numFmtId="3" fontId="104" fillId="0" borderId="107" xfId="0" applyNumberFormat="1" applyFont="1" applyBorder="1" applyAlignment="1">
      <alignment vertical="center" wrapText="1"/>
    </xf>
    <xf numFmtId="3" fontId="104" fillId="0" borderId="107" xfId="0" applyNumberFormat="1" applyFont="1" applyFill="1" applyBorder="1" applyAlignment="1">
      <alignment vertical="center" wrapText="1"/>
    </xf>
    <xf numFmtId="3" fontId="104" fillId="36" borderId="108" xfId="0" applyNumberFormat="1" applyFont="1" applyFill="1" applyBorder="1" applyAlignment="1">
      <alignment vertical="center" wrapText="1"/>
    </xf>
    <xf numFmtId="3" fontId="104" fillId="0" borderId="108" xfId="0" applyNumberFormat="1" applyFont="1" applyBorder="1" applyAlignment="1">
      <alignment vertical="center" wrapText="1"/>
    </xf>
    <xf numFmtId="3" fontId="104" fillId="36" borderId="27" xfId="0" applyNumberFormat="1" applyFont="1" applyFill="1" applyBorder="1" applyAlignment="1">
      <alignment vertical="center" wrapText="1"/>
    </xf>
    <xf numFmtId="3" fontId="104" fillId="36" borderId="92" xfId="0" applyNumberFormat="1" applyFont="1" applyFill="1" applyBorder="1" applyAlignment="1">
      <alignment vertical="center" wrapText="1"/>
    </xf>
    <xf numFmtId="3" fontId="104" fillId="0" borderId="92" xfId="0" applyNumberFormat="1" applyFont="1" applyBorder="1" applyAlignment="1">
      <alignment vertical="center" wrapText="1"/>
    </xf>
    <xf numFmtId="3" fontId="104" fillId="0" borderId="92" xfId="0" applyNumberFormat="1" applyFont="1" applyFill="1" applyBorder="1" applyAlignment="1">
      <alignment vertical="center" wrapText="1"/>
    </xf>
    <xf numFmtId="3" fontId="104" fillId="36" borderId="42" xfId="0" applyNumberFormat="1" applyFont="1" applyFill="1" applyBorder="1" applyAlignment="1">
      <alignment vertical="center" wrapText="1"/>
    </xf>
    <xf numFmtId="0" fontId="2" fillId="0" borderId="19" xfId="0" applyNumberFormat="1" applyFont="1" applyFill="1" applyBorder="1" applyAlignment="1">
      <alignment horizontal="left" vertical="center" wrapText="1" indent="1"/>
    </xf>
    <xf numFmtId="0" fontId="2" fillId="0" borderId="20" xfId="0" applyNumberFormat="1" applyFont="1" applyFill="1" applyBorder="1" applyAlignment="1">
      <alignment horizontal="left" vertical="center" wrapText="1" indent="1"/>
    </xf>
    <xf numFmtId="14" fontId="2" fillId="0" borderId="0" xfId="0" applyNumberFormat="1" applyFont="1"/>
    <xf numFmtId="14" fontId="84" fillId="0" borderId="0" xfId="0" applyNumberFormat="1" applyFont="1"/>
    <xf numFmtId="169" fontId="2" fillId="37" borderId="0" xfId="20" applyFont="1" applyBorder="1"/>
    <xf numFmtId="169" fontId="2" fillId="37" borderId="104" xfId="20" applyFont="1" applyBorder="1"/>
    <xf numFmtId="0" fontId="2" fillId="0" borderId="21" xfId="0" applyFont="1" applyFill="1" applyBorder="1" applyAlignment="1">
      <alignment horizontal="right" vertical="center" wrapText="1"/>
    </xf>
    <xf numFmtId="0" fontId="2" fillId="2" borderId="21" xfId="0" applyFont="1" applyFill="1" applyBorder="1" applyAlignment="1">
      <alignment horizontal="right" vertical="center"/>
    </xf>
    <xf numFmtId="0" fontId="45" fillId="0" borderId="21" xfId="0" applyFont="1" applyFill="1" applyBorder="1" applyAlignment="1">
      <alignment horizontal="center" vertical="center" wrapText="1"/>
    </xf>
    <xf numFmtId="0" fontId="2" fillId="2" borderId="24" xfId="0" applyFont="1" applyFill="1" applyBorder="1" applyAlignment="1">
      <alignment horizontal="right" vertical="center"/>
    </xf>
    <xf numFmtId="0" fontId="3" fillId="0" borderId="0" xfId="0" applyFont="1" applyAlignment="1">
      <alignment wrapText="1"/>
    </xf>
    <xf numFmtId="0" fontId="4" fillId="0" borderId="0" xfId="0" applyFont="1" applyAlignment="1">
      <alignment horizontal="center" wrapText="1"/>
    </xf>
    <xf numFmtId="0" fontId="3" fillId="3" borderId="58" xfId="0" applyFont="1" applyFill="1" applyBorder="1"/>
    <xf numFmtId="0" fontId="3" fillId="3" borderId="110" xfId="0" applyFont="1" applyFill="1" applyBorder="1" applyAlignment="1">
      <alignment wrapText="1"/>
    </xf>
    <xf numFmtId="0" fontId="3" fillId="3" borderId="111" xfId="0" applyFont="1" applyFill="1" applyBorder="1"/>
    <xf numFmtId="0" fontId="4" fillId="3" borderId="83" xfId="0" applyFont="1" applyFill="1" applyBorder="1" applyAlignment="1">
      <alignment horizontal="center" wrapText="1"/>
    </xf>
    <xf numFmtId="0" fontId="3" fillId="0" borderId="107" xfId="0" applyFont="1" applyFill="1" applyBorder="1" applyAlignment="1">
      <alignment horizontal="center"/>
    </xf>
    <xf numFmtId="0" fontId="3" fillId="0" borderId="107" xfId="0" applyFont="1" applyBorder="1" applyAlignment="1">
      <alignment horizontal="center"/>
    </xf>
    <xf numFmtId="0" fontId="3" fillId="3" borderId="70" xfId="0" applyFont="1" applyFill="1" applyBorder="1"/>
    <xf numFmtId="0" fontId="4" fillId="3" borderId="0" xfId="0" applyFont="1" applyFill="1" applyBorder="1" applyAlignment="1">
      <alignment horizontal="center" wrapText="1"/>
    </xf>
    <xf numFmtId="0" fontId="3" fillId="3" borderId="0" xfId="0" applyFont="1" applyFill="1" applyBorder="1" applyAlignment="1">
      <alignment horizontal="center"/>
    </xf>
    <xf numFmtId="0" fontId="3" fillId="3" borderId="104" xfId="0" applyFont="1" applyFill="1" applyBorder="1" applyAlignment="1">
      <alignment horizontal="center" vertical="center" wrapText="1"/>
    </xf>
    <xf numFmtId="0" fontId="3" fillId="0" borderId="21" xfId="0" applyFont="1" applyBorder="1"/>
    <xf numFmtId="0" fontId="3" fillId="0" borderId="107" xfId="0" applyFont="1" applyBorder="1" applyAlignment="1">
      <alignment wrapText="1"/>
    </xf>
    <xf numFmtId="164" fontId="3" fillId="0" borderId="107" xfId="7" applyNumberFormat="1" applyFont="1" applyBorder="1"/>
    <xf numFmtId="164" fontId="3" fillId="0" borderId="89" xfId="7" applyNumberFormat="1" applyFont="1" applyBorder="1"/>
    <xf numFmtId="0" fontId="100" fillId="0" borderId="107" xfId="0" applyFont="1" applyBorder="1" applyAlignment="1">
      <alignment horizontal="left" wrapText="1" indent="2"/>
    </xf>
    <xf numFmtId="169" fontId="9" fillId="37" borderId="107" xfId="20" applyBorder="1"/>
    <xf numFmtId="164" fontId="3" fillId="0" borderId="107" xfId="7" applyNumberFormat="1" applyFont="1" applyBorder="1" applyAlignment="1">
      <alignment vertical="center"/>
    </xf>
    <xf numFmtId="0" fontId="4" fillId="0" borderId="21" xfId="0" applyFont="1" applyBorder="1"/>
    <xf numFmtId="0" fontId="4" fillId="0" borderId="107" xfId="0" applyFont="1" applyBorder="1" applyAlignment="1">
      <alignment wrapText="1"/>
    </xf>
    <xf numFmtId="164" fontId="4" fillId="0" borderId="89" xfId="7" applyNumberFormat="1" applyFont="1" applyBorder="1"/>
    <xf numFmtId="0" fontId="112" fillId="3" borderId="70" xfId="0" applyFont="1" applyFill="1" applyBorder="1" applyAlignment="1">
      <alignment horizontal="left"/>
    </xf>
    <xf numFmtId="0" fontId="112" fillId="3" borderId="0" xfId="0" applyFont="1" applyFill="1" applyBorder="1" applyAlignment="1">
      <alignment horizontal="center"/>
    </xf>
    <xf numFmtId="164" fontId="3" fillId="3" borderId="0" xfId="7" applyNumberFormat="1" applyFont="1" applyFill="1" applyBorder="1"/>
    <xf numFmtId="164" fontId="3" fillId="3" borderId="0" xfId="7" applyNumberFormat="1" applyFont="1" applyFill="1" applyBorder="1" applyAlignment="1">
      <alignment vertical="center"/>
    </xf>
    <xf numFmtId="164" fontId="3" fillId="3" borderId="104" xfId="7" applyNumberFormat="1" applyFont="1" applyFill="1" applyBorder="1"/>
    <xf numFmtId="164" fontId="3" fillId="0" borderId="107" xfId="7" applyNumberFormat="1" applyFont="1" applyFill="1" applyBorder="1"/>
    <xf numFmtId="164" fontId="3" fillId="0" borderId="107" xfId="7" applyNumberFormat="1" applyFont="1" applyFill="1" applyBorder="1" applyAlignment="1">
      <alignment vertical="center"/>
    </xf>
    <xf numFmtId="0" fontId="100" fillId="0" borderId="107" xfId="0" applyFont="1" applyBorder="1" applyAlignment="1">
      <alignment horizontal="left" wrapText="1" indent="4"/>
    </xf>
    <xf numFmtId="0" fontId="3" fillId="3" borderId="0" xfId="0" applyFont="1" applyFill="1" applyBorder="1" applyAlignment="1">
      <alignment wrapText="1"/>
    </xf>
    <xf numFmtId="0" fontId="3" fillId="3" borderId="0" xfId="0" applyFont="1" applyFill="1" applyBorder="1"/>
    <xf numFmtId="0" fontId="3" fillId="3" borderId="104" xfId="0" applyFont="1" applyFill="1" applyBorder="1"/>
    <xf numFmtId="0" fontId="4" fillId="0" borderId="24" xfId="0" applyFont="1" applyBorder="1"/>
    <xf numFmtId="0" fontId="4" fillId="0" borderId="25" xfId="0" applyFont="1" applyBorder="1" applyAlignment="1">
      <alignment wrapText="1"/>
    </xf>
    <xf numFmtId="10" fontId="4" fillId="0" borderId="26" xfId="20962" applyNumberFormat="1" applyFont="1" applyBorder="1"/>
    <xf numFmtId="0" fontId="2" fillId="2" borderId="95" xfId="0" applyFont="1" applyFill="1" applyBorder="1" applyAlignment="1">
      <alignment horizontal="right" vertical="center"/>
    </xf>
    <xf numFmtId="0" fontId="2" fillId="0" borderId="105" xfId="0" applyFont="1" applyBorder="1" applyAlignment="1">
      <alignment vertical="center" wrapText="1"/>
    </xf>
    <xf numFmtId="193" fontId="2" fillId="2" borderId="105" xfId="0" applyNumberFormat="1" applyFont="1" applyFill="1" applyBorder="1" applyAlignment="1" applyProtection="1">
      <alignment vertical="center"/>
      <protection locked="0"/>
    </xf>
    <xf numFmtId="193" fontId="87" fillId="2" borderId="105" xfId="0" applyNumberFormat="1" applyFont="1" applyFill="1" applyBorder="1" applyAlignment="1" applyProtection="1">
      <alignment vertical="center"/>
      <protection locked="0"/>
    </xf>
    <xf numFmtId="193" fontId="87" fillId="2" borderId="99" xfId="0" applyNumberFormat="1" applyFont="1" applyFill="1" applyBorder="1" applyAlignment="1" applyProtection="1">
      <alignment vertical="center"/>
      <protection locked="0"/>
    </xf>
    <xf numFmtId="0" fontId="113" fillId="0" borderId="0" xfId="11" applyFont="1" applyFill="1" applyBorder="1" applyProtection="1"/>
    <xf numFmtId="0" fontId="113" fillId="0" borderId="0" xfId="11" applyFont="1" applyFill="1" applyBorder="1" applyAlignment="1" applyProtection="1"/>
    <xf numFmtId="0" fontId="115" fillId="0" borderId="0" xfId="11" applyFont="1" applyFill="1" applyBorder="1" applyAlignment="1" applyProtection="1"/>
    <xf numFmtId="0" fontId="118" fillId="0" borderId="122" xfId="13" applyFont="1" applyFill="1" applyBorder="1" applyAlignment="1" applyProtection="1">
      <alignment horizontal="left" vertical="center" wrapText="1"/>
      <protection locked="0"/>
    </xf>
    <xf numFmtId="49" fontId="118" fillId="0" borderId="122" xfId="5" applyNumberFormat="1" applyFont="1" applyFill="1" applyBorder="1" applyAlignment="1" applyProtection="1">
      <alignment horizontal="right" vertical="center"/>
      <protection locked="0"/>
    </xf>
    <xf numFmtId="49" fontId="119" fillId="0" borderId="122" xfId="5" applyNumberFormat="1" applyFont="1" applyFill="1" applyBorder="1" applyAlignment="1" applyProtection="1">
      <alignment horizontal="right" vertical="center"/>
      <protection locked="0"/>
    </xf>
    <xf numFmtId="0" fontId="114" fillId="0" borderId="122" xfId="0" applyFont="1" applyFill="1" applyBorder="1"/>
    <xf numFmtId="166" fontId="113" fillId="0" borderId="122" xfId="20965" applyFont="1" applyFill="1" applyBorder="1"/>
    <xf numFmtId="49" fontId="118" fillId="0" borderId="122" xfId="5" applyNumberFormat="1" applyFont="1" applyFill="1" applyBorder="1" applyAlignment="1" applyProtection="1">
      <alignment horizontal="right" vertical="center" wrapText="1"/>
      <protection locked="0"/>
    </xf>
    <xf numFmtId="49" fontId="119" fillId="0" borderId="122" xfId="5" applyNumberFormat="1" applyFont="1" applyFill="1" applyBorder="1" applyAlignment="1" applyProtection="1">
      <alignment horizontal="right" vertical="center" wrapText="1"/>
      <protection locked="0"/>
    </xf>
    <xf numFmtId="0" fontId="114" fillId="0" borderId="0" xfId="0" applyFont="1" applyFill="1"/>
    <xf numFmtId="0" fontId="113" fillId="0" borderId="122" xfId="0" applyNumberFormat="1" applyFont="1" applyFill="1" applyBorder="1" applyAlignment="1">
      <alignment horizontal="left" vertical="center" wrapText="1"/>
    </xf>
    <xf numFmtId="0" fontId="117" fillId="0" borderId="122" xfId="0" applyFont="1" applyFill="1" applyBorder="1"/>
    <xf numFmtId="0" fontId="114" fillId="0" borderId="0" xfId="0" applyFont="1" applyFill="1" applyBorder="1"/>
    <xf numFmtId="0" fontId="116" fillId="0" borderId="122" xfId="0" applyFont="1" applyFill="1" applyBorder="1" applyAlignment="1">
      <alignment horizontal="left" indent="1"/>
    </xf>
    <xf numFmtId="0" fontId="116" fillId="0" borderId="122" xfId="0" applyFont="1" applyFill="1" applyBorder="1" applyAlignment="1">
      <alignment horizontal="left" wrapText="1" indent="1"/>
    </xf>
    <xf numFmtId="0" fontId="113" fillId="0" borderId="122" xfId="0" applyFont="1" applyFill="1" applyBorder="1" applyAlignment="1">
      <alignment horizontal="left" indent="1"/>
    </xf>
    <xf numFmtId="0" fontId="113" fillId="0" borderId="122" xfId="0" applyNumberFormat="1" applyFont="1" applyFill="1" applyBorder="1" applyAlignment="1">
      <alignment horizontal="left" indent="1"/>
    </xf>
    <xf numFmtId="0" fontId="113" fillId="0" borderId="122" xfId="0" applyFont="1" applyFill="1" applyBorder="1" applyAlignment="1">
      <alignment horizontal="left" wrapText="1" indent="2"/>
    </xf>
    <xf numFmtId="0" fontId="116" fillId="0" borderId="122" xfId="0" applyFont="1" applyFill="1" applyBorder="1" applyAlignment="1">
      <alignment horizontal="left" vertical="center" indent="1"/>
    </xf>
    <xf numFmtId="0" fontId="114" fillId="0" borderId="122" xfId="0" applyFont="1" applyFill="1" applyBorder="1" applyAlignment="1">
      <alignment horizontal="left" wrapText="1"/>
    </xf>
    <xf numFmtId="0" fontId="114" fillId="0" borderId="122" xfId="0" applyFont="1" applyFill="1" applyBorder="1" applyAlignment="1">
      <alignment horizontal="left" wrapText="1" indent="2"/>
    </xf>
    <xf numFmtId="49" fontId="114" fillId="0" borderId="122" xfId="0" applyNumberFormat="1" applyFont="1" applyFill="1" applyBorder="1" applyAlignment="1">
      <alignment horizontal="left" indent="3"/>
    </xf>
    <xf numFmtId="49" fontId="114" fillId="0" borderId="122" xfId="0" applyNumberFormat="1" applyFont="1" applyFill="1" applyBorder="1" applyAlignment="1">
      <alignment horizontal="left" indent="1"/>
    </xf>
    <xf numFmtId="49" fontId="114" fillId="0" borderId="122" xfId="0" applyNumberFormat="1" applyFont="1" applyFill="1" applyBorder="1" applyAlignment="1">
      <alignment horizontal="left" vertical="top" wrapText="1" indent="2"/>
    </xf>
    <xf numFmtId="49" fontId="114" fillId="0" borderId="122" xfId="0" applyNumberFormat="1" applyFont="1" applyFill="1" applyBorder="1" applyAlignment="1">
      <alignment horizontal="left" wrapText="1" indent="3"/>
    </xf>
    <xf numFmtId="49" fontId="114" fillId="0" borderId="122" xfId="0" applyNumberFormat="1" applyFont="1" applyFill="1" applyBorder="1" applyAlignment="1">
      <alignment horizontal="left" wrapText="1" indent="2"/>
    </xf>
    <xf numFmtId="0" fontId="114" fillId="0" borderId="122" xfId="0" applyNumberFormat="1" applyFont="1" applyFill="1" applyBorder="1" applyAlignment="1">
      <alignment horizontal="left" wrapText="1" indent="1"/>
    </xf>
    <xf numFmtId="49" fontId="114" fillId="0" borderId="122" xfId="0" applyNumberFormat="1" applyFont="1" applyFill="1" applyBorder="1" applyAlignment="1">
      <alignment horizontal="left" wrapText="1" indent="1"/>
    </xf>
    <xf numFmtId="0" fontId="116" fillId="0" borderId="76" xfId="0" applyNumberFormat="1" applyFont="1" applyFill="1" applyBorder="1" applyAlignment="1">
      <alignment horizontal="left" vertical="center" wrapText="1"/>
    </xf>
    <xf numFmtId="0" fontId="114" fillId="0" borderId="123" xfId="0" applyFont="1" applyFill="1" applyBorder="1" applyAlignment="1">
      <alignment horizontal="center" vertical="center" wrapText="1"/>
    </xf>
    <xf numFmtId="0" fontId="116" fillId="0" borderId="122" xfId="0" applyNumberFormat="1" applyFont="1" applyFill="1" applyBorder="1" applyAlignment="1">
      <alignment horizontal="left" vertical="center" wrapText="1"/>
    </xf>
    <xf numFmtId="0" fontId="114" fillId="0" borderId="122" xfId="0" applyFont="1" applyFill="1" applyBorder="1" applyAlignment="1">
      <alignment horizontal="left" indent="1"/>
    </xf>
    <xf numFmtId="0" fontId="6" fillId="0" borderId="122" xfId="17" applyBorder="1" applyAlignment="1" applyProtection="1"/>
    <xf numFmtId="0" fontId="117" fillId="0" borderId="122" xfId="0" applyFont="1" applyFill="1" applyBorder="1" applyAlignment="1">
      <alignment horizontal="center" vertical="center" wrapText="1"/>
    </xf>
    <xf numFmtId="0" fontId="114" fillId="0" borderId="7" xfId="0" applyFont="1" applyFill="1" applyBorder="1" applyAlignment="1">
      <alignment horizontal="center" vertical="center" wrapText="1"/>
    </xf>
    <xf numFmtId="0" fontId="114" fillId="0" borderId="0" xfId="0" applyFont="1" applyFill="1" applyBorder="1" applyAlignment="1">
      <alignment horizontal="center" vertical="center" wrapText="1"/>
    </xf>
    <xf numFmtId="14" fontId="84" fillId="0" borderId="0" xfId="0" applyNumberFormat="1" applyFont="1" applyFill="1"/>
    <xf numFmtId="0" fontId="120" fillId="0" borderId="122" xfId="13" applyFont="1" applyFill="1" applyBorder="1" applyAlignment="1" applyProtection="1">
      <alignment horizontal="left" vertical="center" wrapText="1"/>
      <protection locked="0"/>
    </xf>
    <xf numFmtId="0" fontId="114" fillId="0" borderId="0" xfId="0" applyFont="1" applyFill="1" applyAlignment="1">
      <alignment horizontal="left" vertical="top" wrapText="1"/>
    </xf>
    <xf numFmtId="0" fontId="114" fillId="0" borderId="0" xfId="0" applyFont="1" applyFill="1" applyAlignment="1">
      <alignment wrapText="1"/>
    </xf>
    <xf numFmtId="0" fontId="114" fillId="0" borderId="122" xfId="0" applyFont="1" applyFill="1" applyBorder="1" applyAlignment="1">
      <alignment horizontal="center" vertical="center"/>
    </xf>
    <xf numFmtId="0" fontId="114" fillId="0" borderId="122" xfId="0" applyFont="1" applyFill="1" applyBorder="1" applyAlignment="1">
      <alignment horizontal="center" vertical="center" wrapText="1"/>
    </xf>
    <xf numFmtId="0" fontId="117" fillId="0" borderId="0" xfId="0" applyFont="1" applyFill="1"/>
    <xf numFmtId="0" fontId="114" fillId="0" borderId="122" xfId="0" applyFont="1" applyFill="1" applyBorder="1" applyAlignment="1">
      <alignment wrapText="1"/>
    </xf>
    <xf numFmtId="0" fontId="114" fillId="0" borderId="122" xfId="0" applyFont="1" applyFill="1" applyBorder="1" applyAlignment="1">
      <alignment horizontal="left" indent="8"/>
    </xf>
    <xf numFmtId="0" fontId="114" fillId="0" borderId="0" xfId="0" applyFont="1" applyFill="1" applyBorder="1" applyAlignment="1">
      <alignment horizontal="left"/>
    </xf>
    <xf numFmtId="0" fontId="117" fillId="0" borderId="0" xfId="0" applyFont="1" applyFill="1" applyBorder="1"/>
    <xf numFmtId="0" fontId="117" fillId="0" borderId="7" xfId="0" applyFont="1" applyFill="1" applyBorder="1"/>
    <xf numFmtId="0" fontId="114" fillId="0" borderId="0" xfId="0" applyFont="1" applyFill="1" applyBorder="1" applyAlignment="1">
      <alignment horizontal="center" vertical="center"/>
    </xf>
    <xf numFmtId="0" fontId="114" fillId="0" borderId="7" xfId="0" applyFont="1" applyFill="1" applyBorder="1" applyAlignment="1">
      <alignment wrapText="1"/>
    </xf>
    <xf numFmtId="49" fontId="114" fillId="0" borderId="122" xfId="0" applyNumberFormat="1" applyFont="1" applyFill="1" applyBorder="1" applyAlignment="1">
      <alignment horizontal="center" vertical="center" wrapText="1"/>
    </xf>
    <xf numFmtId="0" fontId="114" fillId="0" borderId="122" xfId="0" applyFont="1" applyFill="1" applyBorder="1" applyAlignment="1">
      <alignment horizontal="center"/>
    </xf>
    <xf numFmtId="0" fontId="114" fillId="0" borderId="7" xfId="0" applyFont="1" applyFill="1" applyBorder="1"/>
    <xf numFmtId="0" fontId="114" fillId="0" borderId="122" xfId="0" applyFont="1" applyFill="1" applyBorder="1" applyAlignment="1">
      <alignment horizontal="left" indent="2"/>
    </xf>
    <xf numFmtId="0" fontId="114" fillId="0" borderId="122" xfId="0" applyNumberFormat="1" applyFont="1" applyFill="1" applyBorder="1" applyAlignment="1">
      <alignment horizontal="left" indent="1"/>
    </xf>
    <xf numFmtId="0" fontId="114" fillId="0" borderId="0" xfId="0" applyFont="1" applyFill="1" applyAlignment="1">
      <alignment horizontal="center" vertical="center"/>
    </xf>
    <xf numFmtId="0" fontId="122" fillId="0" borderId="0" xfId="0" applyFont="1" applyFill="1"/>
    <xf numFmtId="0" fontId="122" fillId="0" borderId="0" xfId="0" applyFont="1" applyFill="1" applyAlignment="1">
      <alignment horizontal="center" vertical="center"/>
    </xf>
    <xf numFmtId="0" fontId="116" fillId="0" borderId="122" xfId="0" applyFont="1" applyFill="1" applyBorder="1" applyAlignment="1">
      <alignment horizontal="center" vertical="center" wrapText="1"/>
    </xf>
    <xf numFmtId="0" fontId="114" fillId="79" borderId="122" xfId="0" applyFont="1" applyFill="1" applyBorder="1"/>
    <xf numFmtId="0" fontId="117" fillId="79" borderId="122" xfId="0" applyFont="1" applyFill="1" applyBorder="1"/>
    <xf numFmtId="0" fontId="114" fillId="0" borderId="122" xfId="0" applyFont="1" applyBorder="1"/>
    <xf numFmtId="0" fontId="114" fillId="80" borderId="122" xfId="0" applyFont="1" applyFill="1" applyBorder="1"/>
    <xf numFmtId="0" fontId="0" fillId="0" borderId="122" xfId="0" applyBorder="1" applyAlignment="1">
      <alignment horizontal="left" indent="2"/>
    </xf>
    <xf numFmtId="0" fontId="0" fillId="0" borderId="122" xfId="0" applyBorder="1"/>
    <xf numFmtId="0" fontId="0" fillId="0" borderId="123" xfId="0" applyBorder="1" applyAlignment="1">
      <alignment horizontal="left" indent="2"/>
    </xf>
    <xf numFmtId="0" fontId="0" fillId="0" borderId="123" xfId="0" applyBorder="1"/>
    <xf numFmtId="0" fontId="0" fillId="0" borderId="122" xfId="0" applyFill="1" applyBorder="1" applyAlignment="1">
      <alignment horizontal="left" indent="2"/>
    </xf>
    <xf numFmtId="0" fontId="124" fillId="0" borderId="129" xfId="0" applyNumberFormat="1" applyFont="1" applyFill="1" applyBorder="1" applyAlignment="1">
      <alignment vertical="center" wrapText="1" readingOrder="1"/>
    </xf>
    <xf numFmtId="0" fontId="124" fillId="0" borderId="130" xfId="0" applyNumberFormat="1" applyFont="1" applyFill="1" applyBorder="1" applyAlignment="1">
      <alignment vertical="center" wrapText="1" readingOrder="1"/>
    </xf>
    <xf numFmtId="0" fontId="124" fillId="0" borderId="130" xfId="0" applyNumberFormat="1" applyFont="1" applyFill="1" applyBorder="1" applyAlignment="1">
      <alignment horizontal="left" vertical="center" wrapText="1" indent="1" readingOrder="1"/>
    </xf>
    <xf numFmtId="0" fontId="124" fillId="0" borderId="131" xfId="0" applyNumberFormat="1" applyFont="1" applyFill="1" applyBorder="1" applyAlignment="1">
      <alignment vertical="center" wrapText="1" readingOrder="1"/>
    </xf>
    <xf numFmtId="0" fontId="125" fillId="0" borderId="122" xfId="0" applyNumberFormat="1" applyFont="1" applyFill="1" applyBorder="1" applyAlignment="1">
      <alignment vertical="center" wrapText="1" readingOrder="1"/>
    </xf>
    <xf numFmtId="0" fontId="114" fillId="0" borderId="123" xfId="0" applyFont="1" applyFill="1" applyBorder="1" applyAlignment="1">
      <alignment horizontal="center" vertical="center" wrapText="1"/>
    </xf>
    <xf numFmtId="0" fontId="0" fillId="0" borderId="7" xfId="0" applyBorder="1"/>
    <xf numFmtId="0" fontId="122" fillId="0" borderId="122" xfId="0" applyFont="1" applyBorder="1"/>
    <xf numFmtId="0" fontId="114" fillId="0" borderId="114" xfId="0" applyFont="1" applyFill="1" applyBorder="1" applyAlignment="1">
      <alignment horizontal="center" vertical="center" wrapText="1"/>
    </xf>
    <xf numFmtId="0" fontId="0" fillId="0" borderId="122" xfId="0" applyBorder="1" applyAlignment="1">
      <alignment horizontal="left" indent="3"/>
    </xf>
    <xf numFmtId="0" fontId="84" fillId="0" borderId="122" xfId="0" applyFont="1" applyBorder="1"/>
    <xf numFmtId="0" fontId="85" fillId="0" borderId="122" xfId="0" applyFont="1" applyBorder="1"/>
    <xf numFmtId="0" fontId="2" fillId="0" borderId="90" xfId="0" applyFont="1" applyBorder="1" applyAlignment="1">
      <alignment wrapText="1"/>
    </xf>
    <xf numFmtId="0" fontId="2" fillId="0" borderId="56" xfId="0" applyFont="1" applyBorder="1" applyAlignment="1">
      <alignment wrapText="1"/>
    </xf>
    <xf numFmtId="0" fontId="2" fillId="0" borderId="122" xfId="0" applyFont="1" applyBorder="1" applyAlignment="1">
      <alignment wrapText="1"/>
    </xf>
    <xf numFmtId="0" fontId="84" fillId="0" borderId="89" xfId="0" applyFont="1" applyBorder="1" applyAlignment="1"/>
    <xf numFmtId="0" fontId="45" fillId="0" borderId="122" xfId="0" applyFont="1" applyBorder="1" applyAlignment="1">
      <alignment horizontal="center" vertical="center" wrapText="1"/>
    </xf>
    <xf numFmtId="0" fontId="45" fillId="0" borderId="89" xfId="0" applyFont="1" applyBorder="1" applyAlignment="1">
      <alignment horizontal="center" vertical="center" wrapText="1"/>
    </xf>
    <xf numFmtId="0" fontId="2" fillId="0" borderId="124" xfId="0" applyFont="1" applyBorder="1" applyAlignment="1">
      <alignment wrapText="1"/>
    </xf>
    <xf numFmtId="0" fontId="2" fillId="0" borderId="92" xfId="0" applyFont="1" applyBorder="1" applyAlignment="1">
      <alignment wrapText="1"/>
    </xf>
    <xf numFmtId="0" fontId="95" fillId="0" borderId="21" xfId="11" applyFont="1" applyFill="1" applyBorder="1" applyAlignment="1" applyProtection="1">
      <alignment horizontal="left"/>
      <protection locked="0"/>
    </xf>
    <xf numFmtId="10" fontId="127" fillId="0" borderId="89" xfId="0" applyNumberFormat="1" applyFont="1" applyBorder="1" applyAlignment="1">
      <alignment horizontal="right" vertical="center"/>
    </xf>
    <xf numFmtId="0" fontId="128" fillId="0" borderId="21" xfId="0" applyFont="1" applyFill="1" applyBorder="1" applyAlignment="1" applyProtection="1">
      <alignment horizontal="left"/>
      <protection locked="0"/>
    </xf>
    <xf numFmtId="9" fontId="2" fillId="0" borderId="3" xfId="20962" applyFont="1" applyBorder="1" applyAlignment="1" applyProtection="1">
      <alignment horizontal="right" vertical="center" wrapText="1"/>
      <protection locked="0"/>
    </xf>
    <xf numFmtId="9" fontId="84" fillId="0" borderId="3" xfId="20962" applyFont="1" applyBorder="1" applyAlignment="1" applyProtection="1">
      <alignment vertical="center" wrapText="1"/>
      <protection locked="0"/>
    </xf>
    <xf numFmtId="9" fontId="84" fillId="0" borderId="22" xfId="20962" applyFont="1" applyBorder="1" applyAlignment="1" applyProtection="1">
      <alignment vertical="center" wrapText="1"/>
      <protection locked="0"/>
    </xf>
    <xf numFmtId="9" fontId="2" fillId="37" borderId="0" xfId="20962" applyFont="1" applyFill="1" applyBorder="1"/>
    <xf numFmtId="9" fontId="2" fillId="37" borderId="104" xfId="20962" applyFont="1" applyFill="1" applyBorder="1"/>
    <xf numFmtId="9" fontId="2" fillId="2" borderId="3" xfId="20962" applyFont="1" applyFill="1" applyBorder="1" applyAlignment="1" applyProtection="1">
      <alignment vertical="center"/>
      <protection locked="0"/>
    </xf>
    <xf numFmtId="9" fontId="87" fillId="2" borderId="3" xfId="20962" applyFont="1" applyFill="1" applyBorder="1" applyAlignment="1" applyProtection="1">
      <alignment vertical="center"/>
      <protection locked="0"/>
    </xf>
    <xf numFmtId="9" fontId="87" fillId="2" borderId="22" xfId="20962" applyFont="1" applyFill="1" applyBorder="1" applyAlignment="1" applyProtection="1">
      <alignment vertical="center"/>
      <protection locked="0"/>
    </xf>
    <xf numFmtId="9" fontId="84" fillId="0" borderId="3" xfId="20962" applyFont="1" applyFill="1" applyBorder="1" applyAlignment="1" applyProtection="1">
      <alignment horizontal="center" vertical="center" wrapText="1"/>
      <protection locked="0"/>
    </xf>
    <xf numFmtId="9" fontId="84" fillId="0" borderId="22" xfId="20962" applyFont="1" applyFill="1" applyBorder="1" applyAlignment="1" applyProtection="1">
      <alignment horizontal="center" vertical="center" wrapText="1"/>
      <protection locked="0"/>
    </xf>
    <xf numFmtId="9" fontId="2" fillId="2" borderId="105" xfId="20962" applyFont="1" applyFill="1" applyBorder="1" applyAlignment="1" applyProtection="1">
      <alignment vertical="center"/>
      <protection locked="0"/>
    </xf>
    <xf numFmtId="9" fontId="87" fillId="2" borderId="105" xfId="20962" applyFont="1" applyFill="1" applyBorder="1" applyAlignment="1" applyProtection="1">
      <alignment vertical="center"/>
      <protection locked="0"/>
    </xf>
    <xf numFmtId="9" fontId="87" fillId="2" borderId="99" xfId="20962" applyFont="1" applyFill="1" applyBorder="1" applyAlignment="1" applyProtection="1">
      <alignment vertical="center"/>
      <protection locked="0"/>
    </xf>
    <xf numFmtId="9" fontId="2" fillId="2" borderId="25" xfId="20962" applyFont="1" applyFill="1" applyBorder="1" applyAlignment="1" applyProtection="1">
      <alignment vertical="center"/>
      <protection locked="0"/>
    </xf>
    <xf numFmtId="9" fontId="87" fillId="2" borderId="25" xfId="20962" applyFont="1" applyFill="1" applyBorder="1" applyAlignment="1" applyProtection="1">
      <alignment vertical="center"/>
      <protection locked="0"/>
    </xf>
    <xf numFmtId="9" fontId="87" fillId="2" borderId="26" xfId="20962" applyFont="1" applyFill="1" applyBorder="1" applyAlignment="1" applyProtection="1">
      <alignment vertical="center"/>
      <protection locked="0"/>
    </xf>
    <xf numFmtId="9" fontId="2" fillId="0" borderId="3" xfId="20962" applyFont="1" applyFill="1" applyBorder="1" applyAlignment="1" applyProtection="1">
      <alignment horizontal="center" vertical="center" wrapText="1"/>
      <protection locked="0"/>
    </xf>
    <xf numFmtId="164" fontId="2" fillId="0" borderId="3" xfId="7" applyNumberFormat="1" applyFont="1" applyFill="1" applyBorder="1" applyAlignment="1" applyProtection="1">
      <alignment horizontal="right"/>
      <protection locked="0"/>
    </xf>
    <xf numFmtId="164" fontId="2" fillId="0" borderId="22" xfId="7" applyNumberFormat="1" applyFont="1" applyFill="1" applyBorder="1" applyAlignment="1" applyProtection="1">
      <alignment horizontal="right"/>
      <protection locked="0"/>
    </xf>
    <xf numFmtId="164" fontId="2" fillId="36" borderId="3" xfId="7" applyNumberFormat="1" applyFont="1" applyFill="1" applyBorder="1" applyAlignment="1" applyProtection="1">
      <alignment horizontal="right"/>
    </xf>
    <xf numFmtId="164" fontId="2" fillId="36" borderId="22" xfId="7" applyNumberFormat="1" applyFont="1" applyFill="1" applyBorder="1" applyAlignment="1" applyProtection="1">
      <alignment horizontal="right"/>
    </xf>
    <xf numFmtId="164" fontId="2" fillId="36" borderId="3" xfId="7" applyNumberFormat="1" applyFont="1" applyFill="1" applyBorder="1" applyAlignment="1">
      <alignment horizontal="right"/>
    </xf>
    <xf numFmtId="164" fontId="2" fillId="3" borderId="3" xfId="7" applyNumberFormat="1" applyFont="1" applyFill="1" applyBorder="1" applyAlignment="1" applyProtection="1">
      <alignment horizontal="right"/>
      <protection locked="0"/>
    </xf>
    <xf numFmtId="164" fontId="2" fillId="3" borderId="3" xfId="7" applyNumberFormat="1" applyFont="1" applyFill="1" applyBorder="1" applyAlignment="1" applyProtection="1">
      <alignment horizontal="right"/>
    </xf>
    <xf numFmtId="164" fontId="2" fillId="3" borderId="22" xfId="7" applyNumberFormat="1" applyFont="1" applyFill="1" applyBorder="1" applyAlignment="1" applyProtection="1">
      <alignment horizontal="right"/>
    </xf>
    <xf numFmtId="164" fontId="45" fillId="0" borderId="3" xfId="7" applyNumberFormat="1" applyFont="1" applyFill="1" applyBorder="1" applyAlignment="1">
      <alignment horizontal="center"/>
    </xf>
    <xf numFmtId="164" fontId="45" fillId="3" borderId="3" xfId="7" applyNumberFormat="1" applyFont="1" applyFill="1" applyBorder="1" applyAlignment="1">
      <alignment horizontal="center"/>
    </xf>
    <xf numFmtId="164" fontId="2" fillId="0" borderId="3" xfId="7" applyNumberFormat="1" applyFont="1" applyFill="1" applyBorder="1" applyAlignment="1" applyProtection="1">
      <alignment horizontal="right" vertical="center"/>
      <protection locked="0"/>
    </xf>
    <xf numFmtId="164" fontId="2" fillId="36" borderId="25" xfId="7" applyNumberFormat="1" applyFont="1" applyFill="1" applyBorder="1" applyAlignment="1">
      <alignment horizontal="right"/>
    </xf>
    <xf numFmtId="164" fontId="2" fillId="36" borderId="25" xfId="7" applyNumberFormat="1" applyFont="1" applyFill="1" applyBorder="1" applyAlignment="1" applyProtection="1">
      <alignment horizontal="right"/>
    </xf>
    <xf numFmtId="164" fontId="2" fillId="36" borderId="26" xfId="7" applyNumberFormat="1" applyFont="1" applyFill="1" applyBorder="1" applyAlignment="1" applyProtection="1">
      <alignment horizontal="right"/>
    </xf>
    <xf numFmtId="0" fontId="84" fillId="0" borderId="132" xfId="0" applyFont="1" applyBorder="1" applyAlignment="1">
      <alignment wrapText="1"/>
    </xf>
    <xf numFmtId="193" fontId="84" fillId="0" borderId="133" xfId="0" applyNumberFormat="1" applyFont="1" applyBorder="1" applyAlignment="1">
      <alignment vertical="center"/>
    </xf>
    <xf numFmtId="193" fontId="129" fillId="36" borderId="16" xfId="0" applyNumberFormat="1" applyFont="1" applyFill="1" applyBorder="1" applyAlignment="1">
      <alignment vertical="center"/>
    </xf>
    <xf numFmtId="0" fontId="88" fillId="0" borderId="132" xfId="0" applyFont="1" applyBorder="1" applyAlignment="1">
      <alignment horizontal="right" wrapText="1"/>
    </xf>
    <xf numFmtId="193" fontId="88" fillId="0" borderId="133" xfId="0" applyNumberFormat="1" applyFont="1" applyBorder="1" applyAlignment="1">
      <alignment vertical="center"/>
    </xf>
    <xf numFmtId="193" fontId="129" fillId="36" borderId="62" xfId="0" applyNumberFormat="1" applyFont="1" applyFill="1" applyBorder="1" applyAlignment="1">
      <alignment vertical="center"/>
    </xf>
    <xf numFmtId="167" fontId="130" fillId="0" borderId="67" xfId="0" applyNumberFormat="1" applyFont="1" applyBorder="1" applyAlignment="1">
      <alignment horizontal="center"/>
    </xf>
    <xf numFmtId="167" fontId="130" fillId="0" borderId="65" xfId="0" applyNumberFormat="1" applyFont="1" applyBorder="1" applyAlignment="1">
      <alignment horizontal="center"/>
    </xf>
    <xf numFmtId="167" fontId="131" fillId="76" borderId="65" xfId="0" applyNumberFormat="1" applyFont="1" applyFill="1" applyBorder="1" applyAlignment="1">
      <alignment horizontal="center"/>
    </xf>
    <xf numFmtId="167" fontId="130" fillId="0" borderId="68" xfId="0" applyNumberFormat="1" applyFont="1" applyBorder="1" applyAlignment="1">
      <alignment horizontal="center"/>
    </xf>
    <xf numFmtId="167" fontId="130" fillId="0" borderId="69" xfId="0" applyNumberFormat="1" applyFont="1" applyBorder="1" applyAlignment="1">
      <alignment horizontal="center"/>
    </xf>
    <xf numFmtId="167" fontId="129" fillId="36" borderId="60" xfId="0" applyNumberFormat="1" applyFont="1" applyFill="1" applyBorder="1" applyAlignment="1">
      <alignment horizontal="center"/>
    </xf>
    <xf numFmtId="167" fontId="130" fillId="0" borderId="64" xfId="0" applyNumberFormat="1" applyFont="1" applyBorder="1" applyAlignment="1">
      <alignment horizontal="center"/>
    </xf>
    <xf numFmtId="167" fontId="129" fillId="36" borderId="63" xfId="0" applyNumberFormat="1" applyFont="1" applyFill="1" applyBorder="1" applyAlignment="1">
      <alignment horizontal="center"/>
    </xf>
    <xf numFmtId="165" fontId="3" fillId="0" borderId="102" xfId="20962" applyNumberFormat="1" applyFont="1" applyFill="1" applyBorder="1" applyAlignment="1">
      <alignment vertical="center"/>
    </xf>
    <xf numFmtId="165" fontId="3" fillId="0" borderId="103" xfId="20962" applyNumberFormat="1" applyFont="1" applyFill="1" applyBorder="1" applyAlignment="1">
      <alignment vertical="center"/>
    </xf>
    <xf numFmtId="9" fontId="106" fillId="0" borderId="107" xfId="20962" applyFont="1" applyFill="1" applyBorder="1" applyAlignment="1" applyProtection="1">
      <alignment horizontal="right" vertical="center"/>
      <protection locked="0"/>
    </xf>
    <xf numFmtId="164" fontId="117" fillId="0" borderId="122" xfId="7" applyNumberFormat="1" applyFont="1" applyFill="1" applyBorder="1"/>
    <xf numFmtId="164" fontId="114" fillId="0" borderId="122" xfId="7" applyNumberFormat="1" applyFont="1" applyFill="1" applyBorder="1" applyAlignment="1">
      <alignment horizontal="left" indent="1"/>
    </xf>
    <xf numFmtId="164" fontId="117" fillId="0" borderId="122" xfId="7" applyNumberFormat="1" applyFont="1" applyBorder="1"/>
    <xf numFmtId="164" fontId="114" fillId="0" borderId="122" xfId="7" applyNumberFormat="1" applyFont="1" applyBorder="1" applyAlignment="1">
      <alignment horizontal="left" indent="1"/>
    </xf>
    <xf numFmtId="164" fontId="117" fillId="0" borderId="7" xfId="7" applyNumberFormat="1" applyFont="1" applyFill="1" applyBorder="1"/>
    <xf numFmtId="164" fontId="114" fillId="0" borderId="122" xfId="7" applyNumberFormat="1" applyFont="1" applyFill="1" applyBorder="1" applyAlignment="1">
      <alignment horizontal="left" indent="2"/>
    </xf>
    <xf numFmtId="164" fontId="114" fillId="0" borderId="122" xfId="7" applyNumberFormat="1" applyFont="1" applyFill="1" applyBorder="1" applyAlignment="1">
      <alignment horizontal="left" indent="3"/>
    </xf>
    <xf numFmtId="164" fontId="114" fillId="0" borderId="122" xfId="7" applyNumberFormat="1" applyFont="1" applyFill="1" applyBorder="1"/>
    <xf numFmtId="164" fontId="114" fillId="0" borderId="122" xfId="7" applyNumberFormat="1" applyFont="1" applyFill="1" applyBorder="1" applyAlignment="1">
      <alignment horizontal="left" vertical="top" wrapText="1" indent="2"/>
    </xf>
    <xf numFmtId="164" fontId="114" fillId="0" borderId="122" xfId="7" applyNumberFormat="1" applyFont="1" applyFill="1" applyBorder="1" applyAlignment="1">
      <alignment horizontal="left" wrapText="1" indent="3"/>
    </xf>
    <xf numFmtId="164" fontId="114" fillId="0" borderId="122" xfId="7" applyNumberFormat="1" applyFont="1" applyFill="1" applyBorder="1" applyAlignment="1">
      <alignment horizontal="left" wrapText="1" indent="2"/>
    </xf>
    <xf numFmtId="164" fontId="114" fillId="0" borderId="122" xfId="7" applyNumberFormat="1" applyFont="1" applyFill="1" applyBorder="1" applyAlignment="1">
      <alignment horizontal="left" wrapText="1" indent="1"/>
    </xf>
    <xf numFmtId="164" fontId="113" fillId="0" borderId="122" xfId="7" applyNumberFormat="1" applyFont="1" applyFill="1" applyBorder="1" applyAlignment="1">
      <alignment horizontal="left" vertical="center" wrapText="1"/>
    </xf>
    <xf numFmtId="164" fontId="114" fillId="0" borderId="122" xfId="7" applyNumberFormat="1" applyFont="1" applyFill="1" applyBorder="1" applyAlignment="1">
      <alignment horizontal="center" vertical="center" wrapText="1"/>
    </xf>
    <xf numFmtId="164" fontId="114" fillId="0" borderId="122" xfId="7" applyNumberFormat="1" applyFont="1" applyFill="1" applyBorder="1" applyAlignment="1">
      <alignment horizontal="center" vertical="center"/>
    </xf>
    <xf numFmtId="164" fontId="116" fillId="0" borderId="122" xfId="7" applyNumberFormat="1" applyFont="1" applyFill="1" applyBorder="1" applyAlignment="1">
      <alignment horizontal="left" vertical="center" wrapText="1"/>
    </xf>
    <xf numFmtId="164" fontId="122" fillId="0" borderId="122" xfId="7" applyNumberFormat="1" applyFont="1" applyBorder="1"/>
    <xf numFmtId="164" fontId="122" fillId="0" borderId="123" xfId="7" applyNumberFormat="1" applyFont="1" applyBorder="1"/>
    <xf numFmtId="9" fontId="0" fillId="0" borderId="122" xfId="20962" applyFont="1" applyBorder="1"/>
    <xf numFmtId="9" fontId="0" fillId="0" borderId="123" xfId="20962" applyFont="1" applyBorder="1"/>
    <xf numFmtId="43" fontId="0" fillId="0" borderId="122" xfId="7" applyFont="1" applyBorder="1"/>
    <xf numFmtId="43" fontId="0" fillId="0" borderId="123" xfId="7" applyFont="1" applyBorder="1"/>
    <xf numFmtId="0" fontId="94" fillId="0" borderId="73" xfId="0" applyFont="1" applyBorder="1" applyAlignment="1">
      <alignment horizontal="left" wrapText="1"/>
    </xf>
    <xf numFmtId="0" fontId="94" fillId="0" borderId="72" xfId="0" applyFont="1" applyBorder="1" applyAlignment="1">
      <alignment horizontal="left" wrapText="1"/>
    </xf>
    <xf numFmtId="0" fontId="2" fillId="0" borderId="29" xfId="0" applyFont="1" applyFill="1" applyBorder="1" applyAlignment="1" applyProtection="1">
      <alignment horizontal="center"/>
    </xf>
    <xf numFmtId="0" fontId="2" fillId="0" borderId="30" xfId="0" applyFont="1" applyFill="1" applyBorder="1" applyAlignment="1" applyProtection="1">
      <alignment horizontal="center"/>
    </xf>
    <xf numFmtId="0" fontId="2" fillId="0" borderId="32" xfId="0" applyFont="1" applyFill="1" applyBorder="1" applyAlignment="1" applyProtection="1">
      <alignment horizontal="center"/>
    </xf>
    <xf numFmtId="0" fontId="2" fillId="0" borderId="31" xfId="0" applyFont="1" applyFill="1" applyBorder="1" applyAlignment="1" applyProtection="1">
      <alignment horizontal="center"/>
    </xf>
    <xf numFmtId="0" fontId="86" fillId="0" borderId="4" xfId="0" applyFont="1" applyBorder="1" applyAlignment="1">
      <alignment horizontal="center" vertical="center"/>
    </xf>
    <xf numFmtId="0" fontId="86" fillId="0" borderId="74" xfId="0" applyFont="1" applyBorder="1" applyAlignment="1">
      <alignment horizontal="center" vertical="center"/>
    </xf>
    <xf numFmtId="0" fontId="45" fillId="0" borderId="5" xfId="0" applyFont="1" applyFill="1" applyBorder="1" applyAlignment="1">
      <alignment horizontal="center" vertical="center"/>
    </xf>
    <xf numFmtId="0" fontId="45" fillId="0" borderId="7" xfId="0" applyFont="1" applyFill="1" applyBorder="1" applyAlignment="1">
      <alignment horizontal="center" vertical="center"/>
    </xf>
    <xf numFmtId="0" fontId="45" fillId="0" borderId="122" xfId="0" applyFont="1" applyBorder="1" applyAlignment="1">
      <alignment horizontal="center" vertical="center" wrapText="1"/>
    </xf>
    <xf numFmtId="0" fontId="45" fillId="0" borderId="89" xfId="0" applyFont="1" applyBorder="1" applyAlignment="1">
      <alignment horizontal="center" vertical="center" wrapText="1"/>
    </xf>
    <xf numFmtId="0" fontId="86" fillId="0" borderId="88" xfId="0" applyFont="1" applyFill="1" applyBorder="1" applyAlignment="1">
      <alignment horizontal="center" vertical="center" wrapText="1"/>
    </xf>
    <xf numFmtId="0" fontId="84" fillId="0" borderId="88" xfId="0" applyFont="1" applyFill="1" applyBorder="1" applyAlignment="1">
      <alignment horizontal="center" vertical="center" wrapText="1"/>
    </xf>
    <xf numFmtId="0" fontId="45" fillId="0" borderId="88" xfId="11" applyFont="1" applyFill="1" applyBorder="1" applyAlignment="1" applyProtection="1">
      <alignment horizontal="center" vertical="center" wrapText="1"/>
    </xf>
    <xf numFmtId="0" fontId="45" fillId="0" borderId="89" xfId="11" applyFont="1" applyFill="1" applyBorder="1" applyAlignment="1" applyProtection="1">
      <alignment horizontal="center" vertical="center" wrapText="1"/>
    </xf>
    <xf numFmtId="0" fontId="45" fillId="0" borderId="78" xfId="11" applyFont="1" applyFill="1" applyBorder="1" applyAlignment="1" applyProtection="1">
      <alignment horizontal="center" vertical="center" wrapText="1"/>
    </xf>
    <xf numFmtId="0" fontId="45" fillId="0" borderId="0" xfId="11" applyFont="1" applyFill="1" applyBorder="1" applyAlignment="1" applyProtection="1">
      <alignment horizontal="center" vertical="center" wrapText="1"/>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99" fillId="3" borderId="79" xfId="13" applyFont="1" applyFill="1" applyBorder="1" applyAlignment="1" applyProtection="1">
      <alignment horizontal="center" vertical="center" wrapText="1"/>
      <protection locked="0"/>
    </xf>
    <xf numFmtId="0" fontId="99" fillId="3" borderId="71" xfId="13"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45" fillId="3" borderId="77" xfId="1" applyNumberFormat="1" applyFont="1" applyFill="1" applyBorder="1" applyAlignment="1" applyProtection="1">
      <alignment horizontal="center"/>
      <protection locked="0"/>
    </xf>
    <xf numFmtId="164" fontId="45" fillId="3" borderId="30" xfId="1" applyNumberFormat="1" applyFont="1" applyFill="1" applyBorder="1" applyAlignment="1" applyProtection="1">
      <alignment horizontal="center"/>
      <protection locked="0"/>
    </xf>
    <xf numFmtId="164" fontId="45" fillId="3" borderId="31" xfId="1" applyNumberFormat="1" applyFont="1" applyFill="1" applyBorder="1" applyAlignment="1" applyProtection="1">
      <alignment horizontal="center"/>
      <protection locked="0"/>
    </xf>
    <xf numFmtId="164" fontId="45" fillId="0" borderId="18" xfId="1" applyNumberFormat="1" applyFont="1" applyFill="1" applyBorder="1" applyAlignment="1" applyProtection="1">
      <alignment horizontal="center"/>
      <protection locked="0"/>
    </xf>
    <xf numFmtId="164" fontId="45" fillId="0" borderId="19" xfId="1" applyNumberFormat="1" applyFont="1" applyFill="1" applyBorder="1" applyAlignment="1" applyProtection="1">
      <alignment horizontal="center"/>
      <protection locked="0"/>
    </xf>
    <xf numFmtId="164" fontId="45" fillId="0" borderId="20" xfId="1" applyNumberFormat="1" applyFont="1" applyFill="1" applyBorder="1" applyAlignment="1" applyProtection="1">
      <alignment horizontal="center"/>
      <protection locked="0"/>
    </xf>
    <xf numFmtId="0" fontId="86" fillId="0" borderId="55" xfId="0" applyFont="1" applyBorder="1" applyAlignment="1">
      <alignment horizontal="center" vertical="center" wrapText="1"/>
    </xf>
    <xf numFmtId="0" fontId="86" fillId="0" borderId="56" xfId="0" applyFont="1" applyBorder="1" applyAlignment="1">
      <alignment horizontal="center" vertical="center" wrapText="1"/>
    </xf>
    <xf numFmtId="164" fontId="45" fillId="0" borderId="80" xfId="1" applyNumberFormat="1" applyFont="1" applyFill="1" applyBorder="1" applyAlignment="1" applyProtection="1">
      <alignment horizontal="center" vertical="center" wrapText="1"/>
      <protection locked="0"/>
    </xf>
    <xf numFmtId="164" fontId="45" fillId="0" borderId="81" xfId="1" applyNumberFormat="1" applyFont="1" applyFill="1" applyBorder="1" applyAlignment="1" applyProtection="1">
      <alignment horizontal="center" vertical="center" wrapText="1"/>
      <protection locked="0"/>
    </xf>
    <xf numFmtId="0" fontId="3" fillId="0" borderId="79" xfId="0" applyFont="1" applyFill="1" applyBorder="1" applyAlignment="1">
      <alignment horizontal="center" vertical="center" wrapText="1"/>
    </xf>
    <xf numFmtId="0" fontId="3" fillId="0" borderId="71" xfId="0" applyFont="1" applyFill="1" applyBorder="1" applyAlignment="1">
      <alignment horizontal="center" vertical="center" wrapText="1"/>
    </xf>
    <xf numFmtId="0" fontId="86" fillId="0" borderId="82" xfId="0" applyFont="1" applyBorder="1" applyAlignment="1">
      <alignment horizontal="center"/>
    </xf>
    <xf numFmtId="0" fontId="86" fillId="0" borderId="83" xfId="0" applyFont="1" applyBorder="1" applyAlignment="1">
      <alignment horizontal="center"/>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wrapText="1"/>
    </xf>
    <xf numFmtId="0" fontId="3" fillId="0" borderId="10" xfId="0" applyFont="1" applyFill="1" applyBorder="1" applyAlignment="1">
      <alignment horizontal="center" wrapText="1"/>
    </xf>
    <xf numFmtId="0" fontId="100" fillId="0" borderId="58" xfId="0" applyFont="1" applyFill="1" applyBorder="1" applyAlignment="1">
      <alignment horizontal="left" vertical="center"/>
    </xf>
    <xf numFmtId="0" fontId="100" fillId="0" borderId="59" xfId="0" applyFont="1" applyFill="1" applyBorder="1" applyAlignment="1">
      <alignment horizontal="left" vertical="center"/>
    </xf>
    <xf numFmtId="0" fontId="3" fillId="0" borderId="59" xfId="0" applyFont="1" applyFill="1" applyBorder="1" applyAlignment="1">
      <alignment horizontal="center" vertical="center" wrapText="1"/>
    </xf>
    <xf numFmtId="0" fontId="3" fillId="0" borderId="85"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0" borderId="19" xfId="0" applyFont="1" applyBorder="1" applyAlignment="1">
      <alignment horizontal="center"/>
    </xf>
    <xf numFmtId="0" fontId="3" fillId="0" borderId="20" xfId="0" applyFont="1" applyBorder="1" applyAlignment="1">
      <alignment horizontal="center" vertical="center" wrapText="1"/>
    </xf>
    <xf numFmtId="0" fontId="3" fillId="0" borderId="89" xfId="0" applyFont="1" applyBorder="1" applyAlignment="1">
      <alignment horizontal="center" vertical="center" wrapText="1"/>
    </xf>
    <xf numFmtId="0" fontId="116" fillId="0" borderId="112" xfId="0" applyNumberFormat="1" applyFont="1" applyFill="1" applyBorder="1" applyAlignment="1">
      <alignment horizontal="left" vertical="center" wrapText="1"/>
    </xf>
    <xf numFmtId="0" fontId="116" fillId="0" borderId="113" xfId="0" applyNumberFormat="1" applyFont="1" applyFill="1" applyBorder="1" applyAlignment="1">
      <alignment horizontal="left" vertical="center" wrapText="1"/>
    </xf>
    <xf numFmtId="0" fontId="116" fillId="0" borderId="117" xfId="0" applyNumberFormat="1" applyFont="1" applyFill="1" applyBorder="1" applyAlignment="1">
      <alignment horizontal="left" vertical="center" wrapText="1"/>
    </xf>
    <xf numFmtId="0" fontId="116" fillId="0" borderId="118" xfId="0" applyNumberFormat="1" applyFont="1" applyFill="1" applyBorder="1" applyAlignment="1">
      <alignment horizontal="left" vertical="center" wrapText="1"/>
    </xf>
    <xf numFmtId="0" fontId="116" fillId="0" borderId="120" xfId="0" applyNumberFormat="1" applyFont="1" applyFill="1" applyBorder="1" applyAlignment="1">
      <alignment horizontal="left" vertical="center" wrapText="1"/>
    </xf>
    <xf numFmtId="0" fontId="116" fillId="0" borderId="121" xfId="0" applyNumberFormat="1" applyFont="1" applyFill="1" applyBorder="1" applyAlignment="1">
      <alignment horizontal="left" vertical="center" wrapText="1"/>
    </xf>
    <xf numFmtId="0" fontId="117" fillId="0" borderId="114" xfId="0" applyFont="1" applyFill="1" applyBorder="1" applyAlignment="1">
      <alignment horizontal="center" vertical="center" wrapText="1"/>
    </xf>
    <xf numFmtId="0" fontId="117" fillId="0" borderId="115" xfId="0" applyFont="1" applyFill="1" applyBorder="1" applyAlignment="1">
      <alignment horizontal="center" vertical="center" wrapText="1"/>
    </xf>
    <xf numFmtId="0" fontId="117" fillId="0" borderId="116" xfId="0" applyFont="1" applyFill="1" applyBorder="1" applyAlignment="1">
      <alignment horizontal="center" vertical="center" wrapText="1"/>
    </xf>
    <xf numFmtId="0" fontId="117" fillId="0" borderId="93" xfId="0" applyFont="1" applyFill="1" applyBorder="1" applyAlignment="1">
      <alignment horizontal="center" vertical="center" wrapText="1"/>
    </xf>
    <xf numFmtId="0" fontId="117" fillId="0" borderId="119" xfId="0" applyFont="1" applyFill="1" applyBorder="1" applyAlignment="1">
      <alignment horizontal="center" vertical="center" wrapText="1"/>
    </xf>
    <xf numFmtId="0" fontId="117" fillId="0" borderId="83" xfId="0" applyFont="1" applyFill="1" applyBorder="1" applyAlignment="1">
      <alignment horizontal="center" vertical="center" wrapText="1"/>
    </xf>
    <xf numFmtId="0" fontId="114" fillId="0" borderId="123" xfId="0" applyFont="1" applyFill="1" applyBorder="1" applyAlignment="1">
      <alignment horizontal="center" vertical="center" wrapText="1"/>
    </xf>
    <xf numFmtId="0" fontId="114" fillId="0" borderId="7" xfId="0" applyFont="1" applyFill="1" applyBorder="1" applyAlignment="1">
      <alignment horizontal="center" vertical="center" wrapText="1"/>
    </xf>
    <xf numFmtId="0" fontId="114" fillId="0" borderId="122" xfId="0" applyFont="1" applyFill="1" applyBorder="1" applyAlignment="1">
      <alignment horizontal="center" vertical="center" wrapText="1"/>
    </xf>
    <xf numFmtId="0" fontId="121" fillId="0" borderId="122" xfId="0" applyFont="1" applyFill="1" applyBorder="1" applyAlignment="1">
      <alignment horizontal="center" vertical="center"/>
    </xf>
    <xf numFmtId="0" fontId="121" fillId="0" borderId="114" xfId="0" applyFont="1" applyFill="1" applyBorder="1" applyAlignment="1">
      <alignment horizontal="center" vertical="center"/>
    </xf>
    <xf numFmtId="0" fontId="121" fillId="0" borderId="116" xfId="0" applyFont="1" applyFill="1" applyBorder="1" applyAlignment="1">
      <alignment horizontal="center" vertical="center"/>
    </xf>
    <xf numFmtId="0" fontId="121" fillId="0" borderId="93" xfId="0" applyFont="1" applyFill="1" applyBorder="1" applyAlignment="1">
      <alignment horizontal="center" vertical="center"/>
    </xf>
    <xf numFmtId="0" fontId="121" fillId="0" borderId="83" xfId="0" applyFont="1" applyFill="1" applyBorder="1" applyAlignment="1">
      <alignment horizontal="center" vertical="center"/>
    </xf>
    <xf numFmtId="0" fontId="117" fillId="0" borderId="122" xfId="0" applyFont="1" applyFill="1" applyBorder="1" applyAlignment="1">
      <alignment horizontal="center" vertical="center" wrapText="1"/>
    </xf>
    <xf numFmtId="0" fontId="117" fillId="0" borderId="78" xfId="0" applyFont="1" applyFill="1" applyBorder="1" applyAlignment="1">
      <alignment horizontal="center" vertical="center" wrapText="1"/>
    </xf>
    <xf numFmtId="0" fontId="117" fillId="0" borderId="76" xfId="0" applyFont="1" applyFill="1" applyBorder="1" applyAlignment="1">
      <alignment horizontal="center" vertical="center" wrapText="1"/>
    </xf>
    <xf numFmtId="0" fontId="114" fillId="0" borderId="124" xfId="0" applyFont="1" applyFill="1" applyBorder="1" applyAlignment="1">
      <alignment horizontal="center" vertical="center" wrapText="1"/>
    </xf>
    <xf numFmtId="0" fontId="114" fillId="0" borderId="125" xfId="0" applyFont="1" applyFill="1" applyBorder="1" applyAlignment="1">
      <alignment horizontal="center" vertical="center" wrapText="1"/>
    </xf>
    <xf numFmtId="0" fontId="114" fillId="0" borderId="126" xfId="0" applyFont="1" applyFill="1" applyBorder="1" applyAlignment="1">
      <alignment horizontal="center" vertical="center" wrapText="1"/>
    </xf>
    <xf numFmtId="0" fontId="117" fillId="0" borderId="84" xfId="0" applyFont="1" applyFill="1" applyBorder="1" applyAlignment="1">
      <alignment horizontal="center" vertical="center" wrapText="1"/>
    </xf>
    <xf numFmtId="0" fontId="117" fillId="0" borderId="7" xfId="0" applyFont="1" applyFill="1" applyBorder="1" applyAlignment="1">
      <alignment horizontal="center" vertical="center" wrapText="1"/>
    </xf>
    <xf numFmtId="0" fontId="114" fillId="0" borderId="84" xfId="0" applyFont="1" applyFill="1" applyBorder="1" applyAlignment="1">
      <alignment horizontal="center" vertical="center" wrapText="1"/>
    </xf>
    <xf numFmtId="0" fontId="114" fillId="0" borderId="78" xfId="0" applyFont="1" applyFill="1" applyBorder="1" applyAlignment="1">
      <alignment horizontal="center" vertical="center" wrapText="1"/>
    </xf>
    <xf numFmtId="0" fontId="114" fillId="0" borderId="0" xfId="0" applyFont="1" applyFill="1" applyBorder="1" applyAlignment="1">
      <alignment horizontal="center" vertical="center" wrapText="1"/>
    </xf>
    <xf numFmtId="0" fontId="114" fillId="0" borderId="76" xfId="0" applyFont="1" applyFill="1" applyBorder="1" applyAlignment="1">
      <alignment horizontal="center" vertical="center" wrapText="1"/>
    </xf>
    <xf numFmtId="0" fontId="114" fillId="0" borderId="83" xfId="0" applyFont="1" applyFill="1" applyBorder="1" applyAlignment="1">
      <alignment horizontal="center" vertical="center" wrapText="1"/>
    </xf>
    <xf numFmtId="0" fontId="117" fillId="0" borderId="114" xfId="0" applyFont="1" applyFill="1" applyBorder="1" applyAlignment="1">
      <alignment horizontal="center" vertical="top" wrapText="1"/>
    </xf>
    <xf numFmtId="0" fontId="117" fillId="0" borderId="116" xfId="0" applyFont="1" applyFill="1" applyBorder="1" applyAlignment="1">
      <alignment horizontal="center" vertical="top" wrapText="1"/>
    </xf>
    <xf numFmtId="0" fontId="117" fillId="0" borderId="78" xfId="0" applyFont="1" applyFill="1" applyBorder="1" applyAlignment="1">
      <alignment horizontal="center" vertical="top" wrapText="1"/>
    </xf>
    <xf numFmtId="0" fontId="117" fillId="0" borderId="76" xfId="0" applyFont="1" applyFill="1" applyBorder="1" applyAlignment="1">
      <alignment horizontal="center" vertical="top" wrapText="1"/>
    </xf>
    <xf numFmtId="0" fontId="117" fillId="0" borderId="93" xfId="0" applyFont="1" applyFill="1" applyBorder="1" applyAlignment="1">
      <alignment horizontal="center" vertical="top" wrapText="1"/>
    </xf>
    <xf numFmtId="0" fontId="117" fillId="0" borderId="83" xfId="0" applyFont="1" applyFill="1" applyBorder="1" applyAlignment="1">
      <alignment horizontal="center" vertical="top" wrapText="1"/>
    </xf>
    <xf numFmtId="0" fontId="114" fillId="0" borderId="0" xfId="0" applyFont="1" applyFill="1" applyBorder="1" applyAlignment="1">
      <alignment horizontal="center" vertical="center"/>
    </xf>
    <xf numFmtId="0" fontId="114" fillId="0" borderId="76" xfId="0" applyFont="1" applyFill="1" applyBorder="1" applyAlignment="1">
      <alignment horizontal="center" vertical="center"/>
    </xf>
    <xf numFmtId="0" fontId="114" fillId="0" borderId="78" xfId="0" applyFont="1" applyFill="1" applyBorder="1" applyAlignment="1">
      <alignment horizontal="center" vertical="center"/>
    </xf>
    <xf numFmtId="0" fontId="114" fillId="0" borderId="124" xfId="0" applyFont="1" applyFill="1" applyBorder="1" applyAlignment="1">
      <alignment horizontal="center" vertical="center"/>
    </xf>
    <xf numFmtId="0" fontId="114" fillId="0" borderId="125" xfId="0" applyFont="1" applyFill="1" applyBorder="1" applyAlignment="1">
      <alignment horizontal="center" vertical="center"/>
    </xf>
    <xf numFmtId="0" fontId="114" fillId="0" borderId="126" xfId="0" applyFont="1" applyFill="1" applyBorder="1" applyAlignment="1">
      <alignment horizontal="center" vertical="center"/>
    </xf>
    <xf numFmtId="0" fontId="114" fillId="0" borderId="114" xfId="0" applyFont="1" applyFill="1" applyBorder="1" applyAlignment="1">
      <alignment horizontal="center" vertical="top" wrapText="1"/>
    </xf>
    <xf numFmtId="0" fontId="114" fillId="0" borderId="115" xfId="0" applyFont="1" applyFill="1" applyBorder="1" applyAlignment="1">
      <alignment horizontal="center" vertical="top" wrapText="1"/>
    </xf>
    <xf numFmtId="0" fontId="114" fillId="0" borderId="116" xfId="0" applyFont="1" applyFill="1" applyBorder="1" applyAlignment="1">
      <alignment horizontal="center" vertical="top" wrapText="1"/>
    </xf>
    <xf numFmtId="0" fontId="114" fillId="0" borderId="125" xfId="0" applyFont="1" applyFill="1" applyBorder="1" applyAlignment="1">
      <alignment horizontal="center" vertical="top" wrapText="1"/>
    </xf>
    <xf numFmtId="0" fontId="114" fillId="0" borderId="126" xfId="0" applyFont="1" applyFill="1" applyBorder="1" applyAlignment="1">
      <alignment horizontal="center" vertical="top" wrapText="1"/>
    </xf>
    <xf numFmtId="0" fontId="114" fillId="0" borderId="123" xfId="0" applyFont="1" applyFill="1" applyBorder="1" applyAlignment="1">
      <alignment horizontal="center" vertical="top" wrapText="1"/>
    </xf>
    <xf numFmtId="0" fontId="114" fillId="0" borderId="7" xfId="0" applyFont="1" applyFill="1" applyBorder="1" applyAlignment="1">
      <alignment horizontal="center" vertical="top" wrapText="1"/>
    </xf>
    <xf numFmtId="0" fontId="116" fillId="0" borderId="127" xfId="0" applyNumberFormat="1" applyFont="1" applyFill="1" applyBorder="1" applyAlignment="1">
      <alignment horizontal="left" vertical="top" wrapText="1"/>
    </xf>
    <xf numFmtId="0" fontId="116" fillId="0" borderId="128" xfId="0" applyNumberFormat="1" applyFont="1" applyFill="1" applyBorder="1" applyAlignment="1">
      <alignment horizontal="left" vertical="top" wrapText="1"/>
    </xf>
    <xf numFmtId="0" fontId="122" fillId="0" borderId="123" xfId="0" applyFont="1" applyBorder="1" applyAlignment="1">
      <alignment horizontal="center" vertical="center" wrapText="1"/>
    </xf>
    <xf numFmtId="0" fontId="122" fillId="0" borderId="114" xfId="0" applyFont="1" applyBorder="1" applyAlignment="1">
      <alignment horizontal="center" vertical="center" wrapText="1"/>
    </xf>
    <xf numFmtId="0" fontId="126" fillId="0" borderId="122" xfId="0" applyFont="1" applyBorder="1" applyAlignment="1">
      <alignment horizontal="center" vertical="center"/>
    </xf>
    <xf numFmtId="0" fontId="123" fillId="0" borderId="122" xfId="0" applyFont="1" applyBorder="1" applyAlignment="1">
      <alignment horizontal="center" vertical="center" wrapText="1"/>
    </xf>
  </cellXfs>
  <cellStyles count="20966">
    <cellStyle name="_RC VALUTEBIS WRILSI " xfId="18"/>
    <cellStyle name="=C:\WINNT35\SYSTEM32\COMMAND.COM" xfId="20964"/>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3" xfId="724"/>
    <cellStyle name="Calculation 2 10 4" xfId="725"/>
    <cellStyle name="Calculation 2 10 5" xfId="726"/>
    <cellStyle name="Calculation 2 11" xfId="727"/>
    <cellStyle name="Calculation 2 11 2" xfId="728"/>
    <cellStyle name="Calculation 2 11 3" xfId="729"/>
    <cellStyle name="Calculation 2 11 4" xfId="730"/>
    <cellStyle name="Calculation 2 11 5" xfId="731"/>
    <cellStyle name="Calculation 2 12" xfId="732"/>
    <cellStyle name="Calculation 2 12 2" xfId="733"/>
    <cellStyle name="Calculation 2 12 3" xfId="734"/>
    <cellStyle name="Calculation 2 12 4" xfId="735"/>
    <cellStyle name="Calculation 2 12 5" xfId="736"/>
    <cellStyle name="Calculation 2 13" xfId="737"/>
    <cellStyle name="Calculation 2 13 2" xfId="738"/>
    <cellStyle name="Calculation 2 13 3" xfId="739"/>
    <cellStyle name="Calculation 2 13 4" xfId="740"/>
    <cellStyle name="Calculation 2 14" xfId="741"/>
    <cellStyle name="Calculation 2 15" xfId="742"/>
    <cellStyle name="Calculation 2 16" xfId="743"/>
    <cellStyle name="Calculation 2 2" xfId="744"/>
    <cellStyle name="Calculation 2 2 2" xfId="745"/>
    <cellStyle name="Calculation 2 2 2 2" xfId="746"/>
    <cellStyle name="Calculation 2 2 2 3" xfId="747"/>
    <cellStyle name="Calculation 2 2 2 4" xfId="748"/>
    <cellStyle name="Calculation 2 2 3" xfId="749"/>
    <cellStyle name="Calculation 2 2 3 2" xfId="750"/>
    <cellStyle name="Calculation 2 2 3 3" xfId="751"/>
    <cellStyle name="Calculation 2 2 3 4" xfId="752"/>
    <cellStyle name="Calculation 2 2 4" xfId="753"/>
    <cellStyle name="Calculation 2 2 4 2" xfId="754"/>
    <cellStyle name="Calculation 2 2 4 3" xfId="755"/>
    <cellStyle name="Calculation 2 2 4 4" xfId="756"/>
    <cellStyle name="Calculation 2 2 5" xfId="757"/>
    <cellStyle name="Calculation 2 2 5 2" xfId="758"/>
    <cellStyle name="Calculation 2 2 5 3" xfId="759"/>
    <cellStyle name="Calculation 2 2 5 4" xfId="760"/>
    <cellStyle name="Calculation 2 2 6" xfId="761"/>
    <cellStyle name="Calculation 2 2 7" xfId="762"/>
    <cellStyle name="Calculation 2 2 8" xfId="763"/>
    <cellStyle name="Calculation 2 2 9" xfId="764"/>
    <cellStyle name="Calculation 2 3" xfId="765"/>
    <cellStyle name="Calculation 2 3 2" xfId="766"/>
    <cellStyle name="Calculation 2 3 3" xfId="767"/>
    <cellStyle name="Calculation 2 3 4" xfId="768"/>
    <cellStyle name="Calculation 2 3 5" xfId="769"/>
    <cellStyle name="Calculation 2 4" xfId="770"/>
    <cellStyle name="Calculation 2 4 2" xfId="771"/>
    <cellStyle name="Calculation 2 4 3" xfId="772"/>
    <cellStyle name="Calculation 2 4 4" xfId="773"/>
    <cellStyle name="Calculation 2 4 5" xfId="774"/>
    <cellStyle name="Calculation 2 5" xfId="775"/>
    <cellStyle name="Calculation 2 5 2" xfId="776"/>
    <cellStyle name="Calculation 2 5 3" xfId="777"/>
    <cellStyle name="Calculation 2 5 4" xfId="778"/>
    <cellStyle name="Calculation 2 5 5" xfId="779"/>
    <cellStyle name="Calculation 2 6" xfId="780"/>
    <cellStyle name="Calculation 2 6 2" xfId="781"/>
    <cellStyle name="Calculation 2 6 3" xfId="782"/>
    <cellStyle name="Calculation 2 6 4" xfId="783"/>
    <cellStyle name="Calculation 2 6 5" xfId="784"/>
    <cellStyle name="Calculation 2 7" xfId="785"/>
    <cellStyle name="Calculation 2 7 2" xfId="786"/>
    <cellStyle name="Calculation 2 7 3" xfId="787"/>
    <cellStyle name="Calculation 2 7 4" xfId="788"/>
    <cellStyle name="Calculation 2 7 5" xfId="789"/>
    <cellStyle name="Calculation 2 8" xfId="790"/>
    <cellStyle name="Calculation 2 8 2" xfId="791"/>
    <cellStyle name="Calculation 2 8 3" xfId="792"/>
    <cellStyle name="Calculation 2 8 4" xfId="793"/>
    <cellStyle name="Calculation 2 8 5" xfId="794"/>
    <cellStyle name="Calculation 2 9" xfId="795"/>
    <cellStyle name="Calculation 2 9 2" xfId="796"/>
    <cellStyle name="Calculation 2 9 3" xfId="797"/>
    <cellStyle name="Calculation 2 9 4" xfId="798"/>
    <cellStyle name="Calculation 2 9 5" xfId="799"/>
    <cellStyle name="Calculation 3" xfId="800"/>
    <cellStyle name="Calculation 3 2" xfId="801"/>
    <cellStyle name="Calculation 3 3" xfId="802"/>
    <cellStyle name="Calculation 4" xfId="803"/>
    <cellStyle name="Calculation 4 2" xfId="804"/>
    <cellStyle name="Calculation 4 3" xfId="805"/>
    <cellStyle name="Calculation 5" xfId="806"/>
    <cellStyle name="Calculation 5 2" xfId="807"/>
    <cellStyle name="Calculation 5 3" xfId="808"/>
    <cellStyle name="Calculation 6" xfId="809"/>
    <cellStyle name="Calculation 6 2" xfId="810"/>
    <cellStyle name="Calculation 6 3" xfId="811"/>
    <cellStyle name="Calculation 7" xfId="812"/>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0965"/>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2" xfId="9187"/>
    <cellStyle name="Gia's 3" xfId="9188"/>
    <cellStyle name="Gia's 4" xfId="9189"/>
    <cellStyle name="Gia's 5" xfId="9190"/>
    <cellStyle name="Gia's 6" xfId="9191"/>
    <cellStyle name="Gia's 7" xfId="9192"/>
    <cellStyle name="Gia's 8" xfId="9193"/>
    <cellStyle name="Gia's 9" xfId="9194"/>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Header1" xfId="9222"/>
    <cellStyle name="Header1 2" xfId="9223"/>
    <cellStyle name="Header1 3" xfId="9224"/>
    <cellStyle name="Header2" xfId="9225"/>
    <cellStyle name="Header2 2" xfId="9226"/>
    <cellStyle name="Header2 3" xfId="9227"/>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ighlightExposure" xfId="9323"/>
    <cellStyle name="highlightPercentage" xfId="9324"/>
    <cellStyle name="highlightText" xfId="9325"/>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3" xfId="9336"/>
    <cellStyle name="Input 2 10 4" xfId="9337"/>
    <cellStyle name="Input 2 10 5" xfId="9338"/>
    <cellStyle name="Input 2 11" xfId="9339"/>
    <cellStyle name="Input 2 11 2" xfId="9340"/>
    <cellStyle name="Input 2 11 3" xfId="9341"/>
    <cellStyle name="Input 2 11 4" xfId="9342"/>
    <cellStyle name="Input 2 11 5" xfId="9343"/>
    <cellStyle name="Input 2 12" xfId="9344"/>
    <cellStyle name="Input 2 12 2" xfId="9345"/>
    <cellStyle name="Input 2 12 3" xfId="9346"/>
    <cellStyle name="Input 2 12 4" xfId="9347"/>
    <cellStyle name="Input 2 12 5" xfId="9348"/>
    <cellStyle name="Input 2 13" xfId="9349"/>
    <cellStyle name="Input 2 13 2" xfId="9350"/>
    <cellStyle name="Input 2 13 3" xfId="9351"/>
    <cellStyle name="Input 2 13 4" xfId="9352"/>
    <cellStyle name="Input 2 14" xfId="9353"/>
    <cellStyle name="Input 2 15" xfId="9354"/>
    <cellStyle name="Input 2 16" xfId="9355"/>
    <cellStyle name="Input 2 2" xfId="9356"/>
    <cellStyle name="Input 2 2 2" xfId="9357"/>
    <cellStyle name="Input 2 2 2 2" xfId="9358"/>
    <cellStyle name="Input 2 2 2 3" xfId="9359"/>
    <cellStyle name="Input 2 2 2 4" xfId="9360"/>
    <cellStyle name="Input 2 2 3" xfId="9361"/>
    <cellStyle name="Input 2 2 3 2" xfId="9362"/>
    <cellStyle name="Input 2 2 3 3" xfId="9363"/>
    <cellStyle name="Input 2 2 3 4" xfId="9364"/>
    <cellStyle name="Input 2 2 4" xfId="9365"/>
    <cellStyle name="Input 2 2 4 2" xfId="9366"/>
    <cellStyle name="Input 2 2 4 3" xfId="9367"/>
    <cellStyle name="Input 2 2 4 4" xfId="9368"/>
    <cellStyle name="Input 2 2 5" xfId="9369"/>
    <cellStyle name="Input 2 2 5 2" xfId="9370"/>
    <cellStyle name="Input 2 2 5 3" xfId="9371"/>
    <cellStyle name="Input 2 2 5 4" xfId="9372"/>
    <cellStyle name="Input 2 2 6" xfId="9373"/>
    <cellStyle name="Input 2 2 7" xfId="9374"/>
    <cellStyle name="Input 2 2 8" xfId="9375"/>
    <cellStyle name="Input 2 2 9" xfId="9376"/>
    <cellStyle name="Input 2 3" xfId="9377"/>
    <cellStyle name="Input 2 3 2" xfId="9378"/>
    <cellStyle name="Input 2 3 3" xfId="9379"/>
    <cellStyle name="Input 2 3 4" xfId="9380"/>
    <cellStyle name="Input 2 3 5" xfId="9381"/>
    <cellStyle name="Input 2 4" xfId="9382"/>
    <cellStyle name="Input 2 4 2" xfId="9383"/>
    <cellStyle name="Input 2 4 3" xfId="9384"/>
    <cellStyle name="Input 2 4 4" xfId="9385"/>
    <cellStyle name="Input 2 4 5" xfId="9386"/>
    <cellStyle name="Input 2 5" xfId="9387"/>
    <cellStyle name="Input 2 5 2" xfId="9388"/>
    <cellStyle name="Input 2 5 3" xfId="9389"/>
    <cellStyle name="Input 2 5 4" xfId="9390"/>
    <cellStyle name="Input 2 5 5" xfId="9391"/>
    <cellStyle name="Input 2 6" xfId="9392"/>
    <cellStyle name="Input 2 6 2" xfId="9393"/>
    <cellStyle name="Input 2 6 3" xfId="9394"/>
    <cellStyle name="Input 2 6 4" xfId="9395"/>
    <cellStyle name="Input 2 6 5" xfId="9396"/>
    <cellStyle name="Input 2 7" xfId="9397"/>
    <cellStyle name="Input 2 7 2" xfId="9398"/>
    <cellStyle name="Input 2 7 3" xfId="9399"/>
    <cellStyle name="Input 2 7 4" xfId="9400"/>
    <cellStyle name="Input 2 7 5" xfId="9401"/>
    <cellStyle name="Input 2 8" xfId="9402"/>
    <cellStyle name="Input 2 8 2" xfId="9403"/>
    <cellStyle name="Input 2 8 3" xfId="9404"/>
    <cellStyle name="Input 2 8 4" xfId="9405"/>
    <cellStyle name="Input 2 8 5" xfId="9406"/>
    <cellStyle name="Input 2 9" xfId="9407"/>
    <cellStyle name="Input 2 9 2" xfId="9408"/>
    <cellStyle name="Input 2 9 3" xfId="9409"/>
    <cellStyle name="Input 2 9 4" xfId="9410"/>
    <cellStyle name="Input 2 9 5" xfId="9411"/>
    <cellStyle name="Input 3" xfId="9412"/>
    <cellStyle name="Input 3 2" xfId="9413"/>
    <cellStyle name="Input 3 3" xfId="9414"/>
    <cellStyle name="Input 4" xfId="9415"/>
    <cellStyle name="Input 4 2" xfId="9416"/>
    <cellStyle name="Input 4 3" xfId="9417"/>
    <cellStyle name="Input 5" xfId="9418"/>
    <cellStyle name="Input 5 2" xfId="9419"/>
    <cellStyle name="Input 5 3" xfId="9420"/>
    <cellStyle name="Input 6" xfId="9421"/>
    <cellStyle name="Input 6 2" xfId="9422"/>
    <cellStyle name="Input 6 3" xfId="9423"/>
    <cellStyle name="Input 7" xfId="9424"/>
    <cellStyle name="inputExposure" xfId="9425"/>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0963"/>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pital &amp; RWA N 2 2" xfId="20961"/>
    <cellStyle name="Normal_Casestdy draft" xfId="15"/>
    <cellStyle name="Normal_Casestdy draft 2" xfId="9"/>
    <cellStyle name="Normalny_Eksport 2000 - F" xfId="20382"/>
    <cellStyle name="Note 2" xfId="20383"/>
    <cellStyle name="Note 2 10" xfId="20384"/>
    <cellStyle name="Note 2 10 2" xfId="20385"/>
    <cellStyle name="Note 2 10 3" xfId="20386"/>
    <cellStyle name="Note 2 10 4" xfId="20387"/>
    <cellStyle name="Note 2 10 5" xfId="20388"/>
    <cellStyle name="Note 2 11" xfId="20389"/>
    <cellStyle name="Note 2 11 2" xfId="20390"/>
    <cellStyle name="Note 2 11 3" xfId="20391"/>
    <cellStyle name="Note 2 11 4" xfId="20392"/>
    <cellStyle name="Note 2 11 5" xfId="20393"/>
    <cellStyle name="Note 2 12" xfId="20394"/>
    <cellStyle name="Note 2 12 2" xfId="20395"/>
    <cellStyle name="Note 2 12 3" xfId="20396"/>
    <cellStyle name="Note 2 12 4" xfId="20397"/>
    <cellStyle name="Note 2 12 5" xfId="20398"/>
    <cellStyle name="Note 2 13" xfId="20399"/>
    <cellStyle name="Note 2 13 2" xfId="20400"/>
    <cellStyle name="Note 2 13 3" xfId="20401"/>
    <cellStyle name="Note 2 13 4" xfId="20402"/>
    <cellStyle name="Note 2 13 5" xfId="20403"/>
    <cellStyle name="Note 2 14" xfId="20404"/>
    <cellStyle name="Note 2 14 2" xfId="20405"/>
    <cellStyle name="Note 2 15" xfId="20406"/>
    <cellStyle name="Note 2 15 2" xfId="20407"/>
    <cellStyle name="Note 2 16" xfId="20408"/>
    <cellStyle name="Note 2 17" xfId="20409"/>
    <cellStyle name="Note 2 2" xfId="20410"/>
    <cellStyle name="Note 2 2 10" xfId="20411"/>
    <cellStyle name="Note 2 2 2" xfId="20412"/>
    <cellStyle name="Note 2 2 2 2" xfId="20413"/>
    <cellStyle name="Note 2 2 2 3" xfId="20414"/>
    <cellStyle name="Note 2 2 2 4" xfId="20415"/>
    <cellStyle name="Note 2 2 2 5" xfId="20416"/>
    <cellStyle name="Note 2 2 3" xfId="20417"/>
    <cellStyle name="Note 2 2 3 2" xfId="20418"/>
    <cellStyle name="Note 2 2 3 3" xfId="20419"/>
    <cellStyle name="Note 2 2 3 4" xfId="20420"/>
    <cellStyle name="Note 2 2 3 5" xfId="20421"/>
    <cellStyle name="Note 2 2 4" xfId="20422"/>
    <cellStyle name="Note 2 2 4 2" xfId="20423"/>
    <cellStyle name="Note 2 2 4 3" xfId="20424"/>
    <cellStyle name="Note 2 2 4 4" xfId="20425"/>
    <cellStyle name="Note 2 2 5" xfId="20426"/>
    <cellStyle name="Note 2 2 5 2" xfId="20427"/>
    <cellStyle name="Note 2 2 5 3" xfId="20428"/>
    <cellStyle name="Note 2 2 5 4" xfId="20429"/>
    <cellStyle name="Note 2 2 6" xfId="20430"/>
    <cellStyle name="Note 2 2 7" xfId="20431"/>
    <cellStyle name="Note 2 2 8" xfId="20432"/>
    <cellStyle name="Note 2 2 9" xfId="20433"/>
    <cellStyle name="Note 2 3" xfId="20434"/>
    <cellStyle name="Note 2 3 2" xfId="20435"/>
    <cellStyle name="Note 2 3 3" xfId="20436"/>
    <cellStyle name="Note 2 3 4" xfId="20437"/>
    <cellStyle name="Note 2 3 5" xfId="20438"/>
    <cellStyle name="Note 2 4" xfId="20439"/>
    <cellStyle name="Note 2 4 2" xfId="20440"/>
    <cellStyle name="Note 2 4 2 2" xfId="20441"/>
    <cellStyle name="Note 2 4 3" xfId="20442"/>
    <cellStyle name="Note 2 4 3 2" xfId="20443"/>
    <cellStyle name="Note 2 4 4" xfId="20444"/>
    <cellStyle name="Note 2 4 4 2" xfId="20445"/>
    <cellStyle name="Note 2 4 5" xfId="20446"/>
    <cellStyle name="Note 2 4 6" xfId="20447"/>
    <cellStyle name="Note 2 4 7" xfId="20448"/>
    <cellStyle name="Note 2 5" xfId="20449"/>
    <cellStyle name="Note 2 5 2" xfId="20450"/>
    <cellStyle name="Note 2 5 2 2" xfId="20451"/>
    <cellStyle name="Note 2 5 3" xfId="20452"/>
    <cellStyle name="Note 2 5 3 2" xfId="20453"/>
    <cellStyle name="Note 2 5 4" xfId="20454"/>
    <cellStyle name="Note 2 5 4 2" xfId="20455"/>
    <cellStyle name="Note 2 5 5" xfId="20456"/>
    <cellStyle name="Note 2 5 6" xfId="20457"/>
    <cellStyle name="Note 2 5 7" xfId="20458"/>
    <cellStyle name="Note 2 6" xfId="20459"/>
    <cellStyle name="Note 2 6 2" xfId="20460"/>
    <cellStyle name="Note 2 6 2 2" xfId="20461"/>
    <cellStyle name="Note 2 6 3" xfId="20462"/>
    <cellStyle name="Note 2 6 3 2" xfId="20463"/>
    <cellStyle name="Note 2 6 4" xfId="20464"/>
    <cellStyle name="Note 2 6 4 2" xfId="20465"/>
    <cellStyle name="Note 2 6 5" xfId="20466"/>
    <cellStyle name="Note 2 6 6" xfId="20467"/>
    <cellStyle name="Note 2 6 7" xfId="20468"/>
    <cellStyle name="Note 2 7" xfId="20469"/>
    <cellStyle name="Note 2 7 2" xfId="20470"/>
    <cellStyle name="Note 2 7 2 2" xfId="20471"/>
    <cellStyle name="Note 2 7 3" xfId="20472"/>
    <cellStyle name="Note 2 7 3 2" xfId="20473"/>
    <cellStyle name="Note 2 7 4" xfId="20474"/>
    <cellStyle name="Note 2 7 4 2" xfId="20475"/>
    <cellStyle name="Note 2 7 5" xfId="20476"/>
    <cellStyle name="Note 2 7 6" xfId="20477"/>
    <cellStyle name="Note 2 7 7" xfId="20478"/>
    <cellStyle name="Note 2 8" xfId="20479"/>
    <cellStyle name="Note 2 8 2" xfId="20480"/>
    <cellStyle name="Note 2 8 3" xfId="20481"/>
    <cellStyle name="Note 2 8 4" xfId="20482"/>
    <cellStyle name="Note 2 8 5" xfId="20483"/>
    <cellStyle name="Note 2 9" xfId="20484"/>
    <cellStyle name="Note 2 9 2" xfId="20485"/>
    <cellStyle name="Note 2 9 3" xfId="20486"/>
    <cellStyle name="Note 2 9 4" xfId="20487"/>
    <cellStyle name="Note 2 9 5" xfId="20488"/>
    <cellStyle name="Note 3 2" xfId="20489"/>
    <cellStyle name="Note 3 2 2" xfId="20490"/>
    <cellStyle name="Note 3 2 3" xfId="20491"/>
    <cellStyle name="Note 3 3" xfId="20492"/>
    <cellStyle name="Note 3 3 2" xfId="20493"/>
    <cellStyle name="Note 3 4" xfId="20494"/>
    <cellStyle name="Note 3 5" xfId="20495"/>
    <cellStyle name="Note 4 2" xfId="20496"/>
    <cellStyle name="Note 4 2 2" xfId="20497"/>
    <cellStyle name="Note 4 2 3" xfId="20498"/>
    <cellStyle name="Note 4 3" xfId="20499"/>
    <cellStyle name="Note 4 4" xfId="20500"/>
    <cellStyle name="Note 4 5" xfId="20501"/>
    <cellStyle name="Note 5" xfId="20502"/>
    <cellStyle name="Note 5 2" xfId="20503"/>
    <cellStyle name="Note 5 2 2" xfId="20504"/>
    <cellStyle name="Note 5 3" xfId="20505"/>
    <cellStyle name="Note 5 3 2" xfId="20506"/>
    <cellStyle name="Note 5 4" xfId="20507"/>
    <cellStyle name="Note 5 5" xfId="20508"/>
    <cellStyle name="Note 6" xfId="20509"/>
    <cellStyle name="Note 6 2" xfId="20510"/>
    <cellStyle name="Note 6 2 2" xfId="20511"/>
    <cellStyle name="Note 6 3" xfId="20512"/>
    <cellStyle name="Note 6 4" xfId="20513"/>
    <cellStyle name="Note 7" xfId="20514"/>
    <cellStyle name="Note 8" xfId="20515"/>
    <cellStyle name="Note 8 2" xfId="20516"/>
    <cellStyle name="Note 9" xfId="20517"/>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Heading" xfId="20525"/>
    <cellStyle name="OptionHeading 2" xfId="20526"/>
    <cellStyle name="OptionHeading 3" xfId="20527"/>
    <cellStyle name="Output 2" xfId="20528"/>
    <cellStyle name="Output 2 10" xfId="20529"/>
    <cellStyle name="Output 2 10 2" xfId="20530"/>
    <cellStyle name="Output 2 10 3" xfId="20531"/>
    <cellStyle name="Output 2 10 4" xfId="20532"/>
    <cellStyle name="Output 2 10 5" xfId="20533"/>
    <cellStyle name="Output 2 11" xfId="20534"/>
    <cellStyle name="Output 2 11 2" xfId="20535"/>
    <cellStyle name="Output 2 11 3" xfId="20536"/>
    <cellStyle name="Output 2 11 4" xfId="20537"/>
    <cellStyle name="Output 2 11 5" xfId="20538"/>
    <cellStyle name="Output 2 12" xfId="20539"/>
    <cellStyle name="Output 2 12 2" xfId="20540"/>
    <cellStyle name="Output 2 12 3" xfId="20541"/>
    <cellStyle name="Output 2 12 4" xfId="20542"/>
    <cellStyle name="Output 2 12 5" xfId="20543"/>
    <cellStyle name="Output 2 13" xfId="20544"/>
    <cellStyle name="Output 2 13 2" xfId="20545"/>
    <cellStyle name="Output 2 13 3" xfId="20546"/>
    <cellStyle name="Output 2 13 4" xfId="20547"/>
    <cellStyle name="Output 2 14" xfId="20548"/>
    <cellStyle name="Output 2 15" xfId="20549"/>
    <cellStyle name="Output 2 16" xfId="20550"/>
    <cellStyle name="Output 2 2" xfId="20551"/>
    <cellStyle name="Output 2 2 2" xfId="20552"/>
    <cellStyle name="Output 2 2 2 2" xfId="20553"/>
    <cellStyle name="Output 2 2 2 3" xfId="20554"/>
    <cellStyle name="Output 2 2 2 4" xfId="20555"/>
    <cellStyle name="Output 2 2 3" xfId="20556"/>
    <cellStyle name="Output 2 2 3 2" xfId="20557"/>
    <cellStyle name="Output 2 2 3 3" xfId="20558"/>
    <cellStyle name="Output 2 2 3 4" xfId="20559"/>
    <cellStyle name="Output 2 2 4" xfId="20560"/>
    <cellStyle name="Output 2 2 4 2" xfId="20561"/>
    <cellStyle name="Output 2 2 4 3" xfId="20562"/>
    <cellStyle name="Output 2 2 4 4" xfId="20563"/>
    <cellStyle name="Output 2 2 5" xfId="20564"/>
    <cellStyle name="Output 2 2 5 2" xfId="20565"/>
    <cellStyle name="Output 2 2 5 3" xfId="20566"/>
    <cellStyle name="Output 2 2 5 4" xfId="20567"/>
    <cellStyle name="Output 2 2 6" xfId="20568"/>
    <cellStyle name="Output 2 2 7" xfId="20569"/>
    <cellStyle name="Output 2 2 8" xfId="20570"/>
    <cellStyle name="Output 2 2 9" xfId="20571"/>
    <cellStyle name="Output 2 3" xfId="20572"/>
    <cellStyle name="Output 2 3 2" xfId="20573"/>
    <cellStyle name="Output 2 3 3" xfId="20574"/>
    <cellStyle name="Output 2 3 4" xfId="20575"/>
    <cellStyle name="Output 2 3 5" xfId="20576"/>
    <cellStyle name="Output 2 4" xfId="20577"/>
    <cellStyle name="Output 2 4 2" xfId="20578"/>
    <cellStyle name="Output 2 4 3" xfId="20579"/>
    <cellStyle name="Output 2 4 4" xfId="20580"/>
    <cellStyle name="Output 2 4 5" xfId="20581"/>
    <cellStyle name="Output 2 5" xfId="20582"/>
    <cellStyle name="Output 2 5 2" xfId="20583"/>
    <cellStyle name="Output 2 5 3" xfId="20584"/>
    <cellStyle name="Output 2 5 4" xfId="20585"/>
    <cellStyle name="Output 2 5 5" xfId="20586"/>
    <cellStyle name="Output 2 6" xfId="20587"/>
    <cellStyle name="Output 2 6 2" xfId="20588"/>
    <cellStyle name="Output 2 6 3" xfId="20589"/>
    <cellStyle name="Output 2 6 4" xfId="20590"/>
    <cellStyle name="Output 2 6 5" xfId="20591"/>
    <cellStyle name="Output 2 7" xfId="20592"/>
    <cellStyle name="Output 2 7 2" xfId="20593"/>
    <cellStyle name="Output 2 7 3" xfId="20594"/>
    <cellStyle name="Output 2 7 4" xfId="20595"/>
    <cellStyle name="Output 2 7 5" xfId="20596"/>
    <cellStyle name="Output 2 8" xfId="20597"/>
    <cellStyle name="Output 2 8 2" xfId="20598"/>
    <cellStyle name="Output 2 8 3" xfId="20599"/>
    <cellStyle name="Output 2 8 4" xfId="20600"/>
    <cellStyle name="Output 2 8 5" xfId="20601"/>
    <cellStyle name="Output 2 9" xfId="20602"/>
    <cellStyle name="Output 2 9 2" xfId="20603"/>
    <cellStyle name="Output 2 9 3" xfId="20604"/>
    <cellStyle name="Output 2 9 4" xfId="20605"/>
    <cellStyle name="Output 2 9 5" xfId="20606"/>
    <cellStyle name="Output 3" xfId="20607"/>
    <cellStyle name="Output 3 2" xfId="20608"/>
    <cellStyle name="Output 3 3" xfId="20609"/>
    <cellStyle name="Output 4" xfId="20610"/>
    <cellStyle name="Output 4 2" xfId="20611"/>
    <cellStyle name="Output 4 3" xfId="20612"/>
    <cellStyle name="Output 5" xfId="20613"/>
    <cellStyle name="Output 5 2" xfId="20614"/>
    <cellStyle name="Output 5 3" xfId="20615"/>
    <cellStyle name="Output 6" xfId="20616"/>
    <cellStyle name="Output 6 2" xfId="20617"/>
    <cellStyle name="Output 6 3" xfId="20618"/>
    <cellStyle name="Output 7" xfId="20619"/>
    <cellStyle name="Percen - Style1" xfId="20620"/>
    <cellStyle name="Percent" xfId="20962"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ParameterE" xfId="20787"/>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3" xfId="20826"/>
    <cellStyle name="Total 2 10 4" xfId="20827"/>
    <cellStyle name="Total 2 10 5" xfId="20828"/>
    <cellStyle name="Total 2 11" xfId="20829"/>
    <cellStyle name="Total 2 11 2" xfId="20830"/>
    <cellStyle name="Total 2 11 3" xfId="20831"/>
    <cellStyle name="Total 2 11 4" xfId="20832"/>
    <cellStyle name="Total 2 11 5" xfId="20833"/>
    <cellStyle name="Total 2 12" xfId="20834"/>
    <cellStyle name="Total 2 12 2" xfId="20835"/>
    <cellStyle name="Total 2 12 3" xfId="20836"/>
    <cellStyle name="Total 2 12 4" xfId="20837"/>
    <cellStyle name="Total 2 12 5" xfId="20838"/>
    <cellStyle name="Total 2 13" xfId="20839"/>
    <cellStyle name="Total 2 13 2" xfId="20840"/>
    <cellStyle name="Total 2 13 3" xfId="20841"/>
    <cellStyle name="Total 2 13 4" xfId="20842"/>
    <cellStyle name="Total 2 14" xfId="20843"/>
    <cellStyle name="Total 2 15" xfId="20844"/>
    <cellStyle name="Total 2 16" xfId="20845"/>
    <cellStyle name="Total 2 2" xfId="20846"/>
    <cellStyle name="Total 2 2 2" xfId="20847"/>
    <cellStyle name="Total 2 2 2 2" xfId="20848"/>
    <cellStyle name="Total 2 2 2 3" xfId="20849"/>
    <cellStyle name="Total 2 2 2 4" xfId="20850"/>
    <cellStyle name="Total 2 2 3" xfId="20851"/>
    <cellStyle name="Total 2 2 3 2" xfId="20852"/>
    <cellStyle name="Total 2 2 3 3" xfId="20853"/>
    <cellStyle name="Total 2 2 3 4" xfId="20854"/>
    <cellStyle name="Total 2 2 4" xfId="20855"/>
    <cellStyle name="Total 2 2 4 2" xfId="20856"/>
    <cellStyle name="Total 2 2 4 3" xfId="20857"/>
    <cellStyle name="Total 2 2 4 4" xfId="20858"/>
    <cellStyle name="Total 2 2 5" xfId="20859"/>
    <cellStyle name="Total 2 2 5 2" xfId="20860"/>
    <cellStyle name="Total 2 2 5 3" xfId="20861"/>
    <cellStyle name="Total 2 2 5 4" xfId="20862"/>
    <cellStyle name="Total 2 2 6" xfId="20863"/>
    <cellStyle name="Total 2 2 7" xfId="20864"/>
    <cellStyle name="Total 2 2 8" xfId="20865"/>
    <cellStyle name="Total 2 2 9" xfId="20866"/>
    <cellStyle name="Total 2 3" xfId="20867"/>
    <cellStyle name="Total 2 3 2" xfId="20868"/>
    <cellStyle name="Total 2 3 3" xfId="20869"/>
    <cellStyle name="Total 2 3 4" xfId="20870"/>
    <cellStyle name="Total 2 3 5" xfId="20871"/>
    <cellStyle name="Total 2 4" xfId="20872"/>
    <cellStyle name="Total 2 4 2" xfId="20873"/>
    <cellStyle name="Total 2 4 3" xfId="20874"/>
    <cellStyle name="Total 2 4 4" xfId="20875"/>
    <cellStyle name="Total 2 4 5" xfId="20876"/>
    <cellStyle name="Total 2 5" xfId="20877"/>
    <cellStyle name="Total 2 5 2" xfId="20878"/>
    <cellStyle name="Total 2 5 3" xfId="20879"/>
    <cellStyle name="Total 2 5 4" xfId="20880"/>
    <cellStyle name="Total 2 5 5" xfId="20881"/>
    <cellStyle name="Total 2 6" xfId="20882"/>
    <cellStyle name="Total 2 6 2" xfId="20883"/>
    <cellStyle name="Total 2 6 3" xfId="20884"/>
    <cellStyle name="Total 2 6 4" xfId="20885"/>
    <cellStyle name="Total 2 6 5" xfId="20886"/>
    <cellStyle name="Total 2 7" xfId="20887"/>
    <cellStyle name="Total 2 7 2" xfId="20888"/>
    <cellStyle name="Total 2 7 3" xfId="20889"/>
    <cellStyle name="Total 2 7 4" xfId="20890"/>
    <cellStyle name="Total 2 7 5" xfId="20891"/>
    <cellStyle name="Total 2 8" xfId="20892"/>
    <cellStyle name="Total 2 8 2" xfId="20893"/>
    <cellStyle name="Total 2 8 3" xfId="20894"/>
    <cellStyle name="Total 2 8 4" xfId="20895"/>
    <cellStyle name="Total 2 8 5" xfId="20896"/>
    <cellStyle name="Total 2 9" xfId="20897"/>
    <cellStyle name="Total 2 9 2" xfId="20898"/>
    <cellStyle name="Total 2 9 3" xfId="20899"/>
    <cellStyle name="Total 2 9 4" xfId="20900"/>
    <cellStyle name="Total 2 9 5" xfId="20901"/>
    <cellStyle name="Total 3" xfId="20902"/>
    <cellStyle name="Total 3 2" xfId="20903"/>
    <cellStyle name="Total 3 3" xfId="20904"/>
    <cellStyle name="Total 4" xfId="20905"/>
    <cellStyle name="Total 4 2" xfId="20906"/>
    <cellStyle name="Total 4 3" xfId="20907"/>
    <cellStyle name="Total 5" xfId="20908"/>
    <cellStyle name="Total 5 2" xfId="20909"/>
    <cellStyle name="Total 5 3" xfId="20910"/>
    <cellStyle name="Total 6" xfId="20911"/>
    <cellStyle name="Total 6 2" xfId="20912"/>
    <cellStyle name="Total 6 3" xfId="20913"/>
    <cellStyle name="Total 7" xfId="20914"/>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xdr:cNvCxnSpPr/>
      </xdr:nvCxnSpPr>
      <xdr:spPr>
        <a:xfrm>
          <a:off x="704850" y="1143000"/>
          <a:ext cx="6324600" cy="1047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tabSelected="1" zoomScaleNormal="100" workbookViewId="0"/>
  </sheetViews>
  <sheetFormatPr defaultColWidth="9.140625" defaultRowHeight="14.25"/>
  <cols>
    <col min="1" max="1" width="10.28515625" style="4" customWidth="1"/>
    <col min="2" max="2" width="138.42578125" style="5" bestFit="1" customWidth="1"/>
    <col min="3" max="3" width="39.42578125" style="5" customWidth="1"/>
    <col min="4" max="6" width="9.140625" style="5"/>
    <col min="7" max="7" width="25" style="5" customWidth="1"/>
    <col min="8" max="16384" width="9.140625" style="5"/>
  </cols>
  <sheetData>
    <row r="1" spans="1:3" ht="15">
      <c r="A1" s="175"/>
      <c r="B1" s="223" t="s">
        <v>342</v>
      </c>
      <c r="C1" s="586"/>
    </row>
    <row r="2" spans="1:3">
      <c r="A2" s="224">
        <v>1</v>
      </c>
      <c r="B2" s="383" t="s">
        <v>343</v>
      </c>
      <c r="C2" s="587" t="s">
        <v>742</v>
      </c>
    </row>
    <row r="3" spans="1:3">
      <c r="A3" s="224">
        <v>2</v>
      </c>
      <c r="B3" s="384" t="s">
        <v>339</v>
      </c>
      <c r="C3" s="587" t="s">
        <v>743</v>
      </c>
    </row>
    <row r="4" spans="1:3">
      <c r="A4" s="224">
        <v>3</v>
      </c>
      <c r="B4" s="385" t="s">
        <v>344</v>
      </c>
      <c r="C4" s="587" t="s">
        <v>744</v>
      </c>
    </row>
    <row r="5" spans="1:3">
      <c r="A5" s="225">
        <v>4</v>
      </c>
      <c r="B5" s="386" t="s">
        <v>340</v>
      </c>
      <c r="C5" s="587" t="s">
        <v>745</v>
      </c>
    </row>
    <row r="6" spans="1:3" s="226" customFormat="1" ht="45.75" customHeight="1">
      <c r="A6" s="669" t="s">
        <v>418</v>
      </c>
      <c r="B6" s="670"/>
      <c r="C6" s="670"/>
    </row>
    <row r="7" spans="1:3" ht="15">
      <c r="A7" s="227" t="s">
        <v>29</v>
      </c>
      <c r="B7" s="223" t="s">
        <v>341</v>
      </c>
    </row>
    <row r="8" spans="1:3">
      <c r="A8" s="175">
        <v>1</v>
      </c>
      <c r="B8" s="272" t="s">
        <v>20</v>
      </c>
    </row>
    <row r="9" spans="1:3">
      <c r="A9" s="175">
        <v>2</v>
      </c>
      <c r="B9" s="273" t="s">
        <v>21</v>
      </c>
    </row>
    <row r="10" spans="1:3">
      <c r="A10" s="175">
        <v>3</v>
      </c>
      <c r="B10" s="273" t="s">
        <v>22</v>
      </c>
    </row>
    <row r="11" spans="1:3">
      <c r="A11" s="175">
        <v>4</v>
      </c>
      <c r="B11" s="273" t="s">
        <v>23</v>
      </c>
      <c r="C11" s="97"/>
    </row>
    <row r="12" spans="1:3">
      <c r="A12" s="175">
        <v>5</v>
      </c>
      <c r="B12" s="273" t="s">
        <v>24</v>
      </c>
    </row>
    <row r="13" spans="1:3">
      <c r="A13" s="175">
        <v>6</v>
      </c>
      <c r="B13" s="274" t="s">
        <v>351</v>
      </c>
    </row>
    <row r="14" spans="1:3">
      <c r="A14" s="175">
        <v>7</v>
      </c>
      <c r="B14" s="273" t="s">
        <v>345</v>
      </c>
    </row>
    <row r="15" spans="1:3">
      <c r="A15" s="175">
        <v>8</v>
      </c>
      <c r="B15" s="273" t="s">
        <v>346</v>
      </c>
    </row>
    <row r="16" spans="1:3">
      <c r="A16" s="175">
        <v>9</v>
      </c>
      <c r="B16" s="273" t="s">
        <v>25</v>
      </c>
    </row>
    <row r="17" spans="1:2">
      <c r="A17" s="382" t="s">
        <v>417</v>
      </c>
      <c r="B17" s="381" t="s">
        <v>404</v>
      </c>
    </row>
    <row r="18" spans="1:2">
      <c r="A18" s="175">
        <v>10</v>
      </c>
      <c r="B18" s="273" t="s">
        <v>26</v>
      </c>
    </row>
    <row r="19" spans="1:2">
      <c r="A19" s="175">
        <v>11</v>
      </c>
      <c r="B19" s="274" t="s">
        <v>347</v>
      </c>
    </row>
    <row r="20" spans="1:2">
      <c r="A20" s="175">
        <v>12</v>
      </c>
      <c r="B20" s="274" t="s">
        <v>27</v>
      </c>
    </row>
    <row r="21" spans="1:2">
      <c r="A21" s="438">
        <v>13</v>
      </c>
      <c r="B21" s="439" t="s">
        <v>348</v>
      </c>
    </row>
    <row r="22" spans="1:2">
      <c r="A22" s="438">
        <v>14</v>
      </c>
      <c r="B22" s="440" t="s">
        <v>375</v>
      </c>
    </row>
    <row r="23" spans="1:2">
      <c r="A23" s="441">
        <v>15</v>
      </c>
      <c r="B23" s="442" t="s">
        <v>28</v>
      </c>
    </row>
    <row r="24" spans="1:2">
      <c r="A24" s="441">
        <v>15.1</v>
      </c>
      <c r="B24" s="443" t="s">
        <v>431</v>
      </c>
    </row>
    <row r="25" spans="1:2">
      <c r="A25" s="441">
        <v>16</v>
      </c>
      <c r="B25" s="443" t="s">
        <v>495</v>
      </c>
    </row>
    <row r="26" spans="1:2">
      <c r="A26" s="441">
        <v>17</v>
      </c>
      <c r="B26" s="443" t="s">
        <v>536</v>
      </c>
    </row>
    <row r="27" spans="1:2">
      <c r="A27" s="441">
        <v>18</v>
      </c>
      <c r="B27" s="443" t="s">
        <v>706</v>
      </c>
    </row>
    <row r="28" spans="1:2">
      <c r="A28" s="441">
        <v>19</v>
      </c>
      <c r="B28" s="443" t="s">
        <v>707</v>
      </c>
    </row>
    <row r="29" spans="1:2">
      <c r="A29" s="441">
        <v>20</v>
      </c>
      <c r="B29" s="540" t="s">
        <v>537</v>
      </c>
    </row>
    <row r="30" spans="1:2">
      <c r="A30" s="441">
        <v>21</v>
      </c>
      <c r="B30" s="443" t="s">
        <v>703</v>
      </c>
    </row>
    <row r="31" spans="1:2">
      <c r="A31" s="441">
        <v>22</v>
      </c>
      <c r="B31" s="443" t="s">
        <v>538</v>
      </c>
    </row>
    <row r="32" spans="1:2">
      <c r="A32" s="441">
        <v>23</v>
      </c>
      <c r="B32" s="443" t="s">
        <v>539</v>
      </c>
    </row>
    <row r="33" spans="1:2">
      <c r="A33" s="441">
        <v>24</v>
      </c>
      <c r="B33" s="443" t="s">
        <v>540</v>
      </c>
    </row>
    <row r="34" spans="1:2">
      <c r="A34" s="441">
        <v>25</v>
      </c>
      <c r="B34" s="443" t="s">
        <v>541</v>
      </c>
    </row>
    <row r="35" spans="1:2">
      <c r="A35" s="441">
        <v>26</v>
      </c>
      <c r="B35" s="443" t="s">
        <v>738</v>
      </c>
    </row>
  </sheetData>
  <mergeCells count="1">
    <mergeCell ref="A6:C6"/>
  </mergeCells>
  <hyperlinks>
    <hyperlink ref="B9" location="'2.RC'!A1" display="Balance Sheet"/>
    <hyperlink ref="B12" location="'5. RWA '!A1" display="Risk-Weighted Assets (RWA)"/>
    <hyperlink ref="B8" location="'1. key ratios '!A1" display="Key ratios"/>
    <hyperlink ref="B10" location="'3.PL'!A1" display="Income statement"/>
    <hyperlink ref="B11" location="'4. Off-Balance'!A1" display="Off-balance sheet"/>
    <hyperlink ref="B13" location="'6. Administrators-shareholders'!A1" display="Info about supervisory board, senior management and shareholders"/>
    <hyperlink ref="B14" location="'7. LI1 '!A1" display="Linkages between financial statements and regulatory exposures"/>
    <hyperlink ref="B15" location="'8. LI2'!A1" display="Differences between carrying values per standardized balance sheet used for regulatory reporting purposes and the exposure amounts used for capital adequacy calculation"/>
    <hyperlink ref="B16" location="'9.Capital'!A1" display="Regulatory Capital"/>
    <hyperlink ref="B18" location="'10. CC2'!A1" display="Reconciliation of regulatory capital to balance sheet "/>
    <hyperlink ref="B19" location="'11. CRWA '!A1" display="Credit risk weighted risk exposures"/>
    <hyperlink ref="B20" location="'12. CRM'!A1" display="Credit risk mitigation"/>
    <hyperlink ref="B21" location="'13. CRME '!A1" display="Standardized approach: Credit risk, effect of credit risk mitigation"/>
    <hyperlink ref="B23" location="'15. CCR '!A1" display="Counterparty credit risk"/>
    <hyperlink ref="B22" location="'14. LCR'!A1" display="Liquidity Coverage Ratio"/>
    <hyperlink ref="B17" location="'9.1. Capital Requirements'!A1" display="Capital Adequacy Requirements"/>
    <hyperlink ref="B24" location="'15.1 LR'!A1" display="Leverage Ratio"/>
    <hyperlink ref="B25" location="'16. NSFR'!A1" display="Net Stable Funding Ratio"/>
    <hyperlink ref="B26" location="' 17. Residual Maturity'!A1" display="Exposures distributed by residual maturity and Risk Classes"/>
    <hyperlink ref="B27" location="'18. Assets by Exposure classes'!A1" display="Gross carrying value, book value, reserves, write-offs and reserve charges by risk classes"/>
    <hyperlink ref="B28" location="'19. Assets by Risk Sectors'!A1" display="Gross carrying value, book value, reserves, write-offs and reserve charges by Sectors of income source"/>
    <hyperlink ref="B30" location="'21. NPL'!A1" display="Changes in the stock of non-performing loans"/>
    <hyperlink ref="B31" location="'22. Quality'!A1" display="Distribution of loans, Debt securities  and Off-balance-sheet items according to  Risk classification and Past due days"/>
    <hyperlink ref="B32" location="'23. LTV'!A1" display="Loans Distributed according to LTV ratio, Loan reserves, Value of collateral for loans and loans secured by guarantees according to Risk classification and past due days"/>
    <hyperlink ref="B33" location="'24. Risk Sector'!A1" display="Loans and reserves on loans distributed according to Sectors of income source and risk classification"/>
    <hyperlink ref="B34" location="'25. Collateral'!A1" display="Loans, corporate debt securities and Off-balance-sheet items distributed by type of collateral"/>
    <hyperlink ref="B29" location="'20. Reserves'!A1" display="Change in reserve for loans and Corporate debt securities"/>
    <hyperlink ref="B35" location="'26. Retail Products'!A1" display="General information on retail product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zoomScale="90" zoomScaleNormal="90" workbookViewId="0">
      <pane xSplit="1" ySplit="5" topLeftCell="B6" activePane="bottomRight" state="frozen"/>
      <selection activeCell="B2" sqref="B2"/>
      <selection pane="topRight" activeCell="B2" sqref="B2"/>
      <selection pane="bottomLeft" activeCell="B2" sqref="B2"/>
      <selection pane="bottomRight" activeCell="B6" sqref="B6"/>
    </sheetView>
  </sheetViews>
  <sheetFormatPr defaultColWidth="9.140625" defaultRowHeight="12.75"/>
  <cols>
    <col min="1" max="1" width="9.5703125" style="100" bestFit="1" customWidth="1"/>
    <col min="2" max="2" width="132.42578125" style="4" customWidth="1"/>
    <col min="3" max="3" width="18.42578125" style="4" customWidth="1"/>
    <col min="4" max="16384" width="9.140625" style="4"/>
  </cols>
  <sheetData>
    <row r="1" spans="1:3">
      <c r="A1" s="2" t="s">
        <v>30</v>
      </c>
      <c r="B1" s="3" t="str">
        <f>'1. key ratios '!B1</f>
        <v>Bank of Georgia</v>
      </c>
    </row>
    <row r="2" spans="1:3" s="88" customFormat="1" ht="15.75" customHeight="1">
      <c r="A2" s="88" t="s">
        <v>31</v>
      </c>
      <c r="B2" s="458">
        <f>'2.RC'!B2</f>
        <v>44561</v>
      </c>
    </row>
    <row r="3" spans="1:3" s="88" customFormat="1" ht="15.75" customHeight="1"/>
    <row r="4" spans="1:3" ht="13.5" thickBot="1">
      <c r="A4" s="100" t="s">
        <v>244</v>
      </c>
      <c r="B4" s="156" t="s">
        <v>243</v>
      </c>
    </row>
    <row r="5" spans="1:3">
      <c r="A5" s="101" t="s">
        <v>6</v>
      </c>
      <c r="B5" s="102"/>
      <c r="C5" s="103" t="s">
        <v>73</v>
      </c>
    </row>
    <row r="6" spans="1:3">
      <c r="A6" s="104">
        <v>1</v>
      </c>
      <c r="B6" s="105" t="s">
        <v>242</v>
      </c>
      <c r="C6" s="106">
        <f>SUM(C7:C11)</f>
        <v>2531888695.9111433</v>
      </c>
    </row>
    <row r="7" spans="1:3">
      <c r="A7" s="104">
        <v>2</v>
      </c>
      <c r="B7" s="107" t="s">
        <v>241</v>
      </c>
      <c r="C7" s="108">
        <v>27993660.18</v>
      </c>
    </row>
    <row r="8" spans="1:3">
      <c r="A8" s="104">
        <v>3</v>
      </c>
      <c r="B8" s="109" t="s">
        <v>240</v>
      </c>
      <c r="C8" s="108">
        <v>196689884.32999998</v>
      </c>
    </row>
    <row r="9" spans="1:3">
      <c r="A9" s="104">
        <v>4</v>
      </c>
      <c r="B9" s="109" t="s">
        <v>239</v>
      </c>
      <c r="C9" s="108">
        <v>-1542559</v>
      </c>
    </row>
    <row r="10" spans="1:3">
      <c r="A10" s="104">
        <v>5</v>
      </c>
      <c r="B10" s="109" t="s">
        <v>238</v>
      </c>
      <c r="C10" s="108"/>
    </row>
    <row r="11" spans="1:3">
      <c r="A11" s="104">
        <v>6</v>
      </c>
      <c r="B11" s="110" t="s">
        <v>237</v>
      </c>
      <c r="C11" s="108">
        <v>2308747710.4011436</v>
      </c>
    </row>
    <row r="12" spans="1:3" s="80" customFormat="1">
      <c r="A12" s="104">
        <v>7</v>
      </c>
      <c r="B12" s="105" t="s">
        <v>236</v>
      </c>
      <c r="C12" s="111">
        <f>SUM(C13:C27)</f>
        <v>150648324.71000004</v>
      </c>
    </row>
    <row r="13" spans="1:3" s="80" customFormat="1">
      <c r="A13" s="104">
        <v>8</v>
      </c>
      <c r="B13" s="112" t="s">
        <v>235</v>
      </c>
      <c r="C13" s="113">
        <v>-1542559</v>
      </c>
    </row>
    <row r="14" spans="1:3" s="80" customFormat="1" ht="25.5">
      <c r="A14" s="104">
        <v>9</v>
      </c>
      <c r="B14" s="114" t="s">
        <v>234</v>
      </c>
      <c r="C14" s="113">
        <v>0</v>
      </c>
    </row>
    <row r="15" spans="1:3" s="80" customFormat="1">
      <c r="A15" s="104">
        <v>10</v>
      </c>
      <c r="B15" s="115" t="s">
        <v>233</v>
      </c>
      <c r="C15" s="113">
        <v>138896409.83000001</v>
      </c>
    </row>
    <row r="16" spans="1:3" s="80" customFormat="1">
      <c r="A16" s="104">
        <v>11</v>
      </c>
      <c r="B16" s="116" t="s">
        <v>232</v>
      </c>
      <c r="C16" s="113">
        <v>0</v>
      </c>
    </row>
    <row r="17" spans="1:3" s="80" customFormat="1">
      <c r="A17" s="104">
        <v>12</v>
      </c>
      <c r="B17" s="115" t="s">
        <v>231</v>
      </c>
      <c r="C17" s="113">
        <v>3820195.59</v>
      </c>
    </row>
    <row r="18" spans="1:3" s="80" customFormat="1">
      <c r="A18" s="104">
        <v>13</v>
      </c>
      <c r="B18" s="115" t="s">
        <v>230</v>
      </c>
      <c r="C18" s="113">
        <v>4153914.1099999994</v>
      </c>
    </row>
    <row r="19" spans="1:3" s="80" customFormat="1">
      <c r="A19" s="104">
        <v>14</v>
      </c>
      <c r="B19" s="115" t="s">
        <v>229</v>
      </c>
      <c r="C19" s="113">
        <v>0</v>
      </c>
    </row>
    <row r="20" spans="1:3" s="80" customFormat="1">
      <c r="A20" s="104">
        <v>15</v>
      </c>
      <c r="B20" s="115" t="s">
        <v>228</v>
      </c>
      <c r="C20" s="113">
        <v>0</v>
      </c>
    </row>
    <row r="21" spans="1:3" s="80" customFormat="1" ht="25.5">
      <c r="A21" s="104">
        <v>16</v>
      </c>
      <c r="B21" s="114" t="s">
        <v>227</v>
      </c>
      <c r="C21" s="113">
        <v>0</v>
      </c>
    </row>
    <row r="22" spans="1:3" s="80" customFormat="1">
      <c r="A22" s="104">
        <v>17</v>
      </c>
      <c r="B22" s="117" t="s">
        <v>226</v>
      </c>
      <c r="C22" s="113">
        <v>5320364.18</v>
      </c>
    </row>
    <row r="23" spans="1:3" s="80" customFormat="1">
      <c r="A23" s="104">
        <v>18</v>
      </c>
      <c r="B23" s="114" t="s">
        <v>225</v>
      </c>
      <c r="C23" s="113">
        <v>0</v>
      </c>
    </row>
    <row r="24" spans="1:3" s="80" customFormat="1" ht="25.5">
      <c r="A24" s="104">
        <v>19</v>
      </c>
      <c r="B24" s="114" t="s">
        <v>202</v>
      </c>
      <c r="C24" s="113">
        <v>0</v>
      </c>
    </row>
    <row r="25" spans="1:3" s="80" customFormat="1">
      <c r="A25" s="104">
        <v>20</v>
      </c>
      <c r="B25" s="118" t="s">
        <v>224</v>
      </c>
      <c r="C25" s="113">
        <v>0</v>
      </c>
    </row>
    <row r="26" spans="1:3" s="80" customFormat="1">
      <c r="A26" s="104">
        <v>21</v>
      </c>
      <c r="B26" s="118" t="s">
        <v>223</v>
      </c>
      <c r="C26" s="113">
        <v>0</v>
      </c>
    </row>
    <row r="27" spans="1:3" s="80" customFormat="1">
      <c r="A27" s="104">
        <v>22</v>
      </c>
      <c r="B27" s="118" t="s">
        <v>222</v>
      </c>
      <c r="C27" s="113">
        <v>0</v>
      </c>
    </row>
    <row r="28" spans="1:3" s="80" customFormat="1">
      <c r="A28" s="104">
        <v>23</v>
      </c>
      <c r="B28" s="119" t="s">
        <v>221</v>
      </c>
      <c r="C28" s="111">
        <f>C6-C12</f>
        <v>2381240371.2011433</v>
      </c>
    </row>
    <row r="29" spans="1:3" s="80" customFormat="1">
      <c r="A29" s="120"/>
      <c r="B29" s="121"/>
      <c r="C29" s="113"/>
    </row>
    <row r="30" spans="1:3" s="80" customFormat="1">
      <c r="A30" s="120">
        <v>24</v>
      </c>
      <c r="B30" s="119" t="s">
        <v>220</v>
      </c>
      <c r="C30" s="111">
        <f>C31+C34</f>
        <v>309760000</v>
      </c>
    </row>
    <row r="31" spans="1:3" s="80" customFormat="1">
      <c r="A31" s="120">
        <v>25</v>
      </c>
      <c r="B31" s="109" t="s">
        <v>219</v>
      </c>
      <c r="C31" s="122">
        <f>C32+C33</f>
        <v>0</v>
      </c>
    </row>
    <row r="32" spans="1:3" s="80" customFormat="1">
      <c r="A32" s="120">
        <v>26</v>
      </c>
      <c r="B32" s="123" t="s">
        <v>300</v>
      </c>
      <c r="C32" s="113"/>
    </row>
    <row r="33" spans="1:3" s="80" customFormat="1">
      <c r="A33" s="120">
        <v>27</v>
      </c>
      <c r="B33" s="123" t="s">
        <v>218</v>
      </c>
      <c r="C33" s="113"/>
    </row>
    <row r="34" spans="1:3" s="80" customFormat="1">
      <c r="A34" s="120">
        <v>28</v>
      </c>
      <c r="B34" s="109" t="s">
        <v>217</v>
      </c>
      <c r="C34" s="113">
        <v>309760000</v>
      </c>
    </row>
    <row r="35" spans="1:3" s="80" customFormat="1">
      <c r="A35" s="120">
        <v>29</v>
      </c>
      <c r="B35" s="119" t="s">
        <v>216</v>
      </c>
      <c r="C35" s="111">
        <f>SUM(C36:C40)</f>
        <v>0</v>
      </c>
    </row>
    <row r="36" spans="1:3" s="80" customFormat="1">
      <c r="A36" s="120">
        <v>30</v>
      </c>
      <c r="B36" s="114" t="s">
        <v>215</v>
      </c>
      <c r="C36" s="113"/>
    </row>
    <row r="37" spans="1:3" s="80" customFormat="1">
      <c r="A37" s="120">
        <v>31</v>
      </c>
      <c r="B37" s="115" t="s">
        <v>214</v>
      </c>
      <c r="C37" s="113"/>
    </row>
    <row r="38" spans="1:3" s="80" customFormat="1" ht="25.5">
      <c r="A38" s="120">
        <v>32</v>
      </c>
      <c r="B38" s="114" t="s">
        <v>213</v>
      </c>
      <c r="C38" s="113"/>
    </row>
    <row r="39" spans="1:3" s="80" customFormat="1" ht="25.5">
      <c r="A39" s="120">
        <v>33</v>
      </c>
      <c r="B39" s="114" t="s">
        <v>202</v>
      </c>
      <c r="C39" s="113"/>
    </row>
    <row r="40" spans="1:3" s="80" customFormat="1">
      <c r="A40" s="120">
        <v>34</v>
      </c>
      <c r="B40" s="118" t="s">
        <v>212</v>
      </c>
      <c r="C40" s="113"/>
    </row>
    <row r="41" spans="1:3" s="80" customFormat="1">
      <c r="A41" s="120">
        <v>35</v>
      </c>
      <c r="B41" s="119" t="s">
        <v>211</v>
      </c>
      <c r="C41" s="111">
        <f>C30-C35</f>
        <v>309760000</v>
      </c>
    </row>
    <row r="42" spans="1:3" s="80" customFormat="1">
      <c r="A42" s="120"/>
      <c r="B42" s="121"/>
      <c r="C42" s="113"/>
    </row>
    <row r="43" spans="1:3" s="80" customFormat="1">
      <c r="A43" s="120">
        <v>36</v>
      </c>
      <c r="B43" s="124" t="s">
        <v>210</v>
      </c>
      <c r="C43" s="111">
        <f>SUM(C44:C46)</f>
        <v>784799849.44918334</v>
      </c>
    </row>
    <row r="44" spans="1:3" s="80" customFormat="1">
      <c r="A44" s="120">
        <v>37</v>
      </c>
      <c r="B44" s="109" t="s">
        <v>209</v>
      </c>
      <c r="C44" s="113">
        <v>585446400</v>
      </c>
    </row>
    <row r="45" spans="1:3" s="80" customFormat="1">
      <c r="A45" s="120">
        <v>38</v>
      </c>
      <c r="B45" s="109" t="s">
        <v>208</v>
      </c>
      <c r="C45" s="113">
        <v>0</v>
      </c>
    </row>
    <row r="46" spans="1:3" s="80" customFormat="1">
      <c r="A46" s="120">
        <v>39</v>
      </c>
      <c r="B46" s="109" t="s">
        <v>207</v>
      </c>
      <c r="C46" s="113">
        <v>199353449.44918332</v>
      </c>
    </row>
    <row r="47" spans="1:3" s="80" customFormat="1">
      <c r="A47" s="120">
        <v>40</v>
      </c>
      <c r="B47" s="124" t="s">
        <v>206</v>
      </c>
      <c r="C47" s="111">
        <f>SUM(C48:C51)</f>
        <v>0</v>
      </c>
    </row>
    <row r="48" spans="1:3" s="80" customFormat="1">
      <c r="A48" s="120">
        <v>41</v>
      </c>
      <c r="B48" s="114" t="s">
        <v>205</v>
      </c>
      <c r="C48" s="113"/>
    </row>
    <row r="49" spans="1:3" s="80" customFormat="1">
      <c r="A49" s="120">
        <v>42</v>
      </c>
      <c r="B49" s="115" t="s">
        <v>204</v>
      </c>
      <c r="C49" s="113"/>
    </row>
    <row r="50" spans="1:3" s="80" customFormat="1">
      <c r="A50" s="120">
        <v>43</v>
      </c>
      <c r="B50" s="114" t="s">
        <v>203</v>
      </c>
      <c r="C50" s="113"/>
    </row>
    <row r="51" spans="1:3" s="80" customFormat="1" ht="25.5">
      <c r="A51" s="120">
        <v>44</v>
      </c>
      <c r="B51" s="114" t="s">
        <v>202</v>
      </c>
      <c r="C51" s="113"/>
    </row>
    <row r="52" spans="1:3" s="80" customFormat="1" ht="13.5" thickBot="1">
      <c r="A52" s="125">
        <v>45</v>
      </c>
      <c r="B52" s="126" t="s">
        <v>201</v>
      </c>
      <c r="C52" s="127">
        <f>C43-C47</f>
        <v>784799849.44918334</v>
      </c>
    </row>
    <row r="55" spans="1:3">
      <c r="B55" s="4" t="s">
        <v>7</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ColWidth="9.140625" defaultRowHeight="12.75"/>
  <cols>
    <col min="1" max="1" width="9.42578125" style="288" bestFit="1" customWidth="1"/>
    <col min="2" max="2" width="59" style="288" customWidth="1"/>
    <col min="3" max="3" width="16.7109375" style="288" bestFit="1" customWidth="1"/>
    <col min="4" max="4" width="13.28515625" style="288" bestFit="1" customWidth="1"/>
    <col min="5" max="16384" width="9.140625" style="288"/>
  </cols>
  <sheetData>
    <row r="1" spans="1:4" ht="15">
      <c r="A1" s="362" t="s">
        <v>30</v>
      </c>
      <c r="B1" s="3" t="str">
        <f>'1. key ratios '!B1</f>
        <v>Bank of Georgia</v>
      </c>
    </row>
    <row r="2" spans="1:4" s="255" customFormat="1" ht="15.75" customHeight="1">
      <c r="A2" s="255" t="s">
        <v>31</v>
      </c>
      <c r="B2" s="458">
        <f>'2.RC'!B2</f>
        <v>44561</v>
      </c>
    </row>
    <row r="3" spans="1:4" s="255" customFormat="1" ht="15.75" customHeight="1"/>
    <row r="4" spans="1:4" ht="13.5" thickBot="1">
      <c r="A4" s="314" t="s">
        <v>403</v>
      </c>
      <c r="B4" s="370" t="s">
        <v>404</v>
      </c>
    </row>
    <row r="5" spans="1:4" s="371" customFormat="1" ht="12.75" customHeight="1">
      <c r="A5" s="436"/>
      <c r="B5" s="437" t="s">
        <v>407</v>
      </c>
      <c r="C5" s="363" t="s">
        <v>405</v>
      </c>
      <c r="D5" s="364" t="s">
        <v>406</v>
      </c>
    </row>
    <row r="6" spans="1:4" s="372" customFormat="1">
      <c r="A6" s="365">
        <v>1</v>
      </c>
      <c r="B6" s="428" t="s">
        <v>408</v>
      </c>
      <c r="C6" s="428"/>
      <c r="D6" s="366"/>
    </row>
    <row r="7" spans="1:4" s="372" customFormat="1">
      <c r="A7" s="367" t="s">
        <v>394</v>
      </c>
      <c r="B7" s="429" t="s">
        <v>409</v>
      </c>
      <c r="C7" s="420">
        <v>4.4999999999999998E-2</v>
      </c>
      <c r="D7" s="421">
        <v>809007720.67842352</v>
      </c>
    </row>
    <row r="8" spans="1:4" s="372" customFormat="1">
      <c r="A8" s="367" t="s">
        <v>395</v>
      </c>
      <c r="B8" s="429" t="s">
        <v>410</v>
      </c>
      <c r="C8" s="422">
        <v>0.06</v>
      </c>
      <c r="D8" s="421">
        <v>1078676960.9045646</v>
      </c>
    </row>
    <row r="9" spans="1:4" s="372" customFormat="1">
      <c r="A9" s="367" t="s">
        <v>396</v>
      </c>
      <c r="B9" s="429" t="s">
        <v>411</v>
      </c>
      <c r="C9" s="422">
        <v>0.08</v>
      </c>
      <c r="D9" s="421">
        <v>1438235947.8727529</v>
      </c>
    </row>
    <row r="10" spans="1:4" s="372" customFormat="1">
      <c r="A10" s="365" t="s">
        <v>397</v>
      </c>
      <c r="B10" s="428" t="s">
        <v>412</v>
      </c>
      <c r="C10" s="423"/>
      <c r="D10" s="430"/>
    </row>
    <row r="11" spans="1:4" s="373" customFormat="1">
      <c r="A11" s="368" t="s">
        <v>398</v>
      </c>
      <c r="B11" s="419" t="s">
        <v>478</v>
      </c>
      <c r="C11" s="424">
        <v>2.5000000000000001E-2</v>
      </c>
      <c r="D11" s="421">
        <v>449448733.71023536</v>
      </c>
    </row>
    <row r="12" spans="1:4" s="373" customFormat="1">
      <c r="A12" s="368" t="s">
        <v>399</v>
      </c>
      <c r="B12" s="419" t="s">
        <v>413</v>
      </c>
      <c r="C12" s="424">
        <v>0</v>
      </c>
      <c r="D12" s="421">
        <v>0</v>
      </c>
    </row>
    <row r="13" spans="1:4" s="373" customFormat="1">
      <c r="A13" s="368" t="s">
        <v>400</v>
      </c>
      <c r="B13" s="419" t="s">
        <v>414</v>
      </c>
      <c r="C13" s="424">
        <v>2.5000000000000001E-2</v>
      </c>
      <c r="D13" s="421">
        <v>449448733.71023536</v>
      </c>
    </row>
    <row r="14" spans="1:4" s="373" customFormat="1">
      <c r="A14" s="365" t="s">
        <v>401</v>
      </c>
      <c r="B14" s="428" t="s">
        <v>475</v>
      </c>
      <c r="C14" s="425"/>
      <c r="D14" s="431"/>
    </row>
    <row r="15" spans="1:4" s="373" customFormat="1">
      <c r="A15" s="368">
        <v>3.1</v>
      </c>
      <c r="B15" s="419" t="s">
        <v>419</v>
      </c>
      <c r="C15" s="424">
        <v>1.9765498714127746E-2</v>
      </c>
      <c r="D15" s="421">
        <v>355343134.72863996</v>
      </c>
    </row>
    <row r="16" spans="1:4" s="373" customFormat="1">
      <c r="A16" s="368">
        <v>3.2</v>
      </c>
      <c r="B16" s="419" t="s">
        <v>420</v>
      </c>
      <c r="C16" s="424">
        <v>2.6426604834478534E-2</v>
      </c>
      <c r="D16" s="421">
        <v>475096163.16468638</v>
      </c>
    </row>
    <row r="17" spans="1:6" s="372" customFormat="1">
      <c r="A17" s="368">
        <v>3.3</v>
      </c>
      <c r="B17" s="419" t="s">
        <v>421</v>
      </c>
      <c r="C17" s="424">
        <v>4.7007292980291653E-2</v>
      </c>
      <c r="D17" s="421">
        <v>845094732.20552468</v>
      </c>
    </row>
    <row r="18" spans="1:6" s="371" customFormat="1" ht="12.75" customHeight="1">
      <c r="A18" s="434"/>
      <c r="B18" s="435" t="s">
        <v>474</v>
      </c>
      <c r="C18" s="426" t="s">
        <v>740</v>
      </c>
      <c r="D18" s="432" t="s">
        <v>741</v>
      </c>
    </row>
    <row r="19" spans="1:6" s="372" customFormat="1">
      <c r="A19" s="369">
        <v>4</v>
      </c>
      <c r="B19" s="419" t="s">
        <v>415</v>
      </c>
      <c r="C19" s="424">
        <v>0.11476549871412775</v>
      </c>
      <c r="D19" s="421">
        <v>2063248322.8275342</v>
      </c>
    </row>
    <row r="20" spans="1:6" s="372" customFormat="1">
      <c r="A20" s="369">
        <v>5</v>
      </c>
      <c r="B20" s="419" t="s">
        <v>135</v>
      </c>
      <c r="C20" s="424">
        <v>0.13642660483447852</v>
      </c>
      <c r="D20" s="421">
        <v>2452670591.4897213</v>
      </c>
    </row>
    <row r="21" spans="1:6" s="372" customFormat="1" ht="13.5" thickBot="1">
      <c r="A21" s="374" t="s">
        <v>402</v>
      </c>
      <c r="B21" s="375" t="s">
        <v>416</v>
      </c>
      <c r="C21" s="427">
        <v>0.17700729298029166</v>
      </c>
      <c r="D21" s="433">
        <v>3182228147.4987483</v>
      </c>
    </row>
    <row r="22" spans="1:6">
      <c r="F22" s="314"/>
    </row>
    <row r="23" spans="1:6" ht="51">
      <c r="B23" s="313" t="s">
        <v>477</v>
      </c>
    </row>
  </sheetData>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showGridLines="0" zoomScaleNormal="100" workbookViewId="0">
      <pane xSplit="1" ySplit="5" topLeftCell="B6" activePane="bottomRight" state="frozen"/>
      <selection activeCell="B2" sqref="B2"/>
      <selection pane="topRight" activeCell="B2" sqref="B2"/>
      <selection pane="bottomLeft" activeCell="B2" sqref="B2"/>
      <selection pane="bottomRight" activeCell="B6" sqref="B6"/>
    </sheetView>
  </sheetViews>
  <sheetFormatPr defaultColWidth="9.140625" defaultRowHeight="14.25"/>
  <cols>
    <col min="1" max="1" width="10.7109375" style="4" customWidth="1"/>
    <col min="2" max="2" width="91.85546875" style="4" customWidth="1"/>
    <col min="3" max="3" width="53.140625" style="4" customWidth="1"/>
    <col min="4" max="4" width="32.28515625" style="4" customWidth="1"/>
    <col min="5" max="5" width="9.42578125" style="5" customWidth="1"/>
    <col min="6" max="16384" width="9.140625" style="5"/>
  </cols>
  <sheetData>
    <row r="1" spans="1:6">
      <c r="A1" s="2" t="s">
        <v>30</v>
      </c>
      <c r="B1" s="3" t="str">
        <f>'1. key ratios '!B1</f>
        <v>Bank of Georgia</v>
      </c>
      <c r="E1" s="4"/>
      <c r="F1" s="4"/>
    </row>
    <row r="2" spans="1:6" s="88" customFormat="1" ht="15.75" customHeight="1">
      <c r="A2" s="2" t="s">
        <v>31</v>
      </c>
      <c r="B2" s="458">
        <f>'2.RC'!B2</f>
        <v>44561</v>
      </c>
    </row>
    <row r="3" spans="1:6" s="88" customFormat="1" ht="15.75" customHeight="1">
      <c r="A3" s="128"/>
    </row>
    <row r="4" spans="1:6" s="88" customFormat="1" ht="15.75" customHeight="1" thickBot="1">
      <c r="A4" s="88" t="s">
        <v>86</v>
      </c>
      <c r="B4" s="246" t="s">
        <v>284</v>
      </c>
      <c r="D4" s="54" t="s">
        <v>73</v>
      </c>
    </row>
    <row r="5" spans="1:6" ht="25.5">
      <c r="A5" s="129" t="s">
        <v>6</v>
      </c>
      <c r="B5" s="277" t="s">
        <v>338</v>
      </c>
      <c r="C5" s="130" t="s">
        <v>91</v>
      </c>
      <c r="D5" s="131" t="s">
        <v>92</v>
      </c>
    </row>
    <row r="6" spans="1:6" ht="15.75">
      <c r="A6" s="93">
        <v>1</v>
      </c>
      <c r="B6" s="132" t="s">
        <v>35</v>
      </c>
      <c r="C6" s="133">
        <v>795127843.81999993</v>
      </c>
      <c r="D6" s="636"/>
      <c r="E6" s="134"/>
    </row>
    <row r="7" spans="1:6" ht="15.75">
      <c r="A7" s="93">
        <v>2</v>
      </c>
      <c r="B7" s="135" t="s">
        <v>36</v>
      </c>
      <c r="C7" s="136">
        <v>1958847830.7</v>
      </c>
      <c r="D7" s="637"/>
      <c r="E7" s="134"/>
    </row>
    <row r="8" spans="1:6" ht="15.75">
      <c r="A8" s="93">
        <v>3</v>
      </c>
      <c r="B8" s="135" t="s">
        <v>37</v>
      </c>
      <c r="C8" s="136">
        <v>575632909.7700001</v>
      </c>
      <c r="D8" s="637"/>
      <c r="E8" s="134"/>
    </row>
    <row r="9" spans="1:6" ht="15.75">
      <c r="A9" s="93">
        <v>4</v>
      </c>
      <c r="B9" s="135" t="s">
        <v>38</v>
      </c>
      <c r="C9" s="136">
        <v>303.24</v>
      </c>
      <c r="D9" s="637"/>
      <c r="E9" s="134"/>
    </row>
    <row r="10" spans="1:6" ht="15.75">
      <c r="A10" s="93">
        <v>5</v>
      </c>
      <c r="B10" s="135" t="s">
        <v>39</v>
      </c>
      <c r="C10" s="136">
        <v>2452491730.0180001</v>
      </c>
      <c r="D10" s="637"/>
      <c r="E10" s="134"/>
    </row>
    <row r="11" spans="1:6" ht="15.75">
      <c r="A11" s="93">
        <v>5.0999999999999996</v>
      </c>
      <c r="B11" s="135" t="s">
        <v>41</v>
      </c>
      <c r="C11" s="136">
        <v>-464535.87199999997</v>
      </c>
      <c r="D11" s="638" t="s">
        <v>780</v>
      </c>
      <c r="E11" s="134"/>
    </row>
    <row r="12" spans="1:6" ht="15.75">
      <c r="A12" s="93">
        <v>6.1</v>
      </c>
      <c r="B12" s="247" t="s">
        <v>40</v>
      </c>
      <c r="C12" s="137">
        <v>15385154749.2076</v>
      </c>
      <c r="D12" s="638"/>
      <c r="E12" s="138"/>
    </row>
    <row r="13" spans="1:6" ht="15.75">
      <c r="A13" s="93">
        <v>6.2</v>
      </c>
      <c r="B13" s="248" t="s">
        <v>41</v>
      </c>
      <c r="C13" s="137">
        <v>-614291231.34249997</v>
      </c>
      <c r="D13" s="638"/>
      <c r="E13" s="138"/>
    </row>
    <row r="14" spans="1:6" ht="15.75">
      <c r="A14" s="93" t="s">
        <v>709</v>
      </c>
      <c r="B14" s="140" t="s">
        <v>711</v>
      </c>
      <c r="C14" s="137">
        <v>-275676262.55300003</v>
      </c>
      <c r="D14" s="638" t="s">
        <v>780</v>
      </c>
      <c r="E14" s="138"/>
    </row>
    <row r="15" spans="1:6" ht="15.75">
      <c r="A15" s="93" t="s">
        <v>710</v>
      </c>
      <c r="B15" s="140" t="s">
        <v>712</v>
      </c>
      <c r="C15" s="137">
        <v>0</v>
      </c>
      <c r="D15" s="638"/>
      <c r="E15" s="138"/>
    </row>
    <row r="16" spans="1:6" ht="15.75">
      <c r="A16" s="93">
        <v>6</v>
      </c>
      <c r="B16" s="135" t="s">
        <v>42</v>
      </c>
      <c r="C16" s="139">
        <v>14770863517.865099</v>
      </c>
      <c r="D16" s="638"/>
      <c r="E16" s="134"/>
    </row>
    <row r="17" spans="1:5" ht="15.75">
      <c r="A17" s="93">
        <v>7</v>
      </c>
      <c r="B17" s="135" t="s">
        <v>43</v>
      </c>
      <c r="C17" s="136">
        <v>184077527.34000003</v>
      </c>
      <c r="D17" s="638"/>
      <c r="E17" s="134"/>
    </row>
    <row r="18" spans="1:5" ht="15.75">
      <c r="A18" s="93">
        <v>8</v>
      </c>
      <c r="B18" s="275" t="s">
        <v>197</v>
      </c>
      <c r="C18" s="136">
        <v>94575168.069999993</v>
      </c>
      <c r="D18" s="638"/>
      <c r="E18" s="134"/>
    </row>
    <row r="19" spans="1:5" ht="15.75">
      <c r="A19" s="93">
        <v>9</v>
      </c>
      <c r="B19" s="135" t="s">
        <v>44</v>
      </c>
      <c r="C19" s="136">
        <v>148182693.25</v>
      </c>
      <c r="D19" s="638" t="s">
        <v>781</v>
      </c>
      <c r="E19" s="134"/>
    </row>
    <row r="20" spans="1:5" ht="15.75">
      <c r="A20" s="93">
        <v>9.1</v>
      </c>
      <c r="B20" s="140" t="s">
        <v>88</v>
      </c>
      <c r="C20" s="137">
        <v>5320364.18</v>
      </c>
      <c r="D20" s="638" t="s">
        <v>782</v>
      </c>
      <c r="E20" s="134"/>
    </row>
    <row r="21" spans="1:5" ht="15.75">
      <c r="A21" s="93">
        <v>9.1999999999999993</v>
      </c>
      <c r="B21" s="140" t="s">
        <v>89</v>
      </c>
      <c r="C21" s="137">
        <v>4153914.1099999994</v>
      </c>
      <c r="D21" s="638" t="s">
        <v>783</v>
      </c>
      <c r="E21" s="134"/>
    </row>
    <row r="22" spans="1:5" ht="15.75">
      <c r="A22" s="93">
        <v>9.3000000000000007</v>
      </c>
      <c r="B22" s="249" t="s">
        <v>266</v>
      </c>
      <c r="C22" s="137">
        <v>0</v>
      </c>
      <c r="D22" s="637"/>
      <c r="E22" s="134"/>
    </row>
    <row r="23" spans="1:5" ht="15.75">
      <c r="A23" s="93">
        <v>10</v>
      </c>
      <c r="B23" s="135" t="s">
        <v>45</v>
      </c>
      <c r="C23" s="136">
        <v>510052256.26999998</v>
      </c>
      <c r="D23" s="638" t="s">
        <v>784</v>
      </c>
      <c r="E23" s="134"/>
    </row>
    <row r="24" spans="1:5" ht="15.75">
      <c r="A24" s="93">
        <v>10.1</v>
      </c>
      <c r="B24" s="140" t="s">
        <v>90</v>
      </c>
      <c r="C24" s="136">
        <v>0</v>
      </c>
      <c r="D24" s="639"/>
      <c r="E24" s="134"/>
    </row>
    <row r="25" spans="1:5" ht="15.75">
      <c r="A25" s="93">
        <v>11</v>
      </c>
      <c r="B25" s="141" t="s">
        <v>46</v>
      </c>
      <c r="C25" s="142">
        <v>298332067.50389999</v>
      </c>
      <c r="D25" s="638" t="s">
        <v>785</v>
      </c>
      <c r="E25" s="134"/>
    </row>
    <row r="26" spans="1:5" ht="15.75">
      <c r="A26" s="93"/>
      <c r="B26" s="630"/>
      <c r="C26" s="631"/>
      <c r="D26" s="640"/>
      <c r="E26" s="134"/>
    </row>
    <row r="27" spans="1:5" ht="15.75">
      <c r="A27" s="93">
        <v>12</v>
      </c>
      <c r="B27" s="143" t="s">
        <v>47</v>
      </c>
      <c r="C27" s="632">
        <f>SUM(C6:C10,C16:C19,C23,C25)</f>
        <v>21788183847.847</v>
      </c>
      <c r="D27" s="641"/>
      <c r="E27" s="144"/>
    </row>
    <row r="28" spans="1:5" ht="15.75">
      <c r="A28" s="93">
        <v>13</v>
      </c>
      <c r="B28" s="135" t="s">
        <v>49</v>
      </c>
      <c r="C28" s="145">
        <v>255400536.29000002</v>
      </c>
      <c r="D28" s="642"/>
      <c r="E28" s="134"/>
    </row>
    <row r="29" spans="1:5" ht="15.75">
      <c r="A29" s="93">
        <v>14</v>
      </c>
      <c r="B29" s="135" t="s">
        <v>50</v>
      </c>
      <c r="C29" s="136">
        <v>3723673569.6564999</v>
      </c>
      <c r="D29" s="637"/>
      <c r="E29" s="134"/>
    </row>
    <row r="30" spans="1:5" ht="15.75">
      <c r="A30" s="93">
        <v>15</v>
      </c>
      <c r="B30" s="135" t="s">
        <v>51</v>
      </c>
      <c r="C30" s="136">
        <v>3167478174.0099998</v>
      </c>
      <c r="D30" s="637"/>
      <c r="E30" s="134"/>
    </row>
    <row r="31" spans="1:5" ht="15.75">
      <c r="A31" s="93">
        <v>16</v>
      </c>
      <c r="B31" s="135" t="s">
        <v>52</v>
      </c>
      <c r="C31" s="136">
        <v>6656307185.75</v>
      </c>
      <c r="D31" s="637"/>
      <c r="E31" s="134"/>
    </row>
    <row r="32" spans="1:5" ht="15.75">
      <c r="A32" s="93">
        <v>17</v>
      </c>
      <c r="B32" s="135" t="s">
        <v>53</v>
      </c>
      <c r="C32" s="136">
        <v>1045057965.85</v>
      </c>
      <c r="D32" s="637"/>
      <c r="E32" s="134"/>
    </row>
    <row r="33" spans="1:5" ht="15.75">
      <c r="A33" s="93">
        <v>18</v>
      </c>
      <c r="B33" s="135" t="s">
        <v>54</v>
      </c>
      <c r="C33" s="136">
        <v>2828797170.1300001</v>
      </c>
      <c r="D33" s="637"/>
      <c r="E33" s="134"/>
    </row>
    <row r="34" spans="1:5" ht="15.75">
      <c r="A34" s="93">
        <v>19</v>
      </c>
      <c r="B34" s="135" t="s">
        <v>55</v>
      </c>
      <c r="C34" s="136">
        <v>91395846.089999974</v>
      </c>
      <c r="D34" s="637"/>
      <c r="E34" s="134"/>
    </row>
    <row r="35" spans="1:5" ht="15.75">
      <c r="A35" s="93">
        <v>20</v>
      </c>
      <c r="B35" s="135" t="s">
        <v>56</v>
      </c>
      <c r="C35" s="136">
        <v>510065699.83935595</v>
      </c>
      <c r="D35" s="637"/>
      <c r="E35" s="134"/>
    </row>
    <row r="36" spans="1:5" ht="15.75">
      <c r="A36" s="93">
        <v>20.100000000000001</v>
      </c>
      <c r="B36" s="146" t="s">
        <v>714</v>
      </c>
      <c r="C36" s="142">
        <v>32208464.2379</v>
      </c>
      <c r="D36" s="639"/>
      <c r="E36" s="134"/>
    </row>
    <row r="37" spans="1:5" ht="15.75">
      <c r="A37" s="93">
        <v>21</v>
      </c>
      <c r="B37" s="141" t="s">
        <v>57</v>
      </c>
      <c r="C37" s="142">
        <v>981939200</v>
      </c>
      <c r="D37" s="639"/>
      <c r="E37" s="134"/>
    </row>
    <row r="38" spans="1:5" ht="15.75">
      <c r="A38" s="93">
        <v>21.1</v>
      </c>
      <c r="B38" s="146" t="s">
        <v>713</v>
      </c>
      <c r="C38" s="147">
        <v>585446400</v>
      </c>
      <c r="D38" s="640"/>
      <c r="E38" s="134"/>
    </row>
    <row r="39" spans="1:5" ht="15.75">
      <c r="A39" s="93"/>
      <c r="B39" s="633"/>
      <c r="C39" s="634">
        <v>309760000</v>
      </c>
      <c r="D39" s="640"/>
      <c r="E39" s="134"/>
    </row>
    <row r="40" spans="1:5" ht="15.75">
      <c r="A40" s="93">
        <v>22</v>
      </c>
      <c r="B40" s="143" t="s">
        <v>58</v>
      </c>
      <c r="C40" s="632">
        <f>SUM(C28:C37)</f>
        <v>19292323811.853756</v>
      </c>
      <c r="D40" s="641"/>
      <c r="E40" s="144"/>
    </row>
    <row r="41" spans="1:5" ht="15.75">
      <c r="A41" s="93">
        <v>23</v>
      </c>
      <c r="B41" s="141" t="s">
        <v>60</v>
      </c>
      <c r="C41" s="136">
        <v>27993660.18</v>
      </c>
      <c r="D41" s="637"/>
      <c r="E41" s="134"/>
    </row>
    <row r="42" spans="1:5" ht="15.75">
      <c r="A42" s="93">
        <v>24</v>
      </c>
      <c r="B42" s="141" t="s">
        <v>61</v>
      </c>
      <c r="C42" s="136">
        <v>0</v>
      </c>
      <c r="D42" s="637"/>
      <c r="E42" s="134"/>
    </row>
    <row r="43" spans="1:5" ht="15.75">
      <c r="A43" s="93">
        <v>25</v>
      </c>
      <c r="B43" s="141" t="s">
        <v>62</v>
      </c>
      <c r="C43" s="136">
        <v>-3820195.59</v>
      </c>
      <c r="D43" s="637"/>
      <c r="E43" s="134"/>
    </row>
    <row r="44" spans="1:5" ht="15.75">
      <c r="A44" s="93">
        <v>26</v>
      </c>
      <c r="B44" s="141" t="s">
        <v>63</v>
      </c>
      <c r="C44" s="136">
        <v>196689884.32999998</v>
      </c>
      <c r="D44" s="637"/>
      <c r="E44" s="134"/>
    </row>
    <row r="45" spans="1:5" ht="15.75">
      <c r="A45" s="93">
        <v>27</v>
      </c>
      <c r="B45" s="141" t="s">
        <v>64</v>
      </c>
      <c r="C45" s="136">
        <v>0</v>
      </c>
      <c r="D45" s="637"/>
      <c r="E45" s="134"/>
    </row>
    <row r="46" spans="1:5" ht="15.75">
      <c r="A46" s="93">
        <v>28</v>
      </c>
      <c r="B46" s="141" t="s">
        <v>65</v>
      </c>
      <c r="C46" s="136">
        <v>2308747710.4011436</v>
      </c>
      <c r="D46" s="637"/>
      <c r="E46" s="134"/>
    </row>
    <row r="47" spans="1:5" ht="15.75">
      <c r="A47" s="93">
        <v>29</v>
      </c>
      <c r="B47" s="141" t="s">
        <v>66</v>
      </c>
      <c r="C47" s="136">
        <v>-1542559.0900000036</v>
      </c>
      <c r="D47" s="637"/>
      <c r="E47" s="134"/>
    </row>
    <row r="48" spans="1:5" ht="16.5" thickBot="1">
      <c r="A48" s="148">
        <v>30</v>
      </c>
      <c r="B48" s="149" t="s">
        <v>264</v>
      </c>
      <c r="C48" s="635">
        <f>SUM(C41:C47)</f>
        <v>2528068500.2311435</v>
      </c>
      <c r="D48" s="643"/>
      <c r="E48" s="144"/>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showGridLines="0" zoomScale="80" zoomScaleNormal="80" workbookViewId="0">
      <pane xSplit="1" ySplit="4" topLeftCell="B5" activePane="bottomRight" state="frozen"/>
      <selection activeCell="B2" sqref="B2"/>
      <selection pane="topRight" activeCell="B2" sqref="B2"/>
      <selection pane="bottomLeft" activeCell="B2" sqref="B2"/>
      <selection pane="bottomRight" activeCell="B5" sqref="B5"/>
    </sheetView>
  </sheetViews>
  <sheetFormatPr defaultColWidth="9.140625" defaultRowHeight="12.75"/>
  <cols>
    <col min="1" max="1" width="10.5703125" style="4" bestFit="1" customWidth="1"/>
    <col min="2" max="2" width="95" style="4" customWidth="1"/>
    <col min="3" max="3" width="13" style="4" bestFit="1" customWidth="1"/>
    <col min="4" max="4" width="16.42578125" style="4" bestFit="1" customWidth="1"/>
    <col min="5" max="5" width="13" style="4" bestFit="1" customWidth="1"/>
    <col min="6" max="6" width="16.42578125" style="4" bestFit="1" customWidth="1"/>
    <col min="7" max="7" width="13" style="4" bestFit="1" customWidth="1"/>
    <col min="8" max="8" width="13.28515625" style="4" bestFit="1" customWidth="1"/>
    <col min="9" max="9" width="13" style="4" bestFit="1" customWidth="1"/>
    <col min="10" max="10" width="13.28515625" style="4" bestFit="1" customWidth="1"/>
    <col min="11" max="11" width="13" style="4" bestFit="1" customWidth="1"/>
    <col min="12" max="16" width="13" style="52" bestFit="1" customWidth="1"/>
    <col min="17" max="17" width="14.7109375" style="52" customWidth="1"/>
    <col min="18" max="18" width="13" style="52" bestFit="1" customWidth="1"/>
    <col min="19" max="19" width="34.85546875" style="52" customWidth="1"/>
    <col min="20" max="16384" width="9.140625" style="52"/>
  </cols>
  <sheetData>
    <row r="1" spans="1:19">
      <c r="A1" s="2" t="s">
        <v>30</v>
      </c>
      <c r="B1" s="3" t="str">
        <f>'1. key ratios '!B1</f>
        <v>Bank of Georgia</v>
      </c>
    </row>
    <row r="2" spans="1:19">
      <c r="A2" s="2" t="s">
        <v>31</v>
      </c>
      <c r="B2" s="458">
        <f>'2.RC'!B2</f>
        <v>44561</v>
      </c>
    </row>
    <row r="4" spans="1:19" ht="26.25" thickBot="1">
      <c r="A4" s="4" t="s">
        <v>247</v>
      </c>
      <c r="B4" s="299" t="s">
        <v>373</v>
      </c>
    </row>
    <row r="5" spans="1:19" s="285" customFormat="1">
      <c r="A5" s="280"/>
      <c r="B5" s="281"/>
      <c r="C5" s="282" t="s">
        <v>0</v>
      </c>
      <c r="D5" s="282" t="s">
        <v>1</v>
      </c>
      <c r="E5" s="282" t="s">
        <v>2</v>
      </c>
      <c r="F5" s="282" t="s">
        <v>3</v>
      </c>
      <c r="G5" s="282" t="s">
        <v>4</v>
      </c>
      <c r="H5" s="282" t="s">
        <v>5</v>
      </c>
      <c r="I5" s="282" t="s">
        <v>8</v>
      </c>
      <c r="J5" s="282" t="s">
        <v>9</v>
      </c>
      <c r="K5" s="282" t="s">
        <v>10</v>
      </c>
      <c r="L5" s="282" t="s">
        <v>11</v>
      </c>
      <c r="M5" s="282" t="s">
        <v>12</v>
      </c>
      <c r="N5" s="282" t="s">
        <v>13</v>
      </c>
      <c r="O5" s="282" t="s">
        <v>356</v>
      </c>
      <c r="P5" s="282" t="s">
        <v>357</v>
      </c>
      <c r="Q5" s="282" t="s">
        <v>358</v>
      </c>
      <c r="R5" s="283" t="s">
        <v>359</v>
      </c>
      <c r="S5" s="284" t="s">
        <v>360</v>
      </c>
    </row>
    <row r="6" spans="1:19" s="285" customFormat="1" ht="99" customHeight="1">
      <c r="A6" s="286"/>
      <c r="B6" s="691" t="s">
        <v>361</v>
      </c>
      <c r="C6" s="687">
        <v>0</v>
      </c>
      <c r="D6" s="688"/>
      <c r="E6" s="687">
        <v>0.2</v>
      </c>
      <c r="F6" s="688"/>
      <c r="G6" s="687">
        <v>0.35</v>
      </c>
      <c r="H6" s="688"/>
      <c r="I6" s="687">
        <v>0.5</v>
      </c>
      <c r="J6" s="688"/>
      <c r="K6" s="687">
        <v>0.75</v>
      </c>
      <c r="L6" s="688"/>
      <c r="M6" s="687">
        <v>1</v>
      </c>
      <c r="N6" s="688"/>
      <c r="O6" s="687">
        <v>1.5</v>
      </c>
      <c r="P6" s="688"/>
      <c r="Q6" s="687">
        <v>2.5</v>
      </c>
      <c r="R6" s="688"/>
      <c r="S6" s="689" t="s">
        <v>246</v>
      </c>
    </row>
    <row r="7" spans="1:19" s="285" customFormat="1" ht="30.75" customHeight="1">
      <c r="A7" s="286"/>
      <c r="B7" s="692"/>
      <c r="C7" s="276" t="s">
        <v>249</v>
      </c>
      <c r="D7" s="276" t="s">
        <v>248</v>
      </c>
      <c r="E7" s="276" t="s">
        <v>249</v>
      </c>
      <c r="F7" s="276" t="s">
        <v>248</v>
      </c>
      <c r="G7" s="276" t="s">
        <v>249</v>
      </c>
      <c r="H7" s="276" t="s">
        <v>248</v>
      </c>
      <c r="I7" s="276" t="s">
        <v>249</v>
      </c>
      <c r="J7" s="276" t="s">
        <v>248</v>
      </c>
      <c r="K7" s="276" t="s">
        <v>249</v>
      </c>
      <c r="L7" s="276" t="s">
        <v>248</v>
      </c>
      <c r="M7" s="276" t="s">
        <v>249</v>
      </c>
      <c r="N7" s="276" t="s">
        <v>248</v>
      </c>
      <c r="O7" s="276" t="s">
        <v>249</v>
      </c>
      <c r="P7" s="276" t="s">
        <v>248</v>
      </c>
      <c r="Q7" s="276" t="s">
        <v>249</v>
      </c>
      <c r="R7" s="276" t="s">
        <v>248</v>
      </c>
      <c r="S7" s="690"/>
    </row>
    <row r="8" spans="1:19" s="152" customFormat="1">
      <c r="A8" s="150">
        <v>1</v>
      </c>
      <c r="B8" s="1" t="s">
        <v>94</v>
      </c>
      <c r="C8" s="151">
        <v>1326525701.1099999</v>
      </c>
      <c r="D8" s="151"/>
      <c r="E8" s="151">
        <v>15992353.2454</v>
      </c>
      <c r="F8" s="151"/>
      <c r="G8" s="151">
        <v>0</v>
      </c>
      <c r="H8" s="151"/>
      <c r="I8" s="151">
        <v>0</v>
      </c>
      <c r="J8" s="151"/>
      <c r="K8" s="151">
        <v>0</v>
      </c>
      <c r="L8" s="151"/>
      <c r="M8" s="151">
        <v>1927458158.28</v>
      </c>
      <c r="N8" s="151"/>
      <c r="O8" s="151">
        <v>0</v>
      </c>
      <c r="P8" s="151"/>
      <c r="Q8" s="151">
        <v>0</v>
      </c>
      <c r="R8" s="151"/>
      <c r="S8" s="300">
        <v>1930656628.92908</v>
      </c>
    </row>
    <row r="9" spans="1:19" s="152" customFormat="1">
      <c r="A9" s="150">
        <v>2</v>
      </c>
      <c r="B9" s="1" t="s">
        <v>95</v>
      </c>
      <c r="C9" s="151">
        <v>0</v>
      </c>
      <c r="D9" s="151"/>
      <c r="E9" s="151">
        <v>0</v>
      </c>
      <c r="F9" s="151"/>
      <c r="G9" s="151">
        <v>0</v>
      </c>
      <c r="H9" s="151"/>
      <c r="I9" s="151">
        <v>0</v>
      </c>
      <c r="J9" s="151"/>
      <c r="K9" s="151">
        <v>0</v>
      </c>
      <c r="L9" s="151"/>
      <c r="M9" s="151">
        <v>0</v>
      </c>
      <c r="N9" s="151"/>
      <c r="O9" s="151">
        <v>0</v>
      </c>
      <c r="P9" s="151"/>
      <c r="Q9" s="151">
        <v>0</v>
      </c>
      <c r="R9" s="151"/>
      <c r="S9" s="300">
        <v>0</v>
      </c>
    </row>
    <row r="10" spans="1:19" s="152" customFormat="1">
      <c r="A10" s="150">
        <v>3</v>
      </c>
      <c r="B10" s="1" t="s">
        <v>267</v>
      </c>
      <c r="C10" s="151"/>
      <c r="D10" s="151"/>
      <c r="E10" s="151">
        <v>0</v>
      </c>
      <c r="F10" s="151"/>
      <c r="G10" s="151">
        <v>0</v>
      </c>
      <c r="H10" s="151"/>
      <c r="I10" s="151">
        <v>0</v>
      </c>
      <c r="J10" s="151"/>
      <c r="K10" s="151">
        <v>0</v>
      </c>
      <c r="L10" s="151"/>
      <c r="M10" s="151">
        <v>0</v>
      </c>
      <c r="N10" s="151"/>
      <c r="O10" s="151">
        <v>0</v>
      </c>
      <c r="P10" s="151"/>
      <c r="Q10" s="151">
        <v>0</v>
      </c>
      <c r="R10" s="151"/>
      <c r="S10" s="300">
        <v>0</v>
      </c>
    </row>
    <row r="11" spans="1:19" s="152" customFormat="1">
      <c r="A11" s="150">
        <v>4</v>
      </c>
      <c r="B11" s="1" t="s">
        <v>96</v>
      </c>
      <c r="C11" s="151">
        <v>949947135.10000002</v>
      </c>
      <c r="D11" s="151"/>
      <c r="E11" s="151">
        <v>0</v>
      </c>
      <c r="F11" s="151"/>
      <c r="G11" s="151">
        <v>0</v>
      </c>
      <c r="H11" s="151"/>
      <c r="I11" s="151">
        <v>65407064.600000001</v>
      </c>
      <c r="J11" s="151"/>
      <c r="K11" s="151">
        <v>0</v>
      </c>
      <c r="L11" s="151"/>
      <c r="M11" s="151">
        <v>0</v>
      </c>
      <c r="N11" s="151"/>
      <c r="O11" s="151">
        <v>0</v>
      </c>
      <c r="P11" s="151"/>
      <c r="Q11" s="151">
        <v>0</v>
      </c>
      <c r="R11" s="151"/>
      <c r="S11" s="300">
        <v>32703532.300000001</v>
      </c>
    </row>
    <row r="12" spans="1:19" s="152" customFormat="1">
      <c r="A12" s="150">
        <v>5</v>
      </c>
      <c r="B12" s="1" t="s">
        <v>97</v>
      </c>
      <c r="C12" s="151">
        <v>0</v>
      </c>
      <c r="D12" s="151"/>
      <c r="E12" s="151">
        <v>0</v>
      </c>
      <c r="F12" s="151"/>
      <c r="G12" s="151">
        <v>0</v>
      </c>
      <c r="H12" s="151"/>
      <c r="I12" s="151">
        <v>0</v>
      </c>
      <c r="J12" s="151"/>
      <c r="K12" s="151">
        <v>0</v>
      </c>
      <c r="L12" s="151"/>
      <c r="M12" s="151">
        <v>0</v>
      </c>
      <c r="N12" s="151"/>
      <c r="O12" s="151">
        <v>0</v>
      </c>
      <c r="P12" s="151"/>
      <c r="Q12" s="151">
        <v>0</v>
      </c>
      <c r="R12" s="151"/>
      <c r="S12" s="300">
        <v>0</v>
      </c>
    </row>
    <row r="13" spans="1:19" s="152" customFormat="1">
      <c r="A13" s="150">
        <v>6</v>
      </c>
      <c r="B13" s="1" t="s">
        <v>98</v>
      </c>
      <c r="C13" s="151"/>
      <c r="D13" s="151"/>
      <c r="E13" s="151">
        <v>626148501.07000005</v>
      </c>
      <c r="F13" s="151"/>
      <c r="G13" s="151">
        <v>0</v>
      </c>
      <c r="H13" s="151"/>
      <c r="I13" s="151">
        <v>71484365.860000014</v>
      </c>
      <c r="J13" s="151"/>
      <c r="K13" s="151">
        <v>0</v>
      </c>
      <c r="L13" s="151"/>
      <c r="M13" s="151">
        <v>237635.16</v>
      </c>
      <c r="N13" s="151"/>
      <c r="O13" s="151">
        <v>0</v>
      </c>
      <c r="P13" s="151"/>
      <c r="Q13" s="151">
        <v>0</v>
      </c>
      <c r="R13" s="151"/>
      <c r="S13" s="300">
        <v>161209518.30400002</v>
      </c>
    </row>
    <row r="14" spans="1:19" s="152" customFormat="1">
      <c r="A14" s="150">
        <v>7</v>
      </c>
      <c r="B14" s="1" t="s">
        <v>99</v>
      </c>
      <c r="C14" s="151"/>
      <c r="D14" s="151"/>
      <c r="E14" s="151">
        <v>0</v>
      </c>
      <c r="F14" s="151"/>
      <c r="G14" s="151">
        <v>0</v>
      </c>
      <c r="H14" s="151"/>
      <c r="I14" s="151">
        <v>0</v>
      </c>
      <c r="J14" s="151"/>
      <c r="K14" s="151">
        <v>0</v>
      </c>
      <c r="L14" s="151"/>
      <c r="M14" s="151">
        <v>5712231298.7602997</v>
      </c>
      <c r="N14" s="151">
        <v>933426070.63294601</v>
      </c>
      <c r="O14" s="151">
        <v>102622956.8847</v>
      </c>
      <c r="P14" s="151"/>
      <c r="Q14" s="151">
        <v>0</v>
      </c>
      <c r="R14" s="151"/>
      <c r="S14" s="300">
        <v>6799591804.7202959</v>
      </c>
    </row>
    <row r="15" spans="1:19" s="152" customFormat="1">
      <c r="A15" s="150">
        <v>8</v>
      </c>
      <c r="B15" s="1" t="s">
        <v>100</v>
      </c>
      <c r="C15" s="151"/>
      <c r="D15" s="151"/>
      <c r="E15" s="151">
        <v>0</v>
      </c>
      <c r="F15" s="151"/>
      <c r="G15" s="151">
        <v>0</v>
      </c>
      <c r="H15" s="151"/>
      <c r="I15" s="151">
        <v>0</v>
      </c>
      <c r="J15" s="151"/>
      <c r="K15" s="151">
        <v>4230294661.0661998</v>
      </c>
      <c r="L15" s="151">
        <v>119498875.45784999</v>
      </c>
      <c r="M15" s="151">
        <v>0</v>
      </c>
      <c r="N15" s="151">
        <v>0</v>
      </c>
      <c r="O15" s="151"/>
      <c r="P15" s="151"/>
      <c r="Q15" s="151">
        <v>0</v>
      </c>
      <c r="R15" s="151"/>
      <c r="S15" s="300">
        <v>3262345152.3930373</v>
      </c>
    </row>
    <row r="16" spans="1:19" s="152" customFormat="1">
      <c r="A16" s="150">
        <v>9</v>
      </c>
      <c r="B16" s="1" t="s">
        <v>101</v>
      </c>
      <c r="C16" s="151"/>
      <c r="D16" s="151"/>
      <c r="E16" s="151">
        <v>0</v>
      </c>
      <c r="F16" s="151"/>
      <c r="G16" s="151">
        <v>3520159612.4782</v>
      </c>
      <c r="H16" s="151"/>
      <c r="I16" s="151">
        <v>0</v>
      </c>
      <c r="J16" s="151"/>
      <c r="K16" s="151">
        <v>0</v>
      </c>
      <c r="L16" s="151"/>
      <c r="M16" s="151">
        <v>0</v>
      </c>
      <c r="N16" s="151"/>
      <c r="O16" s="151">
        <v>0</v>
      </c>
      <c r="P16" s="151"/>
      <c r="Q16" s="151">
        <v>0</v>
      </c>
      <c r="R16" s="151"/>
      <c r="S16" s="300">
        <v>1232055864.3673699</v>
      </c>
    </row>
    <row r="17" spans="1:19" s="152" customFormat="1">
      <c r="A17" s="150">
        <v>10</v>
      </c>
      <c r="B17" s="1" t="s">
        <v>102</v>
      </c>
      <c r="C17" s="151"/>
      <c r="D17" s="151"/>
      <c r="E17" s="151">
        <v>0</v>
      </c>
      <c r="F17" s="151"/>
      <c r="G17" s="151">
        <v>0</v>
      </c>
      <c r="H17" s="151"/>
      <c r="I17" s="151">
        <v>15309538.805600001</v>
      </c>
      <c r="J17" s="151"/>
      <c r="K17" s="151">
        <v>0</v>
      </c>
      <c r="L17" s="151"/>
      <c r="M17" s="151">
        <v>113796355.88</v>
      </c>
      <c r="N17" s="151"/>
      <c r="O17" s="151">
        <v>2888791.1028</v>
      </c>
      <c r="P17" s="151"/>
      <c r="Q17" s="151">
        <v>0</v>
      </c>
      <c r="R17" s="151"/>
      <c r="S17" s="300">
        <v>125784311.93699999</v>
      </c>
    </row>
    <row r="18" spans="1:19" s="152" customFormat="1">
      <c r="A18" s="150">
        <v>11</v>
      </c>
      <c r="B18" s="1" t="s">
        <v>103</v>
      </c>
      <c r="C18" s="151"/>
      <c r="D18" s="151"/>
      <c r="E18" s="151">
        <v>0</v>
      </c>
      <c r="F18" s="151"/>
      <c r="G18" s="151">
        <v>0</v>
      </c>
      <c r="H18" s="151"/>
      <c r="I18" s="151">
        <v>0</v>
      </c>
      <c r="J18" s="151"/>
      <c r="K18" s="151">
        <v>0</v>
      </c>
      <c r="L18" s="151"/>
      <c r="M18" s="151">
        <v>1037793729.0594</v>
      </c>
      <c r="N18" s="151"/>
      <c r="O18" s="151">
        <v>509010128.47180003</v>
      </c>
      <c r="P18" s="151"/>
      <c r="Q18" s="151">
        <v>25091054</v>
      </c>
      <c r="R18" s="151"/>
      <c r="S18" s="300">
        <v>1864036556.7670999</v>
      </c>
    </row>
    <row r="19" spans="1:19" s="152" customFormat="1">
      <c r="A19" s="150">
        <v>12</v>
      </c>
      <c r="B19" s="1" t="s">
        <v>104</v>
      </c>
      <c r="C19" s="151"/>
      <c r="D19" s="151"/>
      <c r="E19" s="151">
        <v>0</v>
      </c>
      <c r="F19" s="151"/>
      <c r="G19" s="151">
        <v>0</v>
      </c>
      <c r="H19" s="151"/>
      <c r="I19" s="151">
        <v>0</v>
      </c>
      <c r="J19" s="151"/>
      <c r="K19" s="151">
        <v>0</v>
      </c>
      <c r="L19" s="151"/>
      <c r="M19" s="151">
        <v>0</v>
      </c>
      <c r="N19" s="151"/>
      <c r="O19" s="151">
        <v>0</v>
      </c>
      <c r="P19" s="151"/>
      <c r="Q19" s="151">
        <v>0</v>
      </c>
      <c r="R19" s="151"/>
      <c r="S19" s="300">
        <v>0</v>
      </c>
    </row>
    <row r="20" spans="1:19" s="152" customFormat="1">
      <c r="A20" s="150">
        <v>13</v>
      </c>
      <c r="B20" s="1" t="s">
        <v>245</v>
      </c>
      <c r="C20" s="151"/>
      <c r="D20" s="151"/>
      <c r="E20" s="151">
        <v>0</v>
      </c>
      <c r="F20" s="151"/>
      <c r="G20" s="151">
        <v>0</v>
      </c>
      <c r="H20" s="151"/>
      <c r="I20" s="151">
        <v>0</v>
      </c>
      <c r="J20" s="151"/>
      <c r="K20" s="151">
        <v>0</v>
      </c>
      <c r="L20" s="151"/>
      <c r="M20" s="151">
        <v>0</v>
      </c>
      <c r="N20" s="151"/>
      <c r="O20" s="151">
        <v>0</v>
      </c>
      <c r="P20" s="151"/>
      <c r="Q20" s="151">
        <v>0</v>
      </c>
      <c r="R20" s="151"/>
      <c r="S20" s="300">
        <v>0</v>
      </c>
    </row>
    <row r="21" spans="1:19" s="152" customFormat="1">
      <c r="A21" s="150">
        <v>14</v>
      </c>
      <c r="B21" s="1" t="s">
        <v>106</v>
      </c>
      <c r="C21" s="151">
        <v>795127843.81999993</v>
      </c>
      <c r="D21" s="151"/>
      <c r="E21" s="151">
        <v>0</v>
      </c>
      <c r="F21" s="151"/>
      <c r="G21" s="151">
        <v>0</v>
      </c>
      <c r="H21" s="151"/>
      <c r="I21" s="151">
        <v>0</v>
      </c>
      <c r="J21" s="151"/>
      <c r="K21" s="151">
        <v>0</v>
      </c>
      <c r="L21" s="151"/>
      <c r="M21" s="151">
        <v>588883514.25999999</v>
      </c>
      <c r="N21" s="151"/>
      <c r="O21" s="151">
        <v>0</v>
      </c>
      <c r="P21" s="151"/>
      <c r="Q21" s="151">
        <v>138708414.96000001</v>
      </c>
      <c r="R21" s="151"/>
      <c r="S21" s="300">
        <v>935654551.66000009</v>
      </c>
    </row>
    <row r="22" spans="1:19" ht="13.5" thickBot="1">
      <c r="A22" s="153"/>
      <c r="B22" s="154" t="s">
        <v>107</v>
      </c>
      <c r="C22" s="155">
        <f>SUM(C8:C21)</f>
        <v>3071600680.0299997</v>
      </c>
      <c r="D22" s="155">
        <f t="shared" ref="D22:J22" si="0">SUM(D8:D21)</f>
        <v>0</v>
      </c>
      <c r="E22" s="155">
        <f t="shared" si="0"/>
        <v>642140854.3154</v>
      </c>
      <c r="F22" s="155">
        <f t="shared" si="0"/>
        <v>0</v>
      </c>
      <c r="G22" s="155">
        <f t="shared" si="0"/>
        <v>3520159612.4782</v>
      </c>
      <c r="H22" s="155">
        <f t="shared" si="0"/>
        <v>0</v>
      </c>
      <c r="I22" s="155">
        <f t="shared" si="0"/>
        <v>152200969.2656</v>
      </c>
      <c r="J22" s="155">
        <f t="shared" si="0"/>
        <v>0</v>
      </c>
      <c r="K22" s="155">
        <f t="shared" ref="K22:S22" si="1">SUM(K8:K21)</f>
        <v>4230294661.0661998</v>
      </c>
      <c r="L22" s="155">
        <f t="shared" si="1"/>
        <v>119498875.45784999</v>
      </c>
      <c r="M22" s="155">
        <f t="shared" si="1"/>
        <v>9380400691.3997002</v>
      </c>
      <c r="N22" s="155">
        <f t="shared" si="1"/>
        <v>933426070.63294601</v>
      </c>
      <c r="O22" s="155">
        <f t="shared" si="1"/>
        <v>614521876.45930004</v>
      </c>
      <c r="P22" s="155">
        <f t="shared" si="1"/>
        <v>0</v>
      </c>
      <c r="Q22" s="155">
        <f t="shared" si="1"/>
        <v>163799468.96000001</v>
      </c>
      <c r="R22" s="155">
        <f t="shared" si="1"/>
        <v>0</v>
      </c>
      <c r="S22" s="301">
        <f t="shared" si="1"/>
        <v>16344037921.377884</v>
      </c>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showGridLines="0" workbookViewId="0">
      <pane xSplit="2" ySplit="6" topLeftCell="C7" activePane="bottomRight" state="frozen"/>
      <selection activeCell="B2" sqref="B2"/>
      <selection pane="topRight" activeCell="B2" sqref="B2"/>
      <selection pane="bottomLeft" activeCell="B2" sqref="B2"/>
      <selection pane="bottomRight" activeCell="C7" sqref="C7"/>
    </sheetView>
  </sheetViews>
  <sheetFormatPr defaultColWidth="9.140625" defaultRowHeight="12.75"/>
  <cols>
    <col min="1" max="1" width="10.5703125" style="4" bestFit="1" customWidth="1"/>
    <col min="2" max="2" width="63.7109375" style="4" bestFit="1" customWidth="1"/>
    <col min="3" max="3" width="19" style="4" customWidth="1"/>
    <col min="4" max="4" width="19.5703125" style="4" customWidth="1"/>
    <col min="5" max="5" width="31.140625" style="4" customWidth="1"/>
    <col min="6" max="6" width="29.140625" style="4" customWidth="1"/>
    <col min="7" max="7" width="28.5703125" style="4" customWidth="1"/>
    <col min="8" max="8" width="26.42578125" style="4" customWidth="1"/>
    <col min="9" max="9" width="23.7109375" style="4" customWidth="1"/>
    <col min="10" max="10" width="21.5703125" style="4" customWidth="1"/>
    <col min="11" max="11" width="15.7109375" style="4" customWidth="1"/>
    <col min="12" max="12" width="13.28515625" style="4" customWidth="1"/>
    <col min="13" max="13" width="20.85546875" style="4" customWidth="1"/>
    <col min="14" max="14" width="19.28515625" style="4" customWidth="1"/>
    <col min="15" max="15" width="18.42578125" style="4" customWidth="1"/>
    <col min="16" max="16" width="19" style="4" customWidth="1"/>
    <col min="17" max="17" width="20.28515625" style="4" customWidth="1"/>
    <col min="18" max="18" width="18" style="4" customWidth="1"/>
    <col min="19" max="19" width="36" style="4" customWidth="1"/>
    <col min="20" max="20" width="26.140625" style="4" customWidth="1"/>
    <col min="21" max="21" width="24.85546875" style="4" customWidth="1"/>
    <col min="22" max="22" width="20" style="4" customWidth="1"/>
    <col min="23" max="16384" width="9.140625" style="52"/>
  </cols>
  <sheetData>
    <row r="1" spans="1:22">
      <c r="A1" s="2" t="s">
        <v>30</v>
      </c>
      <c r="B1" s="3" t="str">
        <f>'1. key ratios '!B1</f>
        <v>Bank of Georgia</v>
      </c>
    </row>
    <row r="2" spans="1:22">
      <c r="A2" s="2" t="s">
        <v>31</v>
      </c>
      <c r="B2" s="458">
        <f>'2.RC'!B2</f>
        <v>44561</v>
      </c>
    </row>
    <row r="4" spans="1:22" ht="13.5" thickBot="1">
      <c r="A4" s="4" t="s">
        <v>364</v>
      </c>
      <c r="B4" s="156" t="s">
        <v>93</v>
      </c>
      <c r="V4" s="54" t="s">
        <v>73</v>
      </c>
    </row>
    <row r="5" spans="1:22" ht="12.75" customHeight="1">
      <c r="A5" s="157"/>
      <c r="B5" s="158"/>
      <c r="C5" s="693" t="s">
        <v>275</v>
      </c>
      <c r="D5" s="694"/>
      <c r="E5" s="694"/>
      <c r="F5" s="694"/>
      <c r="G5" s="694"/>
      <c r="H5" s="694"/>
      <c r="I5" s="694"/>
      <c r="J5" s="694"/>
      <c r="K5" s="694"/>
      <c r="L5" s="695"/>
      <c r="M5" s="696" t="s">
        <v>276</v>
      </c>
      <c r="N5" s="697"/>
      <c r="O5" s="697"/>
      <c r="P5" s="697"/>
      <c r="Q5" s="697"/>
      <c r="R5" s="697"/>
      <c r="S5" s="698"/>
      <c r="T5" s="701" t="s">
        <v>362</v>
      </c>
      <c r="U5" s="701" t="s">
        <v>363</v>
      </c>
      <c r="V5" s="699" t="s">
        <v>119</v>
      </c>
    </row>
    <row r="6" spans="1:22" s="99" customFormat="1" ht="102">
      <c r="A6" s="96"/>
      <c r="B6" s="159"/>
      <c r="C6" s="160" t="s">
        <v>108</v>
      </c>
      <c r="D6" s="252" t="s">
        <v>109</v>
      </c>
      <c r="E6" s="187" t="s">
        <v>278</v>
      </c>
      <c r="F6" s="187" t="s">
        <v>279</v>
      </c>
      <c r="G6" s="252" t="s">
        <v>282</v>
      </c>
      <c r="H6" s="252" t="s">
        <v>277</v>
      </c>
      <c r="I6" s="252" t="s">
        <v>110</v>
      </c>
      <c r="J6" s="252" t="s">
        <v>111</v>
      </c>
      <c r="K6" s="161" t="s">
        <v>112</v>
      </c>
      <c r="L6" s="162" t="s">
        <v>113</v>
      </c>
      <c r="M6" s="160" t="s">
        <v>280</v>
      </c>
      <c r="N6" s="161" t="s">
        <v>114</v>
      </c>
      <c r="O6" s="161" t="s">
        <v>115</v>
      </c>
      <c r="P6" s="161" t="s">
        <v>116</v>
      </c>
      <c r="Q6" s="161" t="s">
        <v>117</v>
      </c>
      <c r="R6" s="161" t="s">
        <v>118</v>
      </c>
      <c r="S6" s="278" t="s">
        <v>281</v>
      </c>
      <c r="T6" s="702"/>
      <c r="U6" s="702"/>
      <c r="V6" s="700"/>
    </row>
    <row r="7" spans="1:22" s="152" customFormat="1">
      <c r="A7" s="163">
        <v>1</v>
      </c>
      <c r="B7" s="1" t="s">
        <v>94</v>
      </c>
      <c r="C7" s="164"/>
      <c r="D7" s="151">
        <v>0</v>
      </c>
      <c r="E7" s="151"/>
      <c r="F7" s="151"/>
      <c r="G7" s="151"/>
      <c r="H7" s="151"/>
      <c r="I7" s="151"/>
      <c r="J7" s="151"/>
      <c r="K7" s="151"/>
      <c r="L7" s="165"/>
      <c r="M7" s="164">
        <v>0</v>
      </c>
      <c r="N7" s="151"/>
      <c r="O7" s="151"/>
      <c r="P7" s="151"/>
      <c r="Q7" s="151"/>
      <c r="R7" s="151">
        <v>0</v>
      </c>
      <c r="S7" s="165"/>
      <c r="T7" s="287"/>
      <c r="U7" s="287"/>
      <c r="V7" s="166">
        <f>SUM(C7:S7)</f>
        <v>0</v>
      </c>
    </row>
    <row r="8" spans="1:22" s="152" customFormat="1">
      <c r="A8" s="163">
        <v>2</v>
      </c>
      <c r="B8" s="1" t="s">
        <v>95</v>
      </c>
      <c r="C8" s="164">
        <v>0</v>
      </c>
      <c r="D8" s="151">
        <v>0</v>
      </c>
      <c r="E8" s="151"/>
      <c r="F8" s="151"/>
      <c r="G8" s="151"/>
      <c r="H8" s="151"/>
      <c r="I8" s="151"/>
      <c r="J8" s="151"/>
      <c r="K8" s="151"/>
      <c r="L8" s="165"/>
      <c r="M8" s="164"/>
      <c r="N8" s="151"/>
      <c r="O8" s="151"/>
      <c r="P8" s="151"/>
      <c r="Q8" s="151"/>
      <c r="R8" s="151">
        <v>0</v>
      </c>
      <c r="S8" s="165"/>
      <c r="T8" s="287"/>
      <c r="U8" s="287"/>
      <c r="V8" s="166">
        <f t="shared" ref="V8:V20" si="0">SUM(C8:S8)</f>
        <v>0</v>
      </c>
    </row>
    <row r="9" spans="1:22" s="152" customFormat="1">
      <c r="A9" s="163">
        <v>3</v>
      </c>
      <c r="B9" s="1" t="s">
        <v>268</v>
      </c>
      <c r="C9" s="164"/>
      <c r="D9" s="151">
        <v>0</v>
      </c>
      <c r="E9" s="151"/>
      <c r="F9" s="151"/>
      <c r="G9" s="151"/>
      <c r="H9" s="151"/>
      <c r="I9" s="151"/>
      <c r="J9" s="151"/>
      <c r="K9" s="151"/>
      <c r="L9" s="165"/>
      <c r="M9" s="164"/>
      <c r="N9" s="151"/>
      <c r="O9" s="151"/>
      <c r="P9" s="151"/>
      <c r="Q9" s="151"/>
      <c r="R9" s="151">
        <v>0</v>
      </c>
      <c r="S9" s="165"/>
      <c r="T9" s="287"/>
      <c r="U9" s="287"/>
      <c r="V9" s="166">
        <f t="shared" si="0"/>
        <v>0</v>
      </c>
    </row>
    <row r="10" spans="1:22" s="152" customFormat="1">
      <c r="A10" s="163">
        <v>4</v>
      </c>
      <c r="B10" s="1" t="s">
        <v>96</v>
      </c>
      <c r="C10" s="164"/>
      <c r="D10" s="151">
        <v>0</v>
      </c>
      <c r="E10" s="151"/>
      <c r="F10" s="151"/>
      <c r="G10" s="151"/>
      <c r="H10" s="151"/>
      <c r="I10" s="151"/>
      <c r="J10" s="151"/>
      <c r="K10" s="151"/>
      <c r="L10" s="165"/>
      <c r="M10" s="164"/>
      <c r="N10" s="151"/>
      <c r="O10" s="151"/>
      <c r="P10" s="151"/>
      <c r="Q10" s="151"/>
      <c r="R10" s="151">
        <v>0</v>
      </c>
      <c r="S10" s="165"/>
      <c r="T10" s="287"/>
      <c r="U10" s="287"/>
      <c r="V10" s="166">
        <f t="shared" si="0"/>
        <v>0</v>
      </c>
    </row>
    <row r="11" spans="1:22" s="152" customFormat="1">
      <c r="A11" s="163">
        <v>5</v>
      </c>
      <c r="B11" s="1" t="s">
        <v>97</v>
      </c>
      <c r="C11" s="164" t="s">
        <v>739</v>
      </c>
      <c r="D11" s="151">
        <v>0</v>
      </c>
      <c r="E11" s="151"/>
      <c r="F11" s="151"/>
      <c r="G11" s="151"/>
      <c r="H11" s="151"/>
      <c r="I11" s="151"/>
      <c r="J11" s="151"/>
      <c r="K11" s="151"/>
      <c r="L11" s="165"/>
      <c r="M11" s="164"/>
      <c r="N11" s="151"/>
      <c r="O11" s="151"/>
      <c r="P11" s="151"/>
      <c r="Q11" s="151"/>
      <c r="R11" s="151">
        <v>0</v>
      </c>
      <c r="S11" s="165"/>
      <c r="T11" s="287"/>
      <c r="U11" s="287"/>
      <c r="V11" s="166">
        <f t="shared" si="0"/>
        <v>0</v>
      </c>
    </row>
    <row r="12" spans="1:22" s="152" customFormat="1">
      <c r="A12" s="163">
        <v>6</v>
      </c>
      <c r="B12" s="1" t="s">
        <v>98</v>
      </c>
      <c r="C12" s="164"/>
      <c r="D12" s="151">
        <v>0</v>
      </c>
      <c r="E12" s="151"/>
      <c r="F12" s="151"/>
      <c r="G12" s="151"/>
      <c r="H12" s="151"/>
      <c r="I12" s="151"/>
      <c r="J12" s="151"/>
      <c r="K12" s="151"/>
      <c r="L12" s="165"/>
      <c r="M12" s="164"/>
      <c r="N12" s="151"/>
      <c r="O12" s="151"/>
      <c r="P12" s="151"/>
      <c r="Q12" s="151"/>
      <c r="R12" s="151">
        <v>0</v>
      </c>
      <c r="S12" s="165"/>
      <c r="T12" s="287"/>
      <c r="U12" s="287"/>
      <c r="V12" s="166">
        <f t="shared" si="0"/>
        <v>0</v>
      </c>
    </row>
    <row r="13" spans="1:22" s="152" customFormat="1">
      <c r="A13" s="163">
        <v>7</v>
      </c>
      <c r="B13" s="1" t="s">
        <v>99</v>
      </c>
      <c r="C13" s="164"/>
      <c r="D13" s="151">
        <v>93641471.195600003</v>
      </c>
      <c r="E13" s="151"/>
      <c r="F13" s="151"/>
      <c r="G13" s="151"/>
      <c r="H13" s="151"/>
      <c r="I13" s="151"/>
      <c r="J13" s="151"/>
      <c r="K13" s="151"/>
      <c r="L13" s="165"/>
      <c r="M13" s="164">
        <v>8926883.5710000005</v>
      </c>
      <c r="N13" s="151"/>
      <c r="O13" s="151">
        <v>61835696.339299999</v>
      </c>
      <c r="P13" s="151"/>
      <c r="Q13" s="151"/>
      <c r="R13" s="151">
        <v>196832647.50580001</v>
      </c>
      <c r="S13" s="165"/>
      <c r="T13" s="287"/>
      <c r="U13" s="287"/>
      <c r="V13" s="166">
        <f t="shared" si="0"/>
        <v>361236698.6117</v>
      </c>
    </row>
    <row r="14" spans="1:22" s="152" customFormat="1">
      <c r="A14" s="163">
        <v>8</v>
      </c>
      <c r="B14" s="1" t="s">
        <v>100</v>
      </c>
      <c r="C14" s="164"/>
      <c r="D14" s="151">
        <v>0</v>
      </c>
      <c r="E14" s="151"/>
      <c r="F14" s="151"/>
      <c r="G14" s="151"/>
      <c r="H14" s="151"/>
      <c r="I14" s="151"/>
      <c r="J14" s="151">
        <v>0</v>
      </c>
      <c r="K14" s="151"/>
      <c r="L14" s="165"/>
      <c r="M14" s="164">
        <v>2801524.7776000001</v>
      </c>
      <c r="N14" s="151"/>
      <c r="O14" s="151">
        <v>3643163.5946999998</v>
      </c>
      <c r="P14" s="151"/>
      <c r="Q14" s="151"/>
      <c r="R14" s="151">
        <v>0</v>
      </c>
      <c r="S14" s="165"/>
      <c r="T14" s="287"/>
      <c r="U14" s="287"/>
      <c r="V14" s="166">
        <f t="shared" si="0"/>
        <v>6444688.3722999999</v>
      </c>
    </row>
    <row r="15" spans="1:22" s="152" customFormat="1">
      <c r="A15" s="163">
        <v>9</v>
      </c>
      <c r="B15" s="1" t="s">
        <v>101</v>
      </c>
      <c r="C15" s="164"/>
      <c r="D15" s="151">
        <v>43099574.196000002</v>
      </c>
      <c r="E15" s="151"/>
      <c r="F15" s="151"/>
      <c r="G15" s="151"/>
      <c r="H15" s="151"/>
      <c r="I15" s="151"/>
      <c r="J15" s="151"/>
      <c r="K15" s="151"/>
      <c r="L15" s="165"/>
      <c r="M15" s="164">
        <v>913672.18110000005</v>
      </c>
      <c r="N15" s="151"/>
      <c r="O15" s="151">
        <v>625240.76249999995</v>
      </c>
      <c r="P15" s="151"/>
      <c r="Q15" s="151"/>
      <c r="R15" s="151">
        <v>0</v>
      </c>
      <c r="S15" s="165"/>
      <c r="T15" s="287"/>
      <c r="U15" s="287"/>
      <c r="V15" s="166">
        <f t="shared" si="0"/>
        <v>44638487.139600009</v>
      </c>
    </row>
    <row r="16" spans="1:22" s="152" customFormat="1">
      <c r="A16" s="163">
        <v>10</v>
      </c>
      <c r="B16" s="1" t="s">
        <v>102</v>
      </c>
      <c r="C16" s="164"/>
      <c r="D16" s="151">
        <v>0</v>
      </c>
      <c r="E16" s="151"/>
      <c r="F16" s="151"/>
      <c r="G16" s="151"/>
      <c r="H16" s="151"/>
      <c r="I16" s="151"/>
      <c r="J16" s="151"/>
      <c r="K16" s="151"/>
      <c r="L16" s="165"/>
      <c r="M16" s="164"/>
      <c r="N16" s="151"/>
      <c r="O16" s="151"/>
      <c r="P16" s="151"/>
      <c r="Q16" s="151"/>
      <c r="R16" s="151">
        <v>0</v>
      </c>
      <c r="S16" s="165"/>
      <c r="T16" s="287"/>
      <c r="U16" s="287"/>
      <c r="V16" s="166">
        <f t="shared" si="0"/>
        <v>0</v>
      </c>
    </row>
    <row r="17" spans="1:22" s="152" customFormat="1">
      <c r="A17" s="163">
        <v>11</v>
      </c>
      <c r="B17" s="1" t="s">
        <v>103</v>
      </c>
      <c r="C17" s="164"/>
      <c r="D17" s="151">
        <v>43849.002</v>
      </c>
      <c r="E17" s="151"/>
      <c r="F17" s="151"/>
      <c r="G17" s="151"/>
      <c r="H17" s="151"/>
      <c r="I17" s="151">
        <v>0</v>
      </c>
      <c r="J17" s="151"/>
      <c r="K17" s="151"/>
      <c r="L17" s="165"/>
      <c r="M17" s="164">
        <v>1094269.5967000001</v>
      </c>
      <c r="N17" s="151"/>
      <c r="O17" s="151">
        <v>0</v>
      </c>
      <c r="P17" s="151"/>
      <c r="Q17" s="151"/>
      <c r="R17" s="151">
        <v>0</v>
      </c>
      <c r="S17" s="165"/>
      <c r="T17" s="287"/>
      <c r="U17" s="287"/>
      <c r="V17" s="166">
        <f t="shared" si="0"/>
        <v>1138118.5987000002</v>
      </c>
    </row>
    <row r="18" spans="1:22" s="152" customFormat="1">
      <c r="A18" s="163">
        <v>12</v>
      </c>
      <c r="B18" s="1" t="s">
        <v>104</v>
      </c>
      <c r="C18" s="164"/>
      <c r="D18" s="151">
        <v>1468519.04</v>
      </c>
      <c r="E18" s="151"/>
      <c r="F18" s="151"/>
      <c r="G18" s="151"/>
      <c r="H18" s="151"/>
      <c r="I18" s="151"/>
      <c r="J18" s="151"/>
      <c r="K18" s="151"/>
      <c r="L18" s="165"/>
      <c r="M18" s="164"/>
      <c r="N18" s="151"/>
      <c r="O18" s="151"/>
      <c r="P18" s="151"/>
      <c r="Q18" s="151"/>
      <c r="R18" s="151">
        <v>0</v>
      </c>
      <c r="S18" s="165"/>
      <c r="T18" s="287"/>
      <c r="U18" s="287"/>
      <c r="V18" s="166">
        <f t="shared" si="0"/>
        <v>1468519.04</v>
      </c>
    </row>
    <row r="19" spans="1:22" s="152" customFormat="1">
      <c r="A19" s="163">
        <v>13</v>
      </c>
      <c r="B19" s="1" t="s">
        <v>105</v>
      </c>
      <c r="C19" s="164"/>
      <c r="D19" s="151">
        <v>0</v>
      </c>
      <c r="E19" s="151"/>
      <c r="F19" s="151"/>
      <c r="G19" s="151"/>
      <c r="H19" s="151"/>
      <c r="I19" s="151"/>
      <c r="J19" s="151"/>
      <c r="K19" s="151"/>
      <c r="L19" s="165"/>
      <c r="M19" s="164"/>
      <c r="N19" s="151"/>
      <c r="O19" s="151"/>
      <c r="P19" s="151"/>
      <c r="Q19" s="151"/>
      <c r="R19" s="151">
        <v>0</v>
      </c>
      <c r="S19" s="165"/>
      <c r="T19" s="287"/>
      <c r="U19" s="287"/>
      <c r="V19" s="166">
        <f t="shared" si="0"/>
        <v>0</v>
      </c>
    </row>
    <row r="20" spans="1:22" s="152" customFormat="1">
      <c r="A20" s="163">
        <v>14</v>
      </c>
      <c r="B20" s="1" t="s">
        <v>106</v>
      </c>
      <c r="C20" s="164"/>
      <c r="D20" s="151">
        <v>0</v>
      </c>
      <c r="E20" s="151"/>
      <c r="F20" s="151"/>
      <c r="G20" s="151"/>
      <c r="H20" s="151"/>
      <c r="I20" s="151"/>
      <c r="J20" s="151"/>
      <c r="K20" s="151"/>
      <c r="L20" s="165"/>
      <c r="M20" s="164"/>
      <c r="N20" s="151"/>
      <c r="O20" s="151"/>
      <c r="P20" s="151"/>
      <c r="Q20" s="151"/>
      <c r="R20" s="151">
        <v>0</v>
      </c>
      <c r="S20" s="165"/>
      <c r="T20" s="287"/>
      <c r="U20" s="287"/>
      <c r="V20" s="166">
        <f t="shared" si="0"/>
        <v>0</v>
      </c>
    </row>
    <row r="21" spans="1:22" ht="13.5" thickBot="1">
      <c r="A21" s="153"/>
      <c r="B21" s="167" t="s">
        <v>107</v>
      </c>
      <c r="C21" s="168">
        <f>SUM(C7:C20)</f>
        <v>0</v>
      </c>
      <c r="D21" s="155">
        <f t="shared" ref="D21:V21" si="1">SUM(D7:D20)</f>
        <v>138253413.43360001</v>
      </c>
      <c r="E21" s="155">
        <f t="shared" si="1"/>
        <v>0</v>
      </c>
      <c r="F21" s="155">
        <f t="shared" si="1"/>
        <v>0</v>
      </c>
      <c r="G21" s="155">
        <f t="shared" si="1"/>
        <v>0</v>
      </c>
      <c r="H21" s="155">
        <f t="shared" si="1"/>
        <v>0</v>
      </c>
      <c r="I21" s="155">
        <f t="shared" si="1"/>
        <v>0</v>
      </c>
      <c r="J21" s="155">
        <f t="shared" si="1"/>
        <v>0</v>
      </c>
      <c r="K21" s="155">
        <f t="shared" si="1"/>
        <v>0</v>
      </c>
      <c r="L21" s="169">
        <f t="shared" si="1"/>
        <v>0</v>
      </c>
      <c r="M21" s="168">
        <f t="shared" si="1"/>
        <v>13736350.126399999</v>
      </c>
      <c r="N21" s="155">
        <f t="shared" si="1"/>
        <v>0</v>
      </c>
      <c r="O21" s="155">
        <f t="shared" si="1"/>
        <v>66104100.696500003</v>
      </c>
      <c r="P21" s="155">
        <f t="shared" si="1"/>
        <v>0</v>
      </c>
      <c r="Q21" s="155">
        <f t="shared" si="1"/>
        <v>0</v>
      </c>
      <c r="R21" s="155">
        <f t="shared" si="1"/>
        <v>196832647.50580001</v>
      </c>
      <c r="S21" s="169">
        <f>SUM(S7:S20)</f>
        <v>0</v>
      </c>
      <c r="T21" s="169">
        <f>SUM(T7:T20)</f>
        <v>0</v>
      </c>
      <c r="U21" s="169">
        <f t="shared" ref="U21" si="2">SUM(U7:U20)</f>
        <v>0</v>
      </c>
      <c r="V21" s="170">
        <f t="shared" si="1"/>
        <v>414926511.76230001</v>
      </c>
    </row>
    <row r="24" spans="1:22">
      <c r="A24" s="7"/>
      <c r="B24" s="7"/>
      <c r="C24" s="78"/>
      <c r="D24" s="78"/>
      <c r="E24" s="78"/>
    </row>
    <row r="25" spans="1:22">
      <c r="A25" s="171"/>
      <c r="B25" s="171"/>
      <c r="C25" s="7"/>
      <c r="D25" s="78"/>
      <c r="E25" s="78"/>
    </row>
    <row r="26" spans="1:22">
      <c r="A26" s="171"/>
      <c r="B26" s="79"/>
      <c r="C26" s="7"/>
      <c r="D26" s="78"/>
      <c r="E26" s="78"/>
    </row>
    <row r="27" spans="1:22">
      <c r="A27" s="171"/>
      <c r="B27" s="171"/>
      <c r="C27" s="7"/>
      <c r="D27" s="78"/>
      <c r="E27" s="78"/>
    </row>
    <row r="28" spans="1:22">
      <c r="A28" s="171"/>
      <c r="B28" s="79"/>
      <c r="C28" s="7"/>
      <c r="D28" s="78"/>
      <c r="E28" s="78"/>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zoomScaleNormal="100" workbookViewId="0">
      <pane xSplit="1" ySplit="7" topLeftCell="B8" activePane="bottomRight" state="frozen"/>
      <selection activeCell="B2" sqref="B2"/>
      <selection pane="topRight" activeCell="B2" sqref="B2"/>
      <selection pane="bottomLeft" activeCell="B2" sqref="B2"/>
      <selection pane="bottomRight" activeCell="B8" sqref="B8"/>
    </sheetView>
  </sheetViews>
  <sheetFormatPr defaultColWidth="9.140625" defaultRowHeight="12.75"/>
  <cols>
    <col min="1" max="1" width="10.5703125" style="4" bestFit="1" customWidth="1"/>
    <col min="2" max="2" width="101.85546875" style="4" customWidth="1"/>
    <col min="3" max="3" width="13.7109375" style="288" customWidth="1"/>
    <col min="4" max="4" width="14.85546875" style="288" bestFit="1" customWidth="1"/>
    <col min="5" max="5" width="17.7109375" style="288" customWidth="1"/>
    <col min="6" max="6" width="15.85546875" style="288" customWidth="1"/>
    <col min="7" max="7" width="17.42578125" style="288" customWidth="1"/>
    <col min="8" max="8" width="15.28515625" style="288" customWidth="1"/>
    <col min="9" max="16384" width="9.140625" style="52"/>
  </cols>
  <sheetData>
    <row r="1" spans="1:9">
      <c r="A1" s="2" t="s">
        <v>30</v>
      </c>
      <c r="B1" s="4" t="str">
        <f>'1. key ratios '!B1</f>
        <v>Bank of Georgia</v>
      </c>
      <c r="C1" s="3"/>
    </row>
    <row r="2" spans="1:9">
      <c r="A2" s="2" t="s">
        <v>31</v>
      </c>
      <c r="B2" s="459">
        <f>'2.RC'!B2</f>
        <v>44561</v>
      </c>
      <c r="C2" s="458"/>
    </row>
    <row r="4" spans="1:9" ht="13.5" thickBot="1">
      <c r="A4" s="2" t="s">
        <v>251</v>
      </c>
      <c r="B4" s="156" t="s">
        <v>374</v>
      </c>
    </row>
    <row r="5" spans="1:9">
      <c r="A5" s="157"/>
      <c r="B5" s="172"/>
      <c r="C5" s="289" t="s">
        <v>0</v>
      </c>
      <c r="D5" s="289" t="s">
        <v>1</v>
      </c>
      <c r="E5" s="289" t="s">
        <v>2</v>
      </c>
      <c r="F5" s="289" t="s">
        <v>3</v>
      </c>
      <c r="G5" s="290" t="s">
        <v>4</v>
      </c>
      <c r="H5" s="291" t="s">
        <v>5</v>
      </c>
      <c r="I5" s="173"/>
    </row>
    <row r="6" spans="1:9" s="173" customFormat="1" ht="12.75" customHeight="1">
      <c r="A6" s="174"/>
      <c r="B6" s="705" t="s">
        <v>250</v>
      </c>
      <c r="C6" s="707" t="s">
        <v>366</v>
      </c>
      <c r="D6" s="709" t="s">
        <v>365</v>
      </c>
      <c r="E6" s="710"/>
      <c r="F6" s="707" t="s">
        <v>370</v>
      </c>
      <c r="G6" s="707" t="s">
        <v>371</v>
      </c>
      <c r="H6" s="703" t="s">
        <v>369</v>
      </c>
    </row>
    <row r="7" spans="1:9" ht="38.25">
      <c r="A7" s="176"/>
      <c r="B7" s="706"/>
      <c r="C7" s="708"/>
      <c r="D7" s="292" t="s">
        <v>368</v>
      </c>
      <c r="E7" s="292" t="s">
        <v>367</v>
      </c>
      <c r="F7" s="708"/>
      <c r="G7" s="708"/>
      <c r="H7" s="704"/>
      <c r="I7" s="173"/>
    </row>
    <row r="8" spans="1:9">
      <c r="A8" s="174">
        <v>1</v>
      </c>
      <c r="B8" s="1" t="s">
        <v>94</v>
      </c>
      <c r="C8" s="293">
        <v>3408833793.7654004</v>
      </c>
      <c r="D8" s="294"/>
      <c r="E8" s="293"/>
      <c r="F8" s="293">
        <v>1930656628.92908</v>
      </c>
      <c r="G8" s="295">
        <v>1930656628.92908</v>
      </c>
      <c r="H8" s="297">
        <f>G8/(C8+E8)</f>
        <v>0.56636866029084842</v>
      </c>
    </row>
    <row r="9" spans="1:9" ht="15" customHeight="1">
      <c r="A9" s="174">
        <v>2</v>
      </c>
      <c r="B9" s="1" t="s">
        <v>95</v>
      </c>
      <c r="C9" s="293">
        <v>0</v>
      </c>
      <c r="D9" s="294"/>
      <c r="E9" s="293"/>
      <c r="F9" s="293"/>
      <c r="G9" s="295">
        <v>0</v>
      </c>
      <c r="H9" s="297" t="e">
        <f t="shared" ref="H9:H21" si="0">G9/(C9+E9)</f>
        <v>#DIV/0!</v>
      </c>
    </row>
    <row r="10" spans="1:9">
      <c r="A10" s="174">
        <v>3</v>
      </c>
      <c r="B10" s="1" t="s">
        <v>268</v>
      </c>
      <c r="C10" s="293"/>
      <c r="D10" s="294"/>
      <c r="E10" s="293"/>
      <c r="F10" s="293"/>
      <c r="G10" s="295">
        <v>0</v>
      </c>
      <c r="H10" s="297" t="e">
        <f t="shared" si="0"/>
        <v>#DIV/0!</v>
      </c>
    </row>
    <row r="11" spans="1:9">
      <c r="A11" s="174">
        <v>4</v>
      </c>
      <c r="B11" s="1" t="s">
        <v>96</v>
      </c>
      <c r="C11" s="293">
        <v>1015354199.7</v>
      </c>
      <c r="D11" s="294"/>
      <c r="E11" s="293"/>
      <c r="F11" s="293">
        <v>32703532.300000001</v>
      </c>
      <c r="G11" s="295">
        <v>32703532.300000001</v>
      </c>
      <c r="H11" s="297">
        <f t="shared" si="0"/>
        <v>3.2208989049991317E-2</v>
      </c>
    </row>
    <row r="12" spans="1:9">
      <c r="A12" s="174">
        <v>5</v>
      </c>
      <c r="B12" s="1" t="s">
        <v>97</v>
      </c>
      <c r="C12" s="293">
        <v>0</v>
      </c>
      <c r="D12" s="294"/>
      <c r="E12" s="293"/>
      <c r="F12" s="293">
        <v>0</v>
      </c>
      <c r="G12" s="295">
        <v>0</v>
      </c>
      <c r="H12" s="297" t="e">
        <f t="shared" si="0"/>
        <v>#DIV/0!</v>
      </c>
    </row>
    <row r="13" spans="1:9">
      <c r="A13" s="174">
        <v>6</v>
      </c>
      <c r="B13" s="1" t="s">
        <v>98</v>
      </c>
      <c r="C13" s="293">
        <v>697870502.09000003</v>
      </c>
      <c r="D13" s="294"/>
      <c r="E13" s="293"/>
      <c r="F13" s="293">
        <v>161209518.30400002</v>
      </c>
      <c r="G13" s="295">
        <v>161209518.30400002</v>
      </c>
      <c r="H13" s="297">
        <f t="shared" si="0"/>
        <v>0.23100205241689645</v>
      </c>
    </row>
    <row r="14" spans="1:9">
      <c r="A14" s="174">
        <v>7</v>
      </c>
      <c r="B14" s="1" t="s">
        <v>99</v>
      </c>
      <c r="C14" s="293">
        <v>5814854255.6449995</v>
      </c>
      <c r="D14" s="294">
        <v>2241476527.7317171</v>
      </c>
      <c r="E14" s="293">
        <v>933426070.63294601</v>
      </c>
      <c r="F14" s="293">
        <v>6799591804.7202959</v>
      </c>
      <c r="G14" s="295">
        <v>6438355106.1085958</v>
      </c>
      <c r="H14" s="297">
        <f t="shared" si="0"/>
        <v>0.95407345202265914</v>
      </c>
    </row>
    <row r="15" spans="1:9">
      <c r="A15" s="174">
        <v>8</v>
      </c>
      <c r="B15" s="1" t="s">
        <v>100</v>
      </c>
      <c r="C15" s="293">
        <v>4230294661.0661998</v>
      </c>
      <c r="D15" s="294">
        <v>243364534.37137499</v>
      </c>
      <c r="E15" s="293">
        <v>119498875.45784999</v>
      </c>
      <c r="F15" s="293">
        <v>3262345152.3930373</v>
      </c>
      <c r="G15" s="295">
        <v>3212800889.8247375</v>
      </c>
      <c r="H15" s="297">
        <f t="shared" si="0"/>
        <v>0.73860997374880211</v>
      </c>
    </row>
    <row r="16" spans="1:9">
      <c r="A16" s="174">
        <v>9</v>
      </c>
      <c r="B16" s="1" t="s">
        <v>101</v>
      </c>
      <c r="C16" s="293">
        <v>3520159612.4782</v>
      </c>
      <c r="D16" s="294"/>
      <c r="E16" s="293"/>
      <c r="F16" s="293">
        <v>1232055864.3673699</v>
      </c>
      <c r="G16" s="295">
        <v>1230473102.4217699</v>
      </c>
      <c r="H16" s="297">
        <f t="shared" si="0"/>
        <v>0.34955037210813122</v>
      </c>
    </row>
    <row r="17" spans="1:8">
      <c r="A17" s="174">
        <v>10</v>
      </c>
      <c r="B17" s="1" t="s">
        <v>102</v>
      </c>
      <c r="C17" s="293">
        <v>131994685.78839999</v>
      </c>
      <c r="D17" s="294"/>
      <c r="E17" s="293"/>
      <c r="F17" s="293">
        <v>125784311.93699999</v>
      </c>
      <c r="G17" s="295">
        <v>124315792.89699998</v>
      </c>
      <c r="H17" s="297">
        <f t="shared" si="0"/>
        <v>0.94182422689569489</v>
      </c>
    </row>
    <row r="18" spans="1:8">
      <c r="A18" s="174">
        <v>11</v>
      </c>
      <c r="B18" s="1" t="s">
        <v>103</v>
      </c>
      <c r="C18" s="293">
        <v>1571894911.5311999</v>
      </c>
      <c r="D18" s="294"/>
      <c r="E18" s="293"/>
      <c r="F18" s="293">
        <v>1864036556.7670999</v>
      </c>
      <c r="G18" s="295">
        <v>1862942287.1703999</v>
      </c>
      <c r="H18" s="297">
        <f t="shared" si="0"/>
        <v>1.1851570187702227</v>
      </c>
    </row>
    <row r="19" spans="1:8">
      <c r="A19" s="174">
        <v>12</v>
      </c>
      <c r="B19" s="1" t="s">
        <v>104</v>
      </c>
      <c r="C19" s="293">
        <v>0</v>
      </c>
      <c r="D19" s="294"/>
      <c r="E19" s="293"/>
      <c r="F19" s="293"/>
      <c r="G19" s="295">
        <v>0</v>
      </c>
      <c r="H19" s="297" t="e">
        <f t="shared" si="0"/>
        <v>#DIV/0!</v>
      </c>
    </row>
    <row r="20" spans="1:8">
      <c r="A20" s="174">
        <v>13</v>
      </c>
      <c r="B20" s="1" t="s">
        <v>245</v>
      </c>
      <c r="C20" s="293">
        <v>0</v>
      </c>
      <c r="D20" s="294"/>
      <c r="E20" s="293"/>
      <c r="F20" s="293"/>
      <c r="G20" s="295">
        <v>0</v>
      </c>
      <c r="H20" s="297" t="e">
        <f t="shared" si="0"/>
        <v>#DIV/0!</v>
      </c>
    </row>
    <row r="21" spans="1:8">
      <c r="A21" s="174">
        <v>14</v>
      </c>
      <c r="B21" s="1" t="s">
        <v>106</v>
      </c>
      <c r="C21" s="293">
        <v>1522719773.04</v>
      </c>
      <c r="D21" s="294"/>
      <c r="E21" s="293"/>
      <c r="F21" s="293">
        <v>935654551.66000009</v>
      </c>
      <c r="G21" s="295">
        <v>935654551.66000009</v>
      </c>
      <c r="H21" s="297">
        <f t="shared" si="0"/>
        <v>0.61446273189979883</v>
      </c>
    </row>
    <row r="22" spans="1:8" ht="13.5" thickBot="1">
      <c r="A22" s="177"/>
      <c r="B22" s="178" t="s">
        <v>107</v>
      </c>
      <c r="C22" s="296">
        <f>SUM(C8:C21)</f>
        <v>21913976395.104401</v>
      </c>
      <c r="D22" s="296">
        <f>SUM(D8:D21)</f>
        <v>2484841062.1030922</v>
      </c>
      <c r="E22" s="296">
        <f>SUM(E8:E21)</f>
        <v>1052924946.090796</v>
      </c>
      <c r="F22" s="296">
        <f>SUM(F8:F21)</f>
        <v>16344037921.377884</v>
      </c>
      <c r="G22" s="296">
        <f>SUM(G8:G21)</f>
        <v>15929111409.615583</v>
      </c>
      <c r="H22" s="298">
        <f>G22/(C22+E22)</f>
        <v>0.69356815588543963</v>
      </c>
    </row>
  </sheetData>
  <mergeCells count="6">
    <mergeCell ref="H6:H7"/>
    <mergeCell ref="B6:B7"/>
    <mergeCell ref="C6:C7"/>
    <mergeCell ref="D6:E6"/>
    <mergeCell ref="F6:F7"/>
    <mergeCell ref="G6:G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showGridLines="0" zoomScale="90" zoomScaleNormal="90" workbookViewId="0">
      <pane xSplit="2" ySplit="6" topLeftCell="C7" activePane="bottomRight" state="frozen"/>
      <selection activeCell="B2" sqref="B2"/>
      <selection pane="topRight" activeCell="B2" sqref="B2"/>
      <selection pane="bottomLeft" activeCell="B2" sqref="B2"/>
      <selection pane="bottomRight" activeCell="C7" sqref="C7"/>
    </sheetView>
  </sheetViews>
  <sheetFormatPr defaultColWidth="9.140625" defaultRowHeight="12.75"/>
  <cols>
    <col min="1" max="1" width="10.5703125" style="288" bestFit="1" customWidth="1"/>
    <col min="2" max="2" width="104.140625" style="288" customWidth="1"/>
    <col min="3" max="11" width="12.7109375" style="288" customWidth="1"/>
    <col min="12" max="16384" width="9.140625" style="288"/>
  </cols>
  <sheetData>
    <row r="1" spans="1:11">
      <c r="A1" s="288" t="s">
        <v>30</v>
      </c>
      <c r="B1" s="3" t="str">
        <f>'1. key ratios '!B1</f>
        <v>Bank of Georgia</v>
      </c>
    </row>
    <row r="2" spans="1:11">
      <c r="A2" s="288" t="s">
        <v>31</v>
      </c>
      <c r="B2" s="458">
        <f>'2.RC'!B2</f>
        <v>44561</v>
      </c>
      <c r="C2" s="314"/>
      <c r="D2" s="314"/>
    </row>
    <row r="3" spans="1:11">
      <c r="B3" s="314"/>
      <c r="C3" s="314"/>
      <c r="D3" s="314"/>
    </row>
    <row r="4" spans="1:11" ht="13.5" thickBot="1">
      <c r="A4" s="288" t="s">
        <v>247</v>
      </c>
      <c r="B4" s="352" t="s">
        <v>375</v>
      </c>
      <c r="C4" s="314"/>
      <c r="D4" s="314"/>
    </row>
    <row r="5" spans="1:11" ht="30" customHeight="1">
      <c r="A5" s="711"/>
      <c r="B5" s="712"/>
      <c r="C5" s="713" t="s">
        <v>427</v>
      </c>
      <c r="D5" s="713"/>
      <c r="E5" s="713"/>
      <c r="F5" s="713" t="s">
        <v>428</v>
      </c>
      <c r="G5" s="713"/>
      <c r="H5" s="713"/>
      <c r="I5" s="713" t="s">
        <v>429</v>
      </c>
      <c r="J5" s="713"/>
      <c r="K5" s="714"/>
    </row>
    <row r="6" spans="1:11">
      <c r="A6" s="315"/>
      <c r="B6" s="316"/>
      <c r="C6" s="59" t="s">
        <v>69</v>
      </c>
      <c r="D6" s="59" t="s">
        <v>70</v>
      </c>
      <c r="E6" s="59" t="s">
        <v>71</v>
      </c>
      <c r="F6" s="59" t="s">
        <v>69</v>
      </c>
      <c r="G6" s="59" t="s">
        <v>70</v>
      </c>
      <c r="H6" s="59" t="s">
        <v>71</v>
      </c>
      <c r="I6" s="59" t="s">
        <v>69</v>
      </c>
      <c r="J6" s="59" t="s">
        <v>70</v>
      </c>
      <c r="K6" s="59" t="s">
        <v>71</v>
      </c>
    </row>
    <row r="7" spans="1:11">
      <c r="A7" s="317" t="s">
        <v>378</v>
      </c>
      <c r="B7" s="318"/>
      <c r="C7" s="318"/>
      <c r="D7" s="318"/>
      <c r="E7" s="318"/>
      <c r="F7" s="318"/>
      <c r="G7" s="318"/>
      <c r="H7" s="318"/>
      <c r="I7" s="318"/>
      <c r="J7" s="318"/>
      <c r="K7" s="319"/>
    </row>
    <row r="8" spans="1:11">
      <c r="A8" s="320">
        <v>1</v>
      </c>
      <c r="B8" s="321" t="s">
        <v>376</v>
      </c>
      <c r="C8" s="322"/>
      <c r="D8" s="322"/>
      <c r="E8" s="322"/>
      <c r="F8" s="323">
        <v>1548606370.6825581</v>
      </c>
      <c r="G8" s="323">
        <v>3000637495.7472825</v>
      </c>
      <c r="H8" s="323">
        <v>4549243866.4298429</v>
      </c>
      <c r="I8" s="323">
        <v>1545654196.7695146</v>
      </c>
      <c r="J8" s="323">
        <v>2315752997.6422834</v>
      </c>
      <c r="K8" s="324">
        <v>3861407194.4117975</v>
      </c>
    </row>
    <row r="9" spans="1:11">
      <c r="A9" s="317" t="s">
        <v>379</v>
      </c>
      <c r="B9" s="318"/>
      <c r="C9" s="318"/>
      <c r="D9" s="318"/>
      <c r="E9" s="318"/>
      <c r="F9" s="318"/>
      <c r="G9" s="318"/>
      <c r="H9" s="318"/>
      <c r="I9" s="318"/>
      <c r="J9" s="318"/>
      <c r="K9" s="319"/>
    </row>
    <row r="10" spans="1:11">
      <c r="A10" s="325">
        <v>2</v>
      </c>
      <c r="B10" s="326" t="s">
        <v>387</v>
      </c>
      <c r="C10" s="326">
        <v>2062408260.6108048</v>
      </c>
      <c r="D10" s="327">
        <v>4838533168.1674356</v>
      </c>
      <c r="E10" s="327">
        <v>6746765509.4313936</v>
      </c>
      <c r="F10" s="327">
        <v>388385640.48970711</v>
      </c>
      <c r="G10" s="327">
        <v>1033477897.8319253</v>
      </c>
      <c r="H10" s="327">
        <v>1393329924.717057</v>
      </c>
      <c r="I10" s="327">
        <v>112406578.81389895</v>
      </c>
      <c r="J10" s="327">
        <v>291382150.06758922</v>
      </c>
      <c r="K10" s="328">
        <v>395497214.44015658</v>
      </c>
    </row>
    <row r="11" spans="1:11">
      <c r="A11" s="325">
        <v>3</v>
      </c>
      <c r="B11" s="326" t="s">
        <v>381</v>
      </c>
      <c r="C11" s="326">
        <v>4334376403.1237783</v>
      </c>
      <c r="D11" s="327">
        <v>6962549325.2738447</v>
      </c>
      <c r="E11" s="327">
        <v>10978979069.141659</v>
      </c>
      <c r="F11" s="327">
        <v>1475476526.4968684</v>
      </c>
      <c r="G11" s="327">
        <v>1995510722.1361473</v>
      </c>
      <c r="H11" s="327">
        <v>3470987248.6330147</v>
      </c>
      <c r="I11" s="327">
        <v>1160891004.4854076</v>
      </c>
      <c r="J11" s="327">
        <v>1114058372.6041775</v>
      </c>
      <c r="K11" s="328">
        <v>2274949377.0895858</v>
      </c>
    </row>
    <row r="12" spans="1:11">
      <c r="A12" s="325">
        <v>4</v>
      </c>
      <c r="B12" s="326" t="s">
        <v>382</v>
      </c>
      <c r="C12" s="326">
        <v>1997167725.4390218</v>
      </c>
      <c r="D12" s="327">
        <v>83130434.782608703</v>
      </c>
      <c r="E12" s="327">
        <v>1932645986.3085871</v>
      </c>
      <c r="F12" s="327">
        <v>0</v>
      </c>
      <c r="G12" s="327">
        <v>0</v>
      </c>
      <c r="H12" s="327">
        <v>0</v>
      </c>
      <c r="I12" s="327">
        <v>0</v>
      </c>
      <c r="J12" s="327">
        <v>0</v>
      </c>
      <c r="K12" s="328">
        <v>0</v>
      </c>
    </row>
    <row r="13" spans="1:11">
      <c r="A13" s="325">
        <v>5</v>
      </c>
      <c r="B13" s="326" t="s">
        <v>390</v>
      </c>
      <c r="C13" s="326">
        <v>1220856420.4277098</v>
      </c>
      <c r="D13" s="327">
        <v>1190735909.2156222</v>
      </c>
      <c r="E13" s="327">
        <v>2315116070.2417026</v>
      </c>
      <c r="F13" s="327">
        <v>190380145.11930701</v>
      </c>
      <c r="G13" s="327">
        <v>175881414.76461646</v>
      </c>
      <c r="H13" s="327">
        <v>366261559.88392353</v>
      </c>
      <c r="I13" s="327">
        <v>74470747.804956526</v>
      </c>
      <c r="J13" s="327">
        <v>72615979.118235707</v>
      </c>
      <c r="K13" s="328">
        <v>147086726.9231922</v>
      </c>
    </row>
    <row r="14" spans="1:11">
      <c r="A14" s="325">
        <v>6</v>
      </c>
      <c r="B14" s="326" t="s">
        <v>422</v>
      </c>
      <c r="C14" s="326"/>
      <c r="D14" s="327"/>
      <c r="E14" s="327"/>
      <c r="F14" s="327"/>
      <c r="G14" s="327"/>
      <c r="H14" s="327"/>
      <c r="I14" s="327"/>
      <c r="J14" s="327"/>
      <c r="K14" s="328"/>
    </row>
    <row r="15" spans="1:11">
      <c r="A15" s="325">
        <v>7</v>
      </c>
      <c r="B15" s="326" t="s">
        <v>423</v>
      </c>
      <c r="C15" s="326">
        <v>88741300.715798438</v>
      </c>
      <c r="D15" s="327">
        <v>216772748.40825602</v>
      </c>
      <c r="E15" s="327">
        <v>299020091.93503755</v>
      </c>
      <c r="F15" s="327">
        <v>77657071.518624529</v>
      </c>
      <c r="G15" s="327">
        <v>224203863.72489133</v>
      </c>
      <c r="H15" s="327">
        <v>301860935.24351579</v>
      </c>
      <c r="I15" s="327">
        <v>77657071.518624529</v>
      </c>
      <c r="J15" s="327">
        <v>224203863.72489133</v>
      </c>
      <c r="K15" s="328">
        <v>301860935.24351579</v>
      </c>
    </row>
    <row r="16" spans="1:11">
      <c r="A16" s="325">
        <v>8</v>
      </c>
      <c r="B16" s="329" t="s">
        <v>383</v>
      </c>
      <c r="C16" s="326">
        <v>7641141849.7063084</v>
      </c>
      <c r="D16" s="327">
        <v>8453188417.6803312</v>
      </c>
      <c r="E16" s="327">
        <v>15525761217.626987</v>
      </c>
      <c r="F16" s="327">
        <v>1743513743.1348</v>
      </c>
      <c r="G16" s="327">
        <v>2395596000.6256547</v>
      </c>
      <c r="H16" s="327">
        <v>4139109743.7604542</v>
      </c>
      <c r="I16" s="327">
        <v>1313018823.8089886</v>
      </c>
      <c r="J16" s="327">
        <v>1410878215.4473045</v>
      </c>
      <c r="K16" s="328">
        <v>2723897039.2562938</v>
      </c>
    </row>
    <row r="17" spans="1:11">
      <c r="A17" s="317" t="s">
        <v>380</v>
      </c>
      <c r="B17" s="318"/>
      <c r="C17" s="318"/>
      <c r="D17" s="318"/>
      <c r="E17" s="318"/>
      <c r="F17" s="318"/>
      <c r="G17" s="318"/>
      <c r="H17" s="318"/>
      <c r="I17" s="318"/>
      <c r="J17" s="318"/>
      <c r="K17" s="319"/>
    </row>
    <row r="18" spans="1:11">
      <c r="A18" s="325">
        <v>9</v>
      </c>
      <c r="B18" s="326" t="s">
        <v>386</v>
      </c>
      <c r="C18" s="326"/>
      <c r="D18" s="327"/>
      <c r="E18" s="327"/>
      <c r="F18" s="327"/>
      <c r="G18" s="327"/>
      <c r="H18" s="327"/>
      <c r="I18" s="327"/>
      <c r="J18" s="327"/>
      <c r="K18" s="328"/>
    </row>
    <row r="19" spans="1:11">
      <c r="A19" s="325">
        <v>10</v>
      </c>
      <c r="B19" s="326" t="s">
        <v>424</v>
      </c>
      <c r="C19" s="326">
        <v>367966494.77941978</v>
      </c>
      <c r="D19" s="327">
        <v>234674687.48834673</v>
      </c>
      <c r="E19" s="327">
        <v>573135086.88036251</v>
      </c>
      <c r="F19" s="327">
        <v>180881768.89175442</v>
      </c>
      <c r="G19" s="327">
        <v>112959204.73229568</v>
      </c>
      <c r="H19" s="327">
        <v>293840973.62404996</v>
      </c>
      <c r="I19" s="327">
        <v>183994233.52403694</v>
      </c>
      <c r="J19" s="327">
        <v>824990432.80109966</v>
      </c>
      <c r="K19" s="328">
        <v>1008984666.3251376</v>
      </c>
    </row>
    <row r="20" spans="1:11">
      <c r="A20" s="325">
        <v>11</v>
      </c>
      <c r="B20" s="326" t="s">
        <v>385</v>
      </c>
      <c r="C20" s="326">
        <v>6373553.1596739125</v>
      </c>
      <c r="D20" s="327">
        <v>620895.89271739125</v>
      </c>
      <c r="E20" s="327">
        <v>5904198.1599999992</v>
      </c>
      <c r="F20" s="327">
        <v>6373553.1596739125</v>
      </c>
      <c r="G20" s="327">
        <v>0</v>
      </c>
      <c r="H20" s="327">
        <v>6373553.1596739125</v>
      </c>
      <c r="I20" s="327">
        <v>6373553.1596739125</v>
      </c>
      <c r="J20" s="327">
        <v>0</v>
      </c>
      <c r="K20" s="328">
        <v>6373553.1596739125</v>
      </c>
    </row>
    <row r="21" spans="1:11" ht="13.5" thickBot="1">
      <c r="A21" s="330">
        <v>12</v>
      </c>
      <c r="B21" s="331" t="s">
        <v>384</v>
      </c>
      <c r="C21" s="332">
        <v>374340047.93909371</v>
      </c>
      <c r="D21" s="333">
        <v>235295583.38106412</v>
      </c>
      <c r="E21" s="332">
        <v>579039285.04036248</v>
      </c>
      <c r="F21" s="333">
        <v>187255322.05142832</v>
      </c>
      <c r="G21" s="333">
        <v>112959204.73229568</v>
      </c>
      <c r="H21" s="333">
        <v>300214526.78372389</v>
      </c>
      <c r="I21" s="333">
        <v>190367786.68371084</v>
      </c>
      <c r="J21" s="333">
        <v>824990432.80109966</v>
      </c>
      <c r="K21" s="334">
        <v>1015358219.4848115</v>
      </c>
    </row>
    <row r="22" spans="1:11" ht="38.25" customHeight="1" thickBot="1">
      <c r="A22" s="335"/>
      <c r="B22" s="336"/>
      <c r="C22" s="336"/>
      <c r="D22" s="336"/>
      <c r="E22" s="336"/>
      <c r="F22" s="715" t="s">
        <v>426</v>
      </c>
      <c r="G22" s="713"/>
      <c r="H22" s="713"/>
      <c r="I22" s="715" t="s">
        <v>391</v>
      </c>
      <c r="J22" s="713"/>
      <c r="K22" s="714"/>
    </row>
    <row r="23" spans="1:11">
      <c r="A23" s="337">
        <v>13</v>
      </c>
      <c r="B23" s="338" t="s">
        <v>376</v>
      </c>
      <c r="C23" s="339"/>
      <c r="D23" s="339"/>
      <c r="E23" s="339"/>
      <c r="F23" s="340">
        <v>1548606370.6825581</v>
      </c>
      <c r="G23" s="340">
        <v>3000637495.7472825</v>
      </c>
      <c r="H23" s="340">
        <v>4549243866.4298429</v>
      </c>
      <c r="I23" s="340">
        <v>1545654196.7695146</v>
      </c>
      <c r="J23" s="340">
        <v>2315752997.6422834</v>
      </c>
      <c r="K23" s="341">
        <v>3861407194.4117975</v>
      </c>
    </row>
    <row r="24" spans="1:11" ht="13.5" thickBot="1">
      <c r="A24" s="342">
        <v>14</v>
      </c>
      <c r="B24" s="343" t="s">
        <v>388</v>
      </c>
      <c r="C24" s="344"/>
      <c r="D24" s="345"/>
      <c r="E24" s="346"/>
      <c r="F24" s="347">
        <v>1556258421.0833709</v>
      </c>
      <c r="G24" s="347">
        <v>2282636795.8933597</v>
      </c>
      <c r="H24" s="347">
        <v>3838895216.976727</v>
      </c>
      <c r="I24" s="347">
        <v>1122651037.1252778</v>
      </c>
      <c r="J24" s="347">
        <v>586279244.56934381</v>
      </c>
      <c r="K24" s="348">
        <v>1708538819.771482</v>
      </c>
    </row>
    <row r="25" spans="1:11" ht="13.5" thickBot="1">
      <c r="A25" s="349">
        <v>15</v>
      </c>
      <c r="B25" s="350" t="s">
        <v>389</v>
      </c>
      <c r="C25" s="351"/>
      <c r="D25" s="351"/>
      <c r="E25" s="351"/>
      <c r="F25" s="644">
        <v>0.99508304642908474</v>
      </c>
      <c r="G25" s="644">
        <v>1.3145488152761147</v>
      </c>
      <c r="H25" s="644">
        <v>1.1850398641545996</v>
      </c>
      <c r="I25" s="644">
        <v>1.3767895326827488</v>
      </c>
      <c r="J25" s="644">
        <v>3.9499146850121543</v>
      </c>
      <c r="K25" s="645">
        <v>2.2600640674516619</v>
      </c>
    </row>
    <row r="27" spans="1:11" ht="25.5">
      <c r="B27" s="313" t="s">
        <v>425</v>
      </c>
    </row>
  </sheetData>
  <mergeCells count="6">
    <mergeCell ref="A5:B5"/>
    <mergeCell ref="C5:E5"/>
    <mergeCell ref="F5:H5"/>
    <mergeCell ref="I5:K5"/>
    <mergeCell ref="F22:H22"/>
    <mergeCell ref="I22:K2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pane xSplit="1" ySplit="5" topLeftCell="B6" activePane="bottomRight" state="frozen"/>
      <selection activeCell="B2" sqref="B2"/>
      <selection pane="topRight" activeCell="B2" sqref="B2"/>
      <selection pane="bottomLeft" activeCell="B2" sqref="B2"/>
      <selection pane="bottomRight" activeCell="B6" sqref="B6"/>
    </sheetView>
  </sheetViews>
  <sheetFormatPr defaultColWidth="9.140625" defaultRowHeight="12.75"/>
  <cols>
    <col min="1" max="1" width="10.5703125" style="4" bestFit="1" customWidth="1"/>
    <col min="2" max="2" width="95" style="4" customWidth="1"/>
    <col min="3" max="3" width="20.42578125" style="4" customWidth="1"/>
    <col min="4" max="4" width="11.42578125" style="4" customWidth="1"/>
    <col min="5" max="5" width="18.28515625" style="4" bestFit="1" customWidth="1"/>
    <col min="6" max="13" width="12.7109375" style="4" customWidth="1"/>
    <col min="14" max="14" width="31" style="4" bestFit="1" customWidth="1"/>
    <col min="15" max="16384" width="9.140625" style="52"/>
  </cols>
  <sheetData>
    <row r="1" spans="1:14">
      <c r="A1" s="4" t="s">
        <v>30</v>
      </c>
      <c r="B1" s="3" t="str">
        <f>'1. key ratios '!B1</f>
        <v>Bank of Georgia</v>
      </c>
    </row>
    <row r="2" spans="1:14" ht="14.25" customHeight="1">
      <c r="A2" s="4" t="s">
        <v>31</v>
      </c>
      <c r="B2" s="458">
        <f>'2.RC'!B2</f>
        <v>44561</v>
      </c>
    </row>
    <row r="3" spans="1:14" ht="14.25" customHeight="1"/>
    <row r="4" spans="1:14" ht="13.5" thickBot="1">
      <c r="A4" s="4" t="s">
        <v>263</v>
      </c>
      <c r="B4" s="251" t="s">
        <v>28</v>
      </c>
    </row>
    <row r="5" spans="1:14" s="184" customFormat="1">
      <c r="A5" s="180"/>
      <c r="B5" s="181"/>
      <c r="C5" s="182" t="s">
        <v>0</v>
      </c>
      <c r="D5" s="182" t="s">
        <v>1</v>
      </c>
      <c r="E5" s="182" t="s">
        <v>2</v>
      </c>
      <c r="F5" s="182" t="s">
        <v>3</v>
      </c>
      <c r="G5" s="182" t="s">
        <v>4</v>
      </c>
      <c r="H5" s="182" t="s">
        <v>5</v>
      </c>
      <c r="I5" s="182" t="s">
        <v>8</v>
      </c>
      <c r="J5" s="182" t="s">
        <v>9</v>
      </c>
      <c r="K5" s="182" t="s">
        <v>10</v>
      </c>
      <c r="L5" s="182" t="s">
        <v>11</v>
      </c>
      <c r="M5" s="182" t="s">
        <v>12</v>
      </c>
      <c r="N5" s="183" t="s">
        <v>13</v>
      </c>
    </row>
    <row r="6" spans="1:14" ht="25.5">
      <c r="A6" s="185"/>
      <c r="B6" s="186"/>
      <c r="C6" s="187" t="s">
        <v>262</v>
      </c>
      <c r="D6" s="188" t="s">
        <v>261</v>
      </c>
      <c r="E6" s="189" t="s">
        <v>260</v>
      </c>
      <c r="F6" s="190">
        <v>0</v>
      </c>
      <c r="G6" s="190">
        <v>0.2</v>
      </c>
      <c r="H6" s="190">
        <v>0.35</v>
      </c>
      <c r="I6" s="190">
        <v>0.5</v>
      </c>
      <c r="J6" s="190">
        <v>0.75</v>
      </c>
      <c r="K6" s="190">
        <v>1</v>
      </c>
      <c r="L6" s="190">
        <v>1.5</v>
      </c>
      <c r="M6" s="190">
        <v>2.5</v>
      </c>
      <c r="N6" s="250" t="s">
        <v>274</v>
      </c>
    </row>
    <row r="7" spans="1:14" ht="15">
      <c r="A7" s="191">
        <v>1</v>
      </c>
      <c r="B7" s="192" t="s">
        <v>259</v>
      </c>
      <c r="C7" s="193">
        <f>SUM(C8:C13)</f>
        <v>2354137555.3720002</v>
      </c>
      <c r="D7" s="186"/>
      <c r="E7" s="194">
        <f t="shared" ref="E7" si="0">SUM(E8:E13)</f>
        <v>47527271.451995008</v>
      </c>
      <c r="F7" s="195">
        <v>0</v>
      </c>
      <c r="G7" s="195">
        <v>17975520</v>
      </c>
      <c r="H7" s="195">
        <v>0</v>
      </c>
      <c r="I7" s="195">
        <v>28018057.797120001</v>
      </c>
      <c r="J7" s="195">
        <v>0</v>
      </c>
      <c r="K7" s="195">
        <v>1541827.8205190001</v>
      </c>
      <c r="L7" s="195">
        <v>0</v>
      </c>
      <c r="M7" s="195">
        <v>0</v>
      </c>
      <c r="N7" s="196">
        <v>19145960.719079003</v>
      </c>
    </row>
    <row r="8" spans="1:14" ht="14.25">
      <c r="A8" s="191">
        <v>1.1000000000000001</v>
      </c>
      <c r="B8" s="197" t="s">
        <v>257</v>
      </c>
      <c r="C8" s="195">
        <v>2343884910.1141</v>
      </c>
      <c r="D8" s="198">
        <v>0.02</v>
      </c>
      <c r="E8" s="194">
        <f>C8*D8</f>
        <v>46877698.202282004</v>
      </c>
      <c r="F8" s="195">
        <v>0</v>
      </c>
      <c r="G8" s="195">
        <v>17975520</v>
      </c>
      <c r="H8" s="195">
        <v>0</v>
      </c>
      <c r="I8" s="195">
        <v>28018057.797120001</v>
      </c>
      <c r="J8" s="195">
        <v>0</v>
      </c>
      <c r="K8" s="195">
        <v>892254.57080600003</v>
      </c>
      <c r="L8" s="195">
        <v>0</v>
      </c>
      <c r="M8" s="195">
        <v>0</v>
      </c>
      <c r="N8" s="196">
        <v>18496387.469366003</v>
      </c>
    </row>
    <row r="9" spans="1:14" ht="14.25">
      <c r="A9" s="191">
        <v>1.2</v>
      </c>
      <c r="B9" s="197" t="s">
        <v>256</v>
      </c>
      <c r="C9" s="195">
        <v>5804255.0944999997</v>
      </c>
      <c r="D9" s="198">
        <v>0.05</v>
      </c>
      <c r="E9" s="194">
        <f>C9*D9</f>
        <v>290212.75472500001</v>
      </c>
      <c r="F9" s="195">
        <v>0</v>
      </c>
      <c r="G9" s="195">
        <v>0</v>
      </c>
      <c r="H9" s="195">
        <v>0</v>
      </c>
      <c r="I9" s="195">
        <v>0</v>
      </c>
      <c r="J9" s="195">
        <v>0</v>
      </c>
      <c r="K9" s="195">
        <v>290212.75472500001</v>
      </c>
      <c r="L9" s="195">
        <v>0</v>
      </c>
      <c r="M9" s="195">
        <v>0</v>
      </c>
      <c r="N9" s="196">
        <v>290212.75472500001</v>
      </c>
    </row>
    <row r="10" spans="1:14" ht="14.25">
      <c r="A10" s="191">
        <v>1.3</v>
      </c>
      <c r="B10" s="197" t="s">
        <v>255</v>
      </c>
      <c r="C10" s="195">
        <v>4332080.7662000004</v>
      </c>
      <c r="D10" s="198">
        <v>0.08</v>
      </c>
      <c r="E10" s="194">
        <f>C10*D10</f>
        <v>346566.46129600005</v>
      </c>
      <c r="F10" s="195">
        <v>0</v>
      </c>
      <c r="G10" s="195">
        <v>0</v>
      </c>
      <c r="H10" s="195">
        <v>0</v>
      </c>
      <c r="I10" s="195">
        <v>0</v>
      </c>
      <c r="J10" s="195">
        <v>0</v>
      </c>
      <c r="K10" s="195">
        <v>346566.46129599999</v>
      </c>
      <c r="L10" s="195">
        <v>0</v>
      </c>
      <c r="M10" s="195">
        <v>0</v>
      </c>
      <c r="N10" s="196">
        <v>346566.46129599999</v>
      </c>
    </row>
    <row r="11" spans="1:14" ht="14.25">
      <c r="A11" s="191">
        <v>1.4</v>
      </c>
      <c r="B11" s="197" t="s">
        <v>254</v>
      </c>
      <c r="C11" s="195">
        <v>116309.39720000001</v>
      </c>
      <c r="D11" s="198">
        <v>0.11</v>
      </c>
      <c r="E11" s="194">
        <f>C11*D11</f>
        <v>12794.033692000001</v>
      </c>
      <c r="F11" s="195">
        <v>0</v>
      </c>
      <c r="G11" s="195">
        <v>0</v>
      </c>
      <c r="H11" s="195">
        <v>0</v>
      </c>
      <c r="I11" s="195">
        <v>0</v>
      </c>
      <c r="J11" s="195">
        <v>0</v>
      </c>
      <c r="K11" s="195">
        <v>12794.033692000001</v>
      </c>
      <c r="L11" s="195">
        <v>0</v>
      </c>
      <c r="M11" s="195">
        <v>0</v>
      </c>
      <c r="N11" s="196">
        <v>12794.033692000001</v>
      </c>
    </row>
    <row r="12" spans="1:14" ht="14.25">
      <c r="A12" s="191">
        <v>1.5</v>
      </c>
      <c r="B12" s="197" t="s">
        <v>253</v>
      </c>
      <c r="C12" s="195">
        <v>0</v>
      </c>
      <c r="D12" s="198">
        <v>0.14000000000000001</v>
      </c>
      <c r="E12" s="194">
        <f>C12*D12</f>
        <v>0</v>
      </c>
      <c r="F12" s="195">
        <v>0</v>
      </c>
      <c r="G12" s="195">
        <v>0</v>
      </c>
      <c r="H12" s="195">
        <v>0</v>
      </c>
      <c r="I12" s="195">
        <v>0</v>
      </c>
      <c r="J12" s="195">
        <v>0</v>
      </c>
      <c r="K12" s="195">
        <v>0</v>
      </c>
      <c r="L12" s="195">
        <v>0</v>
      </c>
      <c r="M12" s="195">
        <v>0</v>
      </c>
      <c r="N12" s="196">
        <v>0</v>
      </c>
    </row>
    <row r="13" spans="1:14" ht="14.25">
      <c r="A13" s="191">
        <v>1.6</v>
      </c>
      <c r="B13" s="199" t="s">
        <v>252</v>
      </c>
      <c r="C13" s="195">
        <v>0</v>
      </c>
      <c r="D13" s="200"/>
      <c r="E13" s="195"/>
      <c r="F13" s="195">
        <v>0</v>
      </c>
      <c r="G13" s="195">
        <v>0</v>
      </c>
      <c r="H13" s="195">
        <v>0</v>
      </c>
      <c r="I13" s="195">
        <v>0</v>
      </c>
      <c r="J13" s="195">
        <v>0</v>
      </c>
      <c r="K13" s="195">
        <v>0</v>
      </c>
      <c r="L13" s="195">
        <v>0</v>
      </c>
      <c r="M13" s="195">
        <v>0</v>
      </c>
      <c r="N13" s="196">
        <v>0</v>
      </c>
    </row>
    <row r="14" spans="1:14" ht="15">
      <c r="A14" s="191">
        <v>2</v>
      </c>
      <c r="B14" s="201" t="s">
        <v>258</v>
      </c>
      <c r="C14" s="193">
        <f>SUM(C15:C20)</f>
        <v>7434240</v>
      </c>
      <c r="D14" s="186"/>
      <c r="E14" s="194">
        <f t="shared" ref="E14" si="1">SUM(E15:E20)</f>
        <v>37171.200000000004</v>
      </c>
      <c r="F14" s="195">
        <v>0</v>
      </c>
      <c r="G14" s="195">
        <v>0</v>
      </c>
      <c r="H14" s="195">
        <v>0</v>
      </c>
      <c r="I14" s="195">
        <v>37171.200000000004</v>
      </c>
      <c r="J14" s="195">
        <v>0</v>
      </c>
      <c r="K14" s="195">
        <v>0</v>
      </c>
      <c r="L14" s="195">
        <v>0</v>
      </c>
      <c r="M14" s="195">
        <v>0</v>
      </c>
      <c r="N14" s="196">
        <v>18585.600000000002</v>
      </c>
    </row>
    <row r="15" spans="1:14" ht="14.25">
      <c r="A15" s="191">
        <v>2.1</v>
      </c>
      <c r="B15" s="199" t="s">
        <v>257</v>
      </c>
      <c r="C15" s="195">
        <v>7434240</v>
      </c>
      <c r="D15" s="198">
        <v>5.0000000000000001E-3</v>
      </c>
      <c r="E15" s="194">
        <f>C15*D15</f>
        <v>37171.200000000004</v>
      </c>
      <c r="F15" s="195">
        <v>0</v>
      </c>
      <c r="G15" s="195">
        <v>0</v>
      </c>
      <c r="H15" s="195">
        <v>0</v>
      </c>
      <c r="I15" s="195">
        <v>37171.200000000004</v>
      </c>
      <c r="J15" s="195">
        <v>0</v>
      </c>
      <c r="K15" s="195">
        <v>0</v>
      </c>
      <c r="L15" s="195">
        <v>0</v>
      </c>
      <c r="M15" s="195">
        <v>0</v>
      </c>
      <c r="N15" s="196">
        <v>18585.600000000002</v>
      </c>
    </row>
    <row r="16" spans="1:14" ht="14.25">
      <c r="A16" s="191">
        <v>2.2000000000000002</v>
      </c>
      <c r="B16" s="199" t="s">
        <v>256</v>
      </c>
      <c r="C16" s="195">
        <v>0</v>
      </c>
      <c r="D16" s="198">
        <v>0.01</v>
      </c>
      <c r="E16" s="194">
        <f>C16*D16</f>
        <v>0</v>
      </c>
      <c r="F16" s="195">
        <v>0</v>
      </c>
      <c r="G16" s="195">
        <v>0</v>
      </c>
      <c r="H16" s="195">
        <v>0</v>
      </c>
      <c r="I16" s="195">
        <v>0</v>
      </c>
      <c r="J16" s="195">
        <v>0</v>
      </c>
      <c r="K16" s="195">
        <v>0</v>
      </c>
      <c r="L16" s="195">
        <v>0</v>
      </c>
      <c r="M16" s="195">
        <v>0</v>
      </c>
      <c r="N16" s="196">
        <v>0</v>
      </c>
    </row>
    <row r="17" spans="1:14" ht="14.25">
      <c r="A17" s="191">
        <v>2.2999999999999998</v>
      </c>
      <c r="B17" s="199" t="s">
        <v>255</v>
      </c>
      <c r="C17" s="195">
        <v>0</v>
      </c>
      <c r="D17" s="198">
        <v>0.02</v>
      </c>
      <c r="E17" s="194">
        <f>C17*D17</f>
        <v>0</v>
      </c>
      <c r="F17" s="195">
        <v>0</v>
      </c>
      <c r="G17" s="195">
        <v>0</v>
      </c>
      <c r="H17" s="195">
        <v>0</v>
      </c>
      <c r="I17" s="195">
        <v>0</v>
      </c>
      <c r="J17" s="195">
        <v>0</v>
      </c>
      <c r="K17" s="195">
        <v>0</v>
      </c>
      <c r="L17" s="195">
        <v>0</v>
      </c>
      <c r="M17" s="195">
        <v>0</v>
      </c>
      <c r="N17" s="196">
        <v>0</v>
      </c>
    </row>
    <row r="18" spans="1:14" ht="14.25">
      <c r="A18" s="191">
        <v>2.4</v>
      </c>
      <c r="B18" s="199" t="s">
        <v>254</v>
      </c>
      <c r="C18" s="195">
        <v>0</v>
      </c>
      <c r="D18" s="198">
        <v>0.03</v>
      </c>
      <c r="E18" s="194">
        <f>C18*D18</f>
        <v>0</v>
      </c>
      <c r="F18" s="195">
        <v>0</v>
      </c>
      <c r="G18" s="195">
        <v>0</v>
      </c>
      <c r="H18" s="195">
        <v>0</v>
      </c>
      <c r="I18" s="195">
        <v>0</v>
      </c>
      <c r="J18" s="195">
        <v>0</v>
      </c>
      <c r="K18" s="195">
        <v>0</v>
      </c>
      <c r="L18" s="195">
        <v>0</v>
      </c>
      <c r="M18" s="195">
        <v>0</v>
      </c>
      <c r="N18" s="196">
        <v>0</v>
      </c>
    </row>
    <row r="19" spans="1:14" ht="14.25">
      <c r="A19" s="191">
        <v>2.5</v>
      </c>
      <c r="B19" s="199" t="s">
        <v>253</v>
      </c>
      <c r="C19" s="195">
        <v>0</v>
      </c>
      <c r="D19" s="198">
        <v>0.04</v>
      </c>
      <c r="E19" s="194">
        <f>C19*D19</f>
        <v>0</v>
      </c>
      <c r="F19" s="195">
        <v>0</v>
      </c>
      <c r="G19" s="195">
        <v>0</v>
      </c>
      <c r="H19" s="195">
        <v>0</v>
      </c>
      <c r="I19" s="195">
        <v>0</v>
      </c>
      <c r="J19" s="195">
        <v>0</v>
      </c>
      <c r="K19" s="195">
        <v>0</v>
      </c>
      <c r="L19" s="195">
        <v>0</v>
      </c>
      <c r="M19" s="195">
        <v>0</v>
      </c>
      <c r="N19" s="196">
        <v>0</v>
      </c>
    </row>
    <row r="20" spans="1:14" ht="14.25">
      <c r="A20" s="191">
        <v>2.6</v>
      </c>
      <c r="B20" s="199" t="s">
        <v>252</v>
      </c>
      <c r="C20" s="195">
        <v>0</v>
      </c>
      <c r="D20" s="200"/>
      <c r="E20" s="202"/>
      <c r="F20" s="195">
        <v>0</v>
      </c>
      <c r="G20" s="195">
        <v>0</v>
      </c>
      <c r="H20" s="195">
        <v>0</v>
      </c>
      <c r="I20" s="195">
        <v>0</v>
      </c>
      <c r="J20" s="195">
        <v>0</v>
      </c>
      <c r="K20" s="195">
        <v>0</v>
      </c>
      <c r="L20" s="195">
        <v>0</v>
      </c>
      <c r="M20" s="195">
        <v>0</v>
      </c>
      <c r="N20" s="196">
        <v>0</v>
      </c>
    </row>
    <row r="21" spans="1:14" ht="15.75" thickBot="1">
      <c r="A21" s="203"/>
      <c r="B21" s="204" t="s">
        <v>107</v>
      </c>
      <c r="C21" s="179">
        <f>C14+C7</f>
        <v>2361571795.3720002</v>
      </c>
      <c r="D21" s="205"/>
      <c r="E21" s="206">
        <f>E14+E7</f>
        <v>47564442.651995011</v>
      </c>
      <c r="F21" s="207">
        <v>0</v>
      </c>
      <c r="G21" s="207">
        <v>17975520</v>
      </c>
      <c r="H21" s="207">
        <v>0</v>
      </c>
      <c r="I21" s="207">
        <v>28055228.99712</v>
      </c>
      <c r="J21" s="207">
        <v>0</v>
      </c>
      <c r="K21" s="207">
        <v>1541827.8205190001</v>
      </c>
      <c r="L21" s="207">
        <v>0</v>
      </c>
      <c r="M21" s="207">
        <v>0</v>
      </c>
      <c r="N21" s="208">
        <v>19164546.319079004</v>
      </c>
    </row>
    <row r="22" spans="1:14">
      <c r="E22" s="209"/>
      <c r="F22" s="209"/>
      <c r="G22" s="209"/>
      <c r="H22" s="209"/>
      <c r="I22" s="209"/>
      <c r="J22" s="209"/>
      <c r="K22" s="209"/>
      <c r="L22" s="209"/>
      <c r="M22" s="209"/>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zoomScale="90" zoomScaleNormal="90" workbookViewId="0"/>
  </sheetViews>
  <sheetFormatPr defaultRowHeight="15"/>
  <cols>
    <col min="1" max="1" width="11.42578125" customWidth="1"/>
    <col min="2" max="2" width="76.85546875" style="387" customWidth="1"/>
    <col min="3" max="3" width="22.85546875" customWidth="1"/>
  </cols>
  <sheetData>
    <row r="1" spans="1:3">
      <c r="A1" s="2" t="s">
        <v>30</v>
      </c>
      <c r="B1" s="3" t="str">
        <f>'1. key ratios '!B1</f>
        <v>Bank of Georgia</v>
      </c>
    </row>
    <row r="2" spans="1:3">
      <c r="A2" s="2" t="s">
        <v>31</v>
      </c>
      <c r="B2" s="458">
        <f>'2.RC'!B2</f>
        <v>44561</v>
      </c>
    </row>
    <row r="3" spans="1:3">
      <c r="A3" s="4"/>
      <c r="B3"/>
    </row>
    <row r="4" spans="1:3">
      <c r="A4" s="4" t="s">
        <v>430</v>
      </c>
      <c r="B4" t="s">
        <v>431</v>
      </c>
    </row>
    <row r="5" spans="1:3">
      <c r="A5" s="388" t="s">
        <v>432</v>
      </c>
      <c r="B5" s="389"/>
      <c r="C5" s="390"/>
    </row>
    <row r="6" spans="1:3" ht="24">
      <c r="A6" s="391">
        <v>1</v>
      </c>
      <c r="B6" s="392" t="s">
        <v>483</v>
      </c>
      <c r="C6" s="393">
        <v>22064705751.394405</v>
      </c>
    </row>
    <row r="7" spans="1:3">
      <c r="A7" s="391">
        <v>2</v>
      </c>
      <c r="B7" s="392" t="s">
        <v>433</v>
      </c>
      <c r="C7" s="393">
        <v>-150648324.71000004</v>
      </c>
    </row>
    <row r="8" spans="1:3" ht="24">
      <c r="A8" s="394">
        <v>3</v>
      </c>
      <c r="B8" s="395" t="s">
        <v>434</v>
      </c>
      <c r="C8" s="393">
        <v>21914057426.684406</v>
      </c>
    </row>
    <row r="9" spans="1:3">
      <c r="A9" s="388" t="s">
        <v>435</v>
      </c>
      <c r="B9" s="389"/>
      <c r="C9" s="396"/>
    </row>
    <row r="10" spans="1:3" ht="24">
      <c r="A10" s="397">
        <v>4</v>
      </c>
      <c r="B10" s="398" t="s">
        <v>436</v>
      </c>
      <c r="C10" s="393"/>
    </row>
    <row r="11" spans="1:3">
      <c r="A11" s="397">
        <v>5</v>
      </c>
      <c r="B11" s="399" t="s">
        <v>437</v>
      </c>
      <c r="C11" s="393"/>
    </row>
    <row r="12" spans="1:3">
      <c r="A12" s="397" t="s">
        <v>438</v>
      </c>
      <c r="B12" s="399" t="s">
        <v>439</v>
      </c>
      <c r="C12" s="393">
        <v>47564442.651995011</v>
      </c>
    </row>
    <row r="13" spans="1:3" ht="24">
      <c r="A13" s="400">
        <v>6</v>
      </c>
      <c r="B13" s="398" t="s">
        <v>440</v>
      </c>
      <c r="C13" s="393"/>
    </row>
    <row r="14" spans="1:3">
      <c r="A14" s="400">
        <v>7</v>
      </c>
      <c r="B14" s="401" t="s">
        <v>441</v>
      </c>
      <c r="C14" s="393"/>
    </row>
    <row r="15" spans="1:3">
      <c r="A15" s="402">
        <v>8</v>
      </c>
      <c r="B15" s="403" t="s">
        <v>442</v>
      </c>
      <c r="C15" s="393"/>
    </row>
    <row r="16" spans="1:3">
      <c r="A16" s="400">
        <v>9</v>
      </c>
      <c r="B16" s="401" t="s">
        <v>443</v>
      </c>
      <c r="C16" s="393"/>
    </row>
    <row r="17" spans="1:3">
      <c r="A17" s="400">
        <v>10</v>
      </c>
      <c r="B17" s="401" t="s">
        <v>444</v>
      </c>
      <c r="C17" s="393"/>
    </row>
    <row r="18" spans="1:3">
      <c r="A18" s="404">
        <v>11</v>
      </c>
      <c r="B18" s="405" t="s">
        <v>445</v>
      </c>
      <c r="C18" s="406">
        <v>47564442.651995011</v>
      </c>
    </row>
    <row r="19" spans="1:3">
      <c r="A19" s="407" t="s">
        <v>446</v>
      </c>
      <c r="B19" s="408"/>
      <c r="C19" s="409"/>
    </row>
    <row r="20" spans="1:3" ht="24">
      <c r="A20" s="410">
        <v>12</v>
      </c>
      <c r="B20" s="398" t="s">
        <v>447</v>
      </c>
      <c r="C20" s="393"/>
    </row>
    <row r="21" spans="1:3">
      <c r="A21" s="410">
        <v>13</v>
      </c>
      <c r="B21" s="398" t="s">
        <v>448</v>
      </c>
      <c r="C21" s="393"/>
    </row>
    <row r="22" spans="1:3">
      <c r="A22" s="410">
        <v>14</v>
      </c>
      <c r="B22" s="398" t="s">
        <v>449</v>
      </c>
      <c r="C22" s="393"/>
    </row>
    <row r="23" spans="1:3" ht="24">
      <c r="A23" s="410" t="s">
        <v>450</v>
      </c>
      <c r="B23" s="398" t="s">
        <v>451</v>
      </c>
      <c r="C23" s="393"/>
    </row>
    <row r="24" spans="1:3">
      <c r="A24" s="410">
        <v>15</v>
      </c>
      <c r="B24" s="398" t="s">
        <v>452</v>
      </c>
      <c r="C24" s="393"/>
    </row>
    <row r="25" spans="1:3">
      <c r="A25" s="410" t="s">
        <v>453</v>
      </c>
      <c r="B25" s="398" t="s">
        <v>454</v>
      </c>
      <c r="C25" s="393"/>
    </row>
    <row r="26" spans="1:3">
      <c r="A26" s="411">
        <v>16</v>
      </c>
      <c r="B26" s="412" t="s">
        <v>455</v>
      </c>
      <c r="C26" s="406">
        <v>0</v>
      </c>
    </row>
    <row r="27" spans="1:3">
      <c r="A27" s="388" t="s">
        <v>456</v>
      </c>
      <c r="B27" s="389"/>
      <c r="C27" s="396"/>
    </row>
    <row r="28" spans="1:3">
      <c r="A28" s="413">
        <v>17</v>
      </c>
      <c r="B28" s="399" t="s">
        <v>457</v>
      </c>
      <c r="C28" s="393">
        <v>2484841062.1030922</v>
      </c>
    </row>
    <row r="29" spans="1:3">
      <c r="A29" s="413">
        <v>18</v>
      </c>
      <c r="B29" s="399" t="s">
        <v>458</v>
      </c>
      <c r="C29" s="393">
        <v>-1385545014.2363663</v>
      </c>
    </row>
    <row r="30" spans="1:3">
      <c r="A30" s="411">
        <v>19</v>
      </c>
      <c r="B30" s="412" t="s">
        <v>459</v>
      </c>
      <c r="C30" s="406">
        <v>1099296047.8667259</v>
      </c>
    </row>
    <row r="31" spans="1:3">
      <c r="A31" s="388" t="s">
        <v>460</v>
      </c>
      <c r="B31" s="389"/>
      <c r="C31" s="396"/>
    </row>
    <row r="32" spans="1:3" ht="24">
      <c r="A32" s="413" t="s">
        <v>461</v>
      </c>
      <c r="B32" s="398" t="s">
        <v>462</v>
      </c>
      <c r="C32" s="414"/>
    </row>
    <row r="33" spans="1:3">
      <c r="A33" s="413" t="s">
        <v>463</v>
      </c>
      <c r="B33" s="399" t="s">
        <v>464</v>
      </c>
      <c r="C33" s="414"/>
    </row>
    <row r="34" spans="1:3">
      <c r="A34" s="388" t="s">
        <v>465</v>
      </c>
      <c r="B34" s="389"/>
      <c r="C34" s="396"/>
    </row>
    <row r="35" spans="1:3">
      <c r="A35" s="415">
        <v>20</v>
      </c>
      <c r="B35" s="416" t="s">
        <v>466</v>
      </c>
      <c r="C35" s="406">
        <v>2691000371.2011437</v>
      </c>
    </row>
    <row r="36" spans="1:3">
      <c r="A36" s="411">
        <v>21</v>
      </c>
      <c r="B36" s="412" t="s">
        <v>467</v>
      </c>
      <c r="C36" s="406">
        <v>23060917917.203129</v>
      </c>
    </row>
    <row r="37" spans="1:3">
      <c r="A37" s="388" t="s">
        <v>468</v>
      </c>
      <c r="B37" s="389"/>
      <c r="C37" s="396"/>
    </row>
    <row r="38" spans="1:3">
      <c r="A38" s="411">
        <v>22</v>
      </c>
      <c r="B38" s="412" t="s">
        <v>468</v>
      </c>
      <c r="C38" s="646">
        <v>0.11669094789994003</v>
      </c>
    </row>
    <row r="39" spans="1:3">
      <c r="A39" s="388" t="s">
        <v>469</v>
      </c>
      <c r="B39" s="389"/>
      <c r="C39" s="396"/>
    </row>
    <row r="40" spans="1:3">
      <c r="A40" s="417" t="s">
        <v>470</v>
      </c>
      <c r="B40" s="398" t="s">
        <v>471</v>
      </c>
      <c r="C40" s="414"/>
    </row>
    <row r="41" spans="1:3" ht="24">
      <c r="A41" s="418" t="s">
        <v>472</v>
      </c>
      <c r="B41" s="392" t="s">
        <v>473</v>
      </c>
      <c r="C41" s="414"/>
    </row>
    <row r="43" spans="1:3">
      <c r="B43" s="387" t="s">
        <v>484</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showGridLines="0" zoomScale="90" zoomScaleNormal="90" workbookViewId="0">
      <pane xSplit="2" ySplit="6" topLeftCell="C7" activePane="bottomRight" state="frozen"/>
      <selection activeCell="B2" sqref="B2"/>
      <selection pane="topRight" activeCell="B2" sqref="B2"/>
      <selection pane="bottomLeft" activeCell="B2" sqref="B2"/>
      <selection pane="bottomRight" activeCell="C7" sqref="C7"/>
    </sheetView>
  </sheetViews>
  <sheetFormatPr defaultRowHeight="15"/>
  <cols>
    <col min="1" max="1" width="8.7109375" style="288"/>
    <col min="2" max="2" width="82.5703125" style="466" customWidth="1"/>
    <col min="3" max="7" width="17.5703125" style="288" customWidth="1"/>
  </cols>
  <sheetData>
    <row r="1" spans="1:7">
      <c r="A1" s="288" t="s">
        <v>30</v>
      </c>
      <c r="B1" s="3" t="str">
        <f>'1. key ratios '!B1</f>
        <v>Bank of Georgia</v>
      </c>
    </row>
    <row r="2" spans="1:7">
      <c r="A2" s="288" t="s">
        <v>31</v>
      </c>
      <c r="B2" s="458">
        <f>'2.RC'!B2</f>
        <v>44561</v>
      </c>
    </row>
    <row r="4" spans="1:7" ht="15.75" thickBot="1">
      <c r="A4" s="288" t="s">
        <v>534</v>
      </c>
      <c r="B4" s="467" t="s">
        <v>495</v>
      </c>
    </row>
    <row r="5" spans="1:7">
      <c r="A5" s="468"/>
      <c r="B5" s="469"/>
      <c r="C5" s="716" t="s">
        <v>496</v>
      </c>
      <c r="D5" s="716"/>
      <c r="E5" s="716"/>
      <c r="F5" s="716"/>
      <c r="G5" s="717" t="s">
        <v>497</v>
      </c>
    </row>
    <row r="6" spans="1:7">
      <c r="A6" s="470"/>
      <c r="B6" s="471"/>
      <c r="C6" s="472" t="s">
        <v>498</v>
      </c>
      <c r="D6" s="473" t="s">
        <v>499</v>
      </c>
      <c r="E6" s="473" t="s">
        <v>500</v>
      </c>
      <c r="F6" s="473" t="s">
        <v>501</v>
      </c>
      <c r="G6" s="718"/>
    </row>
    <row r="7" spans="1:7">
      <c r="A7" s="474"/>
      <c r="B7" s="475" t="s">
        <v>502</v>
      </c>
      <c r="C7" s="476"/>
      <c r="D7" s="476"/>
      <c r="E7" s="476"/>
      <c r="F7" s="476"/>
      <c r="G7" s="477"/>
    </row>
    <row r="8" spans="1:7">
      <c r="A8" s="478">
        <v>1</v>
      </c>
      <c r="B8" s="479" t="s">
        <v>503</v>
      </c>
      <c r="C8" s="480">
        <v>2691000371.2011437</v>
      </c>
      <c r="D8" s="480">
        <v>0</v>
      </c>
      <c r="E8" s="480">
        <v>0</v>
      </c>
      <c r="F8" s="480">
        <v>585446400</v>
      </c>
      <c r="G8" s="481">
        <v>3276446771.2011437</v>
      </c>
    </row>
    <row r="9" spans="1:7">
      <c r="A9" s="478">
        <v>2</v>
      </c>
      <c r="B9" s="482" t="s">
        <v>504</v>
      </c>
      <c r="C9" s="480">
        <v>2691000371.2011437</v>
      </c>
      <c r="D9" s="480"/>
      <c r="E9" s="480"/>
      <c r="F9" s="480">
        <v>585446400</v>
      </c>
      <c r="G9" s="481">
        <v>3276446771.2011437</v>
      </c>
    </row>
    <row r="10" spans="1:7">
      <c r="A10" s="478">
        <v>3</v>
      </c>
      <c r="B10" s="482" t="s">
        <v>505</v>
      </c>
      <c r="C10" s="483"/>
      <c r="D10" s="483"/>
      <c r="E10" s="483"/>
      <c r="F10" s="480">
        <v>3265560841.551393</v>
      </c>
      <c r="G10" s="481">
        <v>3265560841.551393</v>
      </c>
    </row>
    <row r="11" spans="1:7" ht="14.45" customHeight="1">
      <c r="A11" s="478">
        <v>4</v>
      </c>
      <c r="B11" s="479" t="s">
        <v>506</v>
      </c>
      <c r="C11" s="480">
        <v>2846120424.48</v>
      </c>
      <c r="D11" s="480">
        <v>3150876702.6600003</v>
      </c>
      <c r="E11" s="480">
        <v>1367974358.8199999</v>
      </c>
      <c r="F11" s="480">
        <v>399897329.74000001</v>
      </c>
      <c r="G11" s="481">
        <v>6640619676.8959999</v>
      </c>
    </row>
    <row r="12" spans="1:7">
      <c r="A12" s="478">
        <v>5</v>
      </c>
      <c r="B12" s="482" t="s">
        <v>507</v>
      </c>
      <c r="C12" s="480">
        <v>2067344371.5799999</v>
      </c>
      <c r="D12" s="484">
        <v>2652808484.7700005</v>
      </c>
      <c r="E12" s="480">
        <v>1071467038.53</v>
      </c>
      <c r="F12" s="480">
        <v>337680703</v>
      </c>
      <c r="G12" s="481">
        <v>5822835567.9860001</v>
      </c>
    </row>
    <row r="13" spans="1:7">
      <c r="A13" s="478">
        <v>6</v>
      </c>
      <c r="B13" s="482" t="s">
        <v>508</v>
      </c>
      <c r="C13" s="480">
        <v>778776052.89999998</v>
      </c>
      <c r="D13" s="484">
        <v>498068217.88999999</v>
      </c>
      <c r="E13" s="480">
        <v>296507320.29000002</v>
      </c>
      <c r="F13" s="480">
        <v>62216626.740000002</v>
      </c>
      <c r="G13" s="481">
        <v>817784108.90999997</v>
      </c>
    </row>
    <row r="14" spans="1:7">
      <c r="A14" s="478">
        <v>7</v>
      </c>
      <c r="B14" s="479" t="s">
        <v>509</v>
      </c>
      <c r="C14" s="480">
        <v>4045409849.0565014</v>
      </c>
      <c r="D14" s="480">
        <v>2526866236.7379999</v>
      </c>
      <c r="E14" s="480">
        <v>138513773.37060001</v>
      </c>
      <c r="F14" s="480">
        <v>22227885.27</v>
      </c>
      <c r="G14" s="481">
        <v>2184206199.4535513</v>
      </c>
    </row>
    <row r="15" spans="1:7" ht="39">
      <c r="A15" s="478">
        <v>8</v>
      </c>
      <c r="B15" s="482" t="s">
        <v>510</v>
      </c>
      <c r="C15" s="480">
        <v>3677113989.5365014</v>
      </c>
      <c r="D15" s="484">
        <v>530556750.73000002</v>
      </c>
      <c r="E15" s="480">
        <v>88385036.020600006</v>
      </c>
      <c r="F15" s="480">
        <v>22227885.27</v>
      </c>
      <c r="G15" s="481">
        <v>2159141830.7785511</v>
      </c>
    </row>
    <row r="16" spans="1:7" ht="26.25">
      <c r="A16" s="478">
        <v>9</v>
      </c>
      <c r="B16" s="482" t="s">
        <v>511</v>
      </c>
      <c r="C16" s="480">
        <v>368295859.51999998</v>
      </c>
      <c r="D16" s="484">
        <v>1996309486.0079999</v>
      </c>
      <c r="E16" s="480">
        <v>50128737.350000001</v>
      </c>
      <c r="F16" s="480">
        <v>0</v>
      </c>
      <c r="G16" s="481">
        <v>25064368.675000001</v>
      </c>
    </row>
    <row r="17" spans="1:7">
      <c r="A17" s="478">
        <v>10</v>
      </c>
      <c r="B17" s="479" t="s">
        <v>512</v>
      </c>
      <c r="C17" s="480"/>
      <c r="D17" s="484">
        <v>0</v>
      </c>
      <c r="E17" s="480"/>
      <c r="F17" s="480"/>
      <c r="G17" s="481">
        <v>0</v>
      </c>
    </row>
    <row r="18" spans="1:7">
      <c r="A18" s="478">
        <v>11</v>
      </c>
      <c r="B18" s="479" t="s">
        <v>513</v>
      </c>
      <c r="C18" s="480">
        <v>0</v>
      </c>
      <c r="D18" s="484">
        <v>492296726.93195975</v>
      </c>
      <c r="E18" s="480">
        <v>19715762.5902</v>
      </c>
      <c r="F18" s="480">
        <v>25792556.665100001</v>
      </c>
      <c r="G18" s="481">
        <v>0</v>
      </c>
    </row>
    <row r="19" spans="1:7">
      <c r="A19" s="478">
        <v>12</v>
      </c>
      <c r="B19" s="482" t="s">
        <v>514</v>
      </c>
      <c r="C19" s="483"/>
      <c r="D19" s="484">
        <v>4852429.18</v>
      </c>
      <c r="E19" s="480">
        <v>481206.09</v>
      </c>
      <c r="F19" s="480">
        <v>1219679.06</v>
      </c>
      <c r="G19" s="481">
        <v>0</v>
      </c>
    </row>
    <row r="20" spans="1:7">
      <c r="A20" s="478">
        <v>13</v>
      </c>
      <c r="B20" s="482" t="s">
        <v>515</v>
      </c>
      <c r="C20" s="480"/>
      <c r="D20" s="480">
        <v>487444297.75195974</v>
      </c>
      <c r="E20" s="480">
        <v>19234556.5002</v>
      </c>
      <c r="F20" s="480">
        <v>24572877.605100002</v>
      </c>
      <c r="G20" s="481">
        <v>0</v>
      </c>
    </row>
    <row r="21" spans="1:7">
      <c r="A21" s="485">
        <v>14</v>
      </c>
      <c r="B21" s="486" t="s">
        <v>516</v>
      </c>
      <c r="C21" s="483"/>
      <c r="D21" s="483"/>
      <c r="E21" s="483"/>
      <c r="F21" s="483"/>
      <c r="G21" s="487">
        <v>15366833489.102087</v>
      </c>
    </row>
    <row r="22" spans="1:7">
      <c r="A22" s="488"/>
      <c r="B22" s="489" t="s">
        <v>517</v>
      </c>
      <c r="C22" s="490"/>
      <c r="D22" s="491"/>
      <c r="E22" s="490"/>
      <c r="F22" s="490"/>
      <c r="G22" s="492"/>
    </row>
    <row r="23" spans="1:7">
      <c r="A23" s="478">
        <v>15</v>
      </c>
      <c r="B23" s="479" t="s">
        <v>518</v>
      </c>
      <c r="C23" s="493">
        <v>4866055429.9770002</v>
      </c>
      <c r="D23" s="494">
        <v>1738998650</v>
      </c>
      <c r="E23" s="493"/>
      <c r="F23" s="493"/>
      <c r="G23" s="481">
        <v>194102720.27285004</v>
      </c>
    </row>
    <row r="24" spans="1:7">
      <c r="A24" s="478">
        <v>16</v>
      </c>
      <c r="B24" s="479" t="s">
        <v>519</v>
      </c>
      <c r="C24" s="480">
        <v>6266871.3899999969</v>
      </c>
      <c r="D24" s="484">
        <v>2248841601.6067519</v>
      </c>
      <c r="E24" s="480">
        <v>1673078675.29935</v>
      </c>
      <c r="F24" s="480">
        <v>9104390532.677393</v>
      </c>
      <c r="G24" s="481">
        <v>9284189297.9740734</v>
      </c>
    </row>
    <row r="25" spans="1:7">
      <c r="A25" s="478">
        <v>17</v>
      </c>
      <c r="B25" s="482" t="s">
        <v>520</v>
      </c>
      <c r="C25" s="480"/>
      <c r="D25" s="484"/>
      <c r="E25" s="480"/>
      <c r="F25" s="480"/>
      <c r="G25" s="481"/>
    </row>
    <row r="26" spans="1:7" ht="26.25">
      <c r="A26" s="478">
        <v>18</v>
      </c>
      <c r="B26" s="482" t="s">
        <v>521</v>
      </c>
      <c r="C26" s="480">
        <v>6266871.3899999969</v>
      </c>
      <c r="D26" s="484">
        <v>25878230.468480002</v>
      </c>
      <c r="E26" s="480">
        <v>23161187.280000001</v>
      </c>
      <c r="F26" s="480">
        <v>0</v>
      </c>
      <c r="G26" s="481">
        <v>16244858.918791998</v>
      </c>
    </row>
    <row r="27" spans="1:7">
      <c r="A27" s="478">
        <v>19</v>
      </c>
      <c r="B27" s="482" t="s">
        <v>522</v>
      </c>
      <c r="C27" s="480">
        <v>0</v>
      </c>
      <c r="D27" s="484">
        <v>1932214443.0202863</v>
      </c>
      <c r="E27" s="480">
        <v>1377417019.7490647</v>
      </c>
      <c r="F27" s="480">
        <v>5443558586.3557501</v>
      </c>
      <c r="G27" s="481">
        <v>6310132648.6001759</v>
      </c>
    </row>
    <row r="28" spans="1:7">
      <c r="A28" s="478">
        <v>20</v>
      </c>
      <c r="B28" s="495" t="s">
        <v>523</v>
      </c>
      <c r="C28" s="480"/>
      <c r="D28" s="484"/>
      <c r="E28" s="480"/>
      <c r="F28" s="480"/>
      <c r="G28" s="481"/>
    </row>
    <row r="29" spans="1:7">
      <c r="A29" s="478">
        <v>21</v>
      </c>
      <c r="B29" s="482" t="s">
        <v>524</v>
      </c>
      <c r="C29" s="480">
        <v>0</v>
      </c>
      <c r="D29" s="484">
        <v>278810774.00298589</v>
      </c>
      <c r="E29" s="480">
        <v>242189898.03828523</v>
      </c>
      <c r="F29" s="480">
        <v>3539660753.6801429</v>
      </c>
      <c r="G29" s="481">
        <v>2833691914.5363307</v>
      </c>
    </row>
    <row r="30" spans="1:7">
      <c r="A30" s="478">
        <v>22</v>
      </c>
      <c r="B30" s="495" t="s">
        <v>523</v>
      </c>
      <c r="C30" s="480"/>
      <c r="D30" s="484">
        <v>192579414.37209344</v>
      </c>
      <c r="E30" s="480">
        <v>176989436.75926027</v>
      </c>
      <c r="F30" s="480">
        <v>2524993439.7802224</v>
      </c>
      <c r="G30" s="481">
        <v>1826272619.5272415</v>
      </c>
    </row>
    <row r="31" spans="1:7">
      <c r="A31" s="478">
        <v>23</v>
      </c>
      <c r="B31" s="482" t="s">
        <v>525</v>
      </c>
      <c r="C31" s="480"/>
      <c r="D31" s="484">
        <v>11938154.115</v>
      </c>
      <c r="E31" s="480">
        <v>30310570.232000001</v>
      </c>
      <c r="F31" s="480">
        <v>121171192.6415</v>
      </c>
      <c r="G31" s="481">
        <v>124119875.91877499</v>
      </c>
    </row>
    <row r="32" spans="1:7">
      <c r="A32" s="478">
        <v>24</v>
      </c>
      <c r="B32" s="479" t="s">
        <v>526</v>
      </c>
      <c r="C32" s="480"/>
      <c r="D32" s="484"/>
      <c r="E32" s="480"/>
      <c r="F32" s="480"/>
      <c r="G32" s="481">
        <v>0</v>
      </c>
    </row>
    <row r="33" spans="1:7">
      <c r="A33" s="478">
        <v>25</v>
      </c>
      <c r="B33" s="479" t="s">
        <v>527</v>
      </c>
      <c r="C33" s="480">
        <v>602080761.29999995</v>
      </c>
      <c r="D33" s="480">
        <v>463723659.29128969</v>
      </c>
      <c r="E33" s="480">
        <v>107555663.68445788</v>
      </c>
      <c r="F33" s="480">
        <v>859376497.95672584</v>
      </c>
      <c r="G33" s="481">
        <v>1867364118.3026979</v>
      </c>
    </row>
    <row r="34" spans="1:7">
      <c r="A34" s="478">
        <v>26</v>
      </c>
      <c r="B34" s="482" t="s">
        <v>528</v>
      </c>
      <c r="C34" s="483"/>
      <c r="D34" s="484">
        <v>99581909.75999999</v>
      </c>
      <c r="E34" s="480">
        <v>25887724.260000002</v>
      </c>
      <c r="F34" s="480"/>
      <c r="G34" s="481">
        <v>125469634.02</v>
      </c>
    </row>
    <row r="35" spans="1:7">
      <c r="A35" s="478">
        <v>27</v>
      </c>
      <c r="B35" s="482" t="s">
        <v>529</v>
      </c>
      <c r="C35" s="480">
        <v>602080761.29999995</v>
      </c>
      <c r="D35" s="484">
        <v>364141749.5312897</v>
      </c>
      <c r="E35" s="480">
        <v>81667939.424457878</v>
      </c>
      <c r="F35" s="480">
        <v>859376497.95672584</v>
      </c>
      <c r="G35" s="481">
        <v>1741894484.2826979</v>
      </c>
    </row>
    <row r="36" spans="1:7">
      <c r="A36" s="478">
        <v>28</v>
      </c>
      <c r="B36" s="479" t="s">
        <v>530</v>
      </c>
      <c r="C36" s="480">
        <v>758984344.61590004</v>
      </c>
      <c r="D36" s="484">
        <v>421788235.23249996</v>
      </c>
      <c r="E36" s="480">
        <v>430799968.55040002</v>
      </c>
      <c r="F36" s="480">
        <v>841060049.46650004</v>
      </c>
      <c r="G36" s="481">
        <v>249367045.02906001</v>
      </c>
    </row>
    <row r="37" spans="1:7">
      <c r="A37" s="485">
        <v>29</v>
      </c>
      <c r="B37" s="486" t="s">
        <v>531</v>
      </c>
      <c r="C37" s="483"/>
      <c r="D37" s="483"/>
      <c r="E37" s="483"/>
      <c r="F37" s="483"/>
      <c r="G37" s="487">
        <v>11595023181.578682</v>
      </c>
    </row>
    <row r="38" spans="1:7">
      <c r="A38" s="474"/>
      <c r="B38" s="496"/>
      <c r="C38" s="497"/>
      <c r="D38" s="497"/>
      <c r="E38" s="497"/>
      <c r="F38" s="497"/>
      <c r="G38" s="498"/>
    </row>
    <row r="39" spans="1:7" ht="15.75" thickBot="1">
      <c r="A39" s="499">
        <v>30</v>
      </c>
      <c r="B39" s="500" t="s">
        <v>532</v>
      </c>
      <c r="C39" s="344"/>
      <c r="D39" s="345"/>
      <c r="E39" s="345"/>
      <c r="F39" s="346"/>
      <c r="G39" s="501">
        <f>IFERROR(G21/G37,0)</f>
        <v>1.3252956245500034</v>
      </c>
    </row>
    <row r="42" spans="1:7" ht="39">
      <c r="B42" s="466" t="s">
        <v>533</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showGridLines="0" zoomScaleNormal="100" workbookViewId="0">
      <pane xSplit="1" ySplit="5" topLeftCell="B6" activePane="bottomRight" state="frozen"/>
      <selection activeCell="B9" sqref="B9"/>
      <selection pane="topRight" activeCell="B9" sqref="B9"/>
      <selection pane="bottomLeft" activeCell="B9" sqref="B9"/>
      <selection pane="bottomRight" activeCell="B6" sqref="B6"/>
    </sheetView>
  </sheetViews>
  <sheetFormatPr defaultColWidth="9.140625" defaultRowHeight="14.25"/>
  <cols>
    <col min="1" max="1" width="9.5703125" style="3" bestFit="1" customWidth="1"/>
    <col min="2" max="2" width="86" style="3" customWidth="1"/>
    <col min="3" max="3" width="14.42578125" style="3" bestFit="1" customWidth="1"/>
    <col min="4" max="7" width="14.42578125" style="4" bestFit="1" customWidth="1"/>
    <col min="8" max="13" width="6.7109375" style="5" customWidth="1"/>
    <col min="14" max="16384" width="9.140625" style="5"/>
  </cols>
  <sheetData>
    <row r="1" spans="1:8">
      <c r="A1" s="2" t="s">
        <v>30</v>
      </c>
      <c r="B1" s="3" t="str">
        <f>'Info '!C2</f>
        <v>Bank of Georgia</v>
      </c>
    </row>
    <row r="2" spans="1:8">
      <c r="A2" s="2" t="s">
        <v>31</v>
      </c>
      <c r="B2" s="458">
        <v>44561</v>
      </c>
      <c r="C2" s="6"/>
      <c r="D2" s="7"/>
      <c r="E2" s="7"/>
      <c r="F2" s="7"/>
      <c r="G2" s="7"/>
      <c r="H2" s="8"/>
    </row>
    <row r="3" spans="1:8">
      <c r="A3" s="2"/>
      <c r="B3" s="6"/>
      <c r="C3" s="6"/>
      <c r="D3" s="7"/>
      <c r="E3" s="7"/>
      <c r="F3" s="7"/>
      <c r="G3" s="7"/>
      <c r="H3" s="8"/>
    </row>
    <row r="4" spans="1:8" ht="15" thickBot="1">
      <c r="A4" s="9" t="s">
        <v>138</v>
      </c>
      <c r="B4" s="10" t="s">
        <v>137</v>
      </c>
      <c r="C4" s="10"/>
      <c r="D4" s="10"/>
      <c r="E4" s="10"/>
      <c r="F4" s="10"/>
      <c r="G4" s="10"/>
      <c r="H4" s="8"/>
    </row>
    <row r="5" spans="1:8">
      <c r="A5" s="11" t="s">
        <v>6</v>
      </c>
      <c r="B5" s="12"/>
      <c r="C5" s="456" t="s">
        <v>775</v>
      </c>
      <c r="D5" s="456" t="str">
        <f>IF(INT(MONTH($B$2))=3, "4"&amp;"Q"&amp;"-"&amp;YEAR($B$2)-1, IF(INT(MONTH($B$2))=6, "1"&amp;"Q"&amp;"-"&amp;YEAR($B$2), IF(INT(MONTH($B$2))=9, "2"&amp;"Q"&amp;"-"&amp;YEAR($B$2),IF(INT(MONTH($B$2))=12, "3"&amp;"Q"&amp;"-"&amp;YEAR($B$2), 0))))</f>
        <v>3Q-2021</v>
      </c>
      <c r="E5" s="456" t="str">
        <f>IF(INT(MONTH($B$2))=3, "3"&amp;"Q"&amp;"-"&amp;YEAR($B$2)-1, IF(INT(MONTH($B$2))=6, "4"&amp;"Q"&amp;"-"&amp;YEAR($B$2)-1, IF(INT(MONTH($B$2))=9, "1"&amp;"Q"&amp;"-"&amp;YEAR($B$2),IF(INT(MONTH($B$2))=12, "2"&amp;"Q"&amp;"-"&amp;YEAR($B$2), 0))))</f>
        <v>2Q-2021</v>
      </c>
      <c r="F5" s="456" t="str">
        <f>IF(INT(MONTH($B$2))=3, "2"&amp;"Q"&amp;"-"&amp;YEAR($B$2)-1, IF(INT(MONTH($B$2))=6, "3"&amp;"Q"&amp;"-"&amp;YEAR($B$2)-1, IF(INT(MONTH($B$2))=9, "4"&amp;"Q"&amp;"-"&amp;YEAR($B$2)-1,IF(INT(MONTH($B$2))=12, "1"&amp;"Q"&amp;"-"&amp;YEAR($B$2), 0))))</f>
        <v>1Q-2021</v>
      </c>
      <c r="G5" s="457" t="str">
        <f>IF(INT(MONTH($B$2))=3, "1"&amp;"Q"&amp;"-"&amp;YEAR($B$2)-1, IF(INT(MONTH($B$2))=6, "2"&amp;"Q"&amp;"-"&amp;YEAR($B$2)-1, IF(INT(MONTH($B$2))=9, "3"&amp;"Q"&amp;"-"&amp;YEAR($B$2)-1,IF(INT(MONTH($B$2))=12, "4"&amp;"Q"&amp;"-"&amp;YEAR($B$2)-1, 0))))</f>
        <v>4Q-2020</v>
      </c>
    </row>
    <row r="6" spans="1:8">
      <c r="B6" s="228" t="s">
        <v>136</v>
      </c>
      <c r="C6" s="460"/>
      <c r="D6" s="460"/>
      <c r="E6" s="460"/>
      <c r="F6" s="460"/>
      <c r="G6" s="461"/>
    </row>
    <row r="7" spans="1:8">
      <c r="A7" s="13"/>
      <c r="B7" s="229" t="s">
        <v>134</v>
      </c>
      <c r="C7" s="460"/>
      <c r="D7" s="460"/>
      <c r="E7" s="460"/>
      <c r="F7" s="460"/>
      <c r="G7" s="461"/>
    </row>
    <row r="8" spans="1:8">
      <c r="A8" s="462">
        <v>1</v>
      </c>
      <c r="B8" s="14" t="s">
        <v>485</v>
      </c>
      <c r="C8" s="15">
        <v>2381240371.2011437</v>
      </c>
      <c r="D8" s="16">
        <v>2211025148.4116063</v>
      </c>
      <c r="E8" s="16">
        <v>2073560020</v>
      </c>
      <c r="F8" s="16">
        <v>1854811875</v>
      </c>
      <c r="G8" s="17">
        <v>1661530110</v>
      </c>
    </row>
    <row r="9" spans="1:8">
      <c r="A9" s="462">
        <v>2</v>
      </c>
      <c r="B9" s="14" t="s">
        <v>486</v>
      </c>
      <c r="C9" s="15">
        <v>2691000371.2011437</v>
      </c>
      <c r="D9" s="16">
        <v>2523305148.4116063</v>
      </c>
      <c r="E9" s="16">
        <v>2389590020</v>
      </c>
      <c r="F9" s="16">
        <v>2195991875</v>
      </c>
      <c r="G9" s="17">
        <v>1989190110</v>
      </c>
    </row>
    <row r="10" spans="1:8">
      <c r="A10" s="462">
        <v>3</v>
      </c>
      <c r="B10" s="14" t="s">
        <v>243</v>
      </c>
      <c r="C10" s="15">
        <v>3475800220.6503272</v>
      </c>
      <c r="D10" s="16">
        <v>3306232289.9661388</v>
      </c>
      <c r="E10" s="16">
        <v>3171657137</v>
      </c>
      <c r="F10" s="16">
        <v>3072725368</v>
      </c>
      <c r="G10" s="17">
        <v>2819334735</v>
      </c>
    </row>
    <row r="11" spans="1:8">
      <c r="A11" s="462">
        <v>4</v>
      </c>
      <c r="B11" s="14" t="s">
        <v>488</v>
      </c>
      <c r="C11" s="15">
        <v>2063248322.8275342</v>
      </c>
      <c r="D11" s="16">
        <v>1898316120.4906502</v>
      </c>
      <c r="E11" s="16">
        <v>1850450551</v>
      </c>
      <c r="F11" s="16">
        <v>1292219484</v>
      </c>
      <c r="G11" s="17">
        <v>1182220010</v>
      </c>
    </row>
    <row r="12" spans="1:8">
      <c r="A12" s="462">
        <v>5</v>
      </c>
      <c r="B12" s="14" t="s">
        <v>489</v>
      </c>
      <c r="C12" s="15">
        <v>2452670591.4897223</v>
      </c>
      <c r="D12" s="16">
        <v>2273638377.8423667</v>
      </c>
      <c r="E12" s="16">
        <v>2219528839</v>
      </c>
      <c r="F12" s="16">
        <v>1613262218</v>
      </c>
      <c r="G12" s="17">
        <v>1469759957</v>
      </c>
    </row>
    <row r="13" spans="1:8">
      <c r="A13" s="462">
        <v>6</v>
      </c>
      <c r="B13" s="14" t="s">
        <v>487</v>
      </c>
      <c r="C13" s="15">
        <v>3182228147.4987483</v>
      </c>
      <c r="D13" s="16">
        <v>2978399452.782557</v>
      </c>
      <c r="E13" s="16">
        <v>2940042510</v>
      </c>
      <c r="F13" s="16">
        <v>2273246408</v>
      </c>
      <c r="G13" s="17">
        <v>2206301322</v>
      </c>
    </row>
    <row r="14" spans="1:8">
      <c r="A14" s="13"/>
      <c r="B14" s="228" t="s">
        <v>491</v>
      </c>
      <c r="C14" s="460"/>
      <c r="D14" s="460"/>
      <c r="E14" s="460"/>
      <c r="F14" s="460"/>
      <c r="G14" s="461"/>
    </row>
    <row r="15" spans="1:8" ht="15" customHeight="1">
      <c r="A15" s="462">
        <v>7</v>
      </c>
      <c r="B15" s="14" t="s">
        <v>490</v>
      </c>
      <c r="C15" s="310">
        <v>17977949348.409412</v>
      </c>
      <c r="D15" s="16">
        <v>17248163062.559422</v>
      </c>
      <c r="E15" s="16">
        <v>16598810400</v>
      </c>
      <c r="F15" s="16">
        <v>16516430454</v>
      </c>
      <c r="G15" s="17">
        <v>16040093857</v>
      </c>
    </row>
    <row r="16" spans="1:8">
      <c r="A16" s="13"/>
      <c r="B16" s="228" t="s">
        <v>492</v>
      </c>
      <c r="C16" s="460"/>
      <c r="D16" s="460"/>
      <c r="E16" s="460"/>
      <c r="F16" s="460"/>
      <c r="G16" s="461"/>
    </row>
    <row r="17" spans="1:7" s="18" customFormat="1">
      <c r="A17" s="462"/>
      <c r="B17" s="229" t="s">
        <v>476</v>
      </c>
      <c r="C17" s="311"/>
      <c r="D17" s="16"/>
      <c r="E17" s="16"/>
      <c r="F17" s="16"/>
      <c r="G17" s="17"/>
    </row>
    <row r="18" spans="1:7">
      <c r="A18" s="11">
        <v>8</v>
      </c>
      <c r="B18" s="14" t="s">
        <v>485</v>
      </c>
      <c r="C18" s="599">
        <v>0.13245339193325864</v>
      </c>
      <c r="D18" s="600">
        <v>0.12818902165941817</v>
      </c>
      <c r="E18" s="600">
        <v>0.1249</v>
      </c>
      <c r="F18" s="600">
        <v>0.1123</v>
      </c>
      <c r="G18" s="601">
        <v>0.1036</v>
      </c>
    </row>
    <row r="19" spans="1:7" ht="15" customHeight="1">
      <c r="A19" s="11">
        <v>9</v>
      </c>
      <c r="B19" s="14" t="s">
        <v>486</v>
      </c>
      <c r="C19" s="599">
        <v>0.14968338819128046</v>
      </c>
      <c r="D19" s="600">
        <v>0.14629413806325517</v>
      </c>
      <c r="E19" s="600">
        <v>0.14399999999999999</v>
      </c>
      <c r="F19" s="600">
        <v>0.13300000000000001</v>
      </c>
      <c r="G19" s="601">
        <v>0.124</v>
      </c>
    </row>
    <row r="20" spans="1:7">
      <c r="A20" s="11">
        <v>10</v>
      </c>
      <c r="B20" s="14" t="s">
        <v>243</v>
      </c>
      <c r="C20" s="599">
        <v>0.19333685690675542</v>
      </c>
      <c r="D20" s="600">
        <v>0.19168605247842163</v>
      </c>
      <c r="E20" s="600">
        <v>0.19109999999999999</v>
      </c>
      <c r="F20" s="600">
        <v>0.186</v>
      </c>
      <c r="G20" s="601">
        <v>0.17580000000000001</v>
      </c>
    </row>
    <row r="21" spans="1:7">
      <c r="A21" s="11">
        <v>11</v>
      </c>
      <c r="B21" s="14" t="s">
        <v>488</v>
      </c>
      <c r="C21" s="599">
        <v>0.11476549871412775</v>
      </c>
      <c r="D21" s="600">
        <v>0.11005903142296491</v>
      </c>
      <c r="E21" s="600">
        <v>0.1115</v>
      </c>
      <c r="F21" s="600">
        <v>7.8200000000000006E-2</v>
      </c>
      <c r="G21" s="601">
        <v>7.3700000000000002E-2</v>
      </c>
    </row>
    <row r="22" spans="1:7">
      <c r="A22" s="11">
        <v>12</v>
      </c>
      <c r="B22" s="14" t="s">
        <v>489</v>
      </c>
      <c r="C22" s="599">
        <v>0.13642660483447855</v>
      </c>
      <c r="D22" s="600">
        <v>0.13181916066051999</v>
      </c>
      <c r="E22" s="600">
        <v>0.13370000000000001</v>
      </c>
      <c r="F22" s="600">
        <v>9.7699999999999995E-2</v>
      </c>
      <c r="G22" s="601">
        <v>9.1600000000000001E-2</v>
      </c>
    </row>
    <row r="23" spans="1:7">
      <c r="A23" s="11">
        <v>13</v>
      </c>
      <c r="B23" s="14" t="s">
        <v>487</v>
      </c>
      <c r="C23" s="599">
        <v>0.17700729298029166</v>
      </c>
      <c r="D23" s="600">
        <v>0.17267922630252536</v>
      </c>
      <c r="E23" s="600">
        <v>0.17710000000000001</v>
      </c>
      <c r="F23" s="600">
        <v>0.1376</v>
      </c>
      <c r="G23" s="601">
        <v>0.13750000000000001</v>
      </c>
    </row>
    <row r="24" spans="1:7">
      <c r="A24" s="13"/>
      <c r="B24" s="228" t="s">
        <v>133</v>
      </c>
      <c r="C24" s="602"/>
      <c r="D24" s="602"/>
      <c r="E24" s="602"/>
      <c r="F24" s="602"/>
      <c r="G24" s="603"/>
    </row>
    <row r="25" spans="1:7" ht="15" customHeight="1">
      <c r="A25" s="463">
        <v>14</v>
      </c>
      <c r="B25" s="14" t="s">
        <v>132</v>
      </c>
      <c r="C25" s="604">
        <v>8.3647276232489604E-2</v>
      </c>
      <c r="D25" s="605">
        <v>8.0894114660675281E-2</v>
      </c>
      <c r="E25" s="605">
        <v>7.7899999999999997E-2</v>
      </c>
      <c r="F25" s="605">
        <v>7.5999999999999998E-2</v>
      </c>
      <c r="G25" s="606">
        <v>7.7700000000000005E-2</v>
      </c>
    </row>
    <row r="26" spans="1:7">
      <c r="A26" s="463">
        <v>15</v>
      </c>
      <c r="B26" s="14" t="s">
        <v>131</v>
      </c>
      <c r="C26" s="604">
        <v>4.0422842166684972E-2</v>
      </c>
      <c r="D26" s="605">
        <v>3.9960719898887893E-2</v>
      </c>
      <c r="E26" s="605">
        <v>3.9600000000000003E-2</v>
      </c>
      <c r="F26" s="605">
        <v>3.9699999999999999E-2</v>
      </c>
      <c r="G26" s="606">
        <v>4.3799999999999999E-2</v>
      </c>
    </row>
    <row r="27" spans="1:7">
      <c r="A27" s="463">
        <v>16</v>
      </c>
      <c r="B27" s="14" t="s">
        <v>130</v>
      </c>
      <c r="C27" s="604">
        <v>3.6548891124828509E-2</v>
      </c>
      <c r="D27" s="605">
        <v>3.553591280790331E-2</v>
      </c>
      <c r="E27" s="605">
        <v>3.2800000000000003E-2</v>
      </c>
      <c r="F27" s="605">
        <v>3.1800000000000002E-2</v>
      </c>
      <c r="G27" s="606">
        <v>2.6100000000000002E-2</v>
      </c>
    </row>
    <row r="28" spans="1:7">
      <c r="A28" s="463">
        <v>17</v>
      </c>
      <c r="B28" s="14" t="s">
        <v>129</v>
      </c>
      <c r="C28" s="604">
        <v>4.3224434065804632E-2</v>
      </c>
      <c r="D28" s="605">
        <v>4.0933394761787395E-2</v>
      </c>
      <c r="E28" s="605">
        <v>3.8300000000000001E-2</v>
      </c>
      <c r="F28" s="605">
        <v>3.6299999999999999E-2</v>
      </c>
      <c r="G28" s="606">
        <v>3.4000000000000002E-2</v>
      </c>
    </row>
    <row r="29" spans="1:7">
      <c r="A29" s="463">
        <v>18</v>
      </c>
      <c r="B29" s="14" t="s">
        <v>269</v>
      </c>
      <c r="C29" s="604">
        <v>3.9948705471960846E-2</v>
      </c>
      <c r="D29" s="605">
        <v>4.2718744670470897E-2</v>
      </c>
      <c r="E29" s="605">
        <v>4.2200000000000001E-2</v>
      </c>
      <c r="F29" s="605">
        <v>3.7699999999999997E-2</v>
      </c>
      <c r="G29" s="606">
        <v>3.0999999999999999E-3</v>
      </c>
    </row>
    <row r="30" spans="1:7">
      <c r="A30" s="463">
        <v>19</v>
      </c>
      <c r="B30" s="14" t="s">
        <v>270</v>
      </c>
      <c r="C30" s="604">
        <v>0.37634687940545997</v>
      </c>
      <c r="D30" s="605">
        <v>0.41232008351057292</v>
      </c>
      <c r="E30" s="605">
        <v>0.42420000000000002</v>
      </c>
      <c r="F30" s="605">
        <v>0.39300000000000002</v>
      </c>
      <c r="G30" s="606">
        <v>3.4200000000000001E-2</v>
      </c>
    </row>
    <row r="31" spans="1:7">
      <c r="A31" s="13"/>
      <c r="B31" s="228" t="s">
        <v>349</v>
      </c>
      <c r="C31" s="602"/>
      <c r="D31" s="602"/>
      <c r="E31" s="602"/>
      <c r="F31" s="602"/>
      <c r="G31" s="603"/>
    </row>
    <row r="32" spans="1:7">
      <c r="A32" s="463">
        <v>20</v>
      </c>
      <c r="B32" s="14" t="s">
        <v>128</v>
      </c>
      <c r="C32" s="604">
        <v>4.3765551546771399E-2</v>
      </c>
      <c r="D32" s="605">
        <v>5.1211137166589878E-2</v>
      </c>
      <c r="E32" s="605">
        <v>6.1899999999999997E-2</v>
      </c>
      <c r="F32" s="605">
        <v>8.2600000000000007E-2</v>
      </c>
      <c r="G32" s="606">
        <v>8.3500000000000005E-2</v>
      </c>
    </row>
    <row r="33" spans="1:7" ht="15" customHeight="1">
      <c r="A33" s="463">
        <v>21</v>
      </c>
      <c r="B33" s="14" t="s">
        <v>127</v>
      </c>
      <c r="C33" s="604">
        <v>3.9927530230018556E-2</v>
      </c>
      <c r="D33" s="605">
        <v>4.1148280517411095E-2</v>
      </c>
      <c r="E33" s="605">
        <v>4.7100000000000003E-2</v>
      </c>
      <c r="F33" s="605">
        <v>5.3800000000000001E-2</v>
      </c>
      <c r="G33" s="606">
        <v>5.8299999999999998E-2</v>
      </c>
    </row>
    <row r="34" spans="1:7">
      <c r="A34" s="463">
        <v>22</v>
      </c>
      <c r="B34" s="14" t="s">
        <v>126</v>
      </c>
      <c r="C34" s="604">
        <v>0.52105142447205355</v>
      </c>
      <c r="D34" s="605">
        <v>0.52833265254177519</v>
      </c>
      <c r="E34" s="605">
        <v>0.54079999999999995</v>
      </c>
      <c r="F34" s="605">
        <v>0.56269999999999998</v>
      </c>
      <c r="G34" s="606">
        <v>0.56659999999999999</v>
      </c>
    </row>
    <row r="35" spans="1:7" ht="15" customHeight="1">
      <c r="A35" s="463">
        <v>23</v>
      </c>
      <c r="B35" s="14" t="s">
        <v>125</v>
      </c>
      <c r="C35" s="604">
        <v>0.49212347231160997</v>
      </c>
      <c r="D35" s="605">
        <v>0.5064139321994876</v>
      </c>
      <c r="E35" s="605">
        <v>0.52569999999999995</v>
      </c>
      <c r="F35" s="605">
        <v>0.55620000000000003</v>
      </c>
      <c r="G35" s="606">
        <v>0.54659999999999997</v>
      </c>
    </row>
    <row r="36" spans="1:7">
      <c r="A36" s="463">
        <v>24</v>
      </c>
      <c r="B36" s="14" t="s">
        <v>124</v>
      </c>
      <c r="C36" s="604">
        <v>0.15402563255274054</v>
      </c>
      <c r="D36" s="605">
        <v>0.10790217031320253</v>
      </c>
      <c r="E36" s="605">
        <v>4.6699999999999998E-2</v>
      </c>
      <c r="F36" s="605">
        <v>2.9100000000000001E-2</v>
      </c>
      <c r="G36" s="606">
        <v>0.19400000000000001</v>
      </c>
    </row>
    <row r="37" spans="1:7" ht="15" customHeight="1">
      <c r="A37" s="13"/>
      <c r="B37" s="228" t="s">
        <v>350</v>
      </c>
      <c r="C37" s="602"/>
      <c r="D37" s="602"/>
      <c r="E37" s="602"/>
      <c r="F37" s="602"/>
      <c r="G37" s="603"/>
    </row>
    <row r="38" spans="1:7" ht="15" customHeight="1">
      <c r="A38" s="463">
        <v>25</v>
      </c>
      <c r="B38" s="14" t="s">
        <v>123</v>
      </c>
      <c r="C38" s="615">
        <v>0.21101618809000994</v>
      </c>
      <c r="D38" s="607">
        <v>0.19477518636322275</v>
      </c>
      <c r="E38" s="607">
        <v>0.1956</v>
      </c>
      <c r="F38" s="607">
        <v>0.22370000000000001</v>
      </c>
      <c r="G38" s="608">
        <v>0.20930000000000001</v>
      </c>
    </row>
    <row r="39" spans="1:7" ht="15" customHeight="1">
      <c r="A39" s="463">
        <v>26</v>
      </c>
      <c r="B39" s="14" t="s">
        <v>122</v>
      </c>
      <c r="C39" s="615">
        <v>0.58166858638348606</v>
      </c>
      <c r="D39" s="607">
        <v>0.59955637010506724</v>
      </c>
      <c r="E39" s="607">
        <v>0.61009999999999998</v>
      </c>
      <c r="F39" s="607">
        <v>0.63519999999999999</v>
      </c>
      <c r="G39" s="608">
        <v>0.60580000000000001</v>
      </c>
    </row>
    <row r="40" spans="1:7" ht="15" customHeight="1">
      <c r="A40" s="463">
        <v>27</v>
      </c>
      <c r="B40" s="14" t="s">
        <v>121</v>
      </c>
      <c r="C40" s="615">
        <v>0.31627930954637368</v>
      </c>
      <c r="D40" s="607">
        <v>0.31603701298083237</v>
      </c>
      <c r="E40" s="607">
        <v>0.29470000000000002</v>
      </c>
      <c r="F40" s="607">
        <v>0.29930000000000001</v>
      </c>
      <c r="G40" s="608">
        <v>0.29049999999999998</v>
      </c>
    </row>
    <row r="41" spans="1:7" ht="15" customHeight="1">
      <c r="A41" s="464"/>
      <c r="B41" s="228" t="s">
        <v>393</v>
      </c>
      <c r="C41" s="460"/>
      <c r="D41" s="460"/>
      <c r="E41" s="460"/>
      <c r="F41" s="460"/>
      <c r="G41" s="461"/>
    </row>
    <row r="42" spans="1:7">
      <c r="A42" s="463">
        <v>28</v>
      </c>
      <c r="B42" s="14" t="s">
        <v>376</v>
      </c>
      <c r="C42" s="19">
        <v>4549243866.4298429</v>
      </c>
      <c r="D42" s="20">
        <v>4276029146.0958605</v>
      </c>
      <c r="E42" s="20">
        <v>4999711553</v>
      </c>
      <c r="F42" s="20">
        <v>4974429847</v>
      </c>
      <c r="G42" s="21">
        <v>4724925985</v>
      </c>
    </row>
    <row r="43" spans="1:7" ht="15" customHeight="1">
      <c r="A43" s="463">
        <v>29</v>
      </c>
      <c r="B43" s="14" t="s">
        <v>388</v>
      </c>
      <c r="C43" s="19">
        <v>3838895216.976727</v>
      </c>
      <c r="D43" s="20">
        <v>3628602900.5699868</v>
      </c>
      <c r="E43" s="20">
        <v>3677882958</v>
      </c>
      <c r="F43" s="20">
        <v>3484462550</v>
      </c>
      <c r="G43" s="21">
        <v>3411193233</v>
      </c>
    </row>
    <row r="44" spans="1:7" ht="15" customHeight="1">
      <c r="A44" s="502">
        <v>30</v>
      </c>
      <c r="B44" s="503" t="s">
        <v>377</v>
      </c>
      <c r="C44" s="609">
        <v>1.1850398641545996</v>
      </c>
      <c r="D44" s="610">
        <v>1.1784230083220666</v>
      </c>
      <c r="E44" s="610">
        <v>1.3593999999999999</v>
      </c>
      <c r="F44" s="610">
        <v>1.4276</v>
      </c>
      <c r="G44" s="611">
        <v>1.3851</v>
      </c>
    </row>
    <row r="45" spans="1:7" ht="15" customHeight="1">
      <c r="A45" s="502"/>
      <c r="B45" s="228" t="s">
        <v>495</v>
      </c>
      <c r="C45" s="504"/>
      <c r="D45" s="505"/>
      <c r="E45" s="505"/>
      <c r="F45" s="505"/>
      <c r="G45" s="506"/>
    </row>
    <row r="46" spans="1:7" ht="15" customHeight="1">
      <c r="A46" s="502">
        <v>31</v>
      </c>
      <c r="B46" s="503" t="s">
        <v>502</v>
      </c>
      <c r="C46" s="504">
        <v>15366833489.102089</v>
      </c>
      <c r="D46" s="505">
        <v>14594785666.421753</v>
      </c>
      <c r="E46" s="505">
        <v>14621207732</v>
      </c>
      <c r="F46" s="505">
        <v>14757354182</v>
      </c>
      <c r="G46" s="506">
        <v>14161211128</v>
      </c>
    </row>
    <row r="47" spans="1:7" ht="15" customHeight="1">
      <c r="A47" s="502">
        <v>32</v>
      </c>
      <c r="B47" s="503" t="s">
        <v>517</v>
      </c>
      <c r="C47" s="504">
        <v>11595023181.578682</v>
      </c>
      <c r="D47" s="505">
        <v>11249238257.285744</v>
      </c>
      <c r="E47" s="505">
        <v>10689152675</v>
      </c>
      <c r="F47" s="505">
        <v>10532377787</v>
      </c>
      <c r="G47" s="506">
        <v>10298020443</v>
      </c>
    </row>
    <row r="48" spans="1:7" ht="15" thickBot="1">
      <c r="A48" s="465">
        <v>33</v>
      </c>
      <c r="B48" s="230" t="s">
        <v>535</v>
      </c>
      <c r="C48" s="612">
        <v>1.3252956245500036</v>
      </c>
      <c r="D48" s="613">
        <v>1.2974021291592088</v>
      </c>
      <c r="E48" s="613">
        <v>1.3678999999999999</v>
      </c>
      <c r="F48" s="613">
        <v>1.4011</v>
      </c>
      <c r="G48" s="614">
        <v>1.3751</v>
      </c>
    </row>
    <row r="49" spans="1:2">
      <c r="A49" s="22"/>
    </row>
    <row r="50" spans="1:2" ht="38.25">
      <c r="B50" s="313" t="s">
        <v>477</v>
      </c>
    </row>
    <row r="51" spans="1:2" ht="51">
      <c r="B51" s="313" t="s">
        <v>392</v>
      </c>
    </row>
    <row r="53" spans="1:2">
      <c r="B53" s="312"/>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zoomScale="110" zoomScaleNormal="110" workbookViewId="0"/>
  </sheetViews>
  <sheetFormatPr defaultColWidth="9.140625" defaultRowHeight="12.75"/>
  <cols>
    <col min="1" max="1" width="11.85546875" style="517" bestFit="1" customWidth="1"/>
    <col min="2" max="2" width="105.140625" style="517" bestFit="1" customWidth="1"/>
    <col min="3" max="3" width="13.85546875" style="517" bestFit="1" customWidth="1"/>
    <col min="4" max="4" width="8.7109375" style="517" bestFit="1" customWidth="1"/>
    <col min="5" max="5" width="17.42578125" style="517" bestFit="1" customWidth="1"/>
    <col min="6" max="6" width="8.7109375" style="517" bestFit="1" customWidth="1"/>
    <col min="7" max="7" width="28.5703125" style="517" bestFit="1" customWidth="1"/>
    <col min="8" max="8" width="21.42578125" style="517" customWidth="1"/>
    <col min="9" max="16384" width="9.140625" style="517"/>
  </cols>
  <sheetData>
    <row r="1" spans="1:8" ht="13.5">
      <c r="A1" s="507" t="s">
        <v>30</v>
      </c>
      <c r="B1" s="3" t="str">
        <f>'1. key ratios '!B1</f>
        <v>Bank of Georgia</v>
      </c>
    </row>
    <row r="2" spans="1:8" ht="13.5">
      <c r="A2" s="508" t="s">
        <v>31</v>
      </c>
      <c r="B2" s="544">
        <f>'2.RC'!B2</f>
        <v>44561</v>
      </c>
    </row>
    <row r="3" spans="1:8">
      <c r="A3" s="509" t="s">
        <v>542</v>
      </c>
    </row>
    <row r="5" spans="1:8" ht="15" customHeight="1">
      <c r="A5" s="719" t="s">
        <v>543</v>
      </c>
      <c r="B5" s="720"/>
      <c r="C5" s="725" t="s">
        <v>544</v>
      </c>
      <c r="D5" s="726"/>
      <c r="E5" s="726"/>
      <c r="F5" s="726"/>
      <c r="G5" s="726"/>
      <c r="H5" s="727"/>
    </row>
    <row r="6" spans="1:8">
      <c r="A6" s="721"/>
      <c r="B6" s="722"/>
      <c r="C6" s="728"/>
      <c r="D6" s="729"/>
      <c r="E6" s="729"/>
      <c r="F6" s="729"/>
      <c r="G6" s="729"/>
      <c r="H6" s="730"/>
    </row>
    <row r="7" spans="1:8">
      <c r="A7" s="723"/>
      <c r="B7" s="724"/>
      <c r="C7" s="541" t="s">
        <v>545</v>
      </c>
      <c r="D7" s="541" t="s">
        <v>546</v>
      </c>
      <c r="E7" s="541" t="s">
        <v>547</v>
      </c>
      <c r="F7" s="541" t="s">
        <v>548</v>
      </c>
      <c r="G7" s="541" t="s">
        <v>549</v>
      </c>
      <c r="H7" s="541" t="s">
        <v>107</v>
      </c>
    </row>
    <row r="8" spans="1:8">
      <c r="A8" s="511">
        <v>1</v>
      </c>
      <c r="B8" s="510" t="s">
        <v>94</v>
      </c>
      <c r="C8" s="519">
        <v>1940262230.7</v>
      </c>
      <c r="D8" s="519">
        <v>477770029.47866929</v>
      </c>
      <c r="E8" s="519">
        <v>820718047.98747289</v>
      </c>
      <c r="F8" s="519">
        <v>170083485.59925762</v>
      </c>
      <c r="G8" s="519">
        <v>0</v>
      </c>
      <c r="H8" s="647">
        <f>SUM(C8:G8)</f>
        <v>3408833793.7653999</v>
      </c>
    </row>
    <row r="9" spans="1:8">
      <c r="A9" s="511">
        <v>2</v>
      </c>
      <c r="B9" s="510" t="s">
        <v>95</v>
      </c>
      <c r="C9" s="519">
        <v>0</v>
      </c>
      <c r="D9" s="519"/>
      <c r="E9" s="519"/>
      <c r="F9" s="519"/>
      <c r="G9" s="519">
        <v>0</v>
      </c>
      <c r="H9" s="647">
        <f t="shared" ref="H9:H21" si="0">SUM(C9:G9)</f>
        <v>0</v>
      </c>
    </row>
    <row r="10" spans="1:8">
      <c r="A10" s="511">
        <v>3</v>
      </c>
      <c r="B10" s="510" t="s">
        <v>267</v>
      </c>
      <c r="C10" s="519"/>
      <c r="D10" s="519"/>
      <c r="E10" s="519"/>
      <c r="F10" s="519"/>
      <c r="G10" s="519"/>
      <c r="H10" s="647">
        <f t="shared" si="0"/>
        <v>0</v>
      </c>
    </row>
    <row r="11" spans="1:8">
      <c r="A11" s="511">
        <v>4</v>
      </c>
      <c r="B11" s="510" t="s">
        <v>96</v>
      </c>
      <c r="C11" s="519"/>
      <c r="D11" s="519">
        <v>181635747.39000002</v>
      </c>
      <c r="E11" s="519">
        <v>833718452.30999982</v>
      </c>
      <c r="F11" s="519">
        <v>0</v>
      </c>
      <c r="G11" s="519"/>
      <c r="H11" s="647">
        <f t="shared" si="0"/>
        <v>1015354199.6999998</v>
      </c>
    </row>
    <row r="12" spans="1:8">
      <c r="A12" s="511">
        <v>5</v>
      </c>
      <c r="B12" s="510" t="s">
        <v>97</v>
      </c>
      <c r="C12" s="519"/>
      <c r="D12" s="519"/>
      <c r="E12" s="519"/>
      <c r="F12" s="519"/>
      <c r="G12" s="519"/>
      <c r="H12" s="647">
        <f t="shared" si="0"/>
        <v>0</v>
      </c>
    </row>
    <row r="13" spans="1:8">
      <c r="A13" s="511">
        <v>6</v>
      </c>
      <c r="B13" s="510" t="s">
        <v>98</v>
      </c>
      <c r="C13" s="519">
        <v>346797429.77000004</v>
      </c>
      <c r="D13" s="519">
        <v>351073072.31999999</v>
      </c>
      <c r="E13" s="519"/>
      <c r="F13" s="519"/>
      <c r="G13" s="519">
        <v>0</v>
      </c>
      <c r="H13" s="647">
        <f t="shared" si="0"/>
        <v>697870502.09000003</v>
      </c>
    </row>
    <row r="14" spans="1:8">
      <c r="A14" s="511">
        <v>7</v>
      </c>
      <c r="B14" s="510" t="s">
        <v>99</v>
      </c>
      <c r="C14" s="519">
        <v>0</v>
      </c>
      <c r="D14" s="519">
        <v>1516608418.651077</v>
      </c>
      <c r="E14" s="519">
        <v>1944102698.0591621</v>
      </c>
      <c r="F14" s="519">
        <v>2380902482.9513502</v>
      </c>
      <c r="G14" s="519">
        <v>48622450.601999998</v>
      </c>
      <c r="H14" s="647">
        <f t="shared" si="0"/>
        <v>5890236050.2635899</v>
      </c>
    </row>
    <row r="15" spans="1:8">
      <c r="A15" s="511">
        <v>8</v>
      </c>
      <c r="B15" s="510" t="s">
        <v>100</v>
      </c>
      <c r="C15" s="519">
        <v>0</v>
      </c>
      <c r="D15" s="519">
        <v>516352873.86448574</v>
      </c>
      <c r="E15" s="519">
        <v>2347324908.0044947</v>
      </c>
      <c r="F15" s="519">
        <v>1400617280.9540751</v>
      </c>
      <c r="G15" s="519">
        <v>6356184.3379455497</v>
      </c>
      <c r="H15" s="647">
        <f t="shared" si="0"/>
        <v>4270651247.1610007</v>
      </c>
    </row>
    <row r="16" spans="1:8">
      <c r="A16" s="511">
        <v>9</v>
      </c>
      <c r="B16" s="510" t="s">
        <v>101</v>
      </c>
      <c r="C16" s="519"/>
      <c r="D16" s="519">
        <v>92021117.728455186</v>
      </c>
      <c r="E16" s="519">
        <v>784399932.5962224</v>
      </c>
      <c r="F16" s="519">
        <v>2658499989.3760958</v>
      </c>
      <c r="G16" s="519">
        <v>1494877.8524704499</v>
      </c>
      <c r="H16" s="647">
        <f t="shared" si="0"/>
        <v>3536415917.5532436</v>
      </c>
    </row>
    <row r="17" spans="1:8">
      <c r="A17" s="511">
        <v>10</v>
      </c>
      <c r="B17" s="545" t="s">
        <v>561</v>
      </c>
      <c r="C17" s="519"/>
      <c r="D17" s="519">
        <v>9098160.0505120009</v>
      </c>
      <c r="E17" s="519">
        <v>36096706.584528044</v>
      </c>
      <c r="F17" s="519">
        <v>36143110.117870674</v>
      </c>
      <c r="G17" s="519">
        <v>50656709.035439998</v>
      </c>
      <c r="H17" s="647">
        <f t="shared" si="0"/>
        <v>131994685.78835072</v>
      </c>
    </row>
    <row r="18" spans="1:8">
      <c r="A18" s="511">
        <v>11</v>
      </c>
      <c r="B18" s="510" t="s">
        <v>103</v>
      </c>
      <c r="C18" s="519"/>
      <c r="D18" s="519">
        <v>66229569.008464009</v>
      </c>
      <c r="E18" s="519">
        <v>501419195.67558396</v>
      </c>
      <c r="F18" s="519">
        <v>977919228.89105999</v>
      </c>
      <c r="G18" s="519">
        <v>26326917.956057001</v>
      </c>
      <c r="H18" s="647">
        <f t="shared" si="0"/>
        <v>1571894911.5311651</v>
      </c>
    </row>
    <row r="19" spans="1:8">
      <c r="A19" s="511">
        <v>12</v>
      </c>
      <c r="B19" s="510" t="s">
        <v>104</v>
      </c>
      <c r="C19" s="519"/>
      <c r="D19" s="519"/>
      <c r="E19" s="519"/>
      <c r="F19" s="519"/>
      <c r="G19" s="519"/>
      <c r="H19" s="647">
        <f t="shared" si="0"/>
        <v>0</v>
      </c>
    </row>
    <row r="20" spans="1:8">
      <c r="A20" s="511">
        <v>13</v>
      </c>
      <c r="B20" s="510" t="s">
        <v>245</v>
      </c>
      <c r="C20" s="519"/>
      <c r="D20" s="519"/>
      <c r="E20" s="519"/>
      <c r="F20" s="519"/>
      <c r="G20" s="519"/>
      <c r="H20" s="647">
        <f t="shared" si="0"/>
        <v>0</v>
      </c>
    </row>
    <row r="21" spans="1:8">
      <c r="A21" s="511">
        <v>14</v>
      </c>
      <c r="B21" s="510" t="s">
        <v>106</v>
      </c>
      <c r="C21" s="519">
        <v>795127843.81999993</v>
      </c>
      <c r="D21" s="519">
        <v>221960406.99000001</v>
      </c>
      <c r="E21" s="519"/>
      <c r="F21" s="519"/>
      <c r="G21" s="519">
        <v>505631522.23000002</v>
      </c>
      <c r="H21" s="647">
        <f t="shared" si="0"/>
        <v>1522719773.04</v>
      </c>
    </row>
    <row r="22" spans="1:8">
      <c r="A22" s="512">
        <v>15</v>
      </c>
      <c r="B22" s="519" t="s">
        <v>107</v>
      </c>
      <c r="C22" s="519">
        <f>+SUM(C8:C16)+SUM(C18:C21)</f>
        <v>3082187504.29</v>
      </c>
      <c r="D22" s="519">
        <f t="shared" ref="D22:G22" si="1">+SUM(D8:D16)+SUM(D18:D21)</f>
        <v>3423651235.4311514</v>
      </c>
      <c r="E22" s="519">
        <f t="shared" si="1"/>
        <v>7231683234.6329355</v>
      </c>
      <c r="F22" s="519">
        <f t="shared" si="1"/>
        <v>7588022467.7718382</v>
      </c>
      <c r="G22" s="519">
        <f t="shared" si="1"/>
        <v>588431952.97847307</v>
      </c>
      <c r="H22" s="647">
        <f>+SUM(H8:H16)+SUM(H18:H21)</f>
        <v>21913976395.104401</v>
      </c>
    </row>
    <row r="26" spans="1:8" ht="25.5">
      <c r="B26" s="546" t="s">
        <v>690</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zoomScaleNormal="100" workbookViewId="0"/>
  </sheetViews>
  <sheetFormatPr defaultColWidth="9.140625" defaultRowHeight="12.75"/>
  <cols>
    <col min="1" max="1" width="11.85546875" style="547" bestFit="1" customWidth="1"/>
    <col min="2" max="2" width="114.7109375" style="517" customWidth="1"/>
    <col min="3" max="3" width="22.42578125" style="517" customWidth="1"/>
    <col min="4" max="4" width="23.5703125" style="517" customWidth="1"/>
    <col min="5" max="8" width="22.140625" style="517" customWidth="1"/>
    <col min="9" max="9" width="41.42578125" style="517" customWidth="1"/>
    <col min="10" max="16384" width="9.140625" style="517"/>
  </cols>
  <sheetData>
    <row r="1" spans="1:9" ht="13.5">
      <c r="A1" s="507" t="s">
        <v>30</v>
      </c>
      <c r="B1" s="3" t="str">
        <f>'1. key ratios '!B1</f>
        <v>Bank of Georgia</v>
      </c>
    </row>
    <row r="2" spans="1:9" ht="13.5">
      <c r="A2" s="508" t="s">
        <v>31</v>
      </c>
      <c r="B2" s="544">
        <f>'2.RC'!B2</f>
        <v>44561</v>
      </c>
    </row>
    <row r="3" spans="1:9">
      <c r="A3" s="509" t="s">
        <v>550</v>
      </c>
    </row>
    <row r="4" spans="1:9">
      <c r="C4" s="548" t="s">
        <v>0</v>
      </c>
      <c r="D4" s="548" t="s">
        <v>1</v>
      </c>
      <c r="E4" s="548" t="s">
        <v>2</v>
      </c>
      <c r="F4" s="548" t="s">
        <v>3</v>
      </c>
      <c r="G4" s="548" t="s">
        <v>4</v>
      </c>
      <c r="H4" s="548" t="s">
        <v>5</v>
      </c>
      <c r="I4" s="548" t="s">
        <v>8</v>
      </c>
    </row>
    <row r="5" spans="1:9" ht="44.25" customHeight="1">
      <c r="A5" s="719" t="s">
        <v>551</v>
      </c>
      <c r="B5" s="720"/>
      <c r="C5" s="733" t="s">
        <v>552</v>
      </c>
      <c r="D5" s="733"/>
      <c r="E5" s="733" t="s">
        <v>553</v>
      </c>
      <c r="F5" s="733" t="s">
        <v>554</v>
      </c>
      <c r="G5" s="731" t="s">
        <v>555</v>
      </c>
      <c r="H5" s="731" t="s">
        <v>556</v>
      </c>
      <c r="I5" s="549" t="s">
        <v>557</v>
      </c>
    </row>
    <row r="6" spans="1:9" ht="60" customHeight="1">
      <c r="A6" s="723"/>
      <c r="B6" s="724"/>
      <c r="C6" s="537" t="s">
        <v>558</v>
      </c>
      <c r="D6" s="537" t="s">
        <v>559</v>
      </c>
      <c r="E6" s="733"/>
      <c r="F6" s="733"/>
      <c r="G6" s="732"/>
      <c r="H6" s="732"/>
      <c r="I6" s="549" t="s">
        <v>560</v>
      </c>
    </row>
    <row r="7" spans="1:9">
      <c r="A7" s="515">
        <v>1</v>
      </c>
      <c r="B7" s="510" t="s">
        <v>94</v>
      </c>
      <c r="C7" s="513"/>
      <c r="D7" s="513">
        <v>3408833793.7653999</v>
      </c>
      <c r="E7" s="513"/>
      <c r="F7" s="513"/>
      <c r="G7" s="513"/>
      <c r="H7" s="513"/>
      <c r="I7" s="514">
        <f t="shared" ref="I7:I23" si="0">C7+D7-E7-F7-G7</f>
        <v>3408833793.7653999</v>
      </c>
    </row>
    <row r="8" spans="1:9">
      <c r="A8" s="515">
        <v>2</v>
      </c>
      <c r="B8" s="510" t="s">
        <v>95</v>
      </c>
      <c r="C8" s="513"/>
      <c r="D8" s="513"/>
      <c r="E8" s="513"/>
      <c r="F8" s="513"/>
      <c r="G8" s="513"/>
      <c r="H8" s="513"/>
      <c r="I8" s="514">
        <f t="shared" si="0"/>
        <v>0</v>
      </c>
    </row>
    <row r="9" spans="1:9">
      <c r="A9" s="515">
        <v>3</v>
      </c>
      <c r="B9" s="510" t="s">
        <v>267</v>
      </c>
      <c r="C9" s="513"/>
      <c r="D9" s="513"/>
      <c r="E9" s="513"/>
      <c r="F9" s="513"/>
      <c r="G9" s="513"/>
      <c r="H9" s="513"/>
      <c r="I9" s="514">
        <f t="shared" si="0"/>
        <v>0</v>
      </c>
    </row>
    <row r="10" spans="1:9">
      <c r="A10" s="515">
        <v>4</v>
      </c>
      <c r="B10" s="510" t="s">
        <v>96</v>
      </c>
      <c r="C10" s="513"/>
      <c r="D10" s="513">
        <v>1015354199.6999998</v>
      </c>
      <c r="E10" s="513"/>
      <c r="F10" s="513"/>
      <c r="G10" s="513"/>
      <c r="H10" s="513"/>
      <c r="I10" s="514">
        <f t="shared" si="0"/>
        <v>1015354199.6999998</v>
      </c>
    </row>
    <row r="11" spans="1:9">
      <c r="A11" s="515">
        <v>5</v>
      </c>
      <c r="B11" s="510" t="s">
        <v>97</v>
      </c>
      <c r="C11" s="513"/>
      <c r="D11" s="513"/>
      <c r="E11" s="513"/>
      <c r="F11" s="513"/>
      <c r="G11" s="513"/>
      <c r="H11" s="513"/>
      <c r="I11" s="514">
        <f t="shared" si="0"/>
        <v>0</v>
      </c>
    </row>
    <row r="12" spans="1:9">
      <c r="A12" s="515">
        <v>6</v>
      </c>
      <c r="B12" s="510" t="s">
        <v>98</v>
      </c>
      <c r="C12" s="513"/>
      <c r="D12" s="513">
        <v>697870502.09000003</v>
      </c>
      <c r="E12" s="513"/>
      <c r="F12" s="513"/>
      <c r="G12" s="513"/>
      <c r="H12" s="513"/>
      <c r="I12" s="514">
        <f t="shared" si="0"/>
        <v>697870502.09000003</v>
      </c>
    </row>
    <row r="13" spans="1:9">
      <c r="A13" s="515">
        <v>7</v>
      </c>
      <c r="B13" s="510" t="s">
        <v>99</v>
      </c>
      <c r="C13" s="513">
        <v>311774193.75999999</v>
      </c>
      <c r="D13" s="513">
        <v>5743197335.9016161</v>
      </c>
      <c r="E13" s="513">
        <v>164735479.39802679</v>
      </c>
      <c r="F13" s="513">
        <v>103932244.269633</v>
      </c>
      <c r="G13" s="513"/>
      <c r="H13" s="513">
        <v>45623.88</v>
      </c>
      <c r="I13" s="514">
        <f t="shared" si="0"/>
        <v>5786303805.9939566</v>
      </c>
    </row>
    <row r="14" spans="1:9">
      <c r="A14" s="515">
        <v>8</v>
      </c>
      <c r="B14" s="510" t="s">
        <v>100</v>
      </c>
      <c r="C14" s="513">
        <v>259263807.06</v>
      </c>
      <c r="D14" s="513">
        <v>4139494037.7425818</v>
      </c>
      <c r="E14" s="513">
        <v>128106597.64158171</v>
      </c>
      <c r="F14" s="513">
        <v>75493647.200323075</v>
      </c>
      <c r="G14" s="513"/>
      <c r="H14" s="513">
        <v>23916950.220000006</v>
      </c>
      <c r="I14" s="514">
        <f t="shared" si="0"/>
        <v>4195157599.9606771</v>
      </c>
    </row>
    <row r="15" spans="1:9">
      <c r="A15" s="515">
        <v>9</v>
      </c>
      <c r="B15" s="510" t="s">
        <v>101</v>
      </c>
      <c r="C15" s="513">
        <v>102872195.3</v>
      </c>
      <c r="D15" s="513">
        <v>3479818426.1231232</v>
      </c>
      <c r="E15" s="513">
        <v>46274703.869879499</v>
      </c>
      <c r="F15" s="513">
        <v>66530638.719928533</v>
      </c>
      <c r="G15" s="513"/>
      <c r="H15" s="513">
        <v>424142.31</v>
      </c>
      <c r="I15" s="514">
        <f t="shared" si="0"/>
        <v>3469885278.8333149</v>
      </c>
    </row>
    <row r="16" spans="1:9">
      <c r="A16" s="515">
        <v>10</v>
      </c>
      <c r="B16" s="545" t="s">
        <v>561</v>
      </c>
      <c r="C16" s="513">
        <v>235789228.73000002</v>
      </c>
      <c r="D16" s="513">
        <v>3986582.6239439934</v>
      </c>
      <c r="E16" s="513">
        <v>107781125.5655933</v>
      </c>
      <c r="F16" s="513">
        <v>51203.564176106403</v>
      </c>
      <c r="G16" s="513"/>
      <c r="H16" s="513">
        <v>24489352.940000005</v>
      </c>
      <c r="I16" s="514">
        <f t="shared" si="0"/>
        <v>131943482.22417459</v>
      </c>
    </row>
    <row r="17" spans="1:9">
      <c r="A17" s="515">
        <v>11</v>
      </c>
      <c r="B17" s="510" t="s">
        <v>103</v>
      </c>
      <c r="C17" s="513">
        <v>25164252.030000001</v>
      </c>
      <c r="D17" s="513">
        <v>1546828847.3811653</v>
      </c>
      <c r="E17" s="513">
        <v>98187.88</v>
      </c>
      <c r="F17" s="513">
        <v>30565372.959950697</v>
      </c>
      <c r="G17" s="513"/>
      <c r="H17" s="513">
        <v>102636.53</v>
      </c>
      <c r="I17" s="514">
        <f t="shared" si="0"/>
        <v>1541329538.5712144</v>
      </c>
    </row>
    <row r="18" spans="1:9">
      <c r="A18" s="515">
        <v>12</v>
      </c>
      <c r="B18" s="510" t="s">
        <v>104</v>
      </c>
      <c r="C18" s="513"/>
      <c r="D18" s="513"/>
      <c r="E18" s="513"/>
      <c r="F18" s="513"/>
      <c r="G18" s="513"/>
      <c r="H18" s="513"/>
      <c r="I18" s="514">
        <f t="shared" si="0"/>
        <v>0</v>
      </c>
    </row>
    <row r="19" spans="1:9">
      <c r="A19" s="515">
        <v>13</v>
      </c>
      <c r="B19" s="510" t="s">
        <v>245</v>
      </c>
      <c r="C19" s="513"/>
      <c r="D19" s="513"/>
      <c r="E19" s="513"/>
      <c r="F19" s="513"/>
      <c r="G19" s="513"/>
      <c r="H19" s="513"/>
      <c r="I19" s="514">
        <f t="shared" si="0"/>
        <v>0</v>
      </c>
    </row>
    <row r="20" spans="1:9">
      <c r="A20" s="515">
        <v>14</v>
      </c>
      <c r="B20" s="510" t="s">
        <v>106</v>
      </c>
      <c r="C20" s="513">
        <v>296114470.72577691</v>
      </c>
      <c r="D20" s="513">
        <v>1541850810.1842229</v>
      </c>
      <c r="E20" s="513">
        <v>157608085.57999983</v>
      </c>
      <c r="F20" s="513">
        <v>0</v>
      </c>
      <c r="G20" s="513">
        <v>6908066</v>
      </c>
      <c r="H20" s="513">
        <v>1038659.5299999998</v>
      </c>
      <c r="I20" s="514">
        <f t="shared" si="0"/>
        <v>1673449129.3299999</v>
      </c>
    </row>
    <row r="21" spans="1:9" s="550" customFormat="1">
      <c r="A21" s="516">
        <v>15</v>
      </c>
      <c r="B21" s="519" t="s">
        <v>107</v>
      </c>
      <c r="C21" s="519">
        <v>995188918.87577677</v>
      </c>
      <c r="D21" s="519">
        <v>21573247952.888111</v>
      </c>
      <c r="E21" s="519">
        <v>496823054.36948776</v>
      </c>
      <c r="F21" s="519">
        <v>276521903.14983529</v>
      </c>
      <c r="G21" s="519">
        <v>6908066</v>
      </c>
      <c r="H21" s="519">
        <v>25528012.470000003</v>
      </c>
      <c r="I21" s="514">
        <f t="shared" si="0"/>
        <v>21788183848.244568</v>
      </c>
    </row>
    <row r="22" spans="1:9">
      <c r="A22" s="551">
        <v>16</v>
      </c>
      <c r="B22" s="552" t="s">
        <v>562</v>
      </c>
      <c r="C22" s="513">
        <v>673339783.23150003</v>
      </c>
      <c r="D22" s="513">
        <v>14711814965.976099</v>
      </c>
      <c r="E22" s="513">
        <v>338614968.7895</v>
      </c>
      <c r="F22" s="513">
        <v>275676262.55300003</v>
      </c>
      <c r="G22" s="513">
        <v>0</v>
      </c>
      <c r="H22" s="513">
        <v>24489353.081890956</v>
      </c>
      <c r="I22" s="514">
        <f t="shared" si="0"/>
        <v>14770863517.865101</v>
      </c>
    </row>
    <row r="23" spans="1:9">
      <c r="A23" s="551">
        <v>17</v>
      </c>
      <c r="B23" s="552" t="s">
        <v>563</v>
      </c>
      <c r="C23" s="513"/>
      <c r="D23" s="513">
        <v>2452956265.8900003</v>
      </c>
      <c r="E23" s="513"/>
      <c r="F23" s="513">
        <v>464535.87199999997</v>
      </c>
      <c r="G23" s="513"/>
      <c r="H23" s="513"/>
      <c r="I23" s="514">
        <f t="shared" si="0"/>
        <v>2452491730.0180001</v>
      </c>
    </row>
    <row r="26" spans="1:9" ht="25.5">
      <c r="B26" s="546" t="s">
        <v>690</v>
      </c>
    </row>
  </sheetData>
  <mergeCells count="6">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workbookViewId="0"/>
  </sheetViews>
  <sheetFormatPr defaultColWidth="9.140625" defaultRowHeight="12.75"/>
  <cols>
    <col min="1" max="1" width="11" style="517" bestFit="1" customWidth="1"/>
    <col min="2" max="2" width="93.42578125" style="517" customWidth="1"/>
    <col min="3" max="8" width="22" style="517" customWidth="1"/>
    <col min="9" max="9" width="42.28515625" style="517" bestFit="1" customWidth="1"/>
    <col min="10" max="16384" width="9.140625" style="517"/>
  </cols>
  <sheetData>
    <row r="1" spans="1:9" ht="13.5">
      <c r="A1" s="507" t="s">
        <v>30</v>
      </c>
      <c r="B1" s="3" t="str">
        <f>'1. key ratios '!B1</f>
        <v>Bank of Georgia</v>
      </c>
    </row>
    <row r="2" spans="1:9" ht="13.5">
      <c r="A2" s="508" t="s">
        <v>31</v>
      </c>
      <c r="B2" s="544">
        <f>'2.RC'!B2</f>
        <v>44561</v>
      </c>
    </row>
    <row r="3" spans="1:9">
      <c r="A3" s="509" t="s">
        <v>564</v>
      </c>
    </row>
    <row r="4" spans="1:9">
      <c r="C4" s="548" t="s">
        <v>0</v>
      </c>
      <c r="D4" s="548" t="s">
        <v>1</v>
      </c>
      <c r="E4" s="548" t="s">
        <v>2</v>
      </c>
      <c r="F4" s="548" t="s">
        <v>3</v>
      </c>
      <c r="G4" s="548" t="s">
        <v>4</v>
      </c>
      <c r="H4" s="548" t="s">
        <v>5</v>
      </c>
      <c r="I4" s="548" t="s">
        <v>8</v>
      </c>
    </row>
    <row r="5" spans="1:9" ht="46.5" customHeight="1">
      <c r="A5" s="719" t="s">
        <v>705</v>
      </c>
      <c r="B5" s="720"/>
      <c r="C5" s="733" t="s">
        <v>552</v>
      </c>
      <c r="D5" s="733"/>
      <c r="E5" s="733" t="s">
        <v>553</v>
      </c>
      <c r="F5" s="733" t="s">
        <v>554</v>
      </c>
      <c r="G5" s="731" t="s">
        <v>555</v>
      </c>
      <c r="H5" s="731" t="s">
        <v>556</v>
      </c>
      <c r="I5" s="549" t="s">
        <v>557</v>
      </c>
    </row>
    <row r="6" spans="1:9" ht="75" customHeight="1">
      <c r="A6" s="723"/>
      <c r="B6" s="724"/>
      <c r="C6" s="537" t="s">
        <v>558</v>
      </c>
      <c r="D6" s="537" t="s">
        <v>559</v>
      </c>
      <c r="E6" s="733"/>
      <c r="F6" s="733"/>
      <c r="G6" s="732"/>
      <c r="H6" s="732"/>
      <c r="I6" s="549" t="s">
        <v>560</v>
      </c>
    </row>
    <row r="7" spans="1:9">
      <c r="A7" s="513">
        <v>1</v>
      </c>
      <c r="B7" s="518" t="s">
        <v>695</v>
      </c>
      <c r="C7" s="513">
        <v>14942099.847440002</v>
      </c>
      <c r="D7" s="513">
        <v>4008873773.8191042</v>
      </c>
      <c r="E7" s="513">
        <v>7867959.5899999999</v>
      </c>
      <c r="F7" s="513">
        <v>11476410.880000003</v>
      </c>
      <c r="G7" s="513">
        <v>0</v>
      </c>
      <c r="H7" s="513">
        <v>0</v>
      </c>
      <c r="I7" s="514">
        <f t="shared" ref="I7:I34" si="0">C7+D7-E7-F7-G7</f>
        <v>4004471503.1965437</v>
      </c>
    </row>
    <row r="8" spans="1:9">
      <c r="A8" s="513">
        <v>2</v>
      </c>
      <c r="B8" s="518" t="s">
        <v>565</v>
      </c>
      <c r="C8" s="513">
        <v>117975975.85194547</v>
      </c>
      <c r="D8" s="513">
        <v>2348573861.4118738</v>
      </c>
      <c r="E8" s="513">
        <v>34504903.297288135</v>
      </c>
      <c r="F8" s="513">
        <v>12700874.272</v>
      </c>
      <c r="G8" s="513">
        <v>0</v>
      </c>
      <c r="H8" s="513">
        <v>0</v>
      </c>
      <c r="I8" s="514">
        <f t="shared" si="0"/>
        <v>2419344059.6945314</v>
      </c>
    </row>
    <row r="9" spans="1:9">
      <c r="A9" s="513">
        <v>3</v>
      </c>
      <c r="B9" s="518" t="s">
        <v>566</v>
      </c>
      <c r="C9" s="513">
        <v>0</v>
      </c>
      <c r="D9" s="513">
        <v>0</v>
      </c>
      <c r="E9" s="513">
        <v>0</v>
      </c>
      <c r="F9" s="513">
        <v>0</v>
      </c>
      <c r="G9" s="513">
        <v>0</v>
      </c>
      <c r="H9" s="513">
        <v>0</v>
      </c>
      <c r="I9" s="514">
        <f t="shared" si="0"/>
        <v>0</v>
      </c>
    </row>
    <row r="10" spans="1:9">
      <c r="A10" s="513">
        <v>4</v>
      </c>
      <c r="B10" s="518" t="s">
        <v>696</v>
      </c>
      <c r="C10" s="513">
        <v>23618949.289999999</v>
      </c>
      <c r="D10" s="513">
        <v>422011300.83329588</v>
      </c>
      <c r="E10" s="513">
        <v>10764878.885000002</v>
      </c>
      <c r="F10" s="513">
        <v>7698996.5399999991</v>
      </c>
      <c r="G10" s="513">
        <v>0</v>
      </c>
      <c r="H10" s="513">
        <v>0</v>
      </c>
      <c r="I10" s="514">
        <f t="shared" si="0"/>
        <v>427166374.69829589</v>
      </c>
    </row>
    <row r="11" spans="1:9">
      <c r="A11" s="513">
        <v>5</v>
      </c>
      <c r="B11" s="518" t="s">
        <v>567</v>
      </c>
      <c r="C11" s="513">
        <v>68077016.042799979</v>
      </c>
      <c r="D11" s="513">
        <v>841002967.28862405</v>
      </c>
      <c r="E11" s="513">
        <v>31013814.980000004</v>
      </c>
      <c r="F11" s="513">
        <v>14586865.7314541</v>
      </c>
      <c r="G11" s="513">
        <v>0</v>
      </c>
      <c r="H11" s="513">
        <v>17450.520000000004</v>
      </c>
      <c r="I11" s="514">
        <f t="shared" si="0"/>
        <v>863479302.61996984</v>
      </c>
    </row>
    <row r="12" spans="1:9">
      <c r="A12" s="513">
        <v>6</v>
      </c>
      <c r="B12" s="518" t="s">
        <v>568</v>
      </c>
      <c r="C12" s="513">
        <v>24000688.570169486</v>
      </c>
      <c r="D12" s="513">
        <v>556751758.557392</v>
      </c>
      <c r="E12" s="513">
        <v>13576273.98</v>
      </c>
      <c r="F12" s="513">
        <v>10565373</v>
      </c>
      <c r="G12" s="513">
        <v>0</v>
      </c>
      <c r="H12" s="513">
        <v>13358</v>
      </c>
      <c r="I12" s="514">
        <f t="shared" si="0"/>
        <v>556610800.14756143</v>
      </c>
    </row>
    <row r="13" spans="1:9">
      <c r="A13" s="513">
        <v>7</v>
      </c>
      <c r="B13" s="518" t="s">
        <v>569</v>
      </c>
      <c r="C13" s="513">
        <v>13419774.820000002</v>
      </c>
      <c r="D13" s="513">
        <v>559030510.46796787</v>
      </c>
      <c r="E13" s="513">
        <v>8793431.9899999984</v>
      </c>
      <c r="F13" s="513">
        <v>10130489.450000001</v>
      </c>
      <c r="G13" s="513">
        <v>0</v>
      </c>
      <c r="H13" s="513">
        <v>531.26000000000931</v>
      </c>
      <c r="I13" s="514">
        <f t="shared" si="0"/>
        <v>553526363.84796786</v>
      </c>
    </row>
    <row r="14" spans="1:9">
      <c r="A14" s="513">
        <v>8</v>
      </c>
      <c r="B14" s="518" t="s">
        <v>570</v>
      </c>
      <c r="C14" s="513">
        <v>48773366.950000003</v>
      </c>
      <c r="D14" s="513">
        <v>525163898.96519995</v>
      </c>
      <c r="E14" s="513">
        <v>21590922.449999996</v>
      </c>
      <c r="F14" s="513">
        <v>10148928.73</v>
      </c>
      <c r="G14" s="513">
        <v>0</v>
      </c>
      <c r="H14" s="513">
        <v>20192.089999999997</v>
      </c>
      <c r="I14" s="514">
        <f t="shared" si="0"/>
        <v>542197414.73519993</v>
      </c>
    </row>
    <row r="15" spans="1:9">
      <c r="A15" s="513">
        <v>9</v>
      </c>
      <c r="B15" s="518" t="s">
        <v>571</v>
      </c>
      <c r="C15" s="513">
        <v>28910362.98140068</v>
      </c>
      <c r="D15" s="513">
        <v>856119261.34959996</v>
      </c>
      <c r="E15" s="513">
        <v>19277838.469999984</v>
      </c>
      <c r="F15" s="513">
        <v>15493386.805299239</v>
      </c>
      <c r="G15" s="513">
        <v>0</v>
      </c>
      <c r="H15" s="513">
        <v>17101.180000000168</v>
      </c>
      <c r="I15" s="514">
        <f t="shared" si="0"/>
        <v>850258399.05570138</v>
      </c>
    </row>
    <row r="16" spans="1:9">
      <c r="A16" s="513">
        <v>10</v>
      </c>
      <c r="B16" s="518" t="s">
        <v>572</v>
      </c>
      <c r="C16" s="513">
        <v>6387432.9796000002</v>
      </c>
      <c r="D16" s="513">
        <v>173411075.951792</v>
      </c>
      <c r="E16" s="513">
        <v>4091988.8200000012</v>
      </c>
      <c r="F16" s="513">
        <v>3041653.67</v>
      </c>
      <c r="G16" s="513">
        <v>0</v>
      </c>
      <c r="H16" s="513">
        <v>2579.8999999999942</v>
      </c>
      <c r="I16" s="514">
        <f t="shared" si="0"/>
        <v>172664866.44139203</v>
      </c>
    </row>
    <row r="17" spans="1:10">
      <c r="A17" s="513">
        <v>11</v>
      </c>
      <c r="B17" s="518" t="s">
        <v>573</v>
      </c>
      <c r="C17" s="513">
        <v>1960994.4499999997</v>
      </c>
      <c r="D17" s="513">
        <v>135276232.13068801</v>
      </c>
      <c r="E17" s="513">
        <v>1737659.7899999998</v>
      </c>
      <c r="F17" s="513">
        <v>2522946.6799999997</v>
      </c>
      <c r="G17" s="513">
        <v>0</v>
      </c>
      <c r="H17" s="513">
        <v>11044.239999999991</v>
      </c>
      <c r="I17" s="514">
        <f t="shared" si="0"/>
        <v>132976620.110688</v>
      </c>
    </row>
    <row r="18" spans="1:10">
      <c r="A18" s="513">
        <v>12</v>
      </c>
      <c r="B18" s="518" t="s">
        <v>574</v>
      </c>
      <c r="C18" s="513">
        <v>30000593.450896002</v>
      </c>
      <c r="D18" s="513">
        <v>736298420.56641614</v>
      </c>
      <c r="E18" s="513">
        <v>14605198.799999999</v>
      </c>
      <c r="F18" s="513">
        <v>13976010.220000003</v>
      </c>
      <c r="G18" s="513">
        <v>0</v>
      </c>
      <c r="H18" s="513">
        <v>716005.46</v>
      </c>
      <c r="I18" s="514">
        <f t="shared" si="0"/>
        <v>737717804.99731219</v>
      </c>
    </row>
    <row r="19" spans="1:10">
      <c r="A19" s="513">
        <v>13</v>
      </c>
      <c r="B19" s="518" t="s">
        <v>575</v>
      </c>
      <c r="C19" s="513">
        <v>4056158.7899999991</v>
      </c>
      <c r="D19" s="513">
        <v>185894598.19451198</v>
      </c>
      <c r="E19" s="513">
        <v>1916755.08</v>
      </c>
      <c r="F19" s="513">
        <v>3418584.9000000004</v>
      </c>
      <c r="G19" s="513">
        <v>0</v>
      </c>
      <c r="H19" s="513">
        <v>215542.41999999993</v>
      </c>
      <c r="I19" s="514">
        <f t="shared" si="0"/>
        <v>184615417.00451195</v>
      </c>
    </row>
    <row r="20" spans="1:10">
      <c r="A20" s="513">
        <v>14</v>
      </c>
      <c r="B20" s="518" t="s">
        <v>576</v>
      </c>
      <c r="C20" s="513">
        <v>71587420.084143981</v>
      </c>
      <c r="D20" s="513">
        <v>976554420.35618806</v>
      </c>
      <c r="E20" s="513">
        <v>35902857.672284395</v>
      </c>
      <c r="F20" s="513">
        <v>16571292.680579349</v>
      </c>
      <c r="G20" s="513">
        <v>0</v>
      </c>
      <c r="H20" s="513">
        <v>11603.920000000013</v>
      </c>
      <c r="I20" s="514">
        <f t="shared" si="0"/>
        <v>995667690.08746839</v>
      </c>
    </row>
    <row r="21" spans="1:10">
      <c r="A21" s="513">
        <v>15</v>
      </c>
      <c r="B21" s="518" t="s">
        <v>577</v>
      </c>
      <c r="C21" s="513">
        <v>22337708.049999993</v>
      </c>
      <c r="D21" s="513">
        <v>171931539.280112</v>
      </c>
      <c r="E21" s="513">
        <v>8765413.5599999968</v>
      </c>
      <c r="F21" s="513">
        <v>2950233.5599999996</v>
      </c>
      <c r="G21" s="513">
        <v>0</v>
      </c>
      <c r="H21" s="513">
        <v>82455.099999999627</v>
      </c>
      <c r="I21" s="514">
        <f t="shared" si="0"/>
        <v>182553600.21011198</v>
      </c>
    </row>
    <row r="22" spans="1:10">
      <c r="A22" s="513">
        <v>16</v>
      </c>
      <c r="B22" s="518" t="s">
        <v>578</v>
      </c>
      <c r="C22" s="513">
        <v>56730634.869999997</v>
      </c>
      <c r="D22" s="513">
        <v>592294230.79444802</v>
      </c>
      <c r="E22" s="513">
        <v>32398819.879999999</v>
      </c>
      <c r="F22" s="513">
        <v>11150039.07</v>
      </c>
      <c r="G22" s="513">
        <v>0</v>
      </c>
      <c r="H22" s="513">
        <v>0</v>
      </c>
      <c r="I22" s="514">
        <f t="shared" si="0"/>
        <v>605476006.71444798</v>
      </c>
    </row>
    <row r="23" spans="1:10">
      <c r="A23" s="513">
        <v>17</v>
      </c>
      <c r="B23" s="518" t="s">
        <v>699</v>
      </c>
      <c r="C23" s="513">
        <v>5941058.7999999998</v>
      </c>
      <c r="D23" s="513">
        <v>94115702.44912</v>
      </c>
      <c r="E23" s="513">
        <v>3745557.6999999997</v>
      </c>
      <c r="F23" s="513">
        <v>1808238.4700000002</v>
      </c>
      <c r="G23" s="513">
        <v>0</v>
      </c>
      <c r="H23" s="513">
        <v>0</v>
      </c>
      <c r="I23" s="514">
        <f t="shared" si="0"/>
        <v>94502965.079119995</v>
      </c>
    </row>
    <row r="24" spans="1:10">
      <c r="A24" s="513">
        <v>18</v>
      </c>
      <c r="B24" s="518" t="s">
        <v>579</v>
      </c>
      <c r="C24" s="513">
        <v>4126808.4099999997</v>
      </c>
      <c r="D24" s="513">
        <v>526597685.53267187</v>
      </c>
      <c r="E24" s="513">
        <v>1977901.62</v>
      </c>
      <c r="F24" s="513">
        <v>10349355.828291999</v>
      </c>
      <c r="G24" s="513">
        <v>0</v>
      </c>
      <c r="H24" s="513">
        <v>50000</v>
      </c>
      <c r="I24" s="514">
        <f t="shared" si="0"/>
        <v>518397236.49437988</v>
      </c>
    </row>
    <row r="25" spans="1:10">
      <c r="A25" s="513">
        <v>19</v>
      </c>
      <c r="B25" s="518" t="s">
        <v>580</v>
      </c>
      <c r="C25" s="513">
        <v>9426315.9200000018</v>
      </c>
      <c r="D25" s="513">
        <v>136902463.17488003</v>
      </c>
      <c r="E25" s="513">
        <v>4963788.169999999</v>
      </c>
      <c r="F25" s="513">
        <v>2702491.92</v>
      </c>
      <c r="G25" s="513">
        <v>0</v>
      </c>
      <c r="H25" s="513">
        <v>34061.149999999907</v>
      </c>
      <c r="I25" s="514">
        <f t="shared" si="0"/>
        <v>138662499.00488007</v>
      </c>
    </row>
    <row r="26" spans="1:10">
      <c r="A26" s="513">
        <v>20</v>
      </c>
      <c r="B26" s="518" t="s">
        <v>698</v>
      </c>
      <c r="C26" s="513">
        <v>7753179.4956181692</v>
      </c>
      <c r="D26" s="513">
        <v>415332663.67515194</v>
      </c>
      <c r="E26" s="513">
        <v>4971119.6700000009</v>
      </c>
      <c r="F26" s="513">
        <v>7701438.9899999993</v>
      </c>
      <c r="G26" s="513">
        <v>0</v>
      </c>
      <c r="H26" s="513">
        <v>0</v>
      </c>
      <c r="I26" s="514">
        <f t="shared" si="0"/>
        <v>410413284.51077008</v>
      </c>
      <c r="J26" s="520"/>
    </row>
    <row r="27" spans="1:10">
      <c r="A27" s="513">
        <v>21</v>
      </c>
      <c r="B27" s="518" t="s">
        <v>581</v>
      </c>
      <c r="C27" s="513">
        <v>1970589.5983999998</v>
      </c>
      <c r="D27" s="513">
        <v>79854128.460415989</v>
      </c>
      <c r="E27" s="513">
        <v>940516.13000000024</v>
      </c>
      <c r="F27" s="513">
        <v>1488175.9200000002</v>
      </c>
      <c r="G27" s="513">
        <v>0</v>
      </c>
      <c r="H27" s="513">
        <v>0</v>
      </c>
      <c r="I27" s="514">
        <f t="shared" si="0"/>
        <v>79396026.008815989</v>
      </c>
      <c r="J27" s="520"/>
    </row>
    <row r="28" spans="1:10">
      <c r="A28" s="513">
        <v>22</v>
      </c>
      <c r="B28" s="518" t="s">
        <v>582</v>
      </c>
      <c r="C28" s="513">
        <v>7444972.1299999999</v>
      </c>
      <c r="D28" s="513">
        <v>263511984.41447997</v>
      </c>
      <c r="E28" s="513">
        <v>3343912.8700000006</v>
      </c>
      <c r="F28" s="513">
        <v>5005504.55</v>
      </c>
      <c r="G28" s="513">
        <v>0</v>
      </c>
      <c r="H28" s="513">
        <v>0</v>
      </c>
      <c r="I28" s="514">
        <f t="shared" si="0"/>
        <v>262607539.12447995</v>
      </c>
      <c r="J28" s="520"/>
    </row>
    <row r="29" spans="1:10">
      <c r="A29" s="513">
        <v>23</v>
      </c>
      <c r="B29" s="518" t="s">
        <v>583</v>
      </c>
      <c r="C29" s="513">
        <v>65878904.620095707</v>
      </c>
      <c r="D29" s="513">
        <v>2374085914.6209016</v>
      </c>
      <c r="E29" s="513">
        <v>32533425.957966104</v>
      </c>
      <c r="F29" s="513">
        <v>44638985.458969064</v>
      </c>
      <c r="G29" s="513">
        <v>0</v>
      </c>
      <c r="H29" s="513">
        <v>461907</v>
      </c>
      <c r="I29" s="514">
        <f t="shared" si="0"/>
        <v>2362792407.8240619</v>
      </c>
      <c r="J29" s="520"/>
    </row>
    <row r="30" spans="1:10">
      <c r="A30" s="513">
        <v>24</v>
      </c>
      <c r="B30" s="518" t="s">
        <v>697</v>
      </c>
      <c r="C30" s="513">
        <v>25465897.413898308</v>
      </c>
      <c r="D30" s="513">
        <v>840173366.787112</v>
      </c>
      <c r="E30" s="513">
        <v>13860061.279999999</v>
      </c>
      <c r="F30" s="513">
        <v>15663812.526802002</v>
      </c>
      <c r="G30" s="513">
        <v>0</v>
      </c>
      <c r="H30" s="513">
        <v>2095660.92</v>
      </c>
      <c r="I30" s="514">
        <f t="shared" si="0"/>
        <v>836115390.39420843</v>
      </c>
      <c r="J30" s="520"/>
    </row>
    <row r="31" spans="1:10">
      <c r="A31" s="513">
        <v>25</v>
      </c>
      <c r="B31" s="518" t="s">
        <v>584</v>
      </c>
      <c r="C31" s="513">
        <v>95105955.951921046</v>
      </c>
      <c r="D31" s="513">
        <v>2052904562.2401304</v>
      </c>
      <c r="E31" s="513">
        <v>41708404.316949166</v>
      </c>
      <c r="F31" s="513">
        <v>38594995.121639691</v>
      </c>
      <c r="G31" s="513">
        <v>0</v>
      </c>
      <c r="H31" s="513">
        <v>20739859.780000001</v>
      </c>
      <c r="I31" s="514">
        <f t="shared" si="0"/>
        <v>2067707118.7534626</v>
      </c>
      <c r="J31" s="520"/>
    </row>
    <row r="32" spans="1:10">
      <c r="A32" s="513">
        <v>26</v>
      </c>
      <c r="B32" s="518" t="s">
        <v>694</v>
      </c>
      <c r="C32" s="513">
        <v>6539575.8484479999</v>
      </c>
      <c r="D32" s="513">
        <v>91254042.928608</v>
      </c>
      <c r="E32" s="513">
        <v>5262346.91</v>
      </c>
      <c r="F32" s="513">
        <v>1755713.7900000003</v>
      </c>
      <c r="G32" s="513">
        <v>0</v>
      </c>
      <c r="H32" s="513">
        <v>0</v>
      </c>
      <c r="I32" s="514">
        <f t="shared" si="0"/>
        <v>90775558.077055991</v>
      </c>
      <c r="J32" s="520"/>
    </row>
    <row r="33" spans="1:10">
      <c r="A33" s="513">
        <v>27</v>
      </c>
      <c r="B33" s="513" t="s">
        <v>585</v>
      </c>
      <c r="C33" s="513">
        <v>232756483.65899995</v>
      </c>
      <c r="D33" s="513">
        <v>1609327588.2398601</v>
      </c>
      <c r="E33" s="513">
        <v>136707302.49999997</v>
      </c>
      <c r="F33" s="513">
        <v>381104.3848</v>
      </c>
      <c r="G33" s="513">
        <v>6908066</v>
      </c>
      <c r="H33" s="513">
        <v>1038659.5300000003</v>
      </c>
      <c r="I33" s="514">
        <f t="shared" si="0"/>
        <v>1698087599.01406</v>
      </c>
      <c r="J33" s="520"/>
    </row>
    <row r="34" spans="1:10">
      <c r="A34" s="513">
        <v>28</v>
      </c>
      <c r="B34" s="519" t="s">
        <v>107</v>
      </c>
      <c r="C34" s="519">
        <f>SUM(C7:C33)</f>
        <v>995188918.87577677</v>
      </c>
      <c r="D34" s="519">
        <f t="shared" ref="D34:H34" si="1">SUM(D7:D33)</f>
        <v>21573247952.490543</v>
      </c>
      <c r="E34" s="519">
        <f t="shared" si="1"/>
        <v>496823054.36948776</v>
      </c>
      <c r="F34" s="519">
        <f t="shared" si="1"/>
        <v>276521903.14983547</v>
      </c>
      <c r="G34" s="519">
        <f t="shared" si="1"/>
        <v>6908066</v>
      </c>
      <c r="H34" s="519">
        <f t="shared" si="1"/>
        <v>25528012.470000003</v>
      </c>
      <c r="I34" s="514">
        <f t="shared" si="0"/>
        <v>21788183847.847</v>
      </c>
      <c r="J34" s="520"/>
    </row>
    <row r="35" spans="1:10">
      <c r="A35" s="520"/>
      <c r="B35" s="520"/>
      <c r="C35" s="520"/>
      <c r="D35" s="520"/>
      <c r="E35" s="520"/>
      <c r="F35" s="520"/>
      <c r="G35" s="520"/>
      <c r="H35" s="520"/>
      <c r="I35" s="520"/>
      <c r="J35" s="520"/>
    </row>
    <row r="36" spans="1:10">
      <c r="A36" s="520"/>
      <c r="B36" s="553"/>
      <c r="C36" s="520"/>
      <c r="D36" s="520"/>
      <c r="E36" s="520"/>
      <c r="F36" s="520"/>
      <c r="G36" s="520"/>
      <c r="H36" s="520"/>
      <c r="I36" s="520"/>
      <c r="J36" s="520"/>
    </row>
    <row r="37" spans="1:10">
      <c r="A37" s="520"/>
      <c r="B37" s="520"/>
      <c r="C37" s="520"/>
      <c r="D37" s="520"/>
      <c r="E37" s="520"/>
      <c r="F37" s="520"/>
      <c r="G37" s="520"/>
      <c r="H37" s="520"/>
      <c r="I37" s="520"/>
      <c r="J37" s="520"/>
    </row>
    <row r="38" spans="1:10">
      <c r="A38" s="520"/>
      <c r="B38" s="520"/>
      <c r="C38" s="520"/>
      <c r="D38" s="520"/>
      <c r="E38" s="520"/>
      <c r="F38" s="520"/>
      <c r="G38" s="520"/>
      <c r="H38" s="520"/>
      <c r="I38" s="520"/>
      <c r="J38" s="520"/>
    </row>
    <row r="39" spans="1:10">
      <c r="A39" s="520"/>
      <c r="B39" s="520"/>
      <c r="C39" s="520"/>
      <c r="D39" s="520"/>
      <c r="E39" s="520"/>
      <c r="F39" s="520"/>
      <c r="G39" s="520"/>
      <c r="H39" s="520"/>
      <c r="I39" s="520"/>
      <c r="J39" s="520"/>
    </row>
    <row r="40" spans="1:10">
      <c r="A40" s="520"/>
      <c r="B40" s="520"/>
      <c r="C40" s="520"/>
      <c r="D40" s="520"/>
      <c r="E40" s="520"/>
      <c r="F40" s="520"/>
      <c r="G40" s="520"/>
      <c r="H40" s="520"/>
      <c r="I40" s="520"/>
      <c r="J40" s="520"/>
    </row>
    <row r="41" spans="1:10">
      <c r="A41" s="520"/>
      <c r="B41" s="520"/>
      <c r="C41" s="520"/>
      <c r="D41" s="520"/>
      <c r="E41" s="520"/>
      <c r="F41" s="520"/>
      <c r="G41" s="520"/>
      <c r="H41" s="520"/>
      <c r="I41" s="520"/>
      <c r="J41" s="520"/>
    </row>
    <row r="42" spans="1:10">
      <c r="A42" s="554"/>
      <c r="B42" s="554"/>
      <c r="C42" s="520"/>
      <c r="D42" s="520"/>
      <c r="E42" s="520"/>
      <c r="F42" s="520"/>
      <c r="G42" s="520"/>
      <c r="H42" s="520"/>
      <c r="I42" s="520"/>
      <c r="J42" s="520"/>
    </row>
    <row r="43" spans="1:10">
      <c r="A43" s="554"/>
      <c r="B43" s="554"/>
      <c r="C43" s="520"/>
      <c r="D43" s="520"/>
      <c r="E43" s="520"/>
      <c r="F43" s="520"/>
      <c r="G43" s="520"/>
      <c r="H43" s="520"/>
      <c r="I43" s="520"/>
      <c r="J43" s="520"/>
    </row>
    <row r="44" spans="1:10">
      <c r="A44" s="520"/>
      <c r="B44" s="520"/>
      <c r="C44" s="520"/>
      <c r="D44" s="520"/>
      <c r="E44" s="520"/>
      <c r="F44" s="520"/>
      <c r="G44" s="520"/>
      <c r="H44" s="520"/>
      <c r="I44" s="520"/>
      <c r="J44" s="520"/>
    </row>
    <row r="45" spans="1:10">
      <c r="A45" s="520"/>
      <c r="B45" s="520"/>
      <c r="C45" s="520"/>
      <c r="D45" s="520"/>
      <c r="E45" s="520"/>
      <c r="F45" s="520"/>
      <c r="G45" s="520"/>
      <c r="H45" s="520"/>
      <c r="I45" s="520"/>
      <c r="J45" s="520"/>
    </row>
    <row r="46" spans="1:10">
      <c r="A46" s="520"/>
      <c r="B46" s="520"/>
      <c r="C46" s="520"/>
      <c r="D46" s="520"/>
      <c r="E46" s="520"/>
      <c r="F46" s="520"/>
      <c r="G46" s="520"/>
      <c r="H46" s="520"/>
      <c r="I46" s="520"/>
      <c r="J46" s="520"/>
    </row>
    <row r="47" spans="1:10">
      <c r="A47" s="520"/>
      <c r="B47" s="520"/>
      <c r="C47" s="520"/>
      <c r="D47" s="520"/>
      <c r="E47" s="520"/>
      <c r="F47" s="520"/>
      <c r="G47" s="520"/>
      <c r="H47" s="520"/>
      <c r="I47" s="520"/>
      <c r="J47" s="520"/>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zoomScaleNormal="100" workbookViewId="0"/>
  </sheetViews>
  <sheetFormatPr defaultColWidth="9.140625" defaultRowHeight="12.75"/>
  <cols>
    <col min="1" max="1" width="11.85546875" style="517" bestFit="1" customWidth="1"/>
    <col min="2" max="2" width="108" style="517" bestFit="1" customWidth="1"/>
    <col min="3" max="4" width="35.5703125" style="517" customWidth="1"/>
    <col min="5" max="16384" width="9.140625" style="517"/>
  </cols>
  <sheetData>
    <row r="1" spans="1:4" ht="13.5">
      <c r="A1" s="507" t="s">
        <v>30</v>
      </c>
      <c r="B1" s="3" t="str">
        <f>'1. key ratios '!B1</f>
        <v>Bank of Georgia</v>
      </c>
    </row>
    <row r="2" spans="1:4" ht="13.5">
      <c r="A2" s="508" t="s">
        <v>31</v>
      </c>
      <c r="B2" s="544">
        <f>'2.RC'!B2</f>
        <v>44561</v>
      </c>
    </row>
    <row r="3" spans="1:4">
      <c r="A3" s="509" t="s">
        <v>586</v>
      </c>
    </row>
    <row r="5" spans="1:4" ht="25.5">
      <c r="A5" s="734" t="s">
        <v>587</v>
      </c>
      <c r="B5" s="734"/>
      <c r="C5" s="541" t="s">
        <v>588</v>
      </c>
      <c r="D5" s="541" t="s">
        <v>589</v>
      </c>
    </row>
    <row r="6" spans="1:4">
      <c r="A6" s="521">
        <v>1</v>
      </c>
      <c r="B6" s="522" t="s">
        <v>590</v>
      </c>
      <c r="C6" s="513">
        <v>607770363.14367414</v>
      </c>
      <c r="D6" s="513">
        <v>314253.14</v>
      </c>
    </row>
    <row r="7" spans="1:4">
      <c r="A7" s="523">
        <v>2</v>
      </c>
      <c r="B7" s="522" t="s">
        <v>591</v>
      </c>
      <c r="C7" s="513">
        <v>208202082.36346185</v>
      </c>
      <c r="D7" s="513">
        <v>174999.73199999996</v>
      </c>
    </row>
    <row r="8" spans="1:4">
      <c r="A8" s="524">
        <v>2.1</v>
      </c>
      <c r="B8" s="525" t="s">
        <v>702</v>
      </c>
      <c r="C8" s="513">
        <v>108246943.34</v>
      </c>
      <c r="D8" s="513">
        <v>174999.73199999996</v>
      </c>
    </row>
    <row r="9" spans="1:4">
      <c r="A9" s="524">
        <v>2.2000000000000002</v>
      </c>
      <c r="B9" s="525" t="s">
        <v>700</v>
      </c>
      <c r="C9" s="513">
        <v>99955139.023461848</v>
      </c>
      <c r="D9" s="513">
        <v>0</v>
      </c>
    </row>
    <row r="10" spans="1:4">
      <c r="A10" s="524">
        <v>2.2999999999999998</v>
      </c>
      <c r="B10" s="525" t="s">
        <v>592</v>
      </c>
      <c r="C10" s="513">
        <v>0</v>
      </c>
      <c r="D10" s="513">
        <v>0</v>
      </c>
    </row>
    <row r="11" spans="1:4">
      <c r="A11" s="524">
        <v>2.4</v>
      </c>
      <c r="B11" s="525" t="s">
        <v>593</v>
      </c>
      <c r="C11" s="513">
        <v>0</v>
      </c>
      <c r="D11" s="513">
        <v>0</v>
      </c>
    </row>
    <row r="12" spans="1:4">
      <c r="A12" s="521">
        <v>3</v>
      </c>
      <c r="B12" s="522" t="s">
        <v>594</v>
      </c>
      <c r="C12" s="513">
        <v>201681214.16455886</v>
      </c>
      <c r="D12" s="513">
        <v>24717</v>
      </c>
    </row>
    <row r="13" spans="1:4">
      <c r="A13" s="524">
        <v>3.1</v>
      </c>
      <c r="B13" s="525" t="s">
        <v>595</v>
      </c>
      <c r="C13" s="513">
        <v>24489352.939999998</v>
      </c>
      <c r="D13" s="513">
        <v>0</v>
      </c>
    </row>
    <row r="14" spans="1:4">
      <c r="A14" s="524">
        <v>3.2</v>
      </c>
      <c r="B14" s="525" t="s">
        <v>596</v>
      </c>
      <c r="C14" s="513">
        <v>52184739.570000008</v>
      </c>
      <c r="D14" s="513">
        <v>0</v>
      </c>
    </row>
    <row r="15" spans="1:4">
      <c r="A15" s="524">
        <v>3.3</v>
      </c>
      <c r="B15" s="525" t="s">
        <v>691</v>
      </c>
      <c r="C15" s="513">
        <v>65337324.399999999</v>
      </c>
      <c r="D15" s="513">
        <v>0</v>
      </c>
    </row>
    <row r="16" spans="1:4">
      <c r="A16" s="524">
        <v>3.4</v>
      </c>
      <c r="B16" s="525" t="s">
        <v>701</v>
      </c>
      <c r="C16" s="513">
        <v>47468459.640945993</v>
      </c>
      <c r="D16" s="513">
        <v>0</v>
      </c>
    </row>
    <row r="17" spans="1:4">
      <c r="A17" s="523">
        <v>3.5</v>
      </c>
      <c r="B17" s="525" t="s">
        <v>597</v>
      </c>
      <c r="C17" s="513">
        <v>7201337.6136128614</v>
      </c>
      <c r="D17" s="513">
        <v>24717</v>
      </c>
    </row>
    <row r="18" spans="1:4">
      <c r="A18" s="524">
        <v>3.6</v>
      </c>
      <c r="B18" s="525" t="s">
        <v>598</v>
      </c>
      <c r="C18" s="513">
        <v>5000000</v>
      </c>
      <c r="D18" s="513">
        <v>0</v>
      </c>
    </row>
    <row r="19" spans="1:4">
      <c r="A19" s="526">
        <v>4</v>
      </c>
      <c r="B19" s="522" t="s">
        <v>599</v>
      </c>
      <c r="C19" s="647">
        <f>C6+C7-C12</f>
        <v>614291231.3425771</v>
      </c>
      <c r="D19" s="647">
        <f>D6+D7-D12</f>
        <v>464535.87199999997</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zoomScaleNormal="100" workbookViewId="0"/>
  </sheetViews>
  <sheetFormatPr defaultColWidth="9.140625" defaultRowHeight="12.75"/>
  <cols>
    <col min="1" max="1" width="11.85546875" style="517" bestFit="1" customWidth="1"/>
    <col min="2" max="2" width="124.7109375" style="517" customWidth="1"/>
    <col min="3" max="3" width="31.5703125" style="517" customWidth="1"/>
    <col min="4" max="4" width="39.140625" style="517" customWidth="1"/>
    <col min="5" max="16384" width="9.140625" style="517"/>
  </cols>
  <sheetData>
    <row r="1" spans="1:4" ht="13.5">
      <c r="A1" s="507" t="s">
        <v>30</v>
      </c>
      <c r="B1" s="3" t="str">
        <f>'1. key ratios '!B1</f>
        <v>Bank of Georgia</v>
      </c>
    </row>
    <row r="2" spans="1:4" ht="13.5">
      <c r="A2" s="508" t="s">
        <v>31</v>
      </c>
      <c r="B2" s="544">
        <f>'2.RC'!B2</f>
        <v>44561</v>
      </c>
    </row>
    <row r="3" spans="1:4">
      <c r="A3" s="509" t="s">
        <v>600</v>
      </c>
    </row>
    <row r="4" spans="1:4">
      <c r="A4" s="509"/>
    </row>
    <row r="5" spans="1:4" ht="15" customHeight="1">
      <c r="A5" s="735" t="s">
        <v>703</v>
      </c>
      <c r="B5" s="736"/>
      <c r="C5" s="725" t="s">
        <v>601</v>
      </c>
      <c r="D5" s="739" t="s">
        <v>602</v>
      </c>
    </row>
    <row r="6" spans="1:4">
      <c r="A6" s="737"/>
      <c r="B6" s="738"/>
      <c r="C6" s="728"/>
      <c r="D6" s="739"/>
    </row>
    <row r="7" spans="1:4">
      <c r="A7" s="519">
        <v>1</v>
      </c>
      <c r="B7" s="519" t="s">
        <v>590</v>
      </c>
      <c r="C7" s="513">
        <v>756401264.92203403</v>
      </c>
      <c r="D7" s="567"/>
    </row>
    <row r="8" spans="1:4">
      <c r="A8" s="513">
        <v>2</v>
      </c>
      <c r="B8" s="513" t="s">
        <v>603</v>
      </c>
      <c r="C8" s="513">
        <v>172989151.53999999</v>
      </c>
      <c r="D8" s="567"/>
    </row>
    <row r="9" spans="1:4">
      <c r="A9" s="513">
        <v>3</v>
      </c>
      <c r="B9" s="527" t="s">
        <v>604</v>
      </c>
      <c r="C9" s="513">
        <v>0</v>
      </c>
      <c r="D9" s="567"/>
    </row>
    <row r="10" spans="1:4">
      <c r="A10" s="513">
        <v>4</v>
      </c>
      <c r="B10" s="513" t="s">
        <v>605</v>
      </c>
      <c r="C10" s="513">
        <f>SUM(C11:C18)</f>
        <v>256050633.2305339</v>
      </c>
      <c r="D10" s="567"/>
    </row>
    <row r="11" spans="1:4">
      <c r="A11" s="513">
        <v>5</v>
      </c>
      <c r="B11" s="528" t="s">
        <v>606</v>
      </c>
      <c r="C11" s="513">
        <v>38085443.318979703</v>
      </c>
      <c r="D11" s="567"/>
    </row>
    <row r="12" spans="1:4">
      <c r="A12" s="513">
        <v>6</v>
      </c>
      <c r="B12" s="528" t="s">
        <v>607</v>
      </c>
      <c r="C12" s="513">
        <v>85695935.2042</v>
      </c>
      <c r="D12" s="567"/>
    </row>
    <row r="13" spans="1:4">
      <c r="A13" s="513">
        <v>7</v>
      </c>
      <c r="B13" s="528" t="s">
        <v>608</v>
      </c>
      <c r="C13" s="513">
        <v>86500322.38265422</v>
      </c>
      <c r="D13" s="567"/>
    </row>
    <row r="14" spans="1:4">
      <c r="A14" s="513">
        <v>8</v>
      </c>
      <c r="B14" s="528" t="s">
        <v>609</v>
      </c>
      <c r="C14" s="513">
        <v>10861324.963099999</v>
      </c>
      <c r="D14" s="513">
        <v>13359429.704612996</v>
      </c>
    </row>
    <row r="15" spans="1:4">
      <c r="A15" s="513">
        <v>9</v>
      </c>
      <c r="B15" s="528" t="s">
        <v>610</v>
      </c>
      <c r="C15" s="513">
        <v>0</v>
      </c>
      <c r="D15" s="513"/>
    </row>
    <row r="16" spans="1:4">
      <c r="A16" s="513">
        <v>10</v>
      </c>
      <c r="B16" s="528" t="s">
        <v>611</v>
      </c>
      <c r="C16" s="513">
        <v>23674722.821600001</v>
      </c>
      <c r="D16" s="567"/>
    </row>
    <row r="17" spans="1:4">
      <c r="A17" s="513">
        <v>11</v>
      </c>
      <c r="B17" s="528" t="s">
        <v>612</v>
      </c>
      <c r="C17" s="513"/>
      <c r="D17" s="513"/>
    </row>
    <row r="18" spans="1:4">
      <c r="A18" s="513">
        <v>12</v>
      </c>
      <c r="B18" s="525" t="s">
        <v>708</v>
      </c>
      <c r="C18" s="513">
        <v>11232884.539999999</v>
      </c>
      <c r="D18" s="567"/>
    </row>
    <row r="19" spans="1:4">
      <c r="A19" s="519">
        <v>13</v>
      </c>
      <c r="B19" s="555" t="s">
        <v>599</v>
      </c>
      <c r="C19" s="519">
        <f>C7+C8+C9-C10</f>
        <v>673339783.23150015</v>
      </c>
      <c r="D19" s="568"/>
    </row>
    <row r="22" spans="1:4">
      <c r="B22" s="507"/>
    </row>
    <row r="23" spans="1:4">
      <c r="B23" s="508"/>
    </row>
    <row r="24" spans="1:4">
      <c r="B24" s="509"/>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showGridLines="0" workbookViewId="0"/>
  </sheetViews>
  <sheetFormatPr defaultColWidth="9.140625" defaultRowHeight="12.75"/>
  <cols>
    <col min="1" max="1" width="11.85546875" style="517" bestFit="1" customWidth="1"/>
    <col min="2" max="2" width="80.7109375" style="517" customWidth="1"/>
    <col min="3" max="3" width="15.5703125" style="517" customWidth="1"/>
    <col min="4" max="5" width="22.28515625" style="517" customWidth="1"/>
    <col min="6" max="6" width="23.42578125" style="517" customWidth="1"/>
    <col min="7" max="14" width="22.28515625" style="517" customWidth="1"/>
    <col min="15" max="15" width="23.28515625" style="517" bestFit="1" customWidth="1"/>
    <col min="16" max="16" width="21.7109375" style="517" bestFit="1" customWidth="1"/>
    <col min="17" max="19" width="19" style="517" bestFit="1" customWidth="1"/>
    <col min="20" max="20" width="16.140625" style="517" customWidth="1"/>
    <col min="21" max="21" width="21" style="517" customWidth="1"/>
    <col min="22" max="22" width="20" style="517" customWidth="1"/>
    <col min="23" max="16384" width="9.140625" style="517"/>
  </cols>
  <sheetData>
    <row r="1" spans="1:22" ht="13.5">
      <c r="A1" s="507" t="s">
        <v>30</v>
      </c>
      <c r="B1" s="3" t="str">
        <f>'1. key ratios '!B1</f>
        <v>Bank of Georgia</v>
      </c>
    </row>
    <row r="2" spans="1:22" ht="13.5">
      <c r="A2" s="508" t="s">
        <v>31</v>
      </c>
      <c r="B2" s="544">
        <f>'2.RC'!B2</f>
        <v>44561</v>
      </c>
      <c r="C2" s="547"/>
    </row>
    <row r="3" spans="1:22">
      <c r="A3" s="509" t="s">
        <v>613</v>
      </c>
    </row>
    <row r="5" spans="1:22" ht="15" customHeight="1">
      <c r="A5" s="725" t="s">
        <v>538</v>
      </c>
      <c r="B5" s="727"/>
      <c r="C5" s="742" t="s">
        <v>614</v>
      </c>
      <c r="D5" s="743"/>
      <c r="E5" s="743"/>
      <c r="F5" s="743"/>
      <c r="G5" s="743"/>
      <c r="H5" s="743"/>
      <c r="I5" s="743"/>
      <c r="J5" s="743"/>
      <c r="K5" s="743"/>
      <c r="L5" s="743"/>
      <c r="M5" s="743"/>
      <c r="N5" s="743"/>
      <c r="O5" s="743"/>
      <c r="P5" s="743"/>
      <c r="Q5" s="743"/>
      <c r="R5" s="743"/>
      <c r="S5" s="743"/>
      <c r="T5" s="743"/>
      <c r="U5" s="744"/>
      <c r="V5" s="556"/>
    </row>
    <row r="6" spans="1:22">
      <c r="A6" s="740"/>
      <c r="B6" s="741"/>
      <c r="C6" s="745" t="s">
        <v>107</v>
      </c>
      <c r="D6" s="747" t="s">
        <v>615</v>
      </c>
      <c r="E6" s="747"/>
      <c r="F6" s="732"/>
      <c r="G6" s="748" t="s">
        <v>616</v>
      </c>
      <c r="H6" s="749"/>
      <c r="I6" s="749"/>
      <c r="J6" s="749"/>
      <c r="K6" s="750"/>
      <c r="L6" s="543"/>
      <c r="M6" s="751" t="s">
        <v>617</v>
      </c>
      <c r="N6" s="751"/>
      <c r="O6" s="732"/>
      <c r="P6" s="732"/>
      <c r="Q6" s="732"/>
      <c r="R6" s="732"/>
      <c r="S6" s="732"/>
      <c r="T6" s="732"/>
      <c r="U6" s="732"/>
      <c r="V6" s="543"/>
    </row>
    <row r="7" spans="1:22" ht="25.5">
      <c r="A7" s="728"/>
      <c r="B7" s="730"/>
      <c r="C7" s="746"/>
      <c r="D7" s="557"/>
      <c r="E7" s="549" t="s">
        <v>618</v>
      </c>
      <c r="F7" s="549" t="s">
        <v>619</v>
      </c>
      <c r="G7" s="547"/>
      <c r="H7" s="549" t="s">
        <v>618</v>
      </c>
      <c r="I7" s="549" t="s">
        <v>620</v>
      </c>
      <c r="J7" s="549" t="s">
        <v>621</v>
      </c>
      <c r="K7" s="549" t="s">
        <v>622</v>
      </c>
      <c r="L7" s="542"/>
      <c r="M7" s="537" t="s">
        <v>623</v>
      </c>
      <c r="N7" s="549" t="s">
        <v>621</v>
      </c>
      <c r="O7" s="549" t="s">
        <v>624</v>
      </c>
      <c r="P7" s="549" t="s">
        <v>625</v>
      </c>
      <c r="Q7" s="549" t="s">
        <v>626</v>
      </c>
      <c r="R7" s="549" t="s">
        <v>627</v>
      </c>
      <c r="S7" s="549" t="s">
        <v>628</v>
      </c>
      <c r="T7" s="558" t="s">
        <v>629</v>
      </c>
      <c r="U7" s="549" t="s">
        <v>630</v>
      </c>
      <c r="V7" s="556"/>
    </row>
    <row r="8" spans="1:22">
      <c r="A8" s="559">
        <v>1</v>
      </c>
      <c r="B8" s="519" t="s">
        <v>631</v>
      </c>
      <c r="C8" s="647">
        <v>15385154749.207598</v>
      </c>
      <c r="D8" s="513">
        <v>13957562965.206072</v>
      </c>
      <c r="E8" s="513">
        <v>97534940.449999988</v>
      </c>
      <c r="F8" s="513">
        <v>2078671.06</v>
      </c>
      <c r="G8" s="513">
        <v>754252000.76999974</v>
      </c>
      <c r="H8" s="513">
        <v>23282160.540000003</v>
      </c>
      <c r="I8" s="513">
        <v>23320794.129999995</v>
      </c>
      <c r="J8" s="513">
        <v>835346.61999999988</v>
      </c>
      <c r="K8" s="513">
        <v>59782.07</v>
      </c>
      <c r="L8" s="513">
        <v>673339783.23152518</v>
      </c>
      <c r="M8" s="513">
        <v>48175036.115762725</v>
      </c>
      <c r="N8" s="513">
        <v>23991649.890000004</v>
      </c>
      <c r="O8" s="513">
        <v>48382986.031186417</v>
      </c>
      <c r="P8" s="513">
        <v>57331119.319999993</v>
      </c>
      <c r="Q8" s="513">
        <v>40993248.329999998</v>
      </c>
      <c r="R8" s="513">
        <v>21055799.34</v>
      </c>
      <c r="S8" s="513">
        <v>58645284.730000004</v>
      </c>
      <c r="T8" s="513">
        <v>1259723.6799999997</v>
      </c>
      <c r="U8" s="513">
        <v>291931875.47966105</v>
      </c>
      <c r="V8" s="520"/>
    </row>
    <row r="9" spans="1:22">
      <c r="A9" s="513">
        <v>1.1000000000000001</v>
      </c>
      <c r="B9" s="539" t="s">
        <v>632</v>
      </c>
      <c r="C9" s="648">
        <v>0</v>
      </c>
      <c r="D9" s="513">
        <v>0</v>
      </c>
      <c r="E9" s="513">
        <v>0</v>
      </c>
      <c r="F9" s="513">
        <v>0</v>
      </c>
      <c r="G9" s="513">
        <v>0</v>
      </c>
      <c r="H9" s="513">
        <v>0</v>
      </c>
      <c r="I9" s="513">
        <v>0</v>
      </c>
      <c r="J9" s="513">
        <v>0</v>
      </c>
      <c r="K9" s="513">
        <v>0</v>
      </c>
      <c r="L9" s="513">
        <v>0</v>
      </c>
      <c r="M9" s="513">
        <v>0</v>
      </c>
      <c r="N9" s="513">
        <v>0</v>
      </c>
      <c r="O9" s="513">
        <v>0</v>
      </c>
      <c r="P9" s="513">
        <v>0</v>
      </c>
      <c r="Q9" s="513">
        <v>0</v>
      </c>
      <c r="R9" s="513">
        <v>0</v>
      </c>
      <c r="S9" s="513">
        <v>0</v>
      </c>
      <c r="T9" s="513">
        <v>0</v>
      </c>
      <c r="U9" s="513">
        <v>0</v>
      </c>
      <c r="V9" s="520"/>
    </row>
    <row r="10" spans="1:22">
      <c r="A10" s="513">
        <v>1.2</v>
      </c>
      <c r="B10" s="539" t="s">
        <v>633</v>
      </c>
      <c r="C10" s="648">
        <v>0</v>
      </c>
      <c r="D10" s="513">
        <v>0</v>
      </c>
      <c r="E10" s="513">
        <v>0</v>
      </c>
      <c r="F10" s="513">
        <v>0</v>
      </c>
      <c r="G10" s="513">
        <v>0</v>
      </c>
      <c r="H10" s="513">
        <v>0</v>
      </c>
      <c r="I10" s="513">
        <v>0</v>
      </c>
      <c r="J10" s="513">
        <v>0</v>
      </c>
      <c r="K10" s="513">
        <v>0</v>
      </c>
      <c r="L10" s="513">
        <v>0</v>
      </c>
      <c r="M10" s="513">
        <v>0</v>
      </c>
      <c r="N10" s="513">
        <v>0</v>
      </c>
      <c r="O10" s="513">
        <v>0</v>
      </c>
      <c r="P10" s="513">
        <v>0</v>
      </c>
      <c r="Q10" s="513">
        <v>0</v>
      </c>
      <c r="R10" s="513">
        <v>0</v>
      </c>
      <c r="S10" s="513">
        <v>0</v>
      </c>
      <c r="T10" s="513">
        <v>0</v>
      </c>
      <c r="U10" s="513">
        <v>0</v>
      </c>
      <c r="V10" s="520"/>
    </row>
    <row r="11" spans="1:22">
      <c r="A11" s="513">
        <v>1.3</v>
      </c>
      <c r="B11" s="539" t="s">
        <v>634</v>
      </c>
      <c r="C11" s="648">
        <v>0</v>
      </c>
      <c r="D11" s="513">
        <v>0</v>
      </c>
      <c r="E11" s="513">
        <v>0</v>
      </c>
      <c r="F11" s="513">
        <v>0</v>
      </c>
      <c r="G11" s="513">
        <v>0</v>
      </c>
      <c r="H11" s="513">
        <v>0</v>
      </c>
      <c r="I11" s="513">
        <v>0</v>
      </c>
      <c r="J11" s="513">
        <v>0</v>
      </c>
      <c r="K11" s="513">
        <v>0</v>
      </c>
      <c r="L11" s="513">
        <v>0</v>
      </c>
      <c r="M11" s="513">
        <v>0</v>
      </c>
      <c r="N11" s="513">
        <v>0</v>
      </c>
      <c r="O11" s="513">
        <v>0</v>
      </c>
      <c r="P11" s="513">
        <v>0</v>
      </c>
      <c r="Q11" s="513">
        <v>0</v>
      </c>
      <c r="R11" s="513">
        <v>0</v>
      </c>
      <c r="S11" s="513">
        <v>0</v>
      </c>
      <c r="T11" s="513">
        <v>0</v>
      </c>
      <c r="U11" s="513">
        <v>0</v>
      </c>
      <c r="V11" s="520"/>
    </row>
    <row r="12" spans="1:22">
      <c r="A12" s="513">
        <v>1.4</v>
      </c>
      <c r="B12" s="539" t="s">
        <v>635</v>
      </c>
      <c r="C12" s="648">
        <v>116014218.30999999</v>
      </c>
      <c r="D12" s="513">
        <v>107839464.96999998</v>
      </c>
      <c r="E12" s="513">
        <v>0</v>
      </c>
      <c r="F12" s="513">
        <v>0</v>
      </c>
      <c r="G12" s="513">
        <v>350000</v>
      </c>
      <c r="H12" s="513">
        <v>0</v>
      </c>
      <c r="I12" s="513">
        <v>0</v>
      </c>
      <c r="J12" s="513">
        <v>0</v>
      </c>
      <c r="K12" s="513">
        <v>0</v>
      </c>
      <c r="L12" s="513">
        <v>7824753.3399999999</v>
      </c>
      <c r="M12" s="513">
        <v>5864477.7999999998</v>
      </c>
      <c r="N12" s="513">
        <v>0</v>
      </c>
      <c r="O12" s="513">
        <v>1960275.54</v>
      </c>
      <c r="P12" s="513">
        <v>0</v>
      </c>
      <c r="Q12" s="513">
        <v>0</v>
      </c>
      <c r="R12" s="513">
        <v>0</v>
      </c>
      <c r="S12" s="513">
        <v>0</v>
      </c>
      <c r="T12" s="513">
        <v>0</v>
      </c>
      <c r="U12" s="513">
        <v>1960275.54</v>
      </c>
      <c r="V12" s="520"/>
    </row>
    <row r="13" spans="1:22">
      <c r="A13" s="513">
        <v>1.5</v>
      </c>
      <c r="B13" s="539" t="s">
        <v>636</v>
      </c>
      <c r="C13" s="648">
        <v>6714656392.9009209</v>
      </c>
      <c r="D13" s="513">
        <v>5976393659.4315996</v>
      </c>
      <c r="E13" s="513">
        <v>25464839.579999998</v>
      </c>
      <c r="F13" s="513">
        <v>916534.69</v>
      </c>
      <c r="G13" s="513">
        <v>409089629.94</v>
      </c>
      <c r="H13" s="513">
        <v>1327804.18</v>
      </c>
      <c r="I13" s="513">
        <v>1155586.5900000001</v>
      </c>
      <c r="J13" s="513">
        <v>41752.99</v>
      </c>
      <c r="K13" s="513">
        <v>0</v>
      </c>
      <c r="L13" s="513">
        <v>329173103.52932197</v>
      </c>
      <c r="M13" s="513">
        <v>10202202.66</v>
      </c>
      <c r="N13" s="513">
        <v>2919342.81</v>
      </c>
      <c r="O13" s="513">
        <v>7168365.0199999996</v>
      </c>
      <c r="P13" s="513">
        <v>34895043.919999994</v>
      </c>
      <c r="Q13" s="513">
        <v>25913351.009999994</v>
      </c>
      <c r="R13" s="513">
        <v>4897719.8299999991</v>
      </c>
      <c r="S13" s="513">
        <v>58311546.530000001</v>
      </c>
      <c r="T13" s="513">
        <v>550938.82000000007</v>
      </c>
      <c r="U13" s="513">
        <v>187656590.74000004</v>
      </c>
      <c r="V13" s="520"/>
    </row>
    <row r="14" spans="1:22">
      <c r="A14" s="513">
        <v>1.6</v>
      </c>
      <c r="B14" s="539" t="s">
        <v>637</v>
      </c>
      <c r="C14" s="648">
        <v>8554484137.9966755</v>
      </c>
      <c r="D14" s="513">
        <v>7873329840.804472</v>
      </c>
      <c r="E14" s="513">
        <v>72070100.86999999</v>
      </c>
      <c r="F14" s="513">
        <v>1162136.3700000001</v>
      </c>
      <c r="G14" s="513">
        <v>344812370.8299998</v>
      </c>
      <c r="H14" s="513">
        <v>21954356.360000003</v>
      </c>
      <c r="I14" s="513">
        <v>22165207.539999995</v>
      </c>
      <c r="J14" s="513">
        <v>793593.62999999989</v>
      </c>
      <c r="K14" s="513">
        <v>59782.07</v>
      </c>
      <c r="L14" s="513">
        <v>336341926.36220318</v>
      </c>
      <c r="M14" s="513">
        <v>32108355.655762728</v>
      </c>
      <c r="N14" s="513">
        <v>21072307.080000006</v>
      </c>
      <c r="O14" s="513">
        <v>39254345.471186422</v>
      </c>
      <c r="P14" s="513">
        <v>22436075.399999999</v>
      </c>
      <c r="Q14" s="513">
        <v>15079897.320000002</v>
      </c>
      <c r="R14" s="513">
        <v>16158079.51</v>
      </c>
      <c r="S14" s="513">
        <v>333738.19999999995</v>
      </c>
      <c r="T14" s="513">
        <v>708784.85999999975</v>
      </c>
      <c r="U14" s="513">
        <v>102315009.19966102</v>
      </c>
      <c r="V14" s="520"/>
    </row>
    <row r="15" spans="1:22">
      <c r="A15" s="559">
        <v>2</v>
      </c>
      <c r="B15" s="519" t="s">
        <v>638</v>
      </c>
      <c r="C15" s="647">
        <v>2452956569.1300001</v>
      </c>
      <c r="D15" s="513">
        <v>2452956569.1300001</v>
      </c>
      <c r="E15" s="513">
        <v>0</v>
      </c>
      <c r="F15" s="513">
        <v>0</v>
      </c>
      <c r="G15" s="513">
        <v>0</v>
      </c>
      <c r="H15" s="513">
        <v>0</v>
      </c>
      <c r="I15" s="513">
        <v>0</v>
      </c>
      <c r="J15" s="513">
        <v>0</v>
      </c>
      <c r="K15" s="513">
        <v>0</v>
      </c>
      <c r="L15" s="513">
        <v>0</v>
      </c>
      <c r="M15" s="513">
        <v>0</v>
      </c>
      <c r="N15" s="513">
        <v>0</v>
      </c>
      <c r="O15" s="513">
        <v>0</v>
      </c>
      <c r="P15" s="513">
        <v>0</v>
      </c>
      <c r="Q15" s="513">
        <v>0</v>
      </c>
      <c r="R15" s="513">
        <v>0</v>
      </c>
      <c r="S15" s="513">
        <v>0</v>
      </c>
      <c r="T15" s="513">
        <v>0</v>
      </c>
      <c r="U15" s="513">
        <v>0</v>
      </c>
      <c r="V15" s="520"/>
    </row>
    <row r="16" spans="1:22">
      <c r="A16" s="513">
        <v>2.1</v>
      </c>
      <c r="B16" s="539" t="s">
        <v>632</v>
      </c>
      <c r="C16" s="648">
        <v>0</v>
      </c>
      <c r="D16" s="513">
        <v>0</v>
      </c>
      <c r="E16" s="513">
        <v>0</v>
      </c>
      <c r="F16" s="513">
        <v>0</v>
      </c>
      <c r="G16" s="513">
        <v>0</v>
      </c>
      <c r="H16" s="513">
        <v>0</v>
      </c>
      <c r="I16" s="513">
        <v>0</v>
      </c>
      <c r="J16" s="513">
        <v>0</v>
      </c>
      <c r="K16" s="513">
        <v>0</v>
      </c>
      <c r="L16" s="513">
        <v>0</v>
      </c>
      <c r="M16" s="513">
        <v>0</v>
      </c>
      <c r="N16" s="513">
        <v>0</v>
      </c>
      <c r="O16" s="513">
        <v>0</v>
      </c>
      <c r="P16" s="513">
        <v>0</v>
      </c>
      <c r="Q16" s="513">
        <v>0</v>
      </c>
      <c r="R16" s="513">
        <v>0</v>
      </c>
      <c r="S16" s="513">
        <v>0</v>
      </c>
      <c r="T16" s="513">
        <v>0</v>
      </c>
      <c r="U16" s="513">
        <v>0</v>
      </c>
      <c r="V16" s="520"/>
    </row>
    <row r="17" spans="1:22">
      <c r="A17" s="513">
        <v>2.2000000000000002</v>
      </c>
      <c r="B17" s="539" t="s">
        <v>633</v>
      </c>
      <c r="C17" s="648">
        <v>1425546912.7597823</v>
      </c>
      <c r="D17" s="513">
        <v>1425546912.7597823</v>
      </c>
      <c r="E17" s="513">
        <v>0</v>
      </c>
      <c r="F17" s="513">
        <v>0</v>
      </c>
      <c r="G17" s="513">
        <v>0</v>
      </c>
      <c r="H17" s="513">
        <v>0</v>
      </c>
      <c r="I17" s="513">
        <v>15309538.805600001</v>
      </c>
      <c r="J17" s="513">
        <v>0</v>
      </c>
      <c r="K17" s="513">
        <v>0</v>
      </c>
      <c r="L17" s="513">
        <v>0</v>
      </c>
      <c r="M17" s="513">
        <v>0</v>
      </c>
      <c r="N17" s="513">
        <v>0</v>
      </c>
      <c r="O17" s="513">
        <v>0</v>
      </c>
      <c r="P17" s="513">
        <v>0</v>
      </c>
      <c r="Q17" s="513">
        <v>0</v>
      </c>
      <c r="R17" s="513">
        <v>0</v>
      </c>
      <c r="S17" s="513">
        <v>0</v>
      </c>
      <c r="T17" s="513">
        <v>0</v>
      </c>
      <c r="U17" s="513">
        <v>0</v>
      </c>
      <c r="V17" s="520"/>
    </row>
    <row r="18" spans="1:22">
      <c r="A18" s="513">
        <v>2.2999999999999998</v>
      </c>
      <c r="B18" s="539" t="s">
        <v>634</v>
      </c>
      <c r="C18" s="648">
        <v>1004010237.6998843</v>
      </c>
      <c r="D18" s="513">
        <v>1004010237.6998843</v>
      </c>
      <c r="E18" s="513">
        <v>0</v>
      </c>
      <c r="F18" s="513">
        <v>0</v>
      </c>
      <c r="G18" s="513">
        <v>0</v>
      </c>
      <c r="H18" s="513">
        <v>0</v>
      </c>
      <c r="I18" s="513">
        <v>0</v>
      </c>
      <c r="J18" s="513">
        <v>0</v>
      </c>
      <c r="K18" s="513">
        <v>0</v>
      </c>
      <c r="L18" s="513">
        <v>0</v>
      </c>
      <c r="M18" s="513">
        <v>0</v>
      </c>
      <c r="N18" s="513">
        <v>0</v>
      </c>
      <c r="O18" s="513">
        <v>0</v>
      </c>
      <c r="P18" s="513">
        <v>0</v>
      </c>
      <c r="Q18" s="513">
        <v>0</v>
      </c>
      <c r="R18" s="513">
        <v>0</v>
      </c>
      <c r="S18" s="513">
        <v>0</v>
      </c>
      <c r="T18" s="513">
        <v>0</v>
      </c>
      <c r="U18" s="513">
        <v>0</v>
      </c>
      <c r="V18" s="520"/>
    </row>
    <row r="19" spans="1:22">
      <c r="A19" s="513">
        <v>2.4</v>
      </c>
      <c r="B19" s="539" t="s">
        <v>635</v>
      </c>
      <c r="C19" s="648">
        <v>0</v>
      </c>
      <c r="D19" s="513">
        <v>0</v>
      </c>
      <c r="E19" s="513">
        <v>0</v>
      </c>
      <c r="F19" s="513">
        <v>0</v>
      </c>
      <c r="G19" s="513">
        <v>0</v>
      </c>
      <c r="H19" s="513">
        <v>0</v>
      </c>
      <c r="I19" s="513">
        <v>0</v>
      </c>
      <c r="J19" s="513">
        <v>0</v>
      </c>
      <c r="K19" s="513">
        <v>0</v>
      </c>
      <c r="L19" s="513">
        <v>0</v>
      </c>
      <c r="M19" s="513">
        <v>0</v>
      </c>
      <c r="N19" s="513">
        <v>0</v>
      </c>
      <c r="O19" s="513">
        <v>0</v>
      </c>
      <c r="P19" s="513">
        <v>0</v>
      </c>
      <c r="Q19" s="513">
        <v>0</v>
      </c>
      <c r="R19" s="513">
        <v>0</v>
      </c>
      <c r="S19" s="513">
        <v>0</v>
      </c>
      <c r="T19" s="513">
        <v>0</v>
      </c>
      <c r="U19" s="513">
        <v>0</v>
      </c>
      <c r="V19" s="520"/>
    </row>
    <row r="20" spans="1:22">
      <c r="A20" s="513">
        <v>2.5</v>
      </c>
      <c r="B20" s="539" t="s">
        <v>636</v>
      </c>
      <c r="C20" s="648">
        <v>23399418.670333333</v>
      </c>
      <c r="D20" s="513">
        <v>23399418.670333333</v>
      </c>
      <c r="E20" s="513">
        <v>0</v>
      </c>
      <c r="F20" s="513">
        <v>0</v>
      </c>
      <c r="G20" s="513">
        <v>0</v>
      </c>
      <c r="H20" s="513">
        <v>0</v>
      </c>
      <c r="I20" s="513">
        <v>0</v>
      </c>
      <c r="J20" s="513">
        <v>0</v>
      </c>
      <c r="K20" s="513">
        <v>0</v>
      </c>
      <c r="L20" s="513">
        <v>0</v>
      </c>
      <c r="M20" s="513">
        <v>0</v>
      </c>
      <c r="N20" s="513">
        <v>0</v>
      </c>
      <c r="O20" s="513">
        <v>0</v>
      </c>
      <c r="P20" s="513">
        <v>0</v>
      </c>
      <c r="Q20" s="513">
        <v>0</v>
      </c>
      <c r="R20" s="513">
        <v>0</v>
      </c>
      <c r="S20" s="513">
        <v>0</v>
      </c>
      <c r="T20" s="513">
        <v>0</v>
      </c>
      <c r="U20" s="513">
        <v>0</v>
      </c>
      <c r="V20" s="520"/>
    </row>
    <row r="21" spans="1:22">
      <c r="A21" s="513">
        <v>2.6</v>
      </c>
      <c r="B21" s="539" t="s">
        <v>637</v>
      </c>
      <c r="C21" s="648">
        <v>0</v>
      </c>
      <c r="D21" s="513">
        <v>0</v>
      </c>
      <c r="E21" s="513">
        <v>0</v>
      </c>
      <c r="F21" s="513">
        <v>0</v>
      </c>
      <c r="G21" s="513">
        <v>0</v>
      </c>
      <c r="H21" s="513">
        <v>0</v>
      </c>
      <c r="I21" s="513">
        <v>0</v>
      </c>
      <c r="J21" s="513">
        <v>0</v>
      </c>
      <c r="K21" s="513">
        <v>0</v>
      </c>
      <c r="L21" s="513">
        <v>0</v>
      </c>
      <c r="M21" s="513">
        <v>0</v>
      </c>
      <c r="N21" s="513">
        <v>0</v>
      </c>
      <c r="O21" s="513">
        <v>0</v>
      </c>
      <c r="P21" s="513">
        <v>0</v>
      </c>
      <c r="Q21" s="513">
        <v>0</v>
      </c>
      <c r="R21" s="513">
        <v>0</v>
      </c>
      <c r="S21" s="513">
        <v>0</v>
      </c>
      <c r="T21" s="513">
        <v>0</v>
      </c>
      <c r="U21" s="513">
        <v>0</v>
      </c>
      <c r="V21" s="520"/>
    </row>
    <row r="22" spans="1:22">
      <c r="A22" s="559">
        <v>3</v>
      </c>
      <c r="B22" s="519" t="s">
        <v>693</v>
      </c>
      <c r="C22" s="649">
        <v>2486163457.6072769</v>
      </c>
      <c r="D22" s="569">
        <v>1718192665.9497442</v>
      </c>
      <c r="E22" s="570">
        <v>0</v>
      </c>
      <c r="F22" s="570">
        <v>0</v>
      </c>
      <c r="G22" s="569">
        <v>8417689.0416320004</v>
      </c>
      <c r="H22" s="570">
        <v>0</v>
      </c>
      <c r="I22" s="570">
        <v>0</v>
      </c>
      <c r="J22" s="570">
        <v>0</v>
      </c>
      <c r="K22" s="570">
        <v>0</v>
      </c>
      <c r="L22" s="569">
        <v>568758</v>
      </c>
      <c r="M22" s="570">
        <v>0</v>
      </c>
      <c r="N22" s="570">
        <v>0</v>
      </c>
      <c r="O22" s="570">
        <v>0</v>
      </c>
      <c r="P22" s="570">
        <v>0</v>
      </c>
      <c r="Q22" s="570">
        <v>0</v>
      </c>
      <c r="R22" s="570">
        <v>0</v>
      </c>
      <c r="S22" s="570">
        <v>0</v>
      </c>
      <c r="T22" s="570">
        <v>0</v>
      </c>
      <c r="U22" s="569">
        <v>442856</v>
      </c>
      <c r="V22" s="520"/>
    </row>
    <row r="23" spans="1:22">
      <c r="A23" s="513">
        <v>3.1</v>
      </c>
      <c r="B23" s="539" t="s">
        <v>632</v>
      </c>
      <c r="C23" s="650">
        <v>0</v>
      </c>
      <c r="D23" s="569">
        <v>0</v>
      </c>
      <c r="E23" s="570">
        <v>0</v>
      </c>
      <c r="F23" s="570">
        <v>0</v>
      </c>
      <c r="G23" s="569">
        <v>0</v>
      </c>
      <c r="H23" s="570">
        <v>0</v>
      </c>
      <c r="I23" s="570">
        <v>0</v>
      </c>
      <c r="J23" s="570">
        <v>0</v>
      </c>
      <c r="K23" s="570">
        <v>0</v>
      </c>
      <c r="L23" s="569">
        <v>0</v>
      </c>
      <c r="M23" s="570">
        <v>0</v>
      </c>
      <c r="N23" s="570">
        <v>0</v>
      </c>
      <c r="O23" s="570">
        <v>0</v>
      </c>
      <c r="P23" s="570">
        <v>0</v>
      </c>
      <c r="Q23" s="570">
        <v>0</v>
      </c>
      <c r="R23" s="570">
        <v>0</v>
      </c>
      <c r="S23" s="570">
        <v>0</v>
      </c>
      <c r="T23" s="570">
        <v>0</v>
      </c>
      <c r="U23" s="569">
        <v>0</v>
      </c>
      <c r="V23" s="520"/>
    </row>
    <row r="24" spans="1:22">
      <c r="A24" s="513">
        <v>3.2</v>
      </c>
      <c r="B24" s="539" t="s">
        <v>633</v>
      </c>
      <c r="C24" s="650">
        <v>1257492</v>
      </c>
      <c r="D24" s="569">
        <v>1257492</v>
      </c>
      <c r="E24" s="570">
        <v>0</v>
      </c>
      <c r="F24" s="570">
        <v>0</v>
      </c>
      <c r="G24" s="569">
        <v>0</v>
      </c>
      <c r="H24" s="570">
        <v>0</v>
      </c>
      <c r="I24" s="570">
        <v>0</v>
      </c>
      <c r="J24" s="570">
        <v>0</v>
      </c>
      <c r="K24" s="570">
        <v>0</v>
      </c>
      <c r="L24" s="569">
        <v>0</v>
      </c>
      <c r="M24" s="570">
        <v>0</v>
      </c>
      <c r="N24" s="570">
        <v>0</v>
      </c>
      <c r="O24" s="570">
        <v>0</v>
      </c>
      <c r="P24" s="570">
        <v>0</v>
      </c>
      <c r="Q24" s="570">
        <v>0</v>
      </c>
      <c r="R24" s="570">
        <v>0</v>
      </c>
      <c r="S24" s="570">
        <v>0</v>
      </c>
      <c r="T24" s="570">
        <v>0</v>
      </c>
      <c r="U24" s="569">
        <v>0</v>
      </c>
      <c r="V24" s="520"/>
    </row>
    <row r="25" spans="1:22">
      <c r="A25" s="513">
        <v>3.3</v>
      </c>
      <c r="B25" s="539" t="s">
        <v>634</v>
      </c>
      <c r="C25" s="650">
        <v>0</v>
      </c>
      <c r="D25" s="569">
        <v>0</v>
      </c>
      <c r="E25" s="570">
        <v>0</v>
      </c>
      <c r="F25" s="570">
        <v>0</v>
      </c>
      <c r="G25" s="569">
        <v>0</v>
      </c>
      <c r="H25" s="570">
        <v>0</v>
      </c>
      <c r="I25" s="570">
        <v>0</v>
      </c>
      <c r="J25" s="570">
        <v>0</v>
      </c>
      <c r="K25" s="570">
        <v>0</v>
      </c>
      <c r="L25" s="569">
        <v>0</v>
      </c>
      <c r="M25" s="570">
        <v>0</v>
      </c>
      <c r="N25" s="570">
        <v>0</v>
      </c>
      <c r="O25" s="570">
        <v>0</v>
      </c>
      <c r="P25" s="570">
        <v>0</v>
      </c>
      <c r="Q25" s="570">
        <v>0</v>
      </c>
      <c r="R25" s="570">
        <v>0</v>
      </c>
      <c r="S25" s="570">
        <v>0</v>
      </c>
      <c r="T25" s="570">
        <v>0</v>
      </c>
      <c r="U25" s="569">
        <v>0</v>
      </c>
      <c r="V25" s="520"/>
    </row>
    <row r="26" spans="1:22">
      <c r="A26" s="513">
        <v>3.4</v>
      </c>
      <c r="B26" s="539" t="s">
        <v>635</v>
      </c>
      <c r="C26" s="650">
        <v>25658594.684799999</v>
      </c>
      <c r="D26" s="569">
        <v>606065.82999999996</v>
      </c>
      <c r="E26" s="570">
        <v>0</v>
      </c>
      <c r="F26" s="570">
        <v>0</v>
      </c>
      <c r="G26" s="569">
        <v>0</v>
      </c>
      <c r="H26" s="570">
        <v>0</v>
      </c>
      <c r="I26" s="570">
        <v>0</v>
      </c>
      <c r="J26" s="570">
        <v>0</v>
      </c>
      <c r="K26" s="570">
        <v>0</v>
      </c>
      <c r="L26" s="569">
        <v>0</v>
      </c>
      <c r="M26" s="570">
        <v>0</v>
      </c>
      <c r="N26" s="570">
        <v>0</v>
      </c>
      <c r="O26" s="570">
        <v>0</v>
      </c>
      <c r="P26" s="570">
        <v>0</v>
      </c>
      <c r="Q26" s="570">
        <v>0</v>
      </c>
      <c r="R26" s="570">
        <v>0</v>
      </c>
      <c r="S26" s="570">
        <v>0</v>
      </c>
      <c r="T26" s="570">
        <v>0</v>
      </c>
      <c r="U26" s="569">
        <v>0</v>
      </c>
      <c r="V26" s="520"/>
    </row>
    <row r="27" spans="1:22">
      <c r="A27" s="513">
        <v>3.5</v>
      </c>
      <c r="B27" s="539" t="s">
        <v>636</v>
      </c>
      <c r="C27" s="650">
        <v>2205195167.3267775</v>
      </c>
      <c r="D27" s="569">
        <v>1696274280.3597443</v>
      </c>
      <c r="E27" s="570">
        <v>0</v>
      </c>
      <c r="F27" s="570">
        <v>0</v>
      </c>
      <c r="G27" s="569">
        <v>8417689.0416320004</v>
      </c>
      <c r="H27" s="570">
        <v>0</v>
      </c>
      <c r="I27" s="570">
        <v>0</v>
      </c>
      <c r="J27" s="570">
        <v>0</v>
      </c>
      <c r="K27" s="570">
        <v>0</v>
      </c>
      <c r="L27" s="569">
        <v>568758</v>
      </c>
      <c r="M27" s="570">
        <v>0</v>
      </c>
      <c r="N27" s="570">
        <v>0</v>
      </c>
      <c r="O27" s="570">
        <v>0</v>
      </c>
      <c r="P27" s="570">
        <v>0</v>
      </c>
      <c r="Q27" s="570">
        <v>0</v>
      </c>
      <c r="R27" s="570">
        <v>0</v>
      </c>
      <c r="S27" s="570">
        <v>0</v>
      </c>
      <c r="T27" s="570">
        <v>0</v>
      </c>
      <c r="U27" s="569">
        <v>442856</v>
      </c>
      <c r="V27" s="520"/>
    </row>
    <row r="28" spans="1:22">
      <c r="A28" s="513">
        <v>3.6</v>
      </c>
      <c r="B28" s="539" t="s">
        <v>637</v>
      </c>
      <c r="C28" s="650">
        <v>254052203.59569919</v>
      </c>
      <c r="D28" s="569">
        <v>20054827.760000002</v>
      </c>
      <c r="E28" s="570">
        <v>0</v>
      </c>
      <c r="F28" s="570">
        <v>0</v>
      </c>
      <c r="G28" s="569">
        <v>0</v>
      </c>
      <c r="H28" s="570">
        <v>0</v>
      </c>
      <c r="I28" s="570">
        <v>0</v>
      </c>
      <c r="J28" s="570">
        <v>0</v>
      </c>
      <c r="K28" s="570">
        <v>0</v>
      </c>
      <c r="L28" s="569">
        <v>0</v>
      </c>
      <c r="M28" s="570">
        <v>0</v>
      </c>
      <c r="N28" s="570">
        <v>0</v>
      </c>
      <c r="O28" s="570">
        <v>0</v>
      </c>
      <c r="P28" s="570">
        <v>0</v>
      </c>
      <c r="Q28" s="570">
        <v>0</v>
      </c>
      <c r="R28" s="570">
        <v>0</v>
      </c>
      <c r="S28" s="570">
        <v>0</v>
      </c>
      <c r="T28" s="570">
        <v>0</v>
      </c>
      <c r="U28" s="569">
        <v>0</v>
      </c>
      <c r="V28" s="520"/>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showGridLines="0" workbookViewId="0"/>
  </sheetViews>
  <sheetFormatPr defaultColWidth="9.140625" defaultRowHeight="12.75"/>
  <cols>
    <col min="1" max="1" width="11.85546875" style="517" bestFit="1" customWidth="1"/>
    <col min="2" max="2" width="90.28515625" style="517" bestFit="1" customWidth="1"/>
    <col min="3" max="3" width="19.5703125" style="517" customWidth="1"/>
    <col min="4" max="4" width="21.140625" style="517" customWidth="1"/>
    <col min="5" max="5" width="17.140625" style="517" customWidth="1"/>
    <col min="6" max="6" width="22.28515625" style="517" customWidth="1"/>
    <col min="7" max="7" width="19.28515625" style="517" customWidth="1"/>
    <col min="8" max="8" width="17.140625" style="517" customWidth="1"/>
    <col min="9" max="14" width="22.28515625" style="517" customWidth="1"/>
    <col min="15" max="15" width="23" style="517" customWidth="1"/>
    <col min="16" max="16" width="21.7109375" style="517" bestFit="1" customWidth="1"/>
    <col min="17" max="19" width="19" style="517" bestFit="1" customWidth="1"/>
    <col min="20" max="20" width="14.7109375" style="517" customWidth="1"/>
    <col min="21" max="21" width="20" style="517" customWidth="1"/>
    <col min="22" max="16384" width="9.140625" style="517"/>
  </cols>
  <sheetData>
    <row r="1" spans="1:21" ht="13.5">
      <c r="A1" s="507" t="s">
        <v>30</v>
      </c>
      <c r="B1" s="3" t="str">
        <f>'1. key ratios '!B1</f>
        <v>Bank of Georgia</v>
      </c>
    </row>
    <row r="2" spans="1:21" ht="13.5">
      <c r="A2" s="508" t="s">
        <v>31</v>
      </c>
      <c r="B2" s="544">
        <f>'2.RC'!B2</f>
        <v>44561</v>
      </c>
      <c r="C2" s="544"/>
    </row>
    <row r="3" spans="1:21">
      <c r="A3" s="509" t="s">
        <v>640</v>
      </c>
    </row>
    <row r="5" spans="1:21" ht="13.5" customHeight="1">
      <c r="A5" s="752" t="s">
        <v>641</v>
      </c>
      <c r="B5" s="753"/>
      <c r="C5" s="761" t="s">
        <v>642</v>
      </c>
      <c r="D5" s="762"/>
      <c r="E5" s="762"/>
      <c r="F5" s="762"/>
      <c r="G5" s="762"/>
      <c r="H5" s="762"/>
      <c r="I5" s="762"/>
      <c r="J5" s="762"/>
      <c r="K5" s="762"/>
      <c r="L5" s="762"/>
      <c r="M5" s="762"/>
      <c r="N5" s="762"/>
      <c r="O5" s="762"/>
      <c r="P5" s="762"/>
      <c r="Q5" s="762"/>
      <c r="R5" s="762"/>
      <c r="S5" s="762"/>
      <c r="T5" s="763"/>
      <c r="U5" s="556"/>
    </row>
    <row r="6" spans="1:21">
      <c r="A6" s="754"/>
      <c r="B6" s="755"/>
      <c r="C6" s="745" t="s">
        <v>107</v>
      </c>
      <c r="D6" s="758" t="s">
        <v>643</v>
      </c>
      <c r="E6" s="758"/>
      <c r="F6" s="759"/>
      <c r="G6" s="760" t="s">
        <v>644</v>
      </c>
      <c r="H6" s="758"/>
      <c r="I6" s="758"/>
      <c r="J6" s="758"/>
      <c r="K6" s="759"/>
      <c r="L6" s="748" t="s">
        <v>645</v>
      </c>
      <c r="M6" s="749"/>
      <c r="N6" s="749"/>
      <c r="O6" s="749"/>
      <c r="P6" s="749"/>
      <c r="Q6" s="749"/>
      <c r="R6" s="749"/>
      <c r="S6" s="749"/>
      <c r="T6" s="750"/>
      <c r="U6" s="543"/>
    </row>
    <row r="7" spans="1:21">
      <c r="A7" s="756"/>
      <c r="B7" s="757"/>
      <c r="C7" s="746"/>
      <c r="E7" s="537" t="s">
        <v>618</v>
      </c>
      <c r="F7" s="549" t="s">
        <v>619</v>
      </c>
      <c r="H7" s="537" t="s">
        <v>618</v>
      </c>
      <c r="I7" s="549" t="s">
        <v>620</v>
      </c>
      <c r="J7" s="549" t="s">
        <v>621</v>
      </c>
      <c r="K7" s="549" t="s">
        <v>622</v>
      </c>
      <c r="L7" s="560"/>
      <c r="M7" s="537" t="s">
        <v>623</v>
      </c>
      <c r="N7" s="549" t="s">
        <v>621</v>
      </c>
      <c r="O7" s="549" t="s">
        <v>624</v>
      </c>
      <c r="P7" s="549" t="s">
        <v>625</v>
      </c>
      <c r="Q7" s="549" t="s">
        <v>626</v>
      </c>
      <c r="R7" s="549" t="s">
        <v>627</v>
      </c>
      <c r="S7" s="549" t="s">
        <v>628</v>
      </c>
      <c r="T7" s="558" t="s">
        <v>629</v>
      </c>
      <c r="U7" s="556"/>
    </row>
    <row r="8" spans="1:21">
      <c r="A8" s="560">
        <v>1</v>
      </c>
      <c r="B8" s="555" t="s">
        <v>631</v>
      </c>
      <c r="C8" s="651">
        <v>15385154749.207598</v>
      </c>
      <c r="D8" s="513">
        <v>13957562965.206072</v>
      </c>
      <c r="E8" s="513">
        <v>97534940.450000018</v>
      </c>
      <c r="F8" s="513">
        <v>2078671.060000211</v>
      </c>
      <c r="G8" s="513">
        <v>754252000.7700001</v>
      </c>
      <c r="H8" s="513">
        <v>23282160.539999999</v>
      </c>
      <c r="I8" s="513">
        <v>23320794.129999999</v>
      </c>
      <c r="J8" s="513">
        <v>835346.62</v>
      </c>
      <c r="K8" s="513">
        <v>59782.07</v>
      </c>
      <c r="L8" s="513">
        <v>673339783.23152554</v>
      </c>
      <c r="M8" s="513">
        <v>48175036.115762718</v>
      </c>
      <c r="N8" s="513">
        <v>23991649.890000001</v>
      </c>
      <c r="O8" s="513">
        <v>48382986.031186432</v>
      </c>
      <c r="P8" s="513">
        <v>57331119.319999993</v>
      </c>
      <c r="Q8" s="513">
        <v>40993248.329999998</v>
      </c>
      <c r="R8" s="513">
        <v>21055799.34</v>
      </c>
      <c r="S8" s="513">
        <v>58645284.730000004</v>
      </c>
      <c r="T8" s="513">
        <v>1259723.6799999997</v>
      </c>
      <c r="U8" s="520"/>
    </row>
    <row r="9" spans="1:21">
      <c r="A9" s="539">
        <v>1.1000000000000001</v>
      </c>
      <c r="B9" s="539" t="s">
        <v>646</v>
      </c>
      <c r="C9" s="648">
        <v>12624862710.579996</v>
      </c>
      <c r="D9" s="513">
        <v>11351283663.31847</v>
      </c>
      <c r="E9" s="513">
        <v>46165675.32</v>
      </c>
      <c r="F9" s="513">
        <v>169019.21</v>
      </c>
      <c r="G9" s="513">
        <v>685669051.69999993</v>
      </c>
      <c r="H9" s="513">
        <v>14192453.91</v>
      </c>
      <c r="I9" s="513">
        <v>9009835.2400000002</v>
      </c>
      <c r="J9" s="513">
        <v>557326.07000000007</v>
      </c>
      <c r="K9" s="513">
        <v>0</v>
      </c>
      <c r="L9" s="513">
        <v>587909995.56152558</v>
      </c>
      <c r="M9" s="513">
        <v>28957654.255762704</v>
      </c>
      <c r="N9" s="513">
        <v>9755632.8099999987</v>
      </c>
      <c r="O9" s="513">
        <v>26663995.071186442</v>
      </c>
      <c r="P9" s="513">
        <v>57137975.010000005</v>
      </c>
      <c r="Q9" s="513">
        <v>39381968.82</v>
      </c>
      <c r="R9" s="513">
        <v>19182260.819999997</v>
      </c>
      <c r="S9" s="513">
        <v>58123006.43</v>
      </c>
      <c r="T9" s="513">
        <v>0</v>
      </c>
      <c r="U9" s="520"/>
    </row>
    <row r="10" spans="1:21">
      <c r="A10" s="561" t="s">
        <v>14</v>
      </c>
      <c r="B10" s="561" t="s">
        <v>647</v>
      </c>
      <c r="C10" s="652">
        <v>12369224610.319996</v>
      </c>
      <c r="D10" s="513">
        <v>11116875740.47847</v>
      </c>
      <c r="E10" s="513">
        <v>45748183.57</v>
      </c>
      <c r="F10" s="513">
        <v>169019.21</v>
      </c>
      <c r="G10" s="513">
        <v>681088849.40999997</v>
      </c>
      <c r="H10" s="513">
        <v>14053387.610000001</v>
      </c>
      <c r="I10" s="513">
        <v>8769929.6099999994</v>
      </c>
      <c r="J10" s="513">
        <v>515573.08</v>
      </c>
      <c r="K10" s="513">
        <v>0</v>
      </c>
      <c r="L10" s="513">
        <v>571260020.43152547</v>
      </c>
      <c r="M10" s="513">
        <v>25294553.445762709</v>
      </c>
      <c r="N10" s="513">
        <v>9641438.3699999992</v>
      </c>
      <c r="O10" s="513">
        <v>25871052.691186439</v>
      </c>
      <c r="P10" s="513">
        <v>57137975.010000005</v>
      </c>
      <c r="Q10" s="513">
        <v>37833168.82</v>
      </c>
      <c r="R10" s="513">
        <v>19182260.819999997</v>
      </c>
      <c r="S10" s="513">
        <v>58123006.43</v>
      </c>
      <c r="T10" s="513">
        <v>0</v>
      </c>
      <c r="U10" s="520"/>
    </row>
    <row r="11" spans="1:21">
      <c r="A11" s="529" t="s">
        <v>648</v>
      </c>
      <c r="B11" s="529" t="s">
        <v>649</v>
      </c>
      <c r="C11" s="653">
        <v>6315327640.6977921</v>
      </c>
      <c r="D11" s="513">
        <v>5639699044.6584692</v>
      </c>
      <c r="E11" s="513">
        <v>25714902.620000001</v>
      </c>
      <c r="F11" s="513">
        <v>6000</v>
      </c>
      <c r="G11" s="513">
        <v>381569285.34999996</v>
      </c>
      <c r="H11" s="513">
        <v>7420521.2800000003</v>
      </c>
      <c r="I11" s="513">
        <v>4141837.31</v>
      </c>
      <c r="J11" s="513">
        <v>179737.13</v>
      </c>
      <c r="K11" s="513">
        <v>0</v>
      </c>
      <c r="L11" s="513">
        <v>294059310.68932211</v>
      </c>
      <c r="M11" s="513">
        <v>13671764.717796609</v>
      </c>
      <c r="N11" s="513">
        <v>7343668.2599999998</v>
      </c>
      <c r="O11" s="513">
        <v>9924222.8911864404</v>
      </c>
      <c r="P11" s="513">
        <v>27717354.52</v>
      </c>
      <c r="Q11" s="513">
        <v>21646065.48</v>
      </c>
      <c r="R11" s="513">
        <v>11953647.289999999</v>
      </c>
      <c r="S11" s="513">
        <v>0</v>
      </c>
      <c r="T11" s="513">
        <v>0</v>
      </c>
      <c r="U11" s="520"/>
    </row>
    <row r="12" spans="1:21">
      <c r="A12" s="529" t="s">
        <v>650</v>
      </c>
      <c r="B12" s="529" t="s">
        <v>651</v>
      </c>
      <c r="C12" s="653">
        <v>2108616249.5245762</v>
      </c>
      <c r="D12" s="513">
        <v>1911997900.8399999</v>
      </c>
      <c r="E12" s="513">
        <v>9377939.540000001</v>
      </c>
      <c r="F12" s="513">
        <v>0</v>
      </c>
      <c r="G12" s="513">
        <v>107816150.83</v>
      </c>
      <c r="H12" s="513">
        <v>4192914.1</v>
      </c>
      <c r="I12" s="513">
        <v>1596211.79</v>
      </c>
      <c r="J12" s="513">
        <v>0</v>
      </c>
      <c r="K12" s="513">
        <v>0</v>
      </c>
      <c r="L12" s="513">
        <v>88802197.85457629</v>
      </c>
      <c r="M12" s="513">
        <v>6945420.8203389803</v>
      </c>
      <c r="N12" s="513">
        <v>1181409.3999999999</v>
      </c>
      <c r="O12" s="513">
        <v>6356344.0600000005</v>
      </c>
      <c r="P12" s="513">
        <v>17515189.93</v>
      </c>
      <c r="Q12" s="513">
        <v>2656210.7599999998</v>
      </c>
      <c r="R12" s="513">
        <v>2637056.11</v>
      </c>
      <c r="S12" s="513">
        <v>0</v>
      </c>
      <c r="T12" s="513">
        <v>0</v>
      </c>
      <c r="U12" s="520"/>
    </row>
    <row r="13" spans="1:21">
      <c r="A13" s="529" t="s">
        <v>652</v>
      </c>
      <c r="B13" s="529" t="s">
        <v>653</v>
      </c>
      <c r="C13" s="653">
        <v>1147469377.0076272</v>
      </c>
      <c r="D13" s="513">
        <v>1057235589.8000001</v>
      </c>
      <c r="E13" s="513">
        <v>4021614.09</v>
      </c>
      <c r="F13" s="513">
        <v>163019.21</v>
      </c>
      <c r="G13" s="513">
        <v>42563206.189999998</v>
      </c>
      <c r="H13" s="513">
        <v>1644526.75</v>
      </c>
      <c r="I13" s="513">
        <v>1025599.01</v>
      </c>
      <c r="J13" s="513">
        <v>217335.95</v>
      </c>
      <c r="K13" s="513">
        <v>0</v>
      </c>
      <c r="L13" s="513">
        <v>47670581.017627135</v>
      </c>
      <c r="M13" s="513">
        <v>3129090.6876271199</v>
      </c>
      <c r="N13" s="513">
        <v>689846.91999999993</v>
      </c>
      <c r="O13" s="513">
        <v>3237155.9499999997</v>
      </c>
      <c r="P13" s="513">
        <v>1650813.59</v>
      </c>
      <c r="Q13" s="513">
        <v>3242140.83</v>
      </c>
      <c r="R13" s="513">
        <v>2080753.2</v>
      </c>
      <c r="S13" s="513">
        <v>0</v>
      </c>
      <c r="T13" s="513">
        <v>0</v>
      </c>
      <c r="U13" s="520"/>
    </row>
    <row r="14" spans="1:21">
      <c r="A14" s="529" t="s">
        <v>654</v>
      </c>
      <c r="B14" s="529" t="s">
        <v>655</v>
      </c>
      <c r="C14" s="653">
        <v>2797811343.0900002</v>
      </c>
      <c r="D14" s="513">
        <v>2507943205.1800003</v>
      </c>
      <c r="E14" s="513">
        <v>6633727.3200000003</v>
      </c>
      <c r="F14" s="513">
        <v>0</v>
      </c>
      <c r="G14" s="513">
        <v>149140207.03999999</v>
      </c>
      <c r="H14" s="513">
        <v>795425.48</v>
      </c>
      <c r="I14" s="513">
        <v>2006281.5</v>
      </c>
      <c r="J14" s="513">
        <v>118500</v>
      </c>
      <c r="K14" s="513">
        <v>0</v>
      </c>
      <c r="L14" s="513">
        <v>140727930.87</v>
      </c>
      <c r="M14" s="513">
        <v>1548277.22</v>
      </c>
      <c r="N14" s="513">
        <v>426513.79</v>
      </c>
      <c r="O14" s="513">
        <v>6353329.79</v>
      </c>
      <c r="P14" s="513">
        <v>10254616.970000001</v>
      </c>
      <c r="Q14" s="513">
        <v>10288751.75</v>
      </c>
      <c r="R14" s="513">
        <v>2510804.2200000002</v>
      </c>
      <c r="S14" s="513">
        <v>58123006.43</v>
      </c>
      <c r="T14" s="513">
        <v>0</v>
      </c>
      <c r="U14" s="520"/>
    </row>
    <row r="15" spans="1:21">
      <c r="A15" s="530">
        <v>1.2</v>
      </c>
      <c r="B15" s="530" t="s">
        <v>656</v>
      </c>
      <c r="C15" s="648">
        <v>514607696.1907717</v>
      </c>
      <c r="D15" s="513">
        <v>223657058.47128388</v>
      </c>
      <c r="E15" s="513">
        <v>907017.92999999993</v>
      </c>
      <c r="F15" s="513">
        <v>3380.38</v>
      </c>
      <c r="G15" s="513">
        <v>68566907.099999994</v>
      </c>
      <c r="H15" s="513">
        <v>1419245.52</v>
      </c>
      <c r="I15" s="513">
        <v>900983.60000000009</v>
      </c>
      <c r="J15" s="513">
        <v>55732.61</v>
      </c>
      <c r="K15" s="513">
        <v>0</v>
      </c>
      <c r="L15" s="513">
        <v>222383730.61948782</v>
      </c>
      <c r="M15" s="513">
        <v>11978742.03576271</v>
      </c>
      <c r="N15" s="513">
        <v>2938558.17</v>
      </c>
      <c r="O15" s="513">
        <v>10655804.635593221</v>
      </c>
      <c r="P15" s="513">
        <v>19235570.699999999</v>
      </c>
      <c r="Q15" s="513">
        <v>13484419.93</v>
      </c>
      <c r="R15" s="513">
        <v>16942972.059999999</v>
      </c>
      <c r="S15" s="513">
        <v>25078522.620000001</v>
      </c>
      <c r="T15" s="513">
        <v>0</v>
      </c>
      <c r="U15" s="520"/>
    </row>
    <row r="16" spans="1:21">
      <c r="A16" s="562">
        <v>1.3</v>
      </c>
      <c r="B16" s="530" t="s">
        <v>704</v>
      </c>
      <c r="C16" s="654"/>
      <c r="D16" s="513"/>
      <c r="E16" s="513"/>
      <c r="F16" s="513"/>
      <c r="G16" s="513"/>
      <c r="H16" s="513"/>
      <c r="I16" s="513"/>
      <c r="J16" s="513"/>
      <c r="K16" s="513"/>
      <c r="L16" s="513"/>
      <c r="M16" s="513"/>
      <c r="N16" s="513"/>
      <c r="O16" s="513"/>
      <c r="P16" s="513"/>
      <c r="Q16" s="513"/>
      <c r="R16" s="513"/>
      <c r="S16" s="513"/>
      <c r="T16" s="513"/>
      <c r="U16" s="520"/>
    </row>
    <row r="17" spans="1:21">
      <c r="A17" s="533" t="s">
        <v>657</v>
      </c>
      <c r="B17" s="531" t="s">
        <v>658</v>
      </c>
      <c r="C17" s="655">
        <v>11820582890.734098</v>
      </c>
      <c r="D17" s="513">
        <v>10617349196.105772</v>
      </c>
      <c r="E17" s="513">
        <v>44502641.046599999</v>
      </c>
      <c r="F17" s="513">
        <v>169019.21</v>
      </c>
      <c r="G17" s="513">
        <v>639216954.08899999</v>
      </c>
      <c r="H17" s="513">
        <v>13864585.939999999</v>
      </c>
      <c r="I17" s="513">
        <v>15309538.805600001</v>
      </c>
      <c r="J17" s="513">
        <v>557326.07000000007</v>
      </c>
      <c r="K17" s="513">
        <v>0</v>
      </c>
      <c r="L17" s="513">
        <v>564016740.53932548</v>
      </c>
      <c r="M17" s="513">
        <v>10816415.158799998</v>
      </c>
      <c r="N17" s="513">
        <v>9724217.4855999984</v>
      </c>
      <c r="O17" s="513">
        <v>23403245.944486443</v>
      </c>
      <c r="P17" s="513">
        <v>54881937.174699999</v>
      </c>
      <c r="Q17" s="513">
        <v>38572829.684999995</v>
      </c>
      <c r="R17" s="513">
        <v>18373700.656199999</v>
      </c>
      <c r="S17" s="513">
        <v>56444159.689900003</v>
      </c>
      <c r="T17" s="513">
        <v>0</v>
      </c>
      <c r="U17" s="520"/>
    </row>
    <row r="18" spans="1:21">
      <c r="A18" s="532" t="s">
        <v>659</v>
      </c>
      <c r="B18" s="532" t="s">
        <v>660</v>
      </c>
      <c r="C18" s="656">
        <v>11255606725.756405</v>
      </c>
      <c r="D18" s="513">
        <v>10108183670.17008</v>
      </c>
      <c r="E18" s="513">
        <v>43348500.279999994</v>
      </c>
      <c r="F18" s="513">
        <v>169019.21</v>
      </c>
      <c r="G18" s="513">
        <v>616014012.18480003</v>
      </c>
      <c r="H18" s="513">
        <v>13632130.479999999</v>
      </c>
      <c r="I18" s="513">
        <v>8568517.6399999987</v>
      </c>
      <c r="J18" s="513">
        <v>505489.08</v>
      </c>
      <c r="K18" s="513">
        <v>0</v>
      </c>
      <c r="L18" s="513">
        <v>531409043.40152544</v>
      </c>
      <c r="M18" s="513">
        <v>10231042.189999999</v>
      </c>
      <c r="N18" s="513">
        <v>9582801.4499999993</v>
      </c>
      <c r="O18" s="513">
        <v>22634933.371186439</v>
      </c>
      <c r="P18" s="513">
        <v>54146292.030000001</v>
      </c>
      <c r="Q18" s="513">
        <v>36996498.780000001</v>
      </c>
      <c r="R18" s="513">
        <v>18370759.849999998</v>
      </c>
      <c r="S18" s="513">
        <v>47206405.439999998</v>
      </c>
      <c r="T18" s="513">
        <v>0</v>
      </c>
      <c r="U18" s="520"/>
    </row>
    <row r="19" spans="1:21">
      <c r="A19" s="533" t="s">
        <v>661</v>
      </c>
      <c r="B19" s="533" t="s">
        <v>662</v>
      </c>
      <c r="C19" s="657">
        <v>13194315780.145376</v>
      </c>
      <c r="D19" s="513">
        <v>12114910386.140701</v>
      </c>
      <c r="E19" s="513">
        <v>48279829.492200002</v>
      </c>
      <c r="F19" s="513">
        <v>31449.34</v>
      </c>
      <c r="G19" s="513">
        <v>587574344.94310021</v>
      </c>
      <c r="H19" s="513">
        <v>19676252.461499996</v>
      </c>
      <c r="I19" s="513">
        <v>5909217.725899999</v>
      </c>
      <c r="J19" s="513">
        <v>776656.94</v>
      </c>
      <c r="K19" s="513">
        <v>0</v>
      </c>
      <c r="L19" s="513">
        <v>491831049.06157458</v>
      </c>
      <c r="M19" s="513">
        <v>10463644.365600001</v>
      </c>
      <c r="N19" s="513">
        <v>14617216.486499999</v>
      </c>
      <c r="O19" s="513">
        <v>15614461.515313597</v>
      </c>
      <c r="P19" s="513">
        <v>32378912.864099998</v>
      </c>
      <c r="Q19" s="513">
        <v>74312241.421600014</v>
      </c>
      <c r="R19" s="513">
        <v>19277878.229899999</v>
      </c>
      <c r="S19" s="513">
        <v>0</v>
      </c>
      <c r="T19" s="513">
        <v>0</v>
      </c>
      <c r="U19" s="520"/>
    </row>
    <row r="20" spans="1:21">
      <c r="A20" s="532" t="s">
        <v>663</v>
      </c>
      <c r="B20" s="532" t="s">
        <v>660</v>
      </c>
      <c r="C20" s="656">
        <v>11680047723.63431</v>
      </c>
      <c r="D20" s="513">
        <v>10671326416.997259</v>
      </c>
      <c r="E20" s="513">
        <v>47497112.049999997</v>
      </c>
      <c r="F20" s="513">
        <v>31449.34</v>
      </c>
      <c r="G20" s="513">
        <v>564755098.92999995</v>
      </c>
      <c r="H20" s="513">
        <v>19434469.59</v>
      </c>
      <c r="I20" s="513">
        <v>5748769.8799999999</v>
      </c>
      <c r="J20" s="513">
        <v>727060.65999999992</v>
      </c>
      <c r="K20" s="513">
        <v>0</v>
      </c>
      <c r="L20" s="513">
        <v>443966207.7070505</v>
      </c>
      <c r="M20" s="513">
        <v>9835229.0800000019</v>
      </c>
      <c r="N20" s="513">
        <v>14471278.82</v>
      </c>
      <c r="O20" s="513">
        <v>15270399.348813601</v>
      </c>
      <c r="P20" s="513">
        <v>31943714.84</v>
      </c>
      <c r="Q20" s="513">
        <v>68012081.75</v>
      </c>
      <c r="R20" s="513">
        <v>18806886.27</v>
      </c>
      <c r="S20" s="513">
        <v>0</v>
      </c>
      <c r="T20" s="513">
        <v>0</v>
      </c>
      <c r="U20" s="520"/>
    </row>
    <row r="21" spans="1:21">
      <c r="A21" s="534">
        <v>1.4</v>
      </c>
      <c r="B21" s="535" t="s">
        <v>664</v>
      </c>
      <c r="C21" s="658">
        <v>54055322.539999999</v>
      </c>
      <c r="D21" s="513">
        <v>49647120.549999997</v>
      </c>
      <c r="E21" s="513">
        <v>1248265.6399999999</v>
      </c>
      <c r="F21" s="513">
        <v>0</v>
      </c>
      <c r="G21" s="513">
        <v>4163347.9699999997</v>
      </c>
      <c r="H21" s="513">
        <v>18106.52</v>
      </c>
      <c r="I21" s="513">
        <v>19878.53</v>
      </c>
      <c r="J21" s="513">
        <v>0</v>
      </c>
      <c r="K21" s="513">
        <v>0</v>
      </c>
      <c r="L21" s="513">
        <v>244854.02</v>
      </c>
      <c r="M21" s="513">
        <v>0</v>
      </c>
      <c r="N21" s="513">
        <v>33368.120000000003</v>
      </c>
      <c r="O21" s="513">
        <v>187977.69999999998</v>
      </c>
      <c r="P21" s="513">
        <v>0</v>
      </c>
      <c r="Q21" s="513">
        <v>0</v>
      </c>
      <c r="R21" s="513">
        <v>0</v>
      </c>
      <c r="S21" s="513">
        <v>0</v>
      </c>
      <c r="T21" s="513">
        <v>0</v>
      </c>
      <c r="U21" s="520"/>
    </row>
    <row r="22" spans="1:21">
      <c r="A22" s="534">
        <v>1.5</v>
      </c>
      <c r="B22" s="535" t="s">
        <v>665</v>
      </c>
      <c r="C22" s="658">
        <v>68479649.977500007</v>
      </c>
      <c r="D22" s="513">
        <v>67335029.453200012</v>
      </c>
      <c r="E22" s="513">
        <v>400000</v>
      </c>
      <c r="F22" s="513">
        <v>0</v>
      </c>
      <c r="G22" s="513">
        <v>1144620.5242999999</v>
      </c>
      <c r="H22" s="513">
        <v>0</v>
      </c>
      <c r="I22" s="513">
        <v>0</v>
      </c>
      <c r="J22" s="513">
        <v>0</v>
      </c>
      <c r="K22" s="513">
        <v>0</v>
      </c>
      <c r="L22" s="513">
        <v>0</v>
      </c>
      <c r="M22" s="513">
        <v>0</v>
      </c>
      <c r="N22" s="513">
        <v>0</v>
      </c>
      <c r="O22" s="513">
        <v>0</v>
      </c>
      <c r="P22" s="513">
        <v>0</v>
      </c>
      <c r="Q22" s="513">
        <v>0</v>
      </c>
      <c r="R22" s="513">
        <v>0</v>
      </c>
      <c r="S22" s="513">
        <v>0</v>
      </c>
      <c r="T22" s="513">
        <v>0</v>
      </c>
      <c r="U22" s="520"/>
    </row>
  </sheetData>
  <mergeCells count="6">
    <mergeCell ref="A5:B7"/>
    <mergeCell ref="D6:F6"/>
    <mergeCell ref="G6:K6"/>
    <mergeCell ref="L6:T6"/>
    <mergeCell ref="C6:C7"/>
    <mergeCell ref="C5:T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showGridLines="0" workbookViewId="0"/>
  </sheetViews>
  <sheetFormatPr defaultColWidth="9.140625" defaultRowHeight="12.75"/>
  <cols>
    <col min="1" max="1" width="11.85546875" style="517" bestFit="1" customWidth="1"/>
    <col min="2" max="2" width="93.42578125" style="517" customWidth="1"/>
    <col min="3" max="3" width="14.5703125" style="517" customWidth="1"/>
    <col min="4" max="4" width="16" style="517" customWidth="1"/>
    <col min="5" max="5" width="11.42578125" style="517" customWidth="1"/>
    <col min="6" max="7" width="11.42578125" style="563" customWidth="1"/>
    <col min="8" max="9" width="11.42578125" style="517" customWidth="1"/>
    <col min="10" max="14" width="11.42578125" style="563" customWidth="1"/>
    <col min="15" max="15" width="18.85546875" style="517" bestFit="1" customWidth="1"/>
    <col min="16" max="16384" width="9.140625" style="517"/>
  </cols>
  <sheetData>
    <row r="1" spans="1:15" ht="13.5">
      <c r="A1" s="507" t="s">
        <v>30</v>
      </c>
      <c r="B1" s="3" t="str">
        <f>'1. key ratios '!B1</f>
        <v>Bank of Georgia</v>
      </c>
      <c r="F1" s="517"/>
      <c r="G1" s="517"/>
      <c r="J1" s="517"/>
      <c r="K1" s="517"/>
      <c r="L1" s="517"/>
      <c r="M1" s="517"/>
      <c r="N1" s="517"/>
    </row>
    <row r="2" spans="1:15" ht="13.5">
      <c r="A2" s="508" t="s">
        <v>31</v>
      </c>
      <c r="B2" s="544">
        <f>'2.RC'!B2</f>
        <v>44561</v>
      </c>
      <c r="F2" s="517"/>
      <c r="G2" s="517"/>
      <c r="J2" s="517"/>
      <c r="K2" s="517"/>
      <c r="L2" s="517"/>
      <c r="M2" s="517"/>
      <c r="N2" s="517"/>
    </row>
    <row r="3" spans="1:15">
      <c r="A3" s="509" t="s">
        <v>666</v>
      </c>
      <c r="F3" s="517"/>
      <c r="G3" s="517"/>
      <c r="J3" s="517"/>
      <c r="K3" s="517"/>
      <c r="L3" s="517"/>
      <c r="M3" s="517"/>
      <c r="N3" s="517"/>
    </row>
    <row r="4" spans="1:15">
      <c r="F4" s="517"/>
      <c r="G4" s="517"/>
      <c r="J4" s="517"/>
      <c r="K4" s="517"/>
      <c r="L4" s="517"/>
      <c r="M4" s="517"/>
      <c r="N4" s="517"/>
    </row>
    <row r="5" spans="1:15" ht="46.5" customHeight="1">
      <c r="A5" s="719" t="s">
        <v>692</v>
      </c>
      <c r="B5" s="720"/>
      <c r="C5" s="764" t="s">
        <v>667</v>
      </c>
      <c r="D5" s="765"/>
      <c r="E5" s="765"/>
      <c r="F5" s="765"/>
      <c r="G5" s="765"/>
      <c r="H5" s="766"/>
      <c r="I5" s="764" t="s">
        <v>668</v>
      </c>
      <c r="J5" s="767"/>
      <c r="K5" s="767"/>
      <c r="L5" s="767"/>
      <c r="M5" s="767"/>
      <c r="N5" s="768"/>
      <c r="O5" s="769" t="s">
        <v>669</v>
      </c>
    </row>
    <row r="6" spans="1:15" ht="75" customHeight="1">
      <c r="A6" s="723"/>
      <c r="B6" s="724"/>
      <c r="C6" s="536"/>
      <c r="D6" s="537" t="s">
        <v>670</v>
      </c>
      <c r="E6" s="537" t="s">
        <v>671</v>
      </c>
      <c r="F6" s="537" t="s">
        <v>672</v>
      </c>
      <c r="G6" s="537" t="s">
        <v>673</v>
      </c>
      <c r="H6" s="537" t="s">
        <v>674</v>
      </c>
      <c r="I6" s="542"/>
      <c r="J6" s="537" t="s">
        <v>670</v>
      </c>
      <c r="K6" s="537" t="s">
        <v>671</v>
      </c>
      <c r="L6" s="537" t="s">
        <v>672</v>
      </c>
      <c r="M6" s="537" t="s">
        <v>673</v>
      </c>
      <c r="N6" s="537" t="s">
        <v>674</v>
      </c>
      <c r="O6" s="770"/>
    </row>
    <row r="7" spans="1:15">
      <c r="A7" s="513">
        <v>1</v>
      </c>
      <c r="B7" s="518" t="s">
        <v>695</v>
      </c>
      <c r="C7" s="659">
        <v>607295842.48000014</v>
      </c>
      <c r="D7" s="654">
        <v>575247917.08000016</v>
      </c>
      <c r="E7" s="654">
        <v>17114771.949999999</v>
      </c>
      <c r="F7" s="654">
        <v>7383318.6600000001</v>
      </c>
      <c r="G7" s="654">
        <v>4134303.5400000005</v>
      </c>
      <c r="H7" s="654">
        <v>3415531.2500000005</v>
      </c>
      <c r="I7" s="654">
        <v>19344370.470000006</v>
      </c>
      <c r="J7" s="654">
        <v>11476410.880000003</v>
      </c>
      <c r="K7" s="654">
        <v>1711478.0099999998</v>
      </c>
      <c r="L7" s="654">
        <v>2214514.4900000002</v>
      </c>
      <c r="M7" s="654">
        <v>1763813.1899999997</v>
      </c>
      <c r="N7" s="654">
        <v>2178153.9000000004</v>
      </c>
      <c r="O7" s="654">
        <v>0</v>
      </c>
    </row>
    <row r="8" spans="1:15">
      <c r="A8" s="513">
        <v>2</v>
      </c>
      <c r="B8" s="518" t="s">
        <v>565</v>
      </c>
      <c r="C8" s="659">
        <v>673884494.78728807</v>
      </c>
      <c r="D8" s="654">
        <v>623128923.05999994</v>
      </c>
      <c r="E8" s="654">
        <v>21369550.030000001</v>
      </c>
      <c r="F8" s="660">
        <v>16828005.419999998</v>
      </c>
      <c r="G8" s="660">
        <v>5880179.1099999994</v>
      </c>
      <c r="H8" s="654">
        <v>6677837.1672881348</v>
      </c>
      <c r="I8" s="654">
        <v>25240458.617288142</v>
      </c>
      <c r="J8" s="660">
        <v>12236338.4</v>
      </c>
      <c r="K8" s="660">
        <v>2136955.66</v>
      </c>
      <c r="L8" s="660">
        <v>5048401.8900000006</v>
      </c>
      <c r="M8" s="660">
        <v>2378266.4900000002</v>
      </c>
      <c r="N8" s="660">
        <v>3440496.177288136</v>
      </c>
      <c r="O8" s="654">
        <v>0</v>
      </c>
    </row>
    <row r="9" spans="1:15">
      <c r="A9" s="513">
        <v>3</v>
      </c>
      <c r="B9" s="518" t="s">
        <v>566</v>
      </c>
      <c r="C9" s="659">
        <v>0</v>
      </c>
      <c r="D9" s="654">
        <v>0</v>
      </c>
      <c r="E9" s="654">
        <v>0</v>
      </c>
      <c r="F9" s="661">
        <v>0</v>
      </c>
      <c r="G9" s="661">
        <v>0</v>
      </c>
      <c r="H9" s="654">
        <v>0</v>
      </c>
      <c r="I9" s="654">
        <v>0</v>
      </c>
      <c r="J9" s="661">
        <v>0</v>
      </c>
      <c r="K9" s="661">
        <v>0</v>
      </c>
      <c r="L9" s="661">
        <v>0</v>
      </c>
      <c r="M9" s="661">
        <v>0</v>
      </c>
      <c r="N9" s="661">
        <v>0</v>
      </c>
      <c r="O9" s="654">
        <v>0</v>
      </c>
    </row>
    <row r="10" spans="1:15">
      <c r="A10" s="513">
        <v>4</v>
      </c>
      <c r="B10" s="518" t="s">
        <v>696</v>
      </c>
      <c r="C10" s="659">
        <v>443482200.27999991</v>
      </c>
      <c r="D10" s="654">
        <v>385980159.74999994</v>
      </c>
      <c r="E10" s="654">
        <v>33883119.610000007</v>
      </c>
      <c r="F10" s="661">
        <v>79365.95</v>
      </c>
      <c r="G10" s="661">
        <v>1162606.8400000001</v>
      </c>
      <c r="H10" s="654">
        <v>22376948.129999995</v>
      </c>
      <c r="I10" s="654">
        <v>18463875.424999997</v>
      </c>
      <c r="J10" s="661">
        <v>7698996.5399999991</v>
      </c>
      <c r="K10" s="661">
        <v>3388311.99</v>
      </c>
      <c r="L10" s="661">
        <v>23809.79</v>
      </c>
      <c r="M10" s="661">
        <v>577831.86499999987</v>
      </c>
      <c r="N10" s="661">
        <v>6774925.2400000002</v>
      </c>
      <c r="O10" s="654">
        <v>0</v>
      </c>
    </row>
    <row r="11" spans="1:15">
      <c r="A11" s="513">
        <v>5</v>
      </c>
      <c r="B11" s="518" t="s">
        <v>567</v>
      </c>
      <c r="C11" s="659">
        <v>903181887</v>
      </c>
      <c r="D11" s="654">
        <v>732078824.50999999</v>
      </c>
      <c r="E11" s="654">
        <v>103031409.19000001</v>
      </c>
      <c r="F11" s="661">
        <v>32730566.399999999</v>
      </c>
      <c r="G11" s="661">
        <v>1455143.8099999998</v>
      </c>
      <c r="H11" s="654">
        <v>33885943.089999996</v>
      </c>
      <c r="I11" s="654">
        <v>45600680.711454101</v>
      </c>
      <c r="J11" s="661">
        <v>14586865.7314541</v>
      </c>
      <c r="K11" s="661">
        <v>10303141.009999998</v>
      </c>
      <c r="L11" s="661">
        <v>9819169.9199999999</v>
      </c>
      <c r="M11" s="661">
        <v>469270.56</v>
      </c>
      <c r="N11" s="661">
        <v>10422233.49</v>
      </c>
      <c r="O11" s="654">
        <v>0</v>
      </c>
    </row>
    <row r="12" spans="1:15">
      <c r="A12" s="513">
        <v>6</v>
      </c>
      <c r="B12" s="518" t="s">
        <v>568</v>
      </c>
      <c r="C12" s="659">
        <v>574837950.95000005</v>
      </c>
      <c r="D12" s="654">
        <v>533937891.62000006</v>
      </c>
      <c r="E12" s="654">
        <v>16903432.689999998</v>
      </c>
      <c r="F12" s="661">
        <v>7908993.7599999988</v>
      </c>
      <c r="G12" s="661">
        <v>4589961.08</v>
      </c>
      <c r="H12" s="654">
        <v>11497671.800000001</v>
      </c>
      <c r="I12" s="654">
        <v>24141646.98</v>
      </c>
      <c r="J12" s="661">
        <v>10565373</v>
      </c>
      <c r="K12" s="661">
        <v>1690343.9400000004</v>
      </c>
      <c r="L12" s="661">
        <v>2372698.5299999998</v>
      </c>
      <c r="M12" s="661">
        <v>2038406.18</v>
      </c>
      <c r="N12" s="661">
        <v>7474825.3300000001</v>
      </c>
      <c r="O12" s="654">
        <v>0</v>
      </c>
    </row>
    <row r="13" spans="1:15">
      <c r="A13" s="513">
        <v>7</v>
      </c>
      <c r="B13" s="518" t="s">
        <v>569</v>
      </c>
      <c r="C13" s="659">
        <v>569389249.17000008</v>
      </c>
      <c r="D13" s="654">
        <v>514601474.88</v>
      </c>
      <c r="E13" s="654">
        <v>41368215.940000005</v>
      </c>
      <c r="F13" s="661">
        <v>9833382.4600000009</v>
      </c>
      <c r="G13" s="661">
        <v>1038765.9300000003</v>
      </c>
      <c r="H13" s="654">
        <v>2547409.9599999995</v>
      </c>
      <c r="I13" s="654">
        <v>18923921.439999998</v>
      </c>
      <c r="J13" s="661">
        <v>10130489.450000001</v>
      </c>
      <c r="K13" s="661">
        <v>4136821.7899999991</v>
      </c>
      <c r="L13" s="661">
        <v>2950014.7800000003</v>
      </c>
      <c r="M13" s="661">
        <v>412574.95</v>
      </c>
      <c r="N13" s="661">
        <v>1294020.4700000002</v>
      </c>
      <c r="O13" s="654">
        <v>0</v>
      </c>
    </row>
    <row r="14" spans="1:15">
      <c r="A14" s="513">
        <v>8</v>
      </c>
      <c r="B14" s="518" t="s">
        <v>570</v>
      </c>
      <c r="C14" s="659">
        <v>569065894.91999996</v>
      </c>
      <c r="D14" s="654">
        <v>512841013.22999996</v>
      </c>
      <c r="E14" s="654">
        <v>7468980.6899999985</v>
      </c>
      <c r="F14" s="661">
        <v>5004247.82</v>
      </c>
      <c r="G14" s="661">
        <v>1288272.8499999999</v>
      </c>
      <c r="H14" s="654">
        <v>42463380.330000006</v>
      </c>
      <c r="I14" s="654">
        <v>31739851.18</v>
      </c>
      <c r="J14" s="661">
        <v>10148928.73</v>
      </c>
      <c r="K14" s="661">
        <v>746898.45</v>
      </c>
      <c r="L14" s="661">
        <v>1499889.6099999999</v>
      </c>
      <c r="M14" s="661">
        <v>531212.62</v>
      </c>
      <c r="N14" s="661">
        <v>18812921.77</v>
      </c>
      <c r="O14" s="654">
        <v>0</v>
      </c>
    </row>
    <row r="15" spans="1:15">
      <c r="A15" s="513">
        <v>9</v>
      </c>
      <c r="B15" s="518" t="s">
        <v>571</v>
      </c>
      <c r="C15" s="659">
        <v>879036112.99000001</v>
      </c>
      <c r="D15" s="654">
        <v>792096370.00999999</v>
      </c>
      <c r="E15" s="654">
        <v>58033470.079999998</v>
      </c>
      <c r="F15" s="661">
        <v>1136001.3499999999</v>
      </c>
      <c r="G15" s="661">
        <v>5801108.2499999991</v>
      </c>
      <c r="H15" s="654">
        <v>21969163.300000001</v>
      </c>
      <c r="I15" s="654">
        <v>34771225.275299244</v>
      </c>
      <c r="J15" s="661">
        <v>15493386.805299239</v>
      </c>
      <c r="K15" s="661">
        <v>5803347.2000000002</v>
      </c>
      <c r="L15" s="661">
        <v>340800.48</v>
      </c>
      <c r="M15" s="661">
        <v>1893402.9399999997</v>
      </c>
      <c r="N15" s="661">
        <v>11240287.85</v>
      </c>
      <c r="O15" s="654">
        <v>0</v>
      </c>
    </row>
    <row r="16" spans="1:15">
      <c r="A16" s="513">
        <v>10</v>
      </c>
      <c r="B16" s="518" t="s">
        <v>572</v>
      </c>
      <c r="C16" s="659">
        <v>178214673.66999999</v>
      </c>
      <c r="D16" s="654">
        <v>153653011.75999999</v>
      </c>
      <c r="E16" s="654">
        <v>18175782.039999995</v>
      </c>
      <c r="F16" s="661">
        <v>1046219.1099999999</v>
      </c>
      <c r="G16" s="661">
        <v>675531.14000000013</v>
      </c>
      <c r="H16" s="654">
        <v>4664129.62</v>
      </c>
      <c r="I16" s="654">
        <v>7133642.4900000002</v>
      </c>
      <c r="J16" s="661">
        <v>3041653.67</v>
      </c>
      <c r="K16" s="661">
        <v>1817578.2700000003</v>
      </c>
      <c r="L16" s="661">
        <v>313865.78000000003</v>
      </c>
      <c r="M16" s="661">
        <v>276059.26</v>
      </c>
      <c r="N16" s="661">
        <v>1684485.51</v>
      </c>
      <c r="O16" s="654">
        <v>0</v>
      </c>
    </row>
    <row r="17" spans="1:15">
      <c r="A17" s="513">
        <v>11</v>
      </c>
      <c r="B17" s="518" t="s">
        <v>573</v>
      </c>
      <c r="C17" s="659">
        <v>135812821.57000002</v>
      </c>
      <c r="D17" s="654">
        <v>126424225.64000002</v>
      </c>
      <c r="E17" s="654">
        <v>7427804.2600000016</v>
      </c>
      <c r="F17" s="661">
        <v>322673.03000000009</v>
      </c>
      <c r="G17" s="661">
        <v>714623.13</v>
      </c>
      <c r="H17" s="654">
        <v>923495.50999999989</v>
      </c>
      <c r="I17" s="654">
        <v>13045669.195599999</v>
      </c>
      <c r="J17" s="661">
        <v>2522946.6799999997</v>
      </c>
      <c r="K17" s="661">
        <v>742780.4499999996</v>
      </c>
      <c r="L17" s="661">
        <v>96801.949999999983</v>
      </c>
      <c r="M17" s="661">
        <v>327656.69</v>
      </c>
      <c r="N17" s="661">
        <v>570420.70000000007</v>
      </c>
      <c r="O17" s="654">
        <v>0</v>
      </c>
    </row>
    <row r="18" spans="1:15">
      <c r="A18" s="513">
        <v>12</v>
      </c>
      <c r="B18" s="518" t="s">
        <v>574</v>
      </c>
      <c r="C18" s="659">
        <v>758683302.6900003</v>
      </c>
      <c r="D18" s="654">
        <v>712422968.81000018</v>
      </c>
      <c r="E18" s="654">
        <v>16273526.09</v>
      </c>
      <c r="F18" s="661">
        <v>6991820.2299999986</v>
      </c>
      <c r="G18" s="661">
        <v>5539891.1999999993</v>
      </c>
      <c r="H18" s="654">
        <v>17455096.359999999</v>
      </c>
      <c r="I18" s="654">
        <v>28581209.02</v>
      </c>
      <c r="J18" s="661">
        <v>13976010.220000003</v>
      </c>
      <c r="K18" s="661">
        <v>1627352.9899999995</v>
      </c>
      <c r="L18" s="661">
        <v>2097546.3199999998</v>
      </c>
      <c r="M18" s="661">
        <v>1900272.9700000002</v>
      </c>
      <c r="N18" s="661">
        <v>8980026.5199999996</v>
      </c>
      <c r="O18" s="654">
        <v>0</v>
      </c>
    </row>
    <row r="19" spans="1:15">
      <c r="A19" s="513">
        <v>13</v>
      </c>
      <c r="B19" s="518" t="s">
        <v>575</v>
      </c>
      <c r="C19" s="659">
        <v>188369190.64000002</v>
      </c>
      <c r="D19" s="654">
        <v>179948832.20999998</v>
      </c>
      <c r="E19" s="654">
        <v>4364955.3100000005</v>
      </c>
      <c r="F19" s="661">
        <v>2101873.2700000005</v>
      </c>
      <c r="G19" s="661">
        <v>869617.73999999987</v>
      </c>
      <c r="H19" s="654">
        <v>1083912.1100000001</v>
      </c>
      <c r="I19" s="654">
        <v>5335339.9800000004</v>
      </c>
      <c r="J19" s="661">
        <v>3418584.9000000004</v>
      </c>
      <c r="K19" s="661">
        <v>436495.63999999996</v>
      </c>
      <c r="L19" s="661">
        <v>630562.01</v>
      </c>
      <c r="M19" s="661">
        <v>323038.3</v>
      </c>
      <c r="N19" s="661">
        <v>526659.13</v>
      </c>
      <c r="O19" s="654">
        <v>0</v>
      </c>
    </row>
    <row r="20" spans="1:15">
      <c r="A20" s="513">
        <v>14</v>
      </c>
      <c r="B20" s="518" t="s">
        <v>576</v>
      </c>
      <c r="C20" s="659">
        <v>1040028857.0488001</v>
      </c>
      <c r="D20" s="654">
        <v>829128561.69880009</v>
      </c>
      <c r="E20" s="654">
        <v>139340775.77000001</v>
      </c>
      <c r="F20" s="661">
        <v>43344879.030000001</v>
      </c>
      <c r="G20" s="661">
        <v>7219945.3399999999</v>
      </c>
      <c r="H20" s="654">
        <v>20994695.210000001</v>
      </c>
      <c r="I20" s="654">
        <v>52474150.352863744</v>
      </c>
      <c r="J20" s="661">
        <v>16571292.680579349</v>
      </c>
      <c r="K20" s="661">
        <v>13934077.83</v>
      </c>
      <c r="L20" s="661">
        <v>13003463.782284399</v>
      </c>
      <c r="M20" s="661">
        <v>2464476.2999999993</v>
      </c>
      <c r="N20" s="661">
        <v>6500839.7599999998</v>
      </c>
      <c r="O20" s="654">
        <v>0</v>
      </c>
    </row>
    <row r="21" spans="1:15">
      <c r="A21" s="513">
        <v>15</v>
      </c>
      <c r="B21" s="518" t="s">
        <v>577</v>
      </c>
      <c r="C21" s="659">
        <v>192531337.63000003</v>
      </c>
      <c r="D21" s="654">
        <v>151138037.37</v>
      </c>
      <c r="E21" s="654">
        <v>19060242.610000003</v>
      </c>
      <c r="F21" s="661">
        <v>16158371.399999997</v>
      </c>
      <c r="G21" s="661">
        <v>2291803.8899999997</v>
      </c>
      <c r="H21" s="654">
        <v>3882882.3600000003</v>
      </c>
      <c r="I21" s="654">
        <v>11715647.119999999</v>
      </c>
      <c r="J21" s="661">
        <v>2950233.5599999996</v>
      </c>
      <c r="K21" s="661">
        <v>1906024.3599999996</v>
      </c>
      <c r="L21" s="661">
        <v>4847511.5</v>
      </c>
      <c r="M21" s="661">
        <v>754366.47000000009</v>
      </c>
      <c r="N21" s="661">
        <v>1257511.23</v>
      </c>
      <c r="O21" s="654">
        <v>0</v>
      </c>
    </row>
    <row r="22" spans="1:15">
      <c r="A22" s="513">
        <v>16</v>
      </c>
      <c r="B22" s="518" t="s">
        <v>578</v>
      </c>
      <c r="C22" s="659">
        <v>646440412.76999998</v>
      </c>
      <c r="D22" s="654">
        <v>558381974.76999998</v>
      </c>
      <c r="E22" s="654">
        <v>31328602.75</v>
      </c>
      <c r="F22" s="661">
        <v>994227.8400000002</v>
      </c>
      <c r="G22" s="661">
        <v>35702284.559999995</v>
      </c>
      <c r="H22" s="654">
        <v>20033322.849999998</v>
      </c>
      <c r="I22" s="654">
        <v>43548858.950000003</v>
      </c>
      <c r="J22" s="661">
        <v>11150039.07</v>
      </c>
      <c r="K22" s="661">
        <v>3132860.35</v>
      </c>
      <c r="L22" s="661">
        <v>298268.48</v>
      </c>
      <c r="M22" s="661">
        <v>17822445.880000003</v>
      </c>
      <c r="N22" s="661">
        <v>11145245.169999998</v>
      </c>
      <c r="O22" s="654">
        <v>0</v>
      </c>
    </row>
    <row r="23" spans="1:15">
      <c r="A23" s="513">
        <v>17</v>
      </c>
      <c r="B23" s="518" t="s">
        <v>699</v>
      </c>
      <c r="C23" s="659">
        <v>99442110.940000013</v>
      </c>
      <c r="D23" s="654">
        <v>93262049.780000001</v>
      </c>
      <c r="E23" s="654">
        <v>239759.53000000003</v>
      </c>
      <c r="F23" s="661">
        <v>377403.01</v>
      </c>
      <c r="G23" s="661">
        <v>422062.84</v>
      </c>
      <c r="H23" s="654">
        <v>5140835.78</v>
      </c>
      <c r="I23" s="654">
        <v>5553796.1699999999</v>
      </c>
      <c r="J23" s="661">
        <v>1808238.4700000002</v>
      </c>
      <c r="K23" s="661">
        <v>23976.010000000002</v>
      </c>
      <c r="L23" s="661">
        <v>113220.93999999999</v>
      </c>
      <c r="M23" s="661">
        <v>158862.74</v>
      </c>
      <c r="N23" s="661">
        <v>3449498.01</v>
      </c>
      <c r="O23" s="654">
        <v>0</v>
      </c>
    </row>
    <row r="24" spans="1:15">
      <c r="A24" s="513">
        <v>18</v>
      </c>
      <c r="B24" s="518" t="s">
        <v>579</v>
      </c>
      <c r="C24" s="659">
        <v>527683337.52459997</v>
      </c>
      <c r="D24" s="654">
        <v>518113878.46459997</v>
      </c>
      <c r="E24" s="654">
        <v>5443049.3600000003</v>
      </c>
      <c r="F24" s="661">
        <v>925193.08000000007</v>
      </c>
      <c r="G24" s="661">
        <v>785575.19000000006</v>
      </c>
      <c r="H24" s="654">
        <v>2415641.4299999997</v>
      </c>
      <c r="I24" s="654">
        <v>12327257.448292</v>
      </c>
      <c r="J24" s="661">
        <v>10349355.828291999</v>
      </c>
      <c r="K24" s="661">
        <v>544305.08000000007</v>
      </c>
      <c r="L24" s="661">
        <v>277558</v>
      </c>
      <c r="M24" s="661">
        <v>303914.06</v>
      </c>
      <c r="N24" s="661">
        <v>852124.48000000021</v>
      </c>
      <c r="O24" s="654">
        <v>0</v>
      </c>
    </row>
    <row r="25" spans="1:15">
      <c r="A25" s="513">
        <v>19</v>
      </c>
      <c r="B25" s="518" t="s">
        <v>580</v>
      </c>
      <c r="C25" s="659">
        <v>145814693.12</v>
      </c>
      <c r="D25" s="654">
        <v>135935937.40000001</v>
      </c>
      <c r="E25" s="654">
        <v>452936.51</v>
      </c>
      <c r="F25" s="661">
        <v>53340.710000000006</v>
      </c>
      <c r="G25" s="661">
        <v>146848.35</v>
      </c>
      <c r="H25" s="654">
        <v>9225630.1500000004</v>
      </c>
      <c r="I25" s="654">
        <v>7666280.0899999999</v>
      </c>
      <c r="J25" s="661">
        <v>2702491.92</v>
      </c>
      <c r="K25" s="661">
        <v>45293.659999999996</v>
      </c>
      <c r="L25" s="661">
        <v>16002.24</v>
      </c>
      <c r="M25" s="661">
        <v>51470.81</v>
      </c>
      <c r="N25" s="661">
        <v>4851021.46</v>
      </c>
      <c r="O25" s="654">
        <v>0</v>
      </c>
    </row>
    <row r="26" spans="1:15">
      <c r="A26" s="513">
        <v>20</v>
      </c>
      <c r="B26" s="518" t="s">
        <v>698</v>
      </c>
      <c r="C26" s="659">
        <v>418697997.86999995</v>
      </c>
      <c r="D26" s="654">
        <v>387231863.70999992</v>
      </c>
      <c r="E26" s="654">
        <v>23715446.049999997</v>
      </c>
      <c r="F26" s="661">
        <v>2095007.3200000005</v>
      </c>
      <c r="G26" s="661">
        <v>665865.42000000016</v>
      </c>
      <c r="H26" s="654">
        <v>4989815.37</v>
      </c>
      <c r="I26" s="654">
        <v>12672558.659999998</v>
      </c>
      <c r="J26" s="661">
        <v>7701438.9899999993</v>
      </c>
      <c r="K26" s="661">
        <v>2371544.81</v>
      </c>
      <c r="L26" s="661">
        <v>628502.19999999984</v>
      </c>
      <c r="M26" s="661">
        <v>259994.80000000002</v>
      </c>
      <c r="N26" s="661">
        <v>1711077.8599999999</v>
      </c>
      <c r="O26" s="654">
        <v>0</v>
      </c>
    </row>
    <row r="27" spans="1:15">
      <c r="A27" s="513">
        <v>21</v>
      </c>
      <c r="B27" s="518" t="s">
        <v>581</v>
      </c>
      <c r="C27" s="659">
        <v>80888100.530000001</v>
      </c>
      <c r="D27" s="654">
        <v>77944825.799999997</v>
      </c>
      <c r="E27" s="654">
        <v>976705.87000000011</v>
      </c>
      <c r="F27" s="661">
        <v>772659.47</v>
      </c>
      <c r="G27" s="661">
        <v>73075.03</v>
      </c>
      <c r="H27" s="654">
        <v>1120834.3600000001</v>
      </c>
      <c r="I27" s="654">
        <v>2428692.0500000003</v>
      </c>
      <c r="J27" s="661">
        <v>1488175.9200000002</v>
      </c>
      <c r="K27" s="661">
        <v>97670.6</v>
      </c>
      <c r="L27" s="661">
        <v>231797.84999999998</v>
      </c>
      <c r="M27" s="661">
        <v>36537.590000000004</v>
      </c>
      <c r="N27" s="661">
        <v>574510.09</v>
      </c>
      <c r="O27" s="654">
        <v>0</v>
      </c>
    </row>
    <row r="28" spans="1:15">
      <c r="A28" s="513">
        <v>22</v>
      </c>
      <c r="B28" s="518" t="s">
        <v>582</v>
      </c>
      <c r="C28" s="659">
        <v>268482761.33999997</v>
      </c>
      <c r="D28" s="654">
        <v>251096261.20999998</v>
      </c>
      <c r="E28" s="654">
        <v>9941847.4099999983</v>
      </c>
      <c r="F28" s="661">
        <v>5679789.6099999994</v>
      </c>
      <c r="G28" s="661">
        <v>1192228.8399999999</v>
      </c>
      <c r="H28" s="654">
        <v>572634.2699999999</v>
      </c>
      <c r="I28" s="654">
        <v>8349417.419999999</v>
      </c>
      <c r="J28" s="661">
        <v>5005504.55</v>
      </c>
      <c r="K28" s="661">
        <v>994184.87999999989</v>
      </c>
      <c r="L28" s="661">
        <v>1703936.9499999997</v>
      </c>
      <c r="M28" s="661">
        <v>396622.39999999997</v>
      </c>
      <c r="N28" s="661">
        <v>249168.63999999998</v>
      </c>
      <c r="O28" s="654">
        <v>0</v>
      </c>
    </row>
    <row r="29" spans="1:15">
      <c r="A29" s="513">
        <v>23</v>
      </c>
      <c r="B29" s="518" t="s">
        <v>583</v>
      </c>
      <c r="C29" s="659">
        <v>2414413443.1054239</v>
      </c>
      <c r="D29" s="654">
        <v>2257889116.0400004</v>
      </c>
      <c r="E29" s="654">
        <v>90682930.860000014</v>
      </c>
      <c r="F29" s="661">
        <v>35675650.702203378</v>
      </c>
      <c r="G29" s="661">
        <v>12573363.013220338</v>
      </c>
      <c r="H29" s="654">
        <v>17592382.490000002</v>
      </c>
      <c r="I29" s="654">
        <v>77172411.416935161</v>
      </c>
      <c r="J29" s="661">
        <v>44638985.458969064</v>
      </c>
      <c r="K29" s="661">
        <v>9068294.3100000005</v>
      </c>
      <c r="L29" s="661">
        <v>10702695.831355929</v>
      </c>
      <c r="M29" s="661">
        <v>4573265.4366101688</v>
      </c>
      <c r="N29" s="661">
        <v>8189170.3799999999</v>
      </c>
      <c r="O29" s="654">
        <v>0</v>
      </c>
    </row>
    <row r="30" spans="1:15">
      <c r="A30" s="513">
        <v>24</v>
      </c>
      <c r="B30" s="518" t="s">
        <v>697</v>
      </c>
      <c r="C30" s="659">
        <v>847941210.19340003</v>
      </c>
      <c r="D30" s="654">
        <v>797951662.91340005</v>
      </c>
      <c r="E30" s="654">
        <v>24529208.810000002</v>
      </c>
      <c r="F30" s="661">
        <v>8064374.8099999996</v>
      </c>
      <c r="G30" s="661">
        <v>4771918.9000000004</v>
      </c>
      <c r="H30" s="654">
        <v>12624044.76</v>
      </c>
      <c r="I30" s="654">
        <v>29523873.806802001</v>
      </c>
      <c r="J30" s="661">
        <v>15663812.526802002</v>
      </c>
      <c r="K30" s="661">
        <v>2452921.080000001</v>
      </c>
      <c r="L30" s="661">
        <v>2419312.4999999991</v>
      </c>
      <c r="M30" s="661">
        <v>1703876.15</v>
      </c>
      <c r="N30" s="661">
        <v>7283951.5499999998</v>
      </c>
      <c r="O30" s="654">
        <v>0</v>
      </c>
    </row>
    <row r="31" spans="1:15">
      <c r="A31" s="513">
        <v>25</v>
      </c>
      <c r="B31" s="518" t="s">
        <v>584</v>
      </c>
      <c r="C31" s="659">
        <v>2126378068.7080836</v>
      </c>
      <c r="D31" s="654">
        <v>1969317624.5192699</v>
      </c>
      <c r="E31" s="654">
        <v>62289143.440000005</v>
      </c>
      <c r="F31" s="661">
        <v>52152594.289152503</v>
      </c>
      <c r="G31" s="661">
        <v>23288428.197288129</v>
      </c>
      <c r="H31" s="654">
        <v>19330278.262372881</v>
      </c>
      <c r="I31" s="654">
        <v>80303399.438588843</v>
      </c>
      <c r="J31" s="661">
        <v>38594995.121639691</v>
      </c>
      <c r="K31" s="661">
        <v>6228917.2499999991</v>
      </c>
      <c r="L31" s="661">
        <v>15643649.268983051</v>
      </c>
      <c r="M31" s="661">
        <v>10026218.50559322</v>
      </c>
      <c r="N31" s="661">
        <v>9809619.2923728805</v>
      </c>
      <c r="O31" s="654">
        <v>0</v>
      </c>
    </row>
    <row r="32" spans="1:15">
      <c r="A32" s="513">
        <v>26</v>
      </c>
      <c r="B32" s="518" t="s">
        <v>694</v>
      </c>
      <c r="C32" s="659">
        <v>95158797.280000001</v>
      </c>
      <c r="D32" s="654">
        <v>87809558.969999999</v>
      </c>
      <c r="E32" s="654">
        <v>836333.91999999981</v>
      </c>
      <c r="F32" s="661">
        <v>771411.73</v>
      </c>
      <c r="G32" s="661">
        <v>693133.10000000021</v>
      </c>
      <c r="H32" s="654">
        <v>5048359.5599999996</v>
      </c>
      <c r="I32" s="654">
        <v>7018060.7000000002</v>
      </c>
      <c r="J32" s="661">
        <v>1755713.7900000003</v>
      </c>
      <c r="K32" s="661">
        <v>83633.680000000008</v>
      </c>
      <c r="L32" s="661">
        <v>229375.63</v>
      </c>
      <c r="M32" s="661">
        <v>317815.77000000008</v>
      </c>
      <c r="N32" s="661">
        <v>4631521.83</v>
      </c>
      <c r="O32" s="654">
        <v>0</v>
      </c>
    </row>
    <row r="33" spans="1:15">
      <c r="A33" s="513">
        <v>27</v>
      </c>
      <c r="B33" s="538" t="s">
        <v>107</v>
      </c>
      <c r="C33" s="662">
        <v>15385154749.207596</v>
      </c>
      <c r="D33" s="654">
        <v>13957562965.20607</v>
      </c>
      <c r="E33" s="654">
        <v>754252000.76999986</v>
      </c>
      <c r="F33" s="661">
        <v>258431370.46135589</v>
      </c>
      <c r="G33" s="661">
        <v>122976537.29050846</v>
      </c>
      <c r="H33" s="654">
        <v>291931875.47966111</v>
      </c>
      <c r="I33" s="654">
        <v>614291231.68252337</v>
      </c>
      <c r="J33" s="661">
        <v>275676262.89303547</v>
      </c>
      <c r="K33" s="661">
        <v>75425209.300000012</v>
      </c>
      <c r="L33" s="661">
        <v>77523370.722623378</v>
      </c>
      <c r="M33" s="661">
        <v>51761672.927203402</v>
      </c>
      <c r="N33" s="661">
        <v>133904715.83966102</v>
      </c>
      <c r="O33" s="654">
        <v>0</v>
      </c>
    </row>
    <row r="34" spans="1:15">
      <c r="A34" s="520"/>
      <c r="B34" s="520"/>
      <c r="C34" s="520"/>
      <c r="D34" s="520"/>
      <c r="E34" s="520"/>
      <c r="H34" s="520"/>
      <c r="I34" s="520"/>
      <c r="O34" s="520"/>
    </row>
    <row r="35" spans="1:15">
      <c r="A35" s="520"/>
      <c r="B35" s="553"/>
      <c r="C35" s="553"/>
      <c r="D35" s="520"/>
      <c r="E35" s="520"/>
      <c r="H35" s="520"/>
      <c r="I35" s="520"/>
      <c r="O35" s="520"/>
    </row>
    <row r="36" spans="1:15">
      <c r="A36" s="520"/>
      <c r="B36" s="520"/>
      <c r="C36" s="520"/>
      <c r="D36" s="520"/>
      <c r="E36" s="520"/>
      <c r="H36" s="520"/>
      <c r="I36" s="520"/>
      <c r="O36" s="520"/>
    </row>
    <row r="37" spans="1:15">
      <c r="A37" s="520"/>
      <c r="B37" s="520"/>
      <c r="C37" s="520"/>
      <c r="D37" s="520"/>
      <c r="E37" s="520"/>
      <c r="H37" s="520"/>
      <c r="I37" s="520"/>
      <c r="O37" s="520"/>
    </row>
    <row r="38" spans="1:15">
      <c r="A38" s="520"/>
      <c r="B38" s="520"/>
      <c r="C38" s="520"/>
      <c r="D38" s="520"/>
      <c r="E38" s="520"/>
      <c r="H38" s="520"/>
      <c r="I38" s="520"/>
      <c r="O38" s="520"/>
    </row>
    <row r="39" spans="1:15">
      <c r="A39" s="520"/>
      <c r="B39" s="520"/>
      <c r="C39" s="520"/>
      <c r="D39" s="520"/>
      <c r="E39" s="520"/>
      <c r="H39" s="520"/>
      <c r="I39" s="520"/>
      <c r="O39" s="520"/>
    </row>
    <row r="40" spans="1:15">
      <c r="A40" s="520"/>
      <c r="B40" s="520"/>
      <c r="C40" s="520"/>
      <c r="D40" s="520"/>
      <c r="E40" s="520"/>
      <c r="H40" s="520"/>
      <c r="I40" s="520"/>
      <c r="O40" s="520"/>
    </row>
    <row r="41" spans="1:15">
      <c r="A41" s="554"/>
      <c r="B41" s="554"/>
      <c r="C41" s="554"/>
      <c r="D41" s="520"/>
      <c r="E41" s="520"/>
      <c r="H41" s="520"/>
      <c r="I41" s="520"/>
      <c r="O41" s="520"/>
    </row>
    <row r="42" spans="1:15">
      <c r="A42" s="554"/>
      <c r="B42" s="554"/>
      <c r="C42" s="554"/>
      <c r="D42" s="520"/>
      <c r="E42" s="520"/>
      <c r="H42" s="520"/>
      <c r="I42" s="520"/>
      <c r="O42" s="520"/>
    </row>
    <row r="43" spans="1:15">
      <c r="A43" s="520"/>
      <c r="B43" s="520"/>
      <c r="C43" s="520"/>
      <c r="D43" s="520"/>
      <c r="E43" s="520"/>
      <c r="H43" s="520"/>
      <c r="I43" s="520"/>
      <c r="O43" s="520"/>
    </row>
    <row r="44" spans="1:15">
      <c r="A44" s="520"/>
      <c r="B44" s="520"/>
      <c r="C44" s="520"/>
      <c r="D44" s="520"/>
      <c r="E44" s="520"/>
      <c r="H44" s="520"/>
      <c r="I44" s="520"/>
      <c r="O44" s="520"/>
    </row>
    <row r="45" spans="1:15">
      <c r="A45" s="520"/>
      <c r="B45" s="520"/>
      <c r="C45" s="520"/>
      <c r="D45" s="520"/>
      <c r="E45" s="520"/>
      <c r="H45" s="520"/>
      <c r="I45" s="520"/>
      <c r="O45" s="520"/>
    </row>
    <row r="46" spans="1:15">
      <c r="A46" s="520"/>
      <c r="B46" s="520"/>
      <c r="C46" s="520"/>
      <c r="D46" s="520"/>
      <c r="E46" s="520"/>
      <c r="H46" s="520"/>
      <c r="I46" s="520"/>
      <c r="O46" s="520"/>
    </row>
  </sheetData>
  <mergeCells count="4">
    <mergeCell ref="A5:B6"/>
    <mergeCell ref="C5:H5"/>
    <mergeCell ref="I5:N5"/>
    <mergeCell ref="O5:O6"/>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zoomScaleNormal="100" workbookViewId="0"/>
  </sheetViews>
  <sheetFormatPr defaultColWidth="8.7109375" defaultRowHeight="12"/>
  <cols>
    <col min="1" max="1" width="11.85546875" style="564" bestFit="1" customWidth="1"/>
    <col min="2" max="2" width="80.140625" style="564" customWidth="1"/>
    <col min="3" max="3" width="17.140625" style="564" bestFit="1" customWidth="1"/>
    <col min="4" max="4" width="22.42578125" style="564" bestFit="1" customWidth="1"/>
    <col min="5" max="5" width="22.28515625" style="564" bestFit="1" customWidth="1"/>
    <col min="6" max="6" width="20.140625" style="564" bestFit="1" customWidth="1"/>
    <col min="7" max="7" width="20.85546875" style="564" bestFit="1" customWidth="1"/>
    <col min="8" max="8" width="23.42578125" style="564" bestFit="1" customWidth="1"/>
    <col min="9" max="9" width="22.140625" style="564" customWidth="1"/>
    <col min="10" max="10" width="19.140625" style="564" bestFit="1" customWidth="1"/>
    <col min="11" max="11" width="17.85546875" style="564" bestFit="1" customWidth="1"/>
    <col min="12" max="16384" width="8.7109375" style="564"/>
  </cols>
  <sheetData>
    <row r="1" spans="1:11" s="517" customFormat="1" ht="13.5">
      <c r="A1" s="507" t="s">
        <v>30</v>
      </c>
      <c r="B1" s="3" t="str">
        <f>'1. key ratios '!B1</f>
        <v>Bank of Georgia</v>
      </c>
    </row>
    <row r="2" spans="1:11" s="517" customFormat="1" ht="13.5">
      <c r="A2" s="508" t="s">
        <v>31</v>
      </c>
      <c r="B2" s="544">
        <f>'2.RC'!B2</f>
        <v>44561</v>
      </c>
    </row>
    <row r="3" spans="1:11" s="517" customFormat="1" ht="12.75">
      <c r="A3" s="509" t="s">
        <v>675</v>
      </c>
    </row>
    <row r="4" spans="1:11">
      <c r="C4" s="565" t="s">
        <v>0</v>
      </c>
      <c r="D4" s="565" t="s">
        <v>1</v>
      </c>
      <c r="E4" s="565" t="s">
        <v>2</v>
      </c>
      <c r="F4" s="565" t="s">
        <v>3</v>
      </c>
      <c r="G4" s="565" t="s">
        <v>4</v>
      </c>
      <c r="H4" s="565" t="s">
        <v>5</v>
      </c>
      <c r="I4" s="565" t="s">
        <v>8</v>
      </c>
      <c r="J4" s="565" t="s">
        <v>9</v>
      </c>
      <c r="K4" s="565" t="s">
        <v>10</v>
      </c>
    </row>
    <row r="5" spans="1:11" ht="105" customHeight="1">
      <c r="A5" s="771" t="s">
        <v>676</v>
      </c>
      <c r="B5" s="772"/>
      <c r="C5" s="541" t="s">
        <v>677</v>
      </c>
      <c r="D5" s="541" t="s">
        <v>678</v>
      </c>
      <c r="E5" s="541" t="s">
        <v>679</v>
      </c>
      <c r="F5" s="566" t="s">
        <v>680</v>
      </c>
      <c r="G5" s="541" t="s">
        <v>681</v>
      </c>
      <c r="H5" s="541" t="s">
        <v>682</v>
      </c>
      <c r="I5" s="541" t="s">
        <v>683</v>
      </c>
      <c r="J5" s="541" t="s">
        <v>684</v>
      </c>
      <c r="K5" s="541" t="s">
        <v>685</v>
      </c>
    </row>
    <row r="6" spans="1:11" ht="12.75">
      <c r="A6" s="513">
        <v>1</v>
      </c>
      <c r="B6" s="513" t="s">
        <v>631</v>
      </c>
      <c r="C6" s="654">
        <v>166623644.35000002</v>
      </c>
      <c r="D6" s="654">
        <v>52961846.24000001</v>
      </c>
      <c r="E6" s="654">
        <v>68455529.039999992</v>
      </c>
      <c r="F6" s="654">
        <v>163872880.97999999</v>
      </c>
      <c r="G6" s="654">
        <v>11185133836.139999</v>
      </c>
      <c r="H6" s="654">
        <v>294685025.77999997</v>
      </c>
      <c r="I6" s="654">
        <v>561341653.33760262</v>
      </c>
      <c r="J6" s="654">
        <v>695122643.19000006</v>
      </c>
      <c r="K6" s="654">
        <v>2196957687.6999998</v>
      </c>
    </row>
    <row r="7" spans="1:11" ht="12.75">
      <c r="A7" s="513">
        <v>2</v>
      </c>
      <c r="B7" s="513" t="s">
        <v>686</v>
      </c>
      <c r="C7" s="654">
        <v>0</v>
      </c>
      <c r="D7" s="654">
        <v>0</v>
      </c>
      <c r="E7" s="654">
        <v>0</v>
      </c>
      <c r="F7" s="654">
        <v>0</v>
      </c>
      <c r="G7" s="654">
        <v>0</v>
      </c>
      <c r="H7" s="654">
        <v>0</v>
      </c>
      <c r="I7" s="654">
        <v>0</v>
      </c>
      <c r="J7" s="654">
        <v>0</v>
      </c>
      <c r="K7" s="654">
        <v>23226793.600000001</v>
      </c>
    </row>
    <row r="8" spans="1:11" ht="12.75">
      <c r="A8" s="513">
        <v>3</v>
      </c>
      <c r="B8" s="513" t="s">
        <v>639</v>
      </c>
      <c r="C8" s="654">
        <v>111952636.895952</v>
      </c>
      <c r="D8" s="654">
        <v>0</v>
      </c>
      <c r="E8" s="654">
        <v>986178810.25743997</v>
      </c>
      <c r="F8" s="654">
        <v>0</v>
      </c>
      <c r="G8" s="654">
        <v>294172108.81136</v>
      </c>
      <c r="H8" s="654">
        <v>54315789.855232</v>
      </c>
      <c r="I8" s="654">
        <v>44802578.206768006</v>
      </c>
      <c r="J8" s="654">
        <v>115504237.798016</v>
      </c>
      <c r="K8" s="654">
        <v>879237295.78243184</v>
      </c>
    </row>
    <row r="9" spans="1:11" ht="12.75">
      <c r="A9" s="513">
        <v>4</v>
      </c>
      <c r="B9" s="539" t="s">
        <v>687</v>
      </c>
      <c r="C9" s="654">
        <v>4002144.44</v>
      </c>
      <c r="D9" s="654">
        <v>221345.82</v>
      </c>
      <c r="E9" s="654">
        <v>0</v>
      </c>
      <c r="F9" s="654">
        <v>5864477.7999999998</v>
      </c>
      <c r="G9" s="654">
        <v>531447169.69000006</v>
      </c>
      <c r="H9" s="654">
        <v>844166.8</v>
      </c>
      <c r="I9" s="654">
        <v>15688660.439999999</v>
      </c>
      <c r="J9" s="654">
        <v>16735451.379999999</v>
      </c>
      <c r="K9" s="654">
        <v>98536366.861500025</v>
      </c>
    </row>
    <row r="10" spans="1:11" ht="12.75">
      <c r="A10" s="513">
        <v>5</v>
      </c>
      <c r="B10" s="539" t="s">
        <v>688</v>
      </c>
      <c r="C10" s="654">
        <v>0</v>
      </c>
      <c r="D10" s="654">
        <v>0</v>
      </c>
      <c r="E10" s="654">
        <v>0</v>
      </c>
      <c r="F10" s="654">
        <v>0</v>
      </c>
      <c r="G10" s="654">
        <v>0</v>
      </c>
      <c r="H10" s="654">
        <v>0</v>
      </c>
      <c r="I10" s="654">
        <v>0</v>
      </c>
      <c r="J10" s="654">
        <v>0</v>
      </c>
      <c r="K10" s="654">
        <v>0</v>
      </c>
    </row>
    <row r="11" spans="1:11" ht="12.75">
      <c r="A11" s="513">
        <v>6</v>
      </c>
      <c r="B11" s="539" t="s">
        <v>689</v>
      </c>
      <c r="C11" s="654">
        <v>0</v>
      </c>
      <c r="D11" s="654">
        <v>0</v>
      </c>
      <c r="E11" s="654">
        <v>0</v>
      </c>
      <c r="F11" s="654">
        <v>0</v>
      </c>
      <c r="G11" s="654">
        <v>545547</v>
      </c>
      <c r="H11" s="654">
        <v>0</v>
      </c>
      <c r="I11" s="654">
        <v>0</v>
      </c>
      <c r="J11" s="654">
        <v>23211</v>
      </c>
      <c r="K11" s="654">
        <v>0</v>
      </c>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showGridLines="0" zoomScale="90" zoomScaleNormal="90" workbookViewId="0"/>
  </sheetViews>
  <sheetFormatPr defaultRowHeight="15"/>
  <cols>
    <col min="1" max="1" width="10" bestFit="1" customWidth="1"/>
    <col min="2" max="2" width="71.7109375" customWidth="1"/>
    <col min="3" max="3" width="15.5703125" bestFit="1" customWidth="1"/>
    <col min="4" max="9" width="19.7109375" customWidth="1"/>
    <col min="10" max="14" width="11.85546875" customWidth="1"/>
    <col min="15" max="15" width="12.42578125" bestFit="1" customWidth="1"/>
    <col min="16" max="16" width="34.140625" bestFit="1" customWidth="1"/>
    <col min="17" max="17" width="34.140625" customWidth="1"/>
    <col min="18" max="18" width="33.5703125" bestFit="1" customWidth="1"/>
    <col min="19" max="19" width="36.5703125" bestFit="1" customWidth="1"/>
  </cols>
  <sheetData>
    <row r="1" spans="1:19">
      <c r="A1" s="507" t="s">
        <v>30</v>
      </c>
      <c r="B1" s="3" t="str">
        <f>'1. key ratios '!B1</f>
        <v>Bank of Georgia</v>
      </c>
    </row>
    <row r="2" spans="1:19">
      <c r="A2" s="508" t="s">
        <v>31</v>
      </c>
      <c r="B2" s="544">
        <f>'2.RC'!B2</f>
        <v>44561</v>
      </c>
    </row>
    <row r="3" spans="1:19">
      <c r="A3" s="509" t="s">
        <v>715</v>
      </c>
      <c r="B3" s="517"/>
    </row>
    <row r="4" spans="1:19">
      <c r="A4" s="509"/>
      <c r="B4" s="517"/>
    </row>
    <row r="5" spans="1:19">
      <c r="A5" s="775" t="s">
        <v>716</v>
      </c>
      <c r="B5" s="775"/>
      <c r="C5" s="773" t="s">
        <v>735</v>
      </c>
      <c r="D5" s="773"/>
      <c r="E5" s="773"/>
      <c r="F5" s="773"/>
      <c r="G5" s="773"/>
      <c r="H5" s="773"/>
      <c r="I5" s="773" t="s">
        <v>737</v>
      </c>
      <c r="J5" s="773"/>
      <c r="K5" s="773"/>
      <c r="L5" s="773"/>
      <c r="M5" s="773"/>
      <c r="N5" s="774"/>
      <c r="O5" s="776" t="s">
        <v>717</v>
      </c>
      <c r="P5" s="776" t="s">
        <v>731</v>
      </c>
      <c r="Q5" s="776" t="s">
        <v>732</v>
      </c>
      <c r="R5" s="776" t="s">
        <v>736</v>
      </c>
      <c r="S5" s="776" t="s">
        <v>733</v>
      </c>
    </row>
    <row r="6" spans="1:19" ht="24" customHeight="1">
      <c r="A6" s="775"/>
      <c r="B6" s="775"/>
      <c r="C6" s="582"/>
      <c r="D6" s="581" t="s">
        <v>670</v>
      </c>
      <c r="E6" s="581" t="s">
        <v>671</v>
      </c>
      <c r="F6" s="581" t="s">
        <v>672</v>
      </c>
      <c r="G6" s="581" t="s">
        <v>673</v>
      </c>
      <c r="H6" s="581" t="s">
        <v>674</v>
      </c>
      <c r="I6" s="582"/>
      <c r="J6" s="581" t="s">
        <v>670</v>
      </c>
      <c r="K6" s="581" t="s">
        <v>671</v>
      </c>
      <c r="L6" s="581" t="s">
        <v>672</v>
      </c>
      <c r="M6" s="581" t="s">
        <v>673</v>
      </c>
      <c r="N6" s="584" t="s">
        <v>674</v>
      </c>
      <c r="O6" s="776"/>
      <c r="P6" s="776"/>
      <c r="Q6" s="776"/>
      <c r="R6" s="776"/>
      <c r="S6" s="776"/>
    </row>
    <row r="7" spans="1:19">
      <c r="A7" s="571">
        <v>1</v>
      </c>
      <c r="B7" s="576" t="s">
        <v>725</v>
      </c>
      <c r="C7" s="663">
        <v>52384116.82</v>
      </c>
      <c r="D7" s="663">
        <v>48194936.969999999</v>
      </c>
      <c r="E7" s="663">
        <v>2631964.64</v>
      </c>
      <c r="F7" s="663">
        <v>667332</v>
      </c>
      <c r="G7" s="663">
        <v>357217.38</v>
      </c>
      <c r="H7" s="663">
        <v>532665.82999999996</v>
      </c>
      <c r="I7" s="663">
        <v>2007132.9900000002</v>
      </c>
      <c r="J7" s="663">
        <v>963898.87</v>
      </c>
      <c r="K7" s="663">
        <v>263196.53000000003</v>
      </c>
      <c r="L7" s="663">
        <v>200199.59</v>
      </c>
      <c r="M7" s="663">
        <v>178608.69</v>
      </c>
      <c r="N7" s="663">
        <v>401229.31</v>
      </c>
      <c r="O7" s="572">
        <v>768</v>
      </c>
      <c r="P7" s="665">
        <v>9.5964373560415622E-2</v>
      </c>
      <c r="Q7" s="665">
        <v>0.12025086081647544</v>
      </c>
      <c r="R7" s="665">
        <v>0.11577753075671687</v>
      </c>
      <c r="S7" s="667">
        <v>42.35</v>
      </c>
    </row>
    <row r="8" spans="1:19">
      <c r="A8" s="571">
        <v>2</v>
      </c>
      <c r="B8" s="577" t="s">
        <v>724</v>
      </c>
      <c r="C8" s="663">
        <v>2476671688.8099995</v>
      </c>
      <c r="D8" s="663">
        <v>2274182473.9899998</v>
      </c>
      <c r="E8" s="663">
        <v>93519935.540000007</v>
      </c>
      <c r="F8" s="663">
        <v>63210013.219999999</v>
      </c>
      <c r="G8" s="663">
        <v>28455306.829999998</v>
      </c>
      <c r="H8" s="663">
        <v>17303959.23</v>
      </c>
      <c r="I8" s="663">
        <v>96412022.480000004</v>
      </c>
      <c r="J8" s="663">
        <v>44335225.340000004</v>
      </c>
      <c r="K8" s="663">
        <v>9351998.5099999998</v>
      </c>
      <c r="L8" s="663">
        <v>18963006.550000001</v>
      </c>
      <c r="M8" s="663">
        <v>13134503.029999999</v>
      </c>
      <c r="N8" s="663">
        <v>10627289.050000001</v>
      </c>
      <c r="O8" s="572">
        <v>384708</v>
      </c>
      <c r="P8" s="665">
        <v>0.1489615788268677</v>
      </c>
      <c r="Q8" s="665">
        <v>0.18709322931065056</v>
      </c>
      <c r="R8" s="665">
        <v>0.14383802646657348</v>
      </c>
      <c r="S8" s="667">
        <v>60.33</v>
      </c>
    </row>
    <row r="9" spans="1:19">
      <c r="A9" s="571">
        <v>3</v>
      </c>
      <c r="B9" s="577" t="s">
        <v>723</v>
      </c>
      <c r="C9" s="663">
        <v>11901869.57</v>
      </c>
      <c r="D9" s="663">
        <v>9066013</v>
      </c>
      <c r="E9" s="663">
        <v>994151.42</v>
      </c>
      <c r="F9" s="663">
        <v>808999.22</v>
      </c>
      <c r="G9" s="663">
        <v>821453.67</v>
      </c>
      <c r="H9" s="663">
        <v>211252.26</v>
      </c>
      <c r="I9" s="663">
        <v>1145419.54</v>
      </c>
      <c r="J9" s="663">
        <v>181322.44</v>
      </c>
      <c r="K9" s="663">
        <v>99416.01</v>
      </c>
      <c r="L9" s="663">
        <v>242700.13</v>
      </c>
      <c r="M9" s="663">
        <v>410728.7</v>
      </c>
      <c r="N9" s="663">
        <v>211252.26</v>
      </c>
      <c r="O9" s="572">
        <v>21685</v>
      </c>
      <c r="P9" s="665">
        <v>0.31824487421509146</v>
      </c>
      <c r="Q9" s="665">
        <v>0.40406077775527172</v>
      </c>
      <c r="R9" s="665">
        <v>0.3442606815357665</v>
      </c>
      <c r="S9" s="667">
        <v>21.92</v>
      </c>
    </row>
    <row r="10" spans="1:19">
      <c r="A10" s="571">
        <v>4</v>
      </c>
      <c r="B10" s="577" t="s">
        <v>722</v>
      </c>
      <c r="C10" s="663">
        <v>75895833.010000005</v>
      </c>
      <c r="D10" s="663">
        <v>73444453.680000007</v>
      </c>
      <c r="E10" s="663">
        <v>1111980.3</v>
      </c>
      <c r="F10" s="663">
        <v>525054.49</v>
      </c>
      <c r="G10" s="663">
        <v>708960.75</v>
      </c>
      <c r="H10" s="663">
        <v>105383.79</v>
      </c>
      <c r="I10" s="663">
        <v>2197476.5299999998</v>
      </c>
      <c r="J10" s="663">
        <v>1468895.9</v>
      </c>
      <c r="K10" s="663">
        <v>111198.41</v>
      </c>
      <c r="L10" s="663">
        <v>157516.56</v>
      </c>
      <c r="M10" s="663">
        <v>354481.87</v>
      </c>
      <c r="N10" s="663">
        <v>105383.79</v>
      </c>
      <c r="O10" s="572">
        <v>79518</v>
      </c>
      <c r="P10" s="665">
        <v>0.13068653613943387</v>
      </c>
      <c r="Q10" s="665">
        <v>0.28241944362052307</v>
      </c>
      <c r="R10" s="665">
        <v>0.13362944028091378</v>
      </c>
      <c r="S10" s="667">
        <v>13.67</v>
      </c>
    </row>
    <row r="11" spans="1:19">
      <c r="A11" s="571">
        <v>5</v>
      </c>
      <c r="B11" s="577" t="s">
        <v>721</v>
      </c>
      <c r="C11" s="663">
        <v>9837083.1500000004</v>
      </c>
      <c r="D11" s="663">
        <v>7665801.8799999999</v>
      </c>
      <c r="E11" s="663">
        <v>122935.7</v>
      </c>
      <c r="F11" s="663">
        <v>188122.66</v>
      </c>
      <c r="G11" s="663">
        <v>67694.66</v>
      </c>
      <c r="H11" s="663">
        <v>1792528.25</v>
      </c>
      <c r="I11" s="663">
        <v>2048431.8804000001</v>
      </c>
      <c r="J11" s="663">
        <v>153317.50039999999</v>
      </c>
      <c r="K11" s="663">
        <v>12294.54</v>
      </c>
      <c r="L11" s="663">
        <v>56440.24</v>
      </c>
      <c r="M11" s="663">
        <v>33851.35</v>
      </c>
      <c r="N11" s="663">
        <v>1792528.25</v>
      </c>
      <c r="O11" s="572">
        <v>129954</v>
      </c>
      <c r="P11" s="665">
        <v>0.17733356660329466</v>
      </c>
      <c r="Q11" s="665">
        <v>0.18656194880518348</v>
      </c>
      <c r="R11" s="665">
        <v>0.18077348211873154</v>
      </c>
      <c r="S11" s="667">
        <v>28.17</v>
      </c>
    </row>
    <row r="12" spans="1:19">
      <c r="A12" s="571">
        <v>6</v>
      </c>
      <c r="B12" s="577" t="s">
        <v>720</v>
      </c>
      <c r="C12" s="663">
        <v>182930885.13000003</v>
      </c>
      <c r="D12" s="663">
        <v>175047832.31</v>
      </c>
      <c r="E12" s="663">
        <v>1411927.31</v>
      </c>
      <c r="F12" s="663">
        <v>1654369.74</v>
      </c>
      <c r="G12" s="663">
        <v>1160730.75</v>
      </c>
      <c r="H12" s="663">
        <v>3656025.02</v>
      </c>
      <c r="I12" s="663">
        <v>8368823</v>
      </c>
      <c r="J12" s="663">
        <v>3500974.49</v>
      </c>
      <c r="K12" s="663">
        <v>141193.07999999999</v>
      </c>
      <c r="L12" s="663">
        <v>490263.14</v>
      </c>
      <c r="M12" s="663">
        <v>580367.27</v>
      </c>
      <c r="N12" s="663">
        <v>3656025.02</v>
      </c>
      <c r="O12" s="572">
        <v>157254</v>
      </c>
      <c r="P12" s="665">
        <v>0.35999998587392235</v>
      </c>
      <c r="Q12" s="665">
        <v>0.35999998587392235</v>
      </c>
      <c r="R12" s="665">
        <v>0.35908425284674617</v>
      </c>
      <c r="S12" s="667">
        <v>47.95</v>
      </c>
    </row>
    <row r="13" spans="1:19">
      <c r="A13" s="571">
        <v>7</v>
      </c>
      <c r="B13" s="577" t="s">
        <v>719</v>
      </c>
      <c r="C13" s="663">
        <v>3908828055.449995</v>
      </c>
      <c r="D13" s="663">
        <v>3660285637.08847</v>
      </c>
      <c r="E13" s="663">
        <v>134419639.16999999</v>
      </c>
      <c r="F13" s="663">
        <v>55944684.741355896</v>
      </c>
      <c r="G13" s="663">
        <v>24897686.290508498</v>
      </c>
      <c r="H13" s="663">
        <v>33280408.159660999</v>
      </c>
      <c r="I13" s="663">
        <v>127256200.30762708</v>
      </c>
      <c r="J13" s="663">
        <v>73137725.935423702</v>
      </c>
      <c r="K13" s="663">
        <v>13441964.580000002</v>
      </c>
      <c r="L13" s="663">
        <v>16783405.550338998</v>
      </c>
      <c r="M13" s="663">
        <v>8780552.7322033886</v>
      </c>
      <c r="N13" s="663">
        <v>15112551.509661</v>
      </c>
      <c r="O13" s="572">
        <v>59777</v>
      </c>
      <c r="P13" s="665">
        <v>8.3031169064729793E-2</v>
      </c>
      <c r="Q13" s="665">
        <v>0.10977656234864452</v>
      </c>
      <c r="R13" s="665">
        <v>8.772271930521916E-2</v>
      </c>
      <c r="S13" s="667">
        <v>129.62</v>
      </c>
    </row>
    <row r="14" spans="1:19">
      <c r="A14" s="585">
        <v>7.1</v>
      </c>
      <c r="B14" s="578" t="s">
        <v>728</v>
      </c>
      <c r="C14" s="663">
        <v>3186599234.0199952</v>
      </c>
      <c r="D14" s="663">
        <v>2948926757.3684702</v>
      </c>
      <c r="E14" s="663">
        <v>127744348.95</v>
      </c>
      <c r="F14" s="663">
        <v>53867152.641355902</v>
      </c>
      <c r="G14" s="663">
        <v>23897074.570508499</v>
      </c>
      <c r="H14" s="663">
        <v>32163900.489661001</v>
      </c>
      <c r="I14" s="663">
        <v>110841290.33762708</v>
      </c>
      <c r="J14" s="663">
        <v>58973800.115423702</v>
      </c>
      <c r="K14" s="663">
        <v>12774435.460000001</v>
      </c>
      <c r="L14" s="663">
        <v>16160145.870339001</v>
      </c>
      <c r="M14" s="663">
        <v>8469402.9322033897</v>
      </c>
      <c r="N14" s="663">
        <v>14463505.959660999</v>
      </c>
      <c r="O14" s="572">
        <v>37719</v>
      </c>
      <c r="P14" s="665">
        <v>7.8709782803037559E-2</v>
      </c>
      <c r="Q14" s="665">
        <v>0.1047220095510368</v>
      </c>
      <c r="R14" s="665">
        <v>8.3710987445404561E-2</v>
      </c>
      <c r="S14" s="667">
        <v>132.03</v>
      </c>
    </row>
    <row r="15" spans="1:19">
      <c r="A15" s="585">
        <v>7.2</v>
      </c>
      <c r="B15" s="578" t="s">
        <v>730</v>
      </c>
      <c r="C15" s="663">
        <v>498133820.14000005</v>
      </c>
      <c r="D15" s="663">
        <v>491830110.79000002</v>
      </c>
      <c r="E15" s="663">
        <v>3978981.49</v>
      </c>
      <c r="F15" s="663">
        <v>1366786.73</v>
      </c>
      <c r="G15" s="663">
        <v>330582.59000000003</v>
      </c>
      <c r="H15" s="663">
        <v>627358.54</v>
      </c>
      <c r="I15" s="663">
        <v>11025616.25</v>
      </c>
      <c r="J15" s="663">
        <v>9773348.7400000002</v>
      </c>
      <c r="K15" s="663">
        <v>397898.13</v>
      </c>
      <c r="L15" s="663">
        <v>410036.03</v>
      </c>
      <c r="M15" s="663">
        <v>110141.02</v>
      </c>
      <c r="N15" s="663">
        <v>334192.33</v>
      </c>
      <c r="O15" s="572">
        <v>5912</v>
      </c>
      <c r="P15" s="665">
        <v>8.9768603971636052E-2</v>
      </c>
      <c r="Q15" s="665">
        <v>0.11919086178705823</v>
      </c>
      <c r="R15" s="665">
        <v>0.1009020556515631</v>
      </c>
      <c r="S15" s="667">
        <v>126.88</v>
      </c>
    </row>
    <row r="16" spans="1:19">
      <c r="A16" s="585">
        <v>7.3</v>
      </c>
      <c r="B16" s="578" t="s">
        <v>727</v>
      </c>
      <c r="C16" s="663">
        <v>224095001.29000002</v>
      </c>
      <c r="D16" s="663">
        <v>219528768.93000001</v>
      </c>
      <c r="E16" s="663">
        <v>2696308.73</v>
      </c>
      <c r="F16" s="663">
        <v>710745.37</v>
      </c>
      <c r="G16" s="663">
        <v>670029.13</v>
      </c>
      <c r="H16" s="663">
        <v>489149.13</v>
      </c>
      <c r="I16" s="663">
        <v>5389293.7200000007</v>
      </c>
      <c r="J16" s="663">
        <v>4390577.08</v>
      </c>
      <c r="K16" s="663">
        <v>269630.99</v>
      </c>
      <c r="L16" s="663">
        <v>213223.65</v>
      </c>
      <c r="M16" s="663">
        <v>201008.78</v>
      </c>
      <c r="N16" s="663">
        <v>314853.21999999997</v>
      </c>
      <c r="O16" s="572">
        <v>16146</v>
      </c>
      <c r="P16" s="665">
        <v>0.11414733716097308</v>
      </c>
      <c r="Q16" s="665">
        <v>0.14198964425199942</v>
      </c>
      <c r="R16" s="665">
        <v>0.11547304160007933</v>
      </c>
      <c r="S16" s="667">
        <v>101.47</v>
      </c>
    </row>
    <row r="17" spans="1:19">
      <c r="A17" s="571">
        <v>8</v>
      </c>
      <c r="B17" s="577" t="s">
        <v>726</v>
      </c>
      <c r="C17" s="663">
        <v>120419483.61999999</v>
      </c>
      <c r="D17" s="663">
        <v>119407471.36</v>
      </c>
      <c r="E17" s="663">
        <v>390057.86</v>
      </c>
      <c r="F17" s="663">
        <v>197544.8</v>
      </c>
      <c r="G17" s="663">
        <v>124838.74</v>
      </c>
      <c r="H17" s="663">
        <v>299570.86</v>
      </c>
      <c r="I17" s="663">
        <v>2848416.4499999997</v>
      </c>
      <c r="J17" s="663">
        <v>2388156.5499999998</v>
      </c>
      <c r="K17" s="663">
        <v>39005.879999999997</v>
      </c>
      <c r="L17" s="663">
        <v>59263.55</v>
      </c>
      <c r="M17" s="663">
        <v>62419.61</v>
      </c>
      <c r="N17" s="663">
        <v>299570.86</v>
      </c>
      <c r="O17" s="572">
        <v>102615</v>
      </c>
      <c r="P17" s="665">
        <v>0.21832656201860728</v>
      </c>
      <c r="Q17" s="665">
        <v>0.21832656201860728</v>
      </c>
      <c r="R17" s="665">
        <v>0.2006915331942693</v>
      </c>
      <c r="S17" s="667">
        <v>0.61</v>
      </c>
    </row>
    <row r="18" spans="1:19">
      <c r="A18" s="573">
        <v>9</v>
      </c>
      <c r="B18" s="579" t="s">
        <v>718</v>
      </c>
      <c r="C18" s="664">
        <v>659038.81000000006</v>
      </c>
      <c r="D18" s="664">
        <v>659038.81000000006</v>
      </c>
      <c r="E18" s="664">
        <v>0</v>
      </c>
      <c r="F18" s="664">
        <v>0</v>
      </c>
      <c r="G18" s="664">
        <v>0</v>
      </c>
      <c r="H18" s="664">
        <v>0</v>
      </c>
      <c r="I18" s="664">
        <v>13180.79</v>
      </c>
      <c r="J18" s="664">
        <v>13180.79</v>
      </c>
      <c r="K18" s="664">
        <v>0</v>
      </c>
      <c r="L18" s="664">
        <v>0</v>
      </c>
      <c r="M18" s="664">
        <v>0</v>
      </c>
      <c r="N18" s="664">
        <v>0</v>
      </c>
      <c r="O18" s="574">
        <v>24</v>
      </c>
      <c r="P18" s="666">
        <v>0</v>
      </c>
      <c r="Q18" s="666">
        <v>0</v>
      </c>
      <c r="R18" s="666">
        <v>9.3197046058638031E-2</v>
      </c>
      <c r="S18" s="668">
        <v>80.52</v>
      </c>
    </row>
    <row r="19" spans="1:19">
      <c r="A19" s="575">
        <v>10</v>
      </c>
      <c r="B19" s="580" t="s">
        <v>729</v>
      </c>
      <c r="C19" s="663">
        <v>6839528054.3699951</v>
      </c>
      <c r="D19" s="663">
        <v>6367953659.0884695</v>
      </c>
      <c r="E19" s="663">
        <v>234602591.94</v>
      </c>
      <c r="F19" s="663">
        <v>123196120.87135589</v>
      </c>
      <c r="G19" s="663">
        <v>56593889.070508502</v>
      </c>
      <c r="H19" s="663">
        <v>57181793.399660997</v>
      </c>
      <c r="I19" s="663">
        <v>242297103.96802709</v>
      </c>
      <c r="J19" s="663">
        <v>126142697.8158237</v>
      </c>
      <c r="K19" s="663">
        <v>23460267.539999999</v>
      </c>
      <c r="L19" s="663">
        <v>36952795.310338989</v>
      </c>
      <c r="M19" s="663">
        <v>23535513.252203383</v>
      </c>
      <c r="N19" s="663">
        <v>32205830.049660999</v>
      </c>
      <c r="O19" s="572">
        <v>936303</v>
      </c>
      <c r="P19" s="665">
        <v>0.1548581973190315</v>
      </c>
      <c r="Q19" s="665">
        <v>0.1818969207121737</v>
      </c>
      <c r="R19" s="665">
        <v>0.11859462087974176</v>
      </c>
      <c r="S19" s="667">
        <v>97.87</v>
      </c>
    </row>
    <row r="20" spans="1:19" ht="25.5">
      <c r="A20" s="585">
        <v>10.1</v>
      </c>
      <c r="B20" s="578" t="s">
        <v>734</v>
      </c>
      <c r="C20" s="583"/>
      <c r="D20" s="583"/>
      <c r="E20" s="583"/>
      <c r="F20" s="583"/>
      <c r="G20" s="583"/>
      <c r="H20" s="583"/>
      <c r="I20" s="583"/>
      <c r="J20" s="583"/>
      <c r="K20" s="583"/>
      <c r="L20" s="583"/>
      <c r="M20" s="583"/>
      <c r="N20" s="583"/>
      <c r="O20" s="572"/>
      <c r="P20" s="665"/>
      <c r="Q20" s="665"/>
      <c r="R20" s="665"/>
      <c r="S20" s="667"/>
    </row>
  </sheetData>
  <mergeCells count="8">
    <mergeCell ref="C5:H5"/>
    <mergeCell ref="I5:N5"/>
    <mergeCell ref="A5:B6"/>
    <mergeCell ref="S5:S6"/>
    <mergeCell ref="R5:R6"/>
    <mergeCell ref="Q5:Q6"/>
    <mergeCell ref="P5:P6"/>
    <mergeCell ref="O5:O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showGridLines="0" workbookViewId="0">
      <pane xSplit="1" ySplit="5" topLeftCell="B6" activePane="bottomRight" state="frozen"/>
      <selection activeCell="B2" sqref="B2"/>
      <selection pane="topRight" activeCell="B2" sqref="B2"/>
      <selection pane="bottomLeft" activeCell="B2" sqref="B2"/>
      <selection pane="bottomRight" activeCell="B6" sqref="B6"/>
    </sheetView>
  </sheetViews>
  <sheetFormatPr defaultColWidth="9.140625" defaultRowHeight="14.25"/>
  <cols>
    <col min="1" max="1" width="9.5703125" style="4" bestFit="1" customWidth="1"/>
    <col min="2" max="2" width="55.140625" style="4" bestFit="1" customWidth="1"/>
    <col min="3" max="3" width="17.28515625" style="4" customWidth="1"/>
    <col min="4" max="4" width="20.85546875" style="4" customWidth="1"/>
    <col min="5" max="5" width="14.5703125" style="4" customWidth="1"/>
    <col min="6" max="6" width="15.85546875" style="4" customWidth="1"/>
    <col min="7" max="7" width="17" style="4" customWidth="1"/>
    <col min="8" max="8" width="14.5703125" style="4" customWidth="1"/>
    <col min="9" max="16384" width="9.140625" style="5"/>
  </cols>
  <sheetData>
    <row r="1" spans="1:8">
      <c r="A1" s="2" t="s">
        <v>30</v>
      </c>
      <c r="B1" s="4" t="str">
        <f>'Info '!C2</f>
        <v>Bank of Georgia</v>
      </c>
    </row>
    <row r="2" spans="1:8">
      <c r="A2" s="2" t="s">
        <v>31</v>
      </c>
      <c r="B2" s="459">
        <f>'1. key ratios '!B2</f>
        <v>44561</v>
      </c>
    </row>
    <row r="3" spans="1:8">
      <c r="A3" s="2"/>
    </row>
    <row r="4" spans="1:8" ht="15" thickBot="1">
      <c r="A4" s="23" t="s">
        <v>32</v>
      </c>
      <c r="B4" s="24" t="s">
        <v>33</v>
      </c>
      <c r="C4" s="23"/>
      <c r="D4" s="25"/>
      <c r="E4" s="25"/>
      <c r="F4" s="26"/>
      <c r="G4" s="26"/>
      <c r="H4" s="27" t="s">
        <v>73</v>
      </c>
    </row>
    <row r="5" spans="1:8">
      <c r="A5" s="28"/>
      <c r="B5" s="29"/>
      <c r="C5" s="671" t="s">
        <v>68</v>
      </c>
      <c r="D5" s="672"/>
      <c r="E5" s="673"/>
      <c r="F5" s="671" t="s">
        <v>72</v>
      </c>
      <c r="G5" s="672"/>
      <c r="H5" s="674"/>
    </row>
    <row r="6" spans="1:8">
      <c r="A6" s="30" t="s">
        <v>6</v>
      </c>
      <c r="B6" s="31" t="s">
        <v>34</v>
      </c>
      <c r="C6" s="32" t="s">
        <v>69</v>
      </c>
      <c r="D6" s="32" t="s">
        <v>70</v>
      </c>
      <c r="E6" s="32" t="s">
        <v>71</v>
      </c>
      <c r="F6" s="32" t="s">
        <v>69</v>
      </c>
      <c r="G6" s="32" t="s">
        <v>70</v>
      </c>
      <c r="H6" s="33" t="s">
        <v>71</v>
      </c>
    </row>
    <row r="7" spans="1:8">
      <c r="A7" s="30">
        <v>1</v>
      </c>
      <c r="B7" s="34" t="s">
        <v>35</v>
      </c>
      <c r="C7" s="35">
        <v>362235283.27999997</v>
      </c>
      <c r="D7" s="35">
        <v>432892560.54000002</v>
      </c>
      <c r="E7" s="36">
        <f>C7+D7</f>
        <v>795127843.81999993</v>
      </c>
      <c r="F7" s="37">
        <v>353597562.00600004</v>
      </c>
      <c r="G7" s="38">
        <v>366644062.44</v>
      </c>
      <c r="H7" s="39">
        <f>F7+G7</f>
        <v>720241624.4460001</v>
      </c>
    </row>
    <row r="8" spans="1:8">
      <c r="A8" s="30">
        <v>2</v>
      </c>
      <c r="B8" s="34" t="s">
        <v>36</v>
      </c>
      <c r="C8" s="35">
        <v>31244923.489999998</v>
      </c>
      <c r="D8" s="35">
        <v>1927602907.21</v>
      </c>
      <c r="E8" s="36">
        <f t="shared" ref="E8:E19" si="0">C8+D8</f>
        <v>1958847830.7</v>
      </c>
      <c r="F8" s="37">
        <v>66625923.039999999</v>
      </c>
      <c r="G8" s="38">
        <v>1995382577.8100002</v>
      </c>
      <c r="H8" s="39">
        <f t="shared" ref="H8:H40" si="1">F8+G8</f>
        <v>2062008500.8500001</v>
      </c>
    </row>
    <row r="9" spans="1:8">
      <c r="A9" s="30">
        <v>3</v>
      </c>
      <c r="B9" s="34" t="s">
        <v>37</v>
      </c>
      <c r="C9" s="35">
        <v>360749.1</v>
      </c>
      <c r="D9" s="35">
        <v>575272160.67000008</v>
      </c>
      <c r="E9" s="36">
        <f t="shared" si="0"/>
        <v>575632909.7700001</v>
      </c>
      <c r="F9" s="37">
        <v>138910.17000000001</v>
      </c>
      <c r="G9" s="38">
        <v>1148320337.3400002</v>
      </c>
      <c r="H9" s="39">
        <f t="shared" si="1"/>
        <v>1148459247.5100002</v>
      </c>
    </row>
    <row r="10" spans="1:8">
      <c r="A10" s="30">
        <v>4</v>
      </c>
      <c r="B10" s="34" t="s">
        <v>38</v>
      </c>
      <c r="C10" s="35">
        <v>303.24</v>
      </c>
      <c r="D10" s="35">
        <v>0</v>
      </c>
      <c r="E10" s="36">
        <f t="shared" si="0"/>
        <v>303.24</v>
      </c>
      <c r="F10" s="37">
        <v>303.24</v>
      </c>
      <c r="G10" s="38">
        <v>0</v>
      </c>
      <c r="H10" s="39">
        <f t="shared" si="1"/>
        <v>303.24</v>
      </c>
    </row>
    <row r="11" spans="1:8">
      <c r="A11" s="30">
        <v>5</v>
      </c>
      <c r="B11" s="34" t="s">
        <v>39</v>
      </c>
      <c r="C11" s="35">
        <v>2433997151.9098001</v>
      </c>
      <c r="D11" s="35">
        <v>18494578.108199999</v>
      </c>
      <c r="E11" s="36">
        <f t="shared" si="0"/>
        <v>2452491730.0180001</v>
      </c>
      <c r="F11" s="37">
        <v>2272652262.2649002</v>
      </c>
      <c r="G11" s="38">
        <v>109733756.8724</v>
      </c>
      <c r="H11" s="39">
        <f t="shared" si="1"/>
        <v>2382386019.1373</v>
      </c>
    </row>
    <row r="12" spans="1:8">
      <c r="A12" s="30">
        <v>6.1</v>
      </c>
      <c r="B12" s="40" t="s">
        <v>40</v>
      </c>
      <c r="C12" s="35">
        <v>7368697951.4099998</v>
      </c>
      <c r="D12" s="35">
        <v>8016456797.7975998</v>
      </c>
      <c r="E12" s="36">
        <f t="shared" si="0"/>
        <v>15385154749.2076</v>
      </c>
      <c r="F12" s="37">
        <v>5777507135.6099997</v>
      </c>
      <c r="G12" s="38">
        <v>7554219920.7251005</v>
      </c>
      <c r="H12" s="39">
        <f t="shared" si="1"/>
        <v>13331727056.3351</v>
      </c>
    </row>
    <row r="13" spans="1:8">
      <c r="A13" s="30">
        <v>6.2</v>
      </c>
      <c r="B13" s="40" t="s">
        <v>41</v>
      </c>
      <c r="C13" s="35">
        <v>-251053423.65900001</v>
      </c>
      <c r="D13" s="35">
        <v>-363237807.68349999</v>
      </c>
      <c r="E13" s="36">
        <f t="shared" si="0"/>
        <v>-614291231.34249997</v>
      </c>
      <c r="F13" s="37">
        <v>-346541047.79879999</v>
      </c>
      <c r="G13" s="38">
        <v>-430883613.43559998</v>
      </c>
      <c r="H13" s="39">
        <f t="shared" si="1"/>
        <v>-777424661.23440003</v>
      </c>
    </row>
    <row r="14" spans="1:8">
      <c r="A14" s="30">
        <v>6</v>
      </c>
      <c r="B14" s="34" t="s">
        <v>42</v>
      </c>
      <c r="C14" s="36">
        <f>C12+C13</f>
        <v>7117644527.7509995</v>
      </c>
      <c r="D14" s="36">
        <f t="shared" ref="D14:H14" si="2">D12+D13</f>
        <v>7653218990.1140995</v>
      </c>
      <c r="E14" s="36">
        <f t="shared" si="2"/>
        <v>14770863517.865099</v>
      </c>
      <c r="F14" s="36">
        <f t="shared" si="2"/>
        <v>5430966087.8111992</v>
      </c>
      <c r="G14" s="36">
        <f t="shared" si="2"/>
        <v>7123336307.2895002</v>
      </c>
      <c r="H14" s="36">
        <f t="shared" si="2"/>
        <v>12554302395.1007</v>
      </c>
    </row>
    <row r="15" spans="1:8">
      <c r="A15" s="30">
        <v>7</v>
      </c>
      <c r="B15" s="34" t="s">
        <v>43</v>
      </c>
      <c r="C15" s="35">
        <v>134691719.82610002</v>
      </c>
      <c r="D15" s="35">
        <v>49385807.513900004</v>
      </c>
      <c r="E15" s="36">
        <f t="shared" si="0"/>
        <v>184077527.34000003</v>
      </c>
      <c r="F15" s="37">
        <v>147065513.85999998</v>
      </c>
      <c r="G15" s="38">
        <v>68303937.164400011</v>
      </c>
      <c r="H15" s="39">
        <f t="shared" si="1"/>
        <v>215369451.0244</v>
      </c>
    </row>
    <row r="16" spans="1:8">
      <c r="A16" s="30">
        <v>8</v>
      </c>
      <c r="B16" s="34" t="s">
        <v>197</v>
      </c>
      <c r="C16" s="35">
        <v>94575168.069999993</v>
      </c>
      <c r="D16" s="35">
        <v>0</v>
      </c>
      <c r="E16" s="36">
        <f t="shared" si="0"/>
        <v>94575168.069999993</v>
      </c>
      <c r="F16" s="37">
        <v>109418803.63</v>
      </c>
      <c r="G16" s="38">
        <v>0</v>
      </c>
      <c r="H16" s="39">
        <f t="shared" si="1"/>
        <v>109418803.63</v>
      </c>
    </row>
    <row r="17" spans="1:8">
      <c r="A17" s="30">
        <v>9</v>
      </c>
      <c r="B17" s="34" t="s">
        <v>44</v>
      </c>
      <c r="C17" s="35">
        <v>143429104.86000001</v>
      </c>
      <c r="D17" s="35">
        <v>4753588.3899999997</v>
      </c>
      <c r="E17" s="36">
        <f t="shared" si="0"/>
        <v>148182693.25</v>
      </c>
      <c r="F17" s="37">
        <v>145391409.55000001</v>
      </c>
      <c r="G17" s="38">
        <v>2960681.9909950001</v>
      </c>
      <c r="H17" s="39">
        <f t="shared" si="1"/>
        <v>148352091.540995</v>
      </c>
    </row>
    <row r="18" spans="1:8">
      <c r="A18" s="30">
        <v>10</v>
      </c>
      <c r="B18" s="34" t="s">
        <v>45</v>
      </c>
      <c r="C18" s="35">
        <v>510052256.26999998</v>
      </c>
      <c r="D18" s="35">
        <v>0</v>
      </c>
      <c r="E18" s="36">
        <f t="shared" si="0"/>
        <v>510052256.26999998</v>
      </c>
      <c r="F18" s="37">
        <v>515180769.02999997</v>
      </c>
      <c r="G18" s="38">
        <v>0</v>
      </c>
      <c r="H18" s="39">
        <f t="shared" si="1"/>
        <v>515180769.02999997</v>
      </c>
    </row>
    <row r="19" spans="1:8">
      <c r="A19" s="30">
        <v>11</v>
      </c>
      <c r="B19" s="34" t="s">
        <v>46</v>
      </c>
      <c r="C19" s="35">
        <v>237475969.48390001</v>
      </c>
      <c r="D19" s="35">
        <v>60856098.020000003</v>
      </c>
      <c r="E19" s="36">
        <f t="shared" si="0"/>
        <v>298332067.50389999</v>
      </c>
      <c r="F19" s="37">
        <v>128429980.934</v>
      </c>
      <c r="G19" s="38">
        <v>237802554.06999999</v>
      </c>
      <c r="H19" s="39">
        <f t="shared" si="1"/>
        <v>366232535.00400001</v>
      </c>
    </row>
    <row r="20" spans="1:8">
      <c r="A20" s="30">
        <v>12</v>
      </c>
      <c r="B20" s="42" t="s">
        <v>47</v>
      </c>
      <c r="C20" s="36">
        <f>SUM(C7:C11)+SUM(C14:C19)</f>
        <v>11065707157.2808</v>
      </c>
      <c r="D20" s="36">
        <f>SUM(D7:D11)+SUM(D14:D19)</f>
        <v>10722476690.5662</v>
      </c>
      <c r="E20" s="36">
        <f>C20+D20</f>
        <v>21788183847.847</v>
      </c>
      <c r="F20" s="36">
        <f>SUM(F7:F11)+SUM(F14:F19)</f>
        <v>9169467525.5360985</v>
      </c>
      <c r="G20" s="36">
        <f>SUM(G7:G11)+SUM(G14:G19)</f>
        <v>11052484214.977295</v>
      </c>
      <c r="H20" s="39">
        <f t="shared" si="1"/>
        <v>20221951740.513393</v>
      </c>
    </row>
    <row r="21" spans="1:8">
      <c r="A21" s="30"/>
      <c r="B21" s="31" t="s">
        <v>48</v>
      </c>
      <c r="C21" s="43"/>
      <c r="D21" s="43"/>
      <c r="E21" s="43"/>
      <c r="F21" s="44"/>
      <c r="G21" s="45"/>
      <c r="H21" s="46"/>
    </row>
    <row r="22" spans="1:8">
      <c r="A22" s="30">
        <v>13</v>
      </c>
      <c r="B22" s="34" t="s">
        <v>49</v>
      </c>
      <c r="C22" s="35">
        <v>98830847.780000001</v>
      </c>
      <c r="D22" s="35">
        <v>156569688.51000002</v>
      </c>
      <c r="E22" s="36">
        <f>C22+D22</f>
        <v>255400536.29000002</v>
      </c>
      <c r="F22" s="37">
        <v>62622087.230000004</v>
      </c>
      <c r="G22" s="38">
        <v>174467571.77000004</v>
      </c>
      <c r="H22" s="39">
        <f t="shared" si="1"/>
        <v>237089659.00000006</v>
      </c>
    </row>
    <row r="23" spans="1:8">
      <c r="A23" s="30">
        <v>14</v>
      </c>
      <c r="B23" s="34" t="s">
        <v>50</v>
      </c>
      <c r="C23" s="35">
        <v>1724116251.9365001</v>
      </c>
      <c r="D23" s="35">
        <v>1999557317.72</v>
      </c>
      <c r="E23" s="36">
        <f t="shared" ref="E23:E40" si="3">C23+D23</f>
        <v>3723673569.6564999</v>
      </c>
      <c r="F23" s="37">
        <v>1226749056.0964999</v>
      </c>
      <c r="G23" s="38">
        <v>1781236058.3099999</v>
      </c>
      <c r="H23" s="39">
        <f t="shared" si="1"/>
        <v>3007985114.4064999</v>
      </c>
    </row>
    <row r="24" spans="1:8">
      <c r="A24" s="30">
        <v>15</v>
      </c>
      <c r="B24" s="34" t="s">
        <v>51</v>
      </c>
      <c r="C24" s="35">
        <v>1135727708.5599999</v>
      </c>
      <c r="D24" s="35">
        <v>2031750465.4499998</v>
      </c>
      <c r="E24" s="36">
        <f t="shared" si="3"/>
        <v>3167478174.0099998</v>
      </c>
      <c r="F24" s="37">
        <v>1005972276.21</v>
      </c>
      <c r="G24" s="38">
        <v>1861384029.6800001</v>
      </c>
      <c r="H24" s="39">
        <f t="shared" si="1"/>
        <v>2867356305.8900003</v>
      </c>
    </row>
    <row r="25" spans="1:8">
      <c r="A25" s="30">
        <v>16</v>
      </c>
      <c r="B25" s="34" t="s">
        <v>52</v>
      </c>
      <c r="C25" s="35">
        <v>2594112332.3100004</v>
      </c>
      <c r="D25" s="35">
        <v>4062194853.4400001</v>
      </c>
      <c r="E25" s="36">
        <f t="shared" si="3"/>
        <v>6656307185.75</v>
      </c>
      <c r="F25" s="37">
        <v>3316328907.1500001</v>
      </c>
      <c r="G25" s="38">
        <v>4252922587.3200002</v>
      </c>
      <c r="H25" s="39">
        <f t="shared" si="1"/>
        <v>7569251494.4700003</v>
      </c>
    </row>
    <row r="26" spans="1:8">
      <c r="A26" s="30">
        <v>17</v>
      </c>
      <c r="B26" s="34" t="s">
        <v>53</v>
      </c>
      <c r="C26" s="43">
        <v>0</v>
      </c>
      <c r="D26" s="43">
        <v>1045057965.85</v>
      </c>
      <c r="E26" s="36">
        <f t="shared" si="3"/>
        <v>1045057965.85</v>
      </c>
      <c r="F26" s="44">
        <v>0</v>
      </c>
      <c r="G26" s="45">
        <v>1106445653.72</v>
      </c>
      <c r="H26" s="39">
        <f t="shared" si="1"/>
        <v>1106445653.72</v>
      </c>
    </row>
    <row r="27" spans="1:8">
      <c r="A27" s="30">
        <v>18</v>
      </c>
      <c r="B27" s="34" t="s">
        <v>54</v>
      </c>
      <c r="C27" s="35">
        <v>2278574710.6700001</v>
      </c>
      <c r="D27" s="35">
        <v>550222459.45999992</v>
      </c>
      <c r="E27" s="36">
        <f t="shared" si="3"/>
        <v>2828797170.1300001</v>
      </c>
      <c r="F27" s="37">
        <v>1277883711.24</v>
      </c>
      <c r="G27" s="38">
        <v>602899361.38</v>
      </c>
      <c r="H27" s="39">
        <f t="shared" si="1"/>
        <v>1880783072.6199999</v>
      </c>
    </row>
    <row r="28" spans="1:8">
      <c r="A28" s="30">
        <v>19</v>
      </c>
      <c r="B28" s="34" t="s">
        <v>55</v>
      </c>
      <c r="C28" s="35">
        <v>54723118.79999999</v>
      </c>
      <c r="D28" s="35">
        <v>36672727.289999992</v>
      </c>
      <c r="E28" s="36">
        <f t="shared" si="3"/>
        <v>91395846.089999974</v>
      </c>
      <c r="F28" s="37">
        <v>44914680.119999997</v>
      </c>
      <c r="G28" s="38">
        <v>46705890.009999998</v>
      </c>
      <c r="H28" s="39">
        <f t="shared" si="1"/>
        <v>91620570.129999995</v>
      </c>
    </row>
    <row r="29" spans="1:8">
      <c r="A29" s="30">
        <v>20</v>
      </c>
      <c r="B29" s="34" t="s">
        <v>56</v>
      </c>
      <c r="C29" s="35">
        <v>171026309.72875595</v>
      </c>
      <c r="D29" s="35">
        <v>339039390.11059999</v>
      </c>
      <c r="E29" s="36">
        <f t="shared" si="3"/>
        <v>510065699.83935595</v>
      </c>
      <c r="F29" s="37">
        <v>300118136.9788</v>
      </c>
      <c r="G29" s="38">
        <v>251530977.67339998</v>
      </c>
      <c r="H29" s="39">
        <f t="shared" si="1"/>
        <v>551649114.65219998</v>
      </c>
    </row>
    <row r="30" spans="1:8">
      <c r="A30" s="30">
        <v>21</v>
      </c>
      <c r="B30" s="34" t="s">
        <v>57</v>
      </c>
      <c r="C30" s="35">
        <v>0</v>
      </c>
      <c r="D30" s="35">
        <v>981939200</v>
      </c>
      <c r="E30" s="36">
        <f t="shared" si="3"/>
        <v>981939200</v>
      </c>
      <c r="F30" s="37">
        <v>0</v>
      </c>
      <c r="G30" s="38">
        <v>1038682200</v>
      </c>
      <c r="H30" s="39">
        <f t="shared" si="1"/>
        <v>1038682200</v>
      </c>
    </row>
    <row r="31" spans="1:8">
      <c r="A31" s="30">
        <v>22</v>
      </c>
      <c r="B31" s="42" t="s">
        <v>58</v>
      </c>
      <c r="C31" s="36">
        <f>SUM(C22:C30)</f>
        <v>8057111279.7852564</v>
      </c>
      <c r="D31" s="36">
        <f>SUM(D22:D30)</f>
        <v>11203004067.830599</v>
      </c>
      <c r="E31" s="36">
        <f>C31+D31</f>
        <v>19260115347.615856</v>
      </c>
      <c r="F31" s="36">
        <f>SUM(F22:F30)</f>
        <v>7234588855.0253</v>
      </c>
      <c r="G31" s="36">
        <f>SUM(G22:G30)</f>
        <v>11116274329.8634</v>
      </c>
      <c r="H31" s="39">
        <f t="shared" si="1"/>
        <v>18350863184.888699</v>
      </c>
    </row>
    <row r="32" spans="1:8">
      <c r="A32" s="30"/>
      <c r="B32" s="31" t="s">
        <v>59</v>
      </c>
      <c r="C32" s="43"/>
      <c r="D32" s="43"/>
      <c r="E32" s="35"/>
      <c r="F32" s="44"/>
      <c r="G32" s="45"/>
      <c r="H32" s="46"/>
    </row>
    <row r="33" spans="1:8">
      <c r="A33" s="30">
        <v>23</v>
      </c>
      <c r="B33" s="34" t="s">
        <v>60</v>
      </c>
      <c r="C33" s="35">
        <v>27993660.18</v>
      </c>
      <c r="D33" s="43"/>
      <c r="E33" s="36">
        <f t="shared" si="3"/>
        <v>27993660.18</v>
      </c>
      <c r="F33" s="37">
        <v>27993660.18</v>
      </c>
      <c r="G33" s="45"/>
      <c r="H33" s="39">
        <f t="shared" si="1"/>
        <v>27993660.18</v>
      </c>
    </row>
    <row r="34" spans="1:8">
      <c r="A34" s="30">
        <v>24</v>
      </c>
      <c r="B34" s="34" t="s">
        <v>61</v>
      </c>
      <c r="C34" s="35">
        <v>0</v>
      </c>
      <c r="D34" s="43"/>
      <c r="E34" s="36">
        <f t="shared" si="3"/>
        <v>0</v>
      </c>
      <c r="F34" s="37">
        <v>0</v>
      </c>
      <c r="G34" s="45"/>
      <c r="H34" s="39">
        <f t="shared" si="1"/>
        <v>0</v>
      </c>
    </row>
    <row r="35" spans="1:8">
      <c r="A35" s="30">
        <v>25</v>
      </c>
      <c r="B35" s="41" t="s">
        <v>62</v>
      </c>
      <c r="C35" s="35">
        <v>-3820195.59</v>
      </c>
      <c r="D35" s="43"/>
      <c r="E35" s="36">
        <f t="shared" si="3"/>
        <v>-3820195.59</v>
      </c>
      <c r="F35" s="37">
        <v>-2237680.2000000002</v>
      </c>
      <c r="G35" s="45"/>
      <c r="H35" s="39">
        <f t="shared" si="1"/>
        <v>-2237680.2000000002</v>
      </c>
    </row>
    <row r="36" spans="1:8">
      <c r="A36" s="30">
        <v>26</v>
      </c>
      <c r="B36" s="34" t="s">
        <v>63</v>
      </c>
      <c r="C36" s="35">
        <v>196689884.32999998</v>
      </c>
      <c r="D36" s="43"/>
      <c r="E36" s="36">
        <f t="shared" si="3"/>
        <v>196689884.32999998</v>
      </c>
      <c r="F36" s="37">
        <v>227713533.41999999</v>
      </c>
      <c r="G36" s="45"/>
      <c r="H36" s="39">
        <f t="shared" si="1"/>
        <v>227713533.41999999</v>
      </c>
    </row>
    <row r="37" spans="1:8">
      <c r="A37" s="30">
        <v>27</v>
      </c>
      <c r="B37" s="34" t="s">
        <v>64</v>
      </c>
      <c r="C37" s="35">
        <v>0</v>
      </c>
      <c r="D37" s="43"/>
      <c r="E37" s="36">
        <f t="shared" si="3"/>
        <v>0</v>
      </c>
      <c r="F37" s="37">
        <v>0</v>
      </c>
      <c r="G37" s="45"/>
      <c r="H37" s="39">
        <f t="shared" si="1"/>
        <v>0</v>
      </c>
    </row>
    <row r="38" spans="1:8">
      <c r="A38" s="30">
        <v>28</v>
      </c>
      <c r="B38" s="34" t="s">
        <v>65</v>
      </c>
      <c r="C38" s="35">
        <v>2308747710.4011436</v>
      </c>
      <c r="D38" s="43"/>
      <c r="E38" s="36">
        <f t="shared" si="3"/>
        <v>2308747710.4011436</v>
      </c>
      <c r="F38" s="37">
        <v>1560332137.3646965</v>
      </c>
      <c r="G38" s="45"/>
      <c r="H38" s="39">
        <f t="shared" si="1"/>
        <v>1560332137.3646965</v>
      </c>
    </row>
    <row r="39" spans="1:8">
      <c r="A39" s="30">
        <v>29</v>
      </c>
      <c r="B39" s="34" t="s">
        <v>66</v>
      </c>
      <c r="C39" s="35">
        <v>-1542559.0900000036</v>
      </c>
      <c r="D39" s="43"/>
      <c r="E39" s="36">
        <f t="shared" si="3"/>
        <v>-1542559.0900000036</v>
      </c>
      <c r="F39" s="37">
        <v>57286904.859999999</v>
      </c>
      <c r="G39" s="45"/>
      <c r="H39" s="39">
        <f t="shared" si="1"/>
        <v>57286904.859999999</v>
      </c>
    </row>
    <row r="40" spans="1:8">
      <c r="A40" s="30">
        <v>30</v>
      </c>
      <c r="B40" s="279" t="s">
        <v>264</v>
      </c>
      <c r="C40" s="35">
        <v>2528068500.2311435</v>
      </c>
      <c r="D40" s="43"/>
      <c r="E40" s="36">
        <f t="shared" si="3"/>
        <v>2528068500.2311435</v>
      </c>
      <c r="F40" s="37">
        <v>1871088555.6246965</v>
      </c>
      <c r="G40" s="45"/>
      <c r="H40" s="39">
        <f t="shared" si="1"/>
        <v>1871088555.6246965</v>
      </c>
    </row>
    <row r="41" spans="1:8" ht="15" thickBot="1">
      <c r="A41" s="47">
        <v>31</v>
      </c>
      <c r="B41" s="48" t="s">
        <v>67</v>
      </c>
      <c r="C41" s="49">
        <f>C31+C40</f>
        <v>10585179780.016399</v>
      </c>
      <c r="D41" s="49">
        <f>D31+D40</f>
        <v>11203004067.830599</v>
      </c>
      <c r="E41" s="49">
        <f>C41+D41</f>
        <v>21788183847.847</v>
      </c>
      <c r="F41" s="49">
        <f>F31+F40</f>
        <v>9105677410.6499958</v>
      </c>
      <c r="G41" s="49">
        <f>G31+G40</f>
        <v>11116274329.8634</v>
      </c>
      <c r="H41" s="50">
        <f>F41+G41</f>
        <v>20221951740.513397</v>
      </c>
    </row>
    <row r="43" spans="1:8">
      <c r="B43" s="51"/>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
  <sheetViews>
    <sheetView showGridLines="0" workbookViewId="0">
      <pane xSplit="1" ySplit="6" topLeftCell="B7" activePane="bottomRight" state="frozen"/>
      <selection activeCell="B2" sqref="B2"/>
      <selection pane="topRight" activeCell="B2" sqref="B2"/>
      <selection pane="bottomLeft" activeCell="B2" sqref="B2"/>
      <selection pane="bottomRight" activeCell="B7" sqref="B7"/>
    </sheetView>
  </sheetViews>
  <sheetFormatPr defaultColWidth="9.140625" defaultRowHeight="12.75"/>
  <cols>
    <col min="1" max="1" width="9.5703125" style="4" bestFit="1" customWidth="1"/>
    <col min="2" max="2" width="89.140625" style="4" customWidth="1"/>
    <col min="3" max="3" width="14.28515625" style="4" customWidth="1"/>
    <col min="4" max="4" width="12.7109375" style="4" customWidth="1"/>
    <col min="5" max="5" width="15.7109375" style="4" customWidth="1"/>
    <col min="6" max="7" width="12.7109375" style="4" customWidth="1"/>
    <col min="8" max="8" width="15.28515625" style="4" customWidth="1"/>
    <col min="9" max="9" width="8.85546875" style="4" customWidth="1"/>
    <col min="10" max="16384" width="9.140625" style="4"/>
  </cols>
  <sheetData>
    <row r="1" spans="1:8">
      <c r="A1" s="2" t="s">
        <v>30</v>
      </c>
      <c r="B1" s="3" t="str">
        <f>'1. key ratios '!B1</f>
        <v>Bank of Georgia</v>
      </c>
      <c r="C1" s="3"/>
    </row>
    <row r="2" spans="1:8">
      <c r="A2" s="2" t="s">
        <v>31</v>
      </c>
      <c r="B2" s="458">
        <f>'2.RC'!B2</f>
        <v>44561</v>
      </c>
      <c r="C2" s="458"/>
      <c r="D2" s="7"/>
      <c r="E2" s="7"/>
      <c r="F2" s="7"/>
      <c r="G2" s="7"/>
      <c r="H2" s="7"/>
    </row>
    <row r="3" spans="1:8">
      <c r="A3" s="2"/>
      <c r="B3" s="3"/>
      <c r="C3" s="6"/>
      <c r="D3" s="7"/>
      <c r="E3" s="7"/>
      <c r="F3" s="7"/>
      <c r="G3" s="7"/>
      <c r="H3" s="7"/>
    </row>
    <row r="4" spans="1:8" ht="13.5" thickBot="1">
      <c r="A4" s="53" t="s">
        <v>193</v>
      </c>
      <c r="B4" s="231" t="s">
        <v>22</v>
      </c>
      <c r="C4" s="23"/>
      <c r="D4" s="25"/>
      <c r="E4" s="25"/>
      <c r="F4" s="26"/>
      <c r="G4" s="26"/>
      <c r="H4" s="54" t="s">
        <v>73</v>
      </c>
    </row>
    <row r="5" spans="1:8">
      <c r="A5" s="55" t="s">
        <v>6</v>
      </c>
      <c r="B5" s="56"/>
      <c r="C5" s="671" t="s">
        <v>68</v>
      </c>
      <c r="D5" s="672"/>
      <c r="E5" s="673"/>
      <c r="F5" s="671" t="s">
        <v>72</v>
      </c>
      <c r="G5" s="672"/>
      <c r="H5" s="674"/>
    </row>
    <row r="6" spans="1:8">
      <c r="A6" s="57" t="s">
        <v>6</v>
      </c>
      <c r="B6" s="58"/>
      <c r="C6" s="59" t="s">
        <v>69</v>
      </c>
      <c r="D6" s="59" t="s">
        <v>70</v>
      </c>
      <c r="E6" s="59" t="s">
        <v>71</v>
      </c>
      <c r="F6" s="59" t="s">
        <v>69</v>
      </c>
      <c r="G6" s="59" t="s">
        <v>70</v>
      </c>
      <c r="H6" s="60" t="s">
        <v>71</v>
      </c>
    </row>
    <row r="7" spans="1:8">
      <c r="A7" s="61"/>
      <c r="B7" s="231" t="s">
        <v>192</v>
      </c>
      <c r="C7" s="616"/>
      <c r="D7" s="616"/>
      <c r="E7" s="616"/>
      <c r="F7" s="616"/>
      <c r="G7" s="616"/>
      <c r="H7" s="617"/>
    </row>
    <row r="8" spans="1:8">
      <c r="A8" s="61">
        <v>1</v>
      </c>
      <c r="B8" s="62" t="s">
        <v>191</v>
      </c>
      <c r="C8" s="616">
        <v>19283413.489999998</v>
      </c>
      <c r="D8" s="616">
        <v>-5514330.71</v>
      </c>
      <c r="E8" s="618">
        <f t="shared" ref="E8:E22" si="0">C8+D8</f>
        <v>13769082.779999997</v>
      </c>
      <c r="F8" s="616">
        <v>15842203.33</v>
      </c>
      <c r="G8" s="616">
        <v>1618765.87</v>
      </c>
      <c r="H8" s="619">
        <f t="shared" ref="H8:H22" si="1">F8+G8</f>
        <v>17460969.199999999</v>
      </c>
    </row>
    <row r="9" spans="1:8">
      <c r="A9" s="61">
        <v>2</v>
      </c>
      <c r="B9" s="62" t="s">
        <v>190</v>
      </c>
      <c r="C9" s="620">
        <f>C10+C11+C12+C13+C14+C15+C16+C17+C18</f>
        <v>985115706.11309934</v>
      </c>
      <c r="D9" s="620">
        <f>D10+D11+D12+D13+D14+D15+D16+D17+D18</f>
        <v>529829855.85969973</v>
      </c>
      <c r="E9" s="618">
        <f t="shared" si="0"/>
        <v>1514945561.9727991</v>
      </c>
      <c r="F9" s="620">
        <f>F10+F11+F12+F13+F14+F15+F16+F17+F18</f>
        <v>748856668.28999996</v>
      </c>
      <c r="G9" s="620">
        <f>G10+G11+G12+G13+G14+G15+G16+G17+G18</f>
        <v>469559190.44999993</v>
      </c>
      <c r="H9" s="619">
        <f t="shared" si="1"/>
        <v>1218415858.7399998</v>
      </c>
    </row>
    <row r="10" spans="1:8">
      <c r="A10" s="61">
        <v>2.1</v>
      </c>
      <c r="B10" s="63" t="s">
        <v>189</v>
      </c>
      <c r="C10" s="616">
        <v>721907.63</v>
      </c>
      <c r="D10" s="616">
        <v>60712.639999999999</v>
      </c>
      <c r="E10" s="618">
        <f t="shared" si="0"/>
        <v>782620.27</v>
      </c>
      <c r="F10" s="616">
        <v>57051.58</v>
      </c>
      <c r="G10" s="616">
        <v>200073.42</v>
      </c>
      <c r="H10" s="619">
        <f t="shared" si="1"/>
        <v>257125</v>
      </c>
    </row>
    <row r="11" spans="1:8">
      <c r="A11" s="61">
        <v>2.2000000000000002</v>
      </c>
      <c r="B11" s="63" t="s">
        <v>188</v>
      </c>
      <c r="C11" s="616">
        <v>124735703.74879999</v>
      </c>
      <c r="D11" s="616">
        <v>191482720.18244371</v>
      </c>
      <c r="E11" s="618">
        <f t="shared" si="0"/>
        <v>316218423.93124372</v>
      </c>
      <c r="F11" s="616">
        <v>96219380.539199993</v>
      </c>
      <c r="G11" s="616">
        <v>158598481.90909773</v>
      </c>
      <c r="H11" s="619">
        <f t="shared" si="1"/>
        <v>254817862.44829774</v>
      </c>
    </row>
    <row r="12" spans="1:8">
      <c r="A12" s="61">
        <v>2.2999999999999998</v>
      </c>
      <c r="B12" s="63" t="s">
        <v>187</v>
      </c>
      <c r="C12" s="616">
        <v>5395966.9699999997</v>
      </c>
      <c r="D12" s="616">
        <v>7024453.27842886</v>
      </c>
      <c r="E12" s="618">
        <f t="shared" si="0"/>
        <v>12420420.248428859</v>
      </c>
      <c r="F12" s="616">
        <v>2892427.46</v>
      </c>
      <c r="G12" s="616">
        <v>5725510.1888843402</v>
      </c>
      <c r="H12" s="619">
        <f t="shared" si="1"/>
        <v>8617937.6488843411</v>
      </c>
    </row>
    <row r="13" spans="1:8">
      <c r="A13" s="61">
        <v>2.4</v>
      </c>
      <c r="B13" s="63" t="s">
        <v>186</v>
      </c>
      <c r="C13" s="616">
        <v>24534723.555399999</v>
      </c>
      <c r="D13" s="616">
        <v>8299419.7608000003</v>
      </c>
      <c r="E13" s="618">
        <f t="shared" si="0"/>
        <v>32834143.316199999</v>
      </c>
      <c r="F13" s="616">
        <v>17060484.896699999</v>
      </c>
      <c r="G13" s="616">
        <v>8506668.5448138099</v>
      </c>
      <c r="H13" s="619">
        <f t="shared" si="1"/>
        <v>25567153.441513807</v>
      </c>
    </row>
    <row r="14" spans="1:8">
      <c r="A14" s="61">
        <v>2.5</v>
      </c>
      <c r="B14" s="63" t="s">
        <v>185</v>
      </c>
      <c r="C14" s="616">
        <v>11513665.060000001</v>
      </c>
      <c r="D14" s="616">
        <v>51433556.87785174</v>
      </c>
      <c r="E14" s="618">
        <f t="shared" si="0"/>
        <v>62947221.937851742</v>
      </c>
      <c r="F14" s="616">
        <v>6364107.7000000002</v>
      </c>
      <c r="G14" s="616">
        <v>42829994.18</v>
      </c>
      <c r="H14" s="619">
        <f t="shared" si="1"/>
        <v>49194101.880000003</v>
      </c>
    </row>
    <row r="15" spans="1:8">
      <c r="A15" s="61">
        <v>2.6</v>
      </c>
      <c r="B15" s="63" t="s">
        <v>184</v>
      </c>
      <c r="C15" s="616">
        <v>43647527.270000003</v>
      </c>
      <c r="D15" s="616">
        <v>68182572.024375409</v>
      </c>
      <c r="E15" s="618">
        <f t="shared" si="0"/>
        <v>111830099.29437542</v>
      </c>
      <c r="F15" s="616">
        <v>25663537.899999999</v>
      </c>
      <c r="G15" s="616">
        <v>67401066.195104077</v>
      </c>
      <c r="H15" s="619">
        <f t="shared" si="1"/>
        <v>93064604.095104069</v>
      </c>
    </row>
    <row r="16" spans="1:8">
      <c r="A16" s="61">
        <v>2.7</v>
      </c>
      <c r="B16" s="63" t="s">
        <v>183</v>
      </c>
      <c r="C16" s="616">
        <v>14214488.265799999</v>
      </c>
      <c r="D16" s="616">
        <v>8694933.6563000008</v>
      </c>
      <c r="E16" s="618">
        <f t="shared" si="0"/>
        <v>22909421.9221</v>
      </c>
      <c r="F16" s="616">
        <v>7127587.5641000001</v>
      </c>
      <c r="G16" s="616">
        <v>9297275.4208000004</v>
      </c>
      <c r="H16" s="619">
        <f t="shared" si="1"/>
        <v>16424862.984900001</v>
      </c>
    </row>
    <row r="17" spans="1:8">
      <c r="A17" s="61">
        <v>2.8</v>
      </c>
      <c r="B17" s="63" t="s">
        <v>182</v>
      </c>
      <c r="C17" s="616">
        <v>757090217.38999999</v>
      </c>
      <c r="D17" s="616">
        <v>191457627.82949999</v>
      </c>
      <c r="E17" s="618">
        <f t="shared" si="0"/>
        <v>948547845.21949995</v>
      </c>
      <c r="F17" s="616">
        <v>590566311.27999997</v>
      </c>
      <c r="G17" s="616">
        <v>174112638.97130001</v>
      </c>
      <c r="H17" s="619">
        <f t="shared" si="1"/>
        <v>764678950.25129998</v>
      </c>
    </row>
    <row r="18" spans="1:8">
      <c r="A18" s="61">
        <v>2.9</v>
      </c>
      <c r="B18" s="63" t="s">
        <v>181</v>
      </c>
      <c r="C18" s="616">
        <v>3261506.2230993654</v>
      </c>
      <c r="D18" s="616">
        <v>3193859.61</v>
      </c>
      <c r="E18" s="618">
        <f t="shared" si="0"/>
        <v>6455365.8330993652</v>
      </c>
      <c r="F18" s="616">
        <v>2905779.37</v>
      </c>
      <c r="G18" s="616">
        <v>2887481.62</v>
      </c>
      <c r="H18" s="619">
        <f t="shared" si="1"/>
        <v>5793260.9900000002</v>
      </c>
    </row>
    <row r="19" spans="1:8">
      <c r="A19" s="61">
        <v>3</v>
      </c>
      <c r="B19" s="62" t="s">
        <v>180</v>
      </c>
      <c r="C19" s="616">
        <v>13553827.220000001</v>
      </c>
      <c r="D19" s="616">
        <v>2032125.04</v>
      </c>
      <c r="E19" s="618">
        <f t="shared" si="0"/>
        <v>15585952.260000002</v>
      </c>
      <c r="F19" s="616">
        <v>8792866.7899999991</v>
      </c>
      <c r="G19" s="616">
        <v>1533925.26</v>
      </c>
      <c r="H19" s="619">
        <f t="shared" si="1"/>
        <v>10326792.049999999</v>
      </c>
    </row>
    <row r="20" spans="1:8">
      <c r="A20" s="61">
        <v>4</v>
      </c>
      <c r="B20" s="62" t="s">
        <v>179</v>
      </c>
      <c r="C20" s="616">
        <v>195290127.97</v>
      </c>
      <c r="D20" s="616">
        <v>2452046.38</v>
      </c>
      <c r="E20" s="618">
        <f t="shared" si="0"/>
        <v>197742174.34999999</v>
      </c>
      <c r="F20" s="616">
        <v>165773419.80000001</v>
      </c>
      <c r="G20" s="616">
        <v>1564096.8773965454</v>
      </c>
      <c r="H20" s="619">
        <f t="shared" si="1"/>
        <v>167337516.67739657</v>
      </c>
    </row>
    <row r="21" spans="1:8">
      <c r="A21" s="61">
        <v>5</v>
      </c>
      <c r="B21" s="62" t="s">
        <v>178</v>
      </c>
      <c r="C21" s="616">
        <v>0</v>
      </c>
      <c r="D21" s="616">
        <v>0</v>
      </c>
      <c r="E21" s="618">
        <f t="shared" si="0"/>
        <v>0</v>
      </c>
      <c r="F21" s="616">
        <v>0</v>
      </c>
      <c r="G21" s="616">
        <v>0</v>
      </c>
      <c r="H21" s="619">
        <f t="shared" si="1"/>
        <v>0</v>
      </c>
    </row>
    <row r="22" spans="1:8">
      <c r="A22" s="61">
        <v>6</v>
      </c>
      <c r="B22" s="64" t="s">
        <v>177</v>
      </c>
      <c r="C22" s="620">
        <f>C8+C9+C19+C20+C21</f>
        <v>1213243074.7930994</v>
      </c>
      <c r="D22" s="620">
        <f>D8+D9+D19+D20+D21</f>
        <v>528799696.56969976</v>
      </c>
      <c r="E22" s="618">
        <f t="shared" si="0"/>
        <v>1742042771.3627992</v>
      </c>
      <c r="F22" s="620">
        <f>F8+F9+F19+F20+F21</f>
        <v>939265158.21000004</v>
      </c>
      <c r="G22" s="620">
        <f>G8+G9+G19+G20+G21</f>
        <v>474275978.45739645</v>
      </c>
      <c r="H22" s="619">
        <f t="shared" si="1"/>
        <v>1413541136.6673965</v>
      </c>
    </row>
    <row r="23" spans="1:8">
      <c r="A23" s="61"/>
      <c r="B23" s="231" t="s">
        <v>176</v>
      </c>
      <c r="C23" s="621"/>
      <c r="D23" s="621"/>
      <c r="E23" s="622"/>
      <c r="F23" s="621"/>
      <c r="G23" s="621"/>
      <c r="H23" s="623"/>
    </row>
    <row r="24" spans="1:8">
      <c r="A24" s="61">
        <v>7</v>
      </c>
      <c r="B24" s="62" t="s">
        <v>175</v>
      </c>
      <c r="C24" s="616">
        <v>105755600.73</v>
      </c>
      <c r="D24" s="616">
        <v>14659281.66</v>
      </c>
      <c r="E24" s="618">
        <f t="shared" ref="E24:E31" si="2">C24+D24</f>
        <v>120414882.39</v>
      </c>
      <c r="F24" s="616">
        <v>75476631.189999998</v>
      </c>
      <c r="G24" s="616">
        <v>23792305.5</v>
      </c>
      <c r="H24" s="619">
        <f t="shared" ref="H24:H31" si="3">F24+G24</f>
        <v>99268936.689999998</v>
      </c>
    </row>
    <row r="25" spans="1:8">
      <c r="A25" s="61">
        <v>8</v>
      </c>
      <c r="B25" s="62" t="s">
        <v>174</v>
      </c>
      <c r="C25" s="616">
        <v>266693712.59</v>
      </c>
      <c r="D25" s="616">
        <v>87901395.75</v>
      </c>
      <c r="E25" s="618">
        <f t="shared" si="2"/>
        <v>354595108.34000003</v>
      </c>
      <c r="F25" s="616">
        <v>208752533.94999999</v>
      </c>
      <c r="G25" s="616">
        <v>114488237.52</v>
      </c>
      <c r="H25" s="619">
        <f t="shared" si="3"/>
        <v>323240771.46999997</v>
      </c>
    </row>
    <row r="26" spans="1:8">
      <c r="A26" s="61">
        <v>9</v>
      </c>
      <c r="B26" s="62" t="s">
        <v>173</v>
      </c>
      <c r="C26" s="616">
        <v>8471418.25</v>
      </c>
      <c r="D26" s="616">
        <v>8746.4</v>
      </c>
      <c r="E26" s="618">
        <f t="shared" si="2"/>
        <v>8480164.6500000004</v>
      </c>
      <c r="F26" s="616">
        <v>5702301.3799999999</v>
      </c>
      <c r="G26" s="616">
        <v>348226.11</v>
      </c>
      <c r="H26" s="619">
        <f t="shared" si="3"/>
        <v>6050527.4900000002</v>
      </c>
    </row>
    <row r="27" spans="1:8">
      <c r="A27" s="61">
        <v>10</v>
      </c>
      <c r="B27" s="62" t="s">
        <v>172</v>
      </c>
      <c r="C27" s="616">
        <v>2850792.22</v>
      </c>
      <c r="D27" s="616">
        <v>105978515.79000001</v>
      </c>
      <c r="E27" s="618">
        <f t="shared" si="2"/>
        <v>108829308.01000001</v>
      </c>
      <c r="F27" s="616">
        <v>25197311.960000001</v>
      </c>
      <c r="G27" s="616">
        <v>113054865.34999999</v>
      </c>
      <c r="H27" s="619">
        <f t="shared" si="3"/>
        <v>138252177.31</v>
      </c>
    </row>
    <row r="28" spans="1:8">
      <c r="A28" s="61">
        <v>11</v>
      </c>
      <c r="B28" s="62" t="s">
        <v>171</v>
      </c>
      <c r="C28" s="616">
        <v>187636106.93000001</v>
      </c>
      <c r="D28" s="616">
        <v>61892761.939999998</v>
      </c>
      <c r="E28" s="618">
        <f t="shared" si="2"/>
        <v>249528868.87</v>
      </c>
      <c r="F28" s="616">
        <v>165640195.34999999</v>
      </c>
      <c r="G28" s="616">
        <v>63526117.299999997</v>
      </c>
      <c r="H28" s="619">
        <f t="shared" si="3"/>
        <v>229166312.64999998</v>
      </c>
    </row>
    <row r="29" spans="1:8">
      <c r="A29" s="61">
        <v>12</v>
      </c>
      <c r="B29" s="62" t="s">
        <v>170</v>
      </c>
      <c r="C29" s="616">
        <v>0</v>
      </c>
      <c r="D29" s="616">
        <v>0</v>
      </c>
      <c r="E29" s="618">
        <f t="shared" si="2"/>
        <v>0</v>
      </c>
      <c r="F29" s="616">
        <v>0</v>
      </c>
      <c r="G29" s="616">
        <v>0</v>
      </c>
      <c r="H29" s="619">
        <f t="shared" si="3"/>
        <v>0</v>
      </c>
    </row>
    <row r="30" spans="1:8">
      <c r="A30" s="61">
        <v>13</v>
      </c>
      <c r="B30" s="65" t="s">
        <v>169</v>
      </c>
      <c r="C30" s="620">
        <f>C24+C25+C26+C27+C28+C29</f>
        <v>571407630.72000003</v>
      </c>
      <c r="D30" s="620">
        <f>D24+D25+D26+D27+D28+D29</f>
        <v>270440701.54000002</v>
      </c>
      <c r="E30" s="618">
        <f t="shared" si="2"/>
        <v>841848332.25999999</v>
      </c>
      <c r="F30" s="620">
        <f>F24+F25+F26+F27+F28+F29</f>
        <v>480768973.82999992</v>
      </c>
      <c r="G30" s="620">
        <f>G24+G25+G26+G27+G28+G29</f>
        <v>315209751.77999997</v>
      </c>
      <c r="H30" s="619">
        <f t="shared" si="3"/>
        <v>795978725.6099999</v>
      </c>
    </row>
    <row r="31" spans="1:8">
      <c r="A31" s="61">
        <v>14</v>
      </c>
      <c r="B31" s="65" t="s">
        <v>168</v>
      </c>
      <c r="C31" s="620">
        <f>C22-C30</f>
        <v>641835444.07309937</v>
      </c>
      <c r="D31" s="620">
        <f>D22-D30</f>
        <v>258358995.02969974</v>
      </c>
      <c r="E31" s="618">
        <f t="shared" si="2"/>
        <v>900194439.10279918</v>
      </c>
      <c r="F31" s="620">
        <f>F22-F30</f>
        <v>458496184.38000011</v>
      </c>
      <c r="G31" s="620">
        <f>G22-G30</f>
        <v>159066226.67739648</v>
      </c>
      <c r="H31" s="619">
        <f t="shared" si="3"/>
        <v>617562411.05739665</v>
      </c>
    </row>
    <row r="32" spans="1:8">
      <c r="A32" s="61"/>
      <c r="B32" s="66"/>
      <c r="C32" s="624"/>
      <c r="D32" s="625"/>
      <c r="E32" s="622"/>
      <c r="F32" s="625"/>
      <c r="G32" s="625"/>
      <c r="H32" s="623"/>
    </row>
    <row r="33" spans="1:8">
      <c r="A33" s="61"/>
      <c r="B33" s="66" t="s">
        <v>167</v>
      </c>
      <c r="C33" s="621"/>
      <c r="D33" s="621"/>
      <c r="E33" s="622"/>
      <c r="F33" s="621"/>
      <c r="G33" s="621"/>
      <c r="H33" s="623"/>
    </row>
    <row r="34" spans="1:8">
      <c r="A34" s="61">
        <v>15</v>
      </c>
      <c r="B34" s="67" t="s">
        <v>166</v>
      </c>
      <c r="C34" s="618">
        <f>C35-C36</f>
        <v>214182931.85999995</v>
      </c>
      <c r="D34" s="618">
        <f t="shared" ref="D34:H34" si="4">D35-D36</f>
        <v>-30278577.480000004</v>
      </c>
      <c r="E34" s="618">
        <f t="shared" si="4"/>
        <v>183904354.37999994</v>
      </c>
      <c r="F34" s="618">
        <f t="shared" si="4"/>
        <v>153406356.08200002</v>
      </c>
      <c r="G34" s="618">
        <f t="shared" si="4"/>
        <v>-23318518.179999992</v>
      </c>
      <c r="H34" s="618">
        <f t="shared" si="4"/>
        <v>130087837.902</v>
      </c>
    </row>
    <row r="35" spans="1:8">
      <c r="A35" s="61">
        <v>15.1</v>
      </c>
      <c r="B35" s="63" t="s">
        <v>165</v>
      </c>
      <c r="C35" s="616">
        <v>282689042.64999998</v>
      </c>
      <c r="D35" s="616">
        <v>74884107.909999996</v>
      </c>
      <c r="E35" s="618">
        <f t="shared" ref="E35:E45" si="5">C35+D35</f>
        <v>357573150.55999994</v>
      </c>
      <c r="F35" s="616">
        <v>197598415.62</v>
      </c>
      <c r="G35" s="616">
        <v>51532495.640000001</v>
      </c>
      <c r="H35" s="618">
        <f t="shared" ref="H35:H45" si="6">F35+G35</f>
        <v>249130911.25999999</v>
      </c>
    </row>
    <row r="36" spans="1:8">
      <c r="A36" s="61">
        <v>15.2</v>
      </c>
      <c r="B36" s="63" t="s">
        <v>164</v>
      </c>
      <c r="C36" s="616">
        <v>68506110.790000007</v>
      </c>
      <c r="D36" s="616">
        <v>105162685.39</v>
      </c>
      <c r="E36" s="618">
        <f t="shared" si="5"/>
        <v>173668796.18000001</v>
      </c>
      <c r="F36" s="616">
        <v>44192059.538000003</v>
      </c>
      <c r="G36" s="616">
        <v>74851013.819999993</v>
      </c>
      <c r="H36" s="618">
        <f t="shared" si="6"/>
        <v>119043073.358</v>
      </c>
    </row>
    <row r="37" spans="1:8">
      <c r="A37" s="61">
        <v>16</v>
      </c>
      <c r="B37" s="62" t="s">
        <v>163</v>
      </c>
      <c r="C37" s="616">
        <v>400504.96</v>
      </c>
      <c r="D37" s="616">
        <v>0</v>
      </c>
      <c r="E37" s="618">
        <f t="shared" si="5"/>
        <v>400504.96</v>
      </c>
      <c r="F37" s="616">
        <v>632376.25</v>
      </c>
      <c r="G37" s="616">
        <v>0</v>
      </c>
      <c r="H37" s="618">
        <f t="shared" si="6"/>
        <v>632376.25</v>
      </c>
    </row>
    <row r="38" spans="1:8">
      <c r="A38" s="61">
        <v>17</v>
      </c>
      <c r="B38" s="62" t="s">
        <v>162</v>
      </c>
      <c r="C38" s="616">
        <v>0</v>
      </c>
      <c r="D38" s="616">
        <v>0</v>
      </c>
      <c r="E38" s="618">
        <f t="shared" si="5"/>
        <v>0</v>
      </c>
      <c r="F38" s="616">
        <v>0</v>
      </c>
      <c r="G38" s="616">
        <v>1223336.3799999999</v>
      </c>
      <c r="H38" s="618">
        <f t="shared" si="6"/>
        <v>1223336.3799999999</v>
      </c>
    </row>
    <row r="39" spans="1:8">
      <c r="A39" s="61">
        <v>18</v>
      </c>
      <c r="B39" s="62" t="s">
        <v>161</v>
      </c>
      <c r="C39" s="616">
        <v>29731107.07</v>
      </c>
      <c r="D39" s="616">
        <v>462574.44</v>
      </c>
      <c r="E39" s="618">
        <f t="shared" si="5"/>
        <v>30193681.510000002</v>
      </c>
      <c r="F39" s="616">
        <v>874567.13</v>
      </c>
      <c r="G39" s="616">
        <v>911251.09</v>
      </c>
      <c r="H39" s="618">
        <f t="shared" si="6"/>
        <v>1785818.22</v>
      </c>
    </row>
    <row r="40" spans="1:8">
      <c r="A40" s="61">
        <v>19</v>
      </c>
      <c r="B40" s="62" t="s">
        <v>160</v>
      </c>
      <c r="C40" s="616">
        <v>121314510.48</v>
      </c>
      <c r="D40" s="616">
        <v>0</v>
      </c>
      <c r="E40" s="618">
        <f t="shared" si="5"/>
        <v>121314510.48</v>
      </c>
      <c r="F40" s="616">
        <v>97078922.579999998</v>
      </c>
      <c r="G40" s="616">
        <v>0</v>
      </c>
      <c r="H40" s="618">
        <f t="shared" si="6"/>
        <v>97078922.579999998</v>
      </c>
    </row>
    <row r="41" spans="1:8">
      <c r="A41" s="61">
        <v>20</v>
      </c>
      <c r="B41" s="62" t="s">
        <v>159</v>
      </c>
      <c r="C41" s="616">
        <v>15737005.35</v>
      </c>
      <c r="D41" s="616">
        <v>0</v>
      </c>
      <c r="E41" s="618">
        <f t="shared" si="5"/>
        <v>15737005.35</v>
      </c>
      <c r="F41" s="616">
        <v>36963176.130000003</v>
      </c>
      <c r="G41" s="616">
        <v>0</v>
      </c>
      <c r="H41" s="618">
        <f t="shared" si="6"/>
        <v>36963176.130000003</v>
      </c>
    </row>
    <row r="42" spans="1:8">
      <c r="A42" s="61">
        <v>21</v>
      </c>
      <c r="B42" s="62" t="s">
        <v>158</v>
      </c>
      <c r="C42" s="616">
        <v>20840808.48</v>
      </c>
      <c r="D42" s="616">
        <v>0</v>
      </c>
      <c r="E42" s="618">
        <f t="shared" si="5"/>
        <v>20840808.48</v>
      </c>
      <c r="F42" s="616">
        <v>12789555.08</v>
      </c>
      <c r="G42" s="616">
        <v>0</v>
      </c>
      <c r="H42" s="618">
        <f t="shared" si="6"/>
        <v>12789555.08</v>
      </c>
    </row>
    <row r="43" spans="1:8">
      <c r="A43" s="61">
        <v>22</v>
      </c>
      <c r="B43" s="62" t="s">
        <v>157</v>
      </c>
      <c r="C43" s="616">
        <v>13601426.699999999</v>
      </c>
      <c r="D43" s="616">
        <v>29818504.75</v>
      </c>
      <c r="E43" s="618">
        <f t="shared" si="5"/>
        <v>43419931.450000003</v>
      </c>
      <c r="F43" s="616">
        <v>10720065.43</v>
      </c>
      <c r="G43" s="616">
        <v>29638450.07</v>
      </c>
      <c r="H43" s="618">
        <f t="shared" si="6"/>
        <v>40358515.5</v>
      </c>
    </row>
    <row r="44" spans="1:8">
      <c r="A44" s="61">
        <v>23</v>
      </c>
      <c r="B44" s="62" t="s">
        <v>156</v>
      </c>
      <c r="C44" s="616">
        <v>13838027.460000001</v>
      </c>
      <c r="D44" s="616">
        <v>721392.36</v>
      </c>
      <c r="E44" s="618">
        <f t="shared" si="5"/>
        <v>14559419.82</v>
      </c>
      <c r="F44" s="616">
        <v>11018331.84</v>
      </c>
      <c r="G44" s="616">
        <v>780936.72</v>
      </c>
      <c r="H44" s="618">
        <f t="shared" si="6"/>
        <v>11799268.560000001</v>
      </c>
    </row>
    <row r="45" spans="1:8">
      <c r="A45" s="61">
        <v>24</v>
      </c>
      <c r="B45" s="65" t="s">
        <v>271</v>
      </c>
      <c r="C45" s="620">
        <f>C34+C37+C38+C39+C40+C41+C42+C43+C44</f>
        <v>429646322.35999995</v>
      </c>
      <c r="D45" s="620">
        <f>D34+D37+D38+D39+D40+D41+D42+D43+D44</f>
        <v>723894.06999999715</v>
      </c>
      <c r="E45" s="618">
        <f t="shared" si="5"/>
        <v>430370216.42999995</v>
      </c>
      <c r="F45" s="620">
        <f>F34+F37+F38+F39+F40+F41+F42+F43+F44</f>
        <v>323483350.52199996</v>
      </c>
      <c r="G45" s="620">
        <f>G34+G37+G38+G39+G40+G41+G42+G43+G44</f>
        <v>9235456.0800000075</v>
      </c>
      <c r="H45" s="618">
        <f t="shared" si="6"/>
        <v>332718806.60199994</v>
      </c>
    </row>
    <row r="46" spans="1:8">
      <c r="A46" s="61"/>
      <c r="B46" s="231" t="s">
        <v>155</v>
      </c>
      <c r="C46" s="621"/>
      <c r="D46" s="621"/>
      <c r="E46" s="622"/>
      <c r="F46" s="621"/>
      <c r="G46" s="621"/>
      <c r="H46" s="623"/>
    </row>
    <row r="47" spans="1:8">
      <c r="A47" s="61">
        <v>25</v>
      </c>
      <c r="B47" s="62" t="s">
        <v>154</v>
      </c>
      <c r="C47" s="616">
        <v>18026377.140000001</v>
      </c>
      <c r="D47" s="616">
        <v>9792177.9100000001</v>
      </c>
      <c r="E47" s="618">
        <f t="shared" ref="E47:E54" si="7">C47+D47</f>
        <v>27818555.050000001</v>
      </c>
      <c r="F47" s="616">
        <v>13361881.15</v>
      </c>
      <c r="G47" s="616">
        <v>8917493.3200000003</v>
      </c>
      <c r="H47" s="619">
        <f t="shared" ref="H47:H54" si="8">F47+G47</f>
        <v>22279374.469999999</v>
      </c>
    </row>
    <row r="48" spans="1:8">
      <c r="A48" s="61">
        <v>26</v>
      </c>
      <c r="B48" s="62" t="s">
        <v>153</v>
      </c>
      <c r="C48" s="616">
        <v>40299482.770000003</v>
      </c>
      <c r="D48" s="616">
        <v>14786948.67</v>
      </c>
      <c r="E48" s="618">
        <f t="shared" si="7"/>
        <v>55086431.440000005</v>
      </c>
      <c r="F48" s="616">
        <v>26581591.25</v>
      </c>
      <c r="G48" s="616">
        <v>15298683.5</v>
      </c>
      <c r="H48" s="619">
        <f t="shared" si="8"/>
        <v>41880274.75</v>
      </c>
    </row>
    <row r="49" spans="1:8">
      <c r="A49" s="61">
        <v>27</v>
      </c>
      <c r="B49" s="62" t="s">
        <v>152</v>
      </c>
      <c r="C49" s="616">
        <v>257993397.90000001</v>
      </c>
      <c r="D49" s="616">
        <v>0</v>
      </c>
      <c r="E49" s="618">
        <f t="shared" si="7"/>
        <v>257993397.90000001</v>
      </c>
      <c r="F49" s="616">
        <v>211805133.13999999</v>
      </c>
      <c r="G49" s="616">
        <v>0</v>
      </c>
      <c r="H49" s="619">
        <f t="shared" si="8"/>
        <v>211805133.13999999</v>
      </c>
    </row>
    <row r="50" spans="1:8">
      <c r="A50" s="61">
        <v>28</v>
      </c>
      <c r="B50" s="62" t="s">
        <v>151</v>
      </c>
      <c r="C50" s="616">
        <v>16062575.470000001</v>
      </c>
      <c r="D50" s="616">
        <v>0</v>
      </c>
      <c r="E50" s="618">
        <f t="shared" si="7"/>
        <v>16062575.470000001</v>
      </c>
      <c r="F50" s="616">
        <v>12842968.800000001</v>
      </c>
      <c r="G50" s="616">
        <v>0</v>
      </c>
      <c r="H50" s="619">
        <f t="shared" si="8"/>
        <v>12842968.800000001</v>
      </c>
    </row>
    <row r="51" spans="1:8">
      <c r="A51" s="61">
        <v>29</v>
      </c>
      <c r="B51" s="62" t="s">
        <v>150</v>
      </c>
      <c r="C51" s="616">
        <v>78008317.140000001</v>
      </c>
      <c r="D51" s="616">
        <v>0</v>
      </c>
      <c r="E51" s="618">
        <f t="shared" si="7"/>
        <v>78008317.140000001</v>
      </c>
      <c r="F51" s="616">
        <v>76864654.709999993</v>
      </c>
      <c r="G51" s="616">
        <v>0</v>
      </c>
      <c r="H51" s="619">
        <f t="shared" si="8"/>
        <v>76864654.709999993</v>
      </c>
    </row>
    <row r="52" spans="1:8">
      <c r="A52" s="61">
        <v>30</v>
      </c>
      <c r="B52" s="62" t="s">
        <v>149</v>
      </c>
      <c r="C52" s="616">
        <v>66569828.93</v>
      </c>
      <c r="D52" s="616">
        <v>1084839.28</v>
      </c>
      <c r="E52" s="618">
        <f t="shared" si="7"/>
        <v>67654668.209999993</v>
      </c>
      <c r="F52" s="616">
        <v>55585309.57</v>
      </c>
      <c r="G52" s="616">
        <v>921683.89</v>
      </c>
      <c r="H52" s="619">
        <f t="shared" si="8"/>
        <v>56506993.460000001</v>
      </c>
    </row>
    <row r="53" spans="1:8">
      <c r="A53" s="61">
        <v>31</v>
      </c>
      <c r="B53" s="65" t="s">
        <v>272</v>
      </c>
      <c r="C53" s="620">
        <f>C47+C48+C49+C50+C51+C52</f>
        <v>476959979.35000002</v>
      </c>
      <c r="D53" s="620">
        <f>D47+D48+D49+D50+D51+D52</f>
        <v>25663965.859999999</v>
      </c>
      <c r="E53" s="618">
        <f t="shared" si="7"/>
        <v>502623945.21000004</v>
      </c>
      <c r="F53" s="620">
        <f>F47+F48+F49+F50+F51+F52</f>
        <v>397041538.62</v>
      </c>
      <c r="G53" s="620">
        <f>G47+G48+G49+G50+G51+G52</f>
        <v>25137860.710000001</v>
      </c>
      <c r="H53" s="618">
        <f t="shared" si="8"/>
        <v>422179399.32999998</v>
      </c>
    </row>
    <row r="54" spans="1:8">
      <c r="A54" s="61">
        <v>32</v>
      </c>
      <c r="B54" s="65" t="s">
        <v>273</v>
      </c>
      <c r="C54" s="620">
        <f>C45-C53</f>
        <v>-47313656.990000069</v>
      </c>
      <c r="D54" s="620">
        <f>D45-D53</f>
        <v>-24940071.790000003</v>
      </c>
      <c r="E54" s="618">
        <f t="shared" si="7"/>
        <v>-72253728.780000076</v>
      </c>
      <c r="F54" s="620">
        <f>F45-F53</f>
        <v>-73558188.09800005</v>
      </c>
      <c r="G54" s="620">
        <f>G45-G53</f>
        <v>-15902404.629999993</v>
      </c>
      <c r="H54" s="618">
        <f t="shared" si="8"/>
        <v>-89460592.728000045</v>
      </c>
    </row>
    <row r="55" spans="1:8">
      <c r="A55" s="61"/>
      <c r="B55" s="66"/>
      <c r="C55" s="625"/>
      <c r="D55" s="625"/>
      <c r="E55" s="622"/>
      <c r="F55" s="625"/>
      <c r="G55" s="625"/>
      <c r="H55" s="623"/>
    </row>
    <row r="56" spans="1:8">
      <c r="A56" s="61">
        <v>33</v>
      </c>
      <c r="B56" s="65" t="s">
        <v>148</v>
      </c>
      <c r="C56" s="620">
        <f>C31+C54</f>
        <v>594521787.08309937</v>
      </c>
      <c r="D56" s="620">
        <f>D31+D54</f>
        <v>233418923.23969975</v>
      </c>
      <c r="E56" s="618">
        <f>C56+D56</f>
        <v>827940710.32279909</v>
      </c>
      <c r="F56" s="620">
        <f>F31+F54</f>
        <v>384937996.28200006</v>
      </c>
      <c r="G56" s="620">
        <f>G31+G54</f>
        <v>143163822.04739648</v>
      </c>
      <c r="H56" s="619">
        <f>F56+G56</f>
        <v>528101818.32939655</v>
      </c>
    </row>
    <row r="57" spans="1:8">
      <c r="A57" s="61"/>
      <c r="B57" s="66"/>
      <c r="C57" s="625"/>
      <c r="D57" s="625"/>
      <c r="E57" s="622"/>
      <c r="F57" s="625"/>
      <c r="G57" s="625"/>
      <c r="H57" s="623"/>
    </row>
    <row r="58" spans="1:8">
      <c r="A58" s="61">
        <v>34</v>
      </c>
      <c r="B58" s="62" t="s">
        <v>147</v>
      </c>
      <c r="C58" s="616">
        <v>-76424144.902500004</v>
      </c>
      <c r="D58" s="616">
        <v>-51235423.100000001</v>
      </c>
      <c r="E58" s="618">
        <f>C58+D58</f>
        <v>-127659568.0025</v>
      </c>
      <c r="F58" s="616">
        <v>427174393.66219997</v>
      </c>
      <c r="G58" s="616">
        <v>-15324085.210000001</v>
      </c>
      <c r="H58" s="619">
        <f>F58+G58</f>
        <v>411850308.4522</v>
      </c>
    </row>
    <row r="59" spans="1:8" s="232" customFormat="1">
      <c r="A59" s="61">
        <v>35</v>
      </c>
      <c r="B59" s="62" t="s">
        <v>146</v>
      </c>
      <c r="C59" s="616">
        <v>3667266.91</v>
      </c>
      <c r="D59" s="616">
        <v>0</v>
      </c>
      <c r="E59" s="618">
        <f>C59+D59</f>
        <v>3667266.91</v>
      </c>
      <c r="F59" s="616">
        <v>5827087</v>
      </c>
      <c r="G59" s="616">
        <v>0</v>
      </c>
      <c r="H59" s="619">
        <f>F59+G59</f>
        <v>5827087</v>
      </c>
    </row>
    <row r="60" spans="1:8">
      <c r="A60" s="61">
        <v>36</v>
      </c>
      <c r="B60" s="62" t="s">
        <v>145</v>
      </c>
      <c r="C60" s="616">
        <v>3857552.2422000002</v>
      </c>
      <c r="D60" s="616">
        <v>17602495.800000001</v>
      </c>
      <c r="E60" s="618">
        <f>C60+D60</f>
        <v>21460048.042199999</v>
      </c>
      <c r="F60" s="616">
        <v>51391303.462499999</v>
      </c>
      <c r="G60" s="616">
        <v>8943785.8900000006</v>
      </c>
      <c r="H60" s="619">
        <f>F60+G60</f>
        <v>60335089.352499999</v>
      </c>
    </row>
    <row r="61" spans="1:8">
      <c r="A61" s="61">
        <v>37</v>
      </c>
      <c r="B61" s="65" t="s">
        <v>144</v>
      </c>
      <c r="C61" s="620">
        <f>C58+C59+C60</f>
        <v>-68899325.750300005</v>
      </c>
      <c r="D61" s="620">
        <f>D58+D59+D60</f>
        <v>-33632927.299999997</v>
      </c>
      <c r="E61" s="618">
        <f>C61+D61</f>
        <v>-102532253.0503</v>
      </c>
      <c r="F61" s="620">
        <f>F58+F59+F60</f>
        <v>484392784.12469995</v>
      </c>
      <c r="G61" s="620">
        <f>G58+G59+G60</f>
        <v>-6380299.3200000003</v>
      </c>
      <c r="H61" s="619">
        <f>F61+G61</f>
        <v>478012484.80469996</v>
      </c>
    </row>
    <row r="62" spans="1:8">
      <c r="A62" s="61"/>
      <c r="B62" s="68"/>
      <c r="C62" s="621"/>
      <c r="D62" s="621"/>
      <c r="E62" s="622"/>
      <c r="F62" s="621"/>
      <c r="G62" s="621"/>
      <c r="H62" s="623"/>
    </row>
    <row r="63" spans="1:8">
      <c r="A63" s="61">
        <v>38</v>
      </c>
      <c r="B63" s="69" t="s">
        <v>143</v>
      </c>
      <c r="C63" s="620">
        <f>C56-C61</f>
        <v>663421112.83339942</v>
      </c>
      <c r="D63" s="620">
        <f>D56-D61</f>
        <v>267051850.53969973</v>
      </c>
      <c r="E63" s="618">
        <f>C63+D63</f>
        <v>930472963.37309909</v>
      </c>
      <c r="F63" s="620">
        <f>F56-F61</f>
        <v>-99454787.842699885</v>
      </c>
      <c r="G63" s="620">
        <f>G56-G61</f>
        <v>149544121.36739647</v>
      </c>
      <c r="H63" s="619">
        <f>F63+G63</f>
        <v>50089333.524696589</v>
      </c>
    </row>
    <row r="64" spans="1:8">
      <c r="A64" s="57">
        <v>39</v>
      </c>
      <c r="B64" s="62" t="s">
        <v>142</v>
      </c>
      <c r="C64" s="626">
        <v>98501418.181955963</v>
      </c>
      <c r="D64" s="626"/>
      <c r="E64" s="618">
        <f>C64+D64</f>
        <v>98501418.181955963</v>
      </c>
      <c r="F64" s="626">
        <v>-10208259</v>
      </c>
      <c r="G64" s="626"/>
      <c r="H64" s="619">
        <f>F64+G64</f>
        <v>-10208259</v>
      </c>
    </row>
    <row r="65" spans="1:8">
      <c r="A65" s="61">
        <v>40</v>
      </c>
      <c r="B65" s="65" t="s">
        <v>141</v>
      </c>
      <c r="C65" s="620">
        <f>C63-C64</f>
        <v>564919694.65144348</v>
      </c>
      <c r="D65" s="620">
        <f>D63-D64</f>
        <v>267051850.53969973</v>
      </c>
      <c r="E65" s="618">
        <f>C65+D65</f>
        <v>831971545.19114327</v>
      </c>
      <c r="F65" s="620">
        <f>F63-F64</f>
        <v>-89246528.842699885</v>
      </c>
      <c r="G65" s="620">
        <f>G63-G64</f>
        <v>149544121.36739647</v>
      </c>
      <c r="H65" s="619">
        <f>F65+G65</f>
        <v>60297592.524696589</v>
      </c>
    </row>
    <row r="66" spans="1:8">
      <c r="A66" s="57">
        <v>41</v>
      </c>
      <c r="B66" s="62" t="s">
        <v>140</v>
      </c>
      <c r="C66" s="626">
        <v>2390.21</v>
      </c>
      <c r="D66" s="626"/>
      <c r="E66" s="618">
        <f>C66+D66</f>
        <v>2390.21</v>
      </c>
      <c r="F66" s="626">
        <v>-3188712.16</v>
      </c>
      <c r="G66" s="626"/>
      <c r="H66" s="619">
        <f>F66+G66</f>
        <v>-3188712.16</v>
      </c>
    </row>
    <row r="67" spans="1:8" ht="13.5" thickBot="1">
      <c r="A67" s="70">
        <v>42</v>
      </c>
      <c r="B67" s="71" t="s">
        <v>139</v>
      </c>
      <c r="C67" s="627">
        <f>C65+C66</f>
        <v>564922084.86144352</v>
      </c>
      <c r="D67" s="627">
        <f>D65+D66</f>
        <v>267051850.53969973</v>
      </c>
      <c r="E67" s="628">
        <f>C67+D67</f>
        <v>831973935.40114331</v>
      </c>
      <c r="F67" s="627">
        <f>F65+F66</f>
        <v>-92435241.002699882</v>
      </c>
      <c r="G67" s="627">
        <f>G65+G66</f>
        <v>149544121.36739647</v>
      </c>
      <c r="H67" s="629">
        <f>F67+G67</f>
        <v>57108880.364696592</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
  <sheetViews>
    <sheetView showGridLines="0" zoomScaleNormal="100" workbookViewId="0"/>
  </sheetViews>
  <sheetFormatPr defaultColWidth="9.140625" defaultRowHeight="14.25"/>
  <cols>
    <col min="1" max="1" width="9.5703125" style="5" bestFit="1" customWidth="1"/>
    <col min="2" max="2" width="72.28515625" style="5" customWidth="1"/>
    <col min="3" max="3" width="20.5703125" style="5" customWidth="1"/>
    <col min="4" max="4" width="18.42578125" style="5" customWidth="1"/>
    <col min="5" max="5" width="16.140625" style="5" customWidth="1"/>
    <col min="6" max="6" width="16.7109375" style="5" customWidth="1"/>
    <col min="7" max="7" width="20" style="5" customWidth="1"/>
    <col min="8" max="8" width="17.85546875" style="5" customWidth="1"/>
    <col min="9" max="16384" width="9.140625" style="5"/>
  </cols>
  <sheetData>
    <row r="1" spans="1:8">
      <c r="A1" s="2" t="s">
        <v>30</v>
      </c>
      <c r="B1" s="3" t="str">
        <f>'1. key ratios '!B1</f>
        <v>Bank of Georgia</v>
      </c>
    </row>
    <row r="2" spans="1:8">
      <c r="A2" s="2" t="s">
        <v>31</v>
      </c>
      <c r="B2" s="458">
        <f>'2.RC'!B2</f>
        <v>44561</v>
      </c>
    </row>
    <row r="3" spans="1:8">
      <c r="A3" s="4"/>
    </row>
    <row r="4" spans="1:8" ht="15" thickBot="1">
      <c r="A4" s="4" t="s">
        <v>74</v>
      </c>
      <c r="B4" s="4"/>
      <c r="C4" s="210"/>
      <c r="D4" s="210"/>
      <c r="E4" s="210"/>
      <c r="F4" s="211"/>
      <c r="G4" s="211"/>
      <c r="H4" s="212" t="s">
        <v>73</v>
      </c>
    </row>
    <row r="5" spans="1:8">
      <c r="A5" s="675" t="s">
        <v>6</v>
      </c>
      <c r="B5" s="677" t="s">
        <v>338</v>
      </c>
      <c r="C5" s="671" t="s">
        <v>68</v>
      </c>
      <c r="D5" s="672"/>
      <c r="E5" s="673"/>
      <c r="F5" s="671" t="s">
        <v>72</v>
      </c>
      <c r="G5" s="672"/>
      <c r="H5" s="674"/>
    </row>
    <row r="6" spans="1:8">
      <c r="A6" s="676"/>
      <c r="B6" s="678"/>
      <c r="C6" s="32" t="s">
        <v>285</v>
      </c>
      <c r="D6" s="32" t="s">
        <v>120</v>
      </c>
      <c r="E6" s="32" t="s">
        <v>107</v>
      </c>
      <c r="F6" s="32" t="s">
        <v>285</v>
      </c>
      <c r="G6" s="32" t="s">
        <v>120</v>
      </c>
      <c r="H6" s="33" t="s">
        <v>107</v>
      </c>
    </row>
    <row r="7" spans="1:8" s="18" customFormat="1">
      <c r="A7" s="213">
        <v>1</v>
      </c>
      <c r="B7" s="214" t="s">
        <v>372</v>
      </c>
      <c r="C7" s="38"/>
      <c r="D7" s="38"/>
      <c r="E7" s="215">
        <f>C7+D7</f>
        <v>0</v>
      </c>
      <c r="F7" s="38"/>
      <c r="G7" s="38"/>
      <c r="H7" s="39">
        <f t="shared" ref="H7:H53" si="0">F7+G7</f>
        <v>0</v>
      </c>
    </row>
    <row r="8" spans="1:8" s="18" customFormat="1">
      <c r="A8" s="213">
        <v>1.1000000000000001</v>
      </c>
      <c r="B8" s="267" t="s">
        <v>303</v>
      </c>
      <c r="C8" s="38">
        <v>871010887.16999996</v>
      </c>
      <c r="D8" s="38">
        <v>784628130.9914</v>
      </c>
      <c r="E8" s="215">
        <f t="shared" ref="E8:E53" si="1">C8+D8</f>
        <v>1655639018.1613998</v>
      </c>
      <c r="F8" s="38">
        <v>696957331.16999996</v>
      </c>
      <c r="G8" s="38">
        <v>763553228.08130002</v>
      </c>
      <c r="H8" s="39">
        <f t="shared" si="0"/>
        <v>1460510559.2512999</v>
      </c>
    </row>
    <row r="9" spans="1:8" s="18" customFormat="1">
      <c r="A9" s="213">
        <v>1.2</v>
      </c>
      <c r="B9" s="267" t="s">
        <v>304</v>
      </c>
      <c r="C9" s="38">
        <v>0</v>
      </c>
      <c r="D9" s="38">
        <v>71540094.829999998</v>
      </c>
      <c r="E9" s="215">
        <f t="shared" si="1"/>
        <v>71540094.829999998</v>
      </c>
      <c r="F9" s="38">
        <v>0</v>
      </c>
      <c r="G9" s="38">
        <v>124910827.36000001</v>
      </c>
      <c r="H9" s="39">
        <f t="shared" si="0"/>
        <v>124910827.36000001</v>
      </c>
    </row>
    <row r="10" spans="1:8" s="18" customFormat="1">
      <c r="A10" s="213">
        <v>1.3</v>
      </c>
      <c r="B10" s="267" t="s">
        <v>305</v>
      </c>
      <c r="C10" s="38">
        <v>228742419.75999999</v>
      </c>
      <c r="D10" s="38">
        <v>16077709.096599996</v>
      </c>
      <c r="E10" s="215">
        <f t="shared" si="1"/>
        <v>244820128.85659999</v>
      </c>
      <c r="F10" s="38">
        <v>209112414.61000001</v>
      </c>
      <c r="G10" s="38">
        <v>16316047.601999998</v>
      </c>
      <c r="H10" s="39">
        <f t="shared" si="0"/>
        <v>225428462.21200001</v>
      </c>
    </row>
    <row r="11" spans="1:8" s="18" customFormat="1">
      <c r="A11" s="213">
        <v>1.4</v>
      </c>
      <c r="B11" s="267" t="s">
        <v>286</v>
      </c>
      <c r="C11" s="38">
        <v>169859313.00999999</v>
      </c>
      <c r="D11" s="38">
        <v>344304902.7493</v>
      </c>
      <c r="E11" s="215">
        <f t="shared" si="1"/>
        <v>514164215.75929999</v>
      </c>
      <c r="F11" s="38">
        <v>155988671.03</v>
      </c>
      <c r="G11" s="38">
        <v>242968447.92320001</v>
      </c>
      <c r="H11" s="39">
        <f t="shared" si="0"/>
        <v>398957118.95319998</v>
      </c>
    </row>
    <row r="12" spans="1:8" s="18" customFormat="1" ht="29.25" customHeight="1">
      <c r="A12" s="213">
        <v>2</v>
      </c>
      <c r="B12" s="217" t="s">
        <v>307</v>
      </c>
      <c r="C12" s="38">
        <v>0</v>
      </c>
      <c r="D12" s="38">
        <v>0</v>
      </c>
      <c r="E12" s="215">
        <f t="shared" si="1"/>
        <v>0</v>
      </c>
      <c r="F12" s="38">
        <v>0</v>
      </c>
      <c r="G12" s="38">
        <v>0</v>
      </c>
      <c r="H12" s="39">
        <f t="shared" si="0"/>
        <v>0</v>
      </c>
    </row>
    <row r="13" spans="1:8" s="18" customFormat="1" ht="19.899999999999999" customHeight="1">
      <c r="A13" s="213">
        <v>3</v>
      </c>
      <c r="B13" s="217" t="s">
        <v>306</v>
      </c>
      <c r="C13" s="38"/>
      <c r="D13" s="38"/>
      <c r="E13" s="215">
        <f t="shared" si="1"/>
        <v>0</v>
      </c>
      <c r="F13" s="38"/>
      <c r="G13" s="38"/>
      <c r="H13" s="39">
        <f t="shared" si="0"/>
        <v>0</v>
      </c>
    </row>
    <row r="14" spans="1:8" s="18" customFormat="1">
      <c r="A14" s="213">
        <v>3.1</v>
      </c>
      <c r="B14" s="268" t="s">
        <v>287</v>
      </c>
      <c r="C14" s="38">
        <v>1933154000</v>
      </c>
      <c r="D14" s="38">
        <v>0</v>
      </c>
      <c r="E14" s="215">
        <f t="shared" si="1"/>
        <v>1933154000</v>
      </c>
      <c r="F14" s="38">
        <v>2358681000</v>
      </c>
      <c r="G14" s="38">
        <v>0</v>
      </c>
      <c r="H14" s="39">
        <f t="shared" si="0"/>
        <v>2358681000</v>
      </c>
    </row>
    <row r="15" spans="1:8" s="18" customFormat="1">
      <c r="A15" s="213">
        <v>3.2</v>
      </c>
      <c r="B15" s="268" t="s">
        <v>288</v>
      </c>
      <c r="C15" s="38"/>
      <c r="D15" s="38"/>
      <c r="E15" s="215">
        <f t="shared" si="1"/>
        <v>0</v>
      </c>
      <c r="F15" s="38"/>
      <c r="G15" s="38"/>
      <c r="H15" s="39">
        <f t="shared" si="0"/>
        <v>0</v>
      </c>
    </row>
    <row r="16" spans="1:8" s="18" customFormat="1">
      <c r="A16" s="213">
        <v>4</v>
      </c>
      <c r="B16" s="271" t="s">
        <v>317</v>
      </c>
      <c r="C16" s="38"/>
      <c r="D16" s="38"/>
      <c r="E16" s="215">
        <f t="shared" si="1"/>
        <v>0</v>
      </c>
      <c r="F16" s="38"/>
      <c r="G16" s="38"/>
      <c r="H16" s="39">
        <f t="shared" si="0"/>
        <v>0</v>
      </c>
    </row>
    <row r="17" spans="1:8" s="18" customFormat="1">
      <c r="A17" s="213">
        <v>4.0999999999999996</v>
      </c>
      <c r="B17" s="268" t="s">
        <v>308</v>
      </c>
      <c r="C17" s="38">
        <v>378931302.02999997</v>
      </c>
      <c r="D17" s="38">
        <v>316191341.16000003</v>
      </c>
      <c r="E17" s="215">
        <f t="shared" si="1"/>
        <v>695122643.19000006</v>
      </c>
      <c r="F17" s="38">
        <v>361123354.75</v>
      </c>
      <c r="G17" s="38">
        <v>358763614.93000001</v>
      </c>
      <c r="H17" s="39">
        <f t="shared" si="0"/>
        <v>719886969.68000007</v>
      </c>
    </row>
    <row r="18" spans="1:8" s="18" customFormat="1">
      <c r="A18" s="213">
        <v>4.2</v>
      </c>
      <c r="B18" s="268" t="s">
        <v>302</v>
      </c>
      <c r="C18" s="38">
        <v>541999627.10000002</v>
      </c>
      <c r="D18" s="38">
        <v>441432799.82880002</v>
      </c>
      <c r="E18" s="215">
        <f t="shared" si="1"/>
        <v>983432426.92880011</v>
      </c>
      <c r="F18" s="38">
        <v>474433658.81</v>
      </c>
      <c r="G18" s="38">
        <v>507669106.48220003</v>
      </c>
      <c r="H18" s="39">
        <f t="shared" si="0"/>
        <v>982102765.29220009</v>
      </c>
    </row>
    <row r="19" spans="1:8" s="18" customFormat="1">
      <c r="A19" s="213">
        <v>5</v>
      </c>
      <c r="B19" s="217" t="s">
        <v>316</v>
      </c>
      <c r="C19" s="38"/>
      <c r="D19" s="38"/>
      <c r="E19" s="215">
        <f t="shared" si="1"/>
        <v>0</v>
      </c>
      <c r="F19" s="38"/>
      <c r="G19" s="38"/>
      <c r="H19" s="39">
        <f t="shared" si="0"/>
        <v>0</v>
      </c>
    </row>
    <row r="20" spans="1:8" s="18" customFormat="1">
      <c r="A20" s="213">
        <v>5.0999999999999996</v>
      </c>
      <c r="B20" s="269" t="s">
        <v>291</v>
      </c>
      <c r="C20" s="38">
        <v>173119336.34</v>
      </c>
      <c r="D20" s="38">
        <v>153626515.34</v>
      </c>
      <c r="E20" s="215">
        <f t="shared" si="1"/>
        <v>326745851.68000001</v>
      </c>
      <c r="F20" s="38">
        <v>204499920.68000001</v>
      </c>
      <c r="G20" s="38">
        <v>266642316.86000001</v>
      </c>
      <c r="H20" s="39">
        <f t="shared" si="0"/>
        <v>471142237.54000002</v>
      </c>
    </row>
    <row r="21" spans="1:8" s="18" customFormat="1">
      <c r="A21" s="213">
        <v>5.2</v>
      </c>
      <c r="B21" s="269" t="s">
        <v>290</v>
      </c>
      <c r="C21" s="38">
        <v>183619188.75</v>
      </c>
      <c r="D21" s="38">
        <v>369404.5</v>
      </c>
      <c r="E21" s="215">
        <f t="shared" si="1"/>
        <v>183988593.25</v>
      </c>
      <c r="F21" s="38">
        <v>158226281.16</v>
      </c>
      <c r="G21" s="38">
        <v>643847</v>
      </c>
      <c r="H21" s="39">
        <f t="shared" si="0"/>
        <v>158870128.16</v>
      </c>
    </row>
    <row r="22" spans="1:8" s="18" customFormat="1">
      <c r="A22" s="213">
        <v>5.3</v>
      </c>
      <c r="B22" s="269" t="s">
        <v>289</v>
      </c>
      <c r="C22" s="38">
        <v>21200728144.689999</v>
      </c>
      <c r="D22" s="38">
        <v>31852861862.959999</v>
      </c>
      <c r="E22" s="215">
        <f t="shared" si="1"/>
        <v>53053590007.649994</v>
      </c>
      <c r="F22" s="38">
        <v>9649337037.2600002</v>
      </c>
      <c r="G22" s="38">
        <v>11869432235.589998</v>
      </c>
      <c r="H22" s="39">
        <f t="shared" si="0"/>
        <v>21518769272.849998</v>
      </c>
    </row>
    <row r="23" spans="1:8" s="18" customFormat="1">
      <c r="A23" s="213" t="s">
        <v>15</v>
      </c>
      <c r="B23" s="218" t="s">
        <v>75</v>
      </c>
      <c r="C23" s="38">
        <v>7752041939.7799997</v>
      </c>
      <c r="D23" s="38">
        <v>5662092487.6400003</v>
      </c>
      <c r="E23" s="215">
        <f t="shared" si="1"/>
        <v>13414134427.42</v>
      </c>
      <c r="F23" s="38">
        <v>7037848635.0699997</v>
      </c>
      <c r="G23" s="38">
        <v>5239601465.1599998</v>
      </c>
      <c r="H23" s="39">
        <f t="shared" si="0"/>
        <v>12277450100.23</v>
      </c>
    </row>
    <row r="24" spans="1:8" s="18" customFormat="1">
      <c r="A24" s="213" t="s">
        <v>16</v>
      </c>
      <c r="B24" s="218" t="s">
        <v>76</v>
      </c>
      <c r="C24" s="38">
        <v>1849204650.9200001</v>
      </c>
      <c r="D24" s="38">
        <v>5474975705.2399998</v>
      </c>
      <c r="E24" s="215">
        <f t="shared" si="1"/>
        <v>7324180356.1599998</v>
      </c>
      <c r="F24" s="38">
        <v>1623584444.7</v>
      </c>
      <c r="G24" s="38">
        <v>4967449262.2799997</v>
      </c>
      <c r="H24" s="39">
        <f t="shared" si="0"/>
        <v>6591033706.9799995</v>
      </c>
    </row>
    <row r="25" spans="1:8" s="18" customFormat="1">
      <c r="A25" s="213" t="s">
        <v>17</v>
      </c>
      <c r="B25" s="218" t="s">
        <v>77</v>
      </c>
      <c r="C25" s="38">
        <v>0</v>
      </c>
      <c r="D25" s="38">
        <v>0</v>
      </c>
      <c r="E25" s="215">
        <f t="shared" si="1"/>
        <v>0</v>
      </c>
      <c r="F25" s="38">
        <v>0</v>
      </c>
      <c r="G25" s="38">
        <v>0</v>
      </c>
      <c r="H25" s="39">
        <f t="shared" si="0"/>
        <v>0</v>
      </c>
    </row>
    <row r="26" spans="1:8" s="18" customFormat="1">
      <c r="A26" s="213" t="s">
        <v>18</v>
      </c>
      <c r="B26" s="218" t="s">
        <v>78</v>
      </c>
      <c r="C26" s="38">
        <v>1269324895.01</v>
      </c>
      <c r="D26" s="38">
        <v>2170186906.1599998</v>
      </c>
      <c r="E26" s="215">
        <f t="shared" si="1"/>
        <v>3439511801.1700001</v>
      </c>
      <c r="F26" s="38">
        <v>987903957.49000001</v>
      </c>
      <c r="G26" s="38">
        <v>1662381508.1500001</v>
      </c>
      <c r="H26" s="39">
        <f t="shared" si="0"/>
        <v>2650285465.6400003</v>
      </c>
    </row>
    <row r="27" spans="1:8" s="18" customFormat="1">
      <c r="A27" s="213" t="s">
        <v>19</v>
      </c>
      <c r="B27" s="218" t="s">
        <v>79</v>
      </c>
      <c r="C27" s="38">
        <v>0</v>
      </c>
      <c r="D27" s="38">
        <v>0</v>
      </c>
      <c r="E27" s="215">
        <f t="shared" si="1"/>
        <v>0</v>
      </c>
      <c r="F27" s="38">
        <v>0</v>
      </c>
      <c r="G27" s="38">
        <v>0</v>
      </c>
      <c r="H27" s="39">
        <f t="shared" si="0"/>
        <v>0</v>
      </c>
    </row>
    <row r="28" spans="1:8" s="18" customFormat="1">
      <c r="A28" s="213">
        <v>5.4</v>
      </c>
      <c r="B28" s="269" t="s">
        <v>292</v>
      </c>
      <c r="C28" s="38">
        <v>350879154.68000001</v>
      </c>
      <c r="D28" s="38">
        <v>527010702.19999999</v>
      </c>
      <c r="E28" s="215">
        <f t="shared" si="1"/>
        <v>877889856.88</v>
      </c>
      <c r="F28" s="38">
        <v>239450597.02000001</v>
      </c>
      <c r="G28" s="38">
        <v>432524033.44999999</v>
      </c>
      <c r="H28" s="39">
        <f t="shared" si="0"/>
        <v>671974630.47000003</v>
      </c>
    </row>
    <row r="29" spans="1:8" s="18" customFormat="1">
      <c r="A29" s="213">
        <v>5.5</v>
      </c>
      <c r="B29" s="269" t="s">
        <v>293</v>
      </c>
      <c r="C29" s="38">
        <v>0</v>
      </c>
      <c r="D29" s="38">
        <v>0</v>
      </c>
      <c r="E29" s="215">
        <f t="shared" si="1"/>
        <v>0</v>
      </c>
      <c r="F29" s="38">
        <v>0</v>
      </c>
      <c r="G29" s="38">
        <v>0</v>
      </c>
      <c r="H29" s="39">
        <f t="shared" si="0"/>
        <v>0</v>
      </c>
    </row>
    <row r="30" spans="1:8" s="18" customFormat="1">
      <c r="A30" s="213">
        <v>5.6</v>
      </c>
      <c r="B30" s="269" t="s">
        <v>294</v>
      </c>
      <c r="C30" s="38">
        <v>306310371.68000001</v>
      </c>
      <c r="D30" s="38">
        <v>1820222864.9300001</v>
      </c>
      <c r="E30" s="215">
        <f t="shared" si="1"/>
        <v>2126533236.6100001</v>
      </c>
      <c r="F30" s="38">
        <v>202338568.71000001</v>
      </c>
      <c r="G30" s="38">
        <v>1467692286.9100001</v>
      </c>
      <c r="H30" s="39">
        <f t="shared" si="0"/>
        <v>1670030855.6200001</v>
      </c>
    </row>
    <row r="31" spans="1:8" s="18" customFormat="1">
      <c r="A31" s="213">
        <v>5.7</v>
      </c>
      <c r="B31" s="269" t="s">
        <v>79</v>
      </c>
      <c r="C31" s="38">
        <v>2238836887.0100002</v>
      </c>
      <c r="D31" s="38">
        <v>4207018554.25</v>
      </c>
      <c r="E31" s="215">
        <f t="shared" si="1"/>
        <v>6445855441.2600002</v>
      </c>
      <c r="F31" s="38">
        <v>2009233835.3</v>
      </c>
      <c r="G31" s="38">
        <v>4343957387.6099997</v>
      </c>
      <c r="H31" s="39">
        <f t="shared" si="0"/>
        <v>6353191222.9099998</v>
      </c>
    </row>
    <row r="32" spans="1:8" s="18" customFormat="1">
      <c r="A32" s="213">
        <v>6</v>
      </c>
      <c r="B32" s="217" t="s">
        <v>322</v>
      </c>
      <c r="C32" s="38">
        <v>0</v>
      </c>
      <c r="D32" s="38">
        <v>0</v>
      </c>
      <c r="E32" s="215">
        <f t="shared" si="1"/>
        <v>0</v>
      </c>
      <c r="F32" s="38">
        <v>0</v>
      </c>
      <c r="G32" s="38">
        <v>0</v>
      </c>
      <c r="H32" s="39">
        <f t="shared" si="0"/>
        <v>0</v>
      </c>
    </row>
    <row r="33" spans="1:8" s="18" customFormat="1">
      <c r="A33" s="213">
        <v>6.1</v>
      </c>
      <c r="B33" s="270" t="s">
        <v>312</v>
      </c>
      <c r="C33" s="38">
        <v>208511655.56999993</v>
      </c>
      <c r="D33" s="38">
        <v>3084735828.384748</v>
      </c>
      <c r="E33" s="215">
        <f t="shared" si="1"/>
        <v>3293247483.9547482</v>
      </c>
      <c r="F33" s="38">
        <v>168537410</v>
      </c>
      <c r="G33" s="38">
        <v>3445140826</v>
      </c>
      <c r="H33" s="39">
        <f t="shared" si="0"/>
        <v>3613678236</v>
      </c>
    </row>
    <row r="34" spans="1:8" s="18" customFormat="1">
      <c r="A34" s="213">
        <v>6.2</v>
      </c>
      <c r="B34" s="270" t="s">
        <v>313</v>
      </c>
      <c r="C34" s="38">
        <v>223802785.63</v>
      </c>
      <c r="D34" s="38">
        <v>2941527854.2554393</v>
      </c>
      <c r="E34" s="215">
        <f t="shared" si="1"/>
        <v>3165330639.8854394</v>
      </c>
      <c r="F34" s="38">
        <v>73784089</v>
      </c>
      <c r="G34" s="38">
        <v>3749114851</v>
      </c>
      <c r="H34" s="39">
        <f t="shared" si="0"/>
        <v>3822898940</v>
      </c>
    </row>
    <row r="35" spans="1:8" s="18" customFormat="1">
      <c r="A35" s="213">
        <v>6.3</v>
      </c>
      <c r="B35" s="270" t="s">
        <v>309</v>
      </c>
      <c r="C35" s="38"/>
      <c r="D35" s="38"/>
      <c r="E35" s="215">
        <f t="shared" si="1"/>
        <v>0</v>
      </c>
      <c r="F35" s="38"/>
      <c r="G35" s="38"/>
      <c r="H35" s="39">
        <f t="shared" si="0"/>
        <v>0</v>
      </c>
    </row>
    <row r="36" spans="1:8" s="18" customFormat="1">
      <c r="A36" s="213">
        <v>6.4</v>
      </c>
      <c r="B36" s="270" t="s">
        <v>310</v>
      </c>
      <c r="C36" s="38"/>
      <c r="D36" s="38"/>
      <c r="E36" s="215">
        <f t="shared" si="1"/>
        <v>0</v>
      </c>
      <c r="F36" s="38"/>
      <c r="G36" s="38"/>
      <c r="H36" s="39">
        <f t="shared" si="0"/>
        <v>0</v>
      </c>
    </row>
    <row r="37" spans="1:8" s="18" customFormat="1">
      <c r="A37" s="213">
        <v>6.5</v>
      </c>
      <c r="B37" s="270" t="s">
        <v>311</v>
      </c>
      <c r="C37" s="38"/>
      <c r="D37" s="38">
        <v>7434240</v>
      </c>
      <c r="E37" s="215">
        <f t="shared" si="1"/>
        <v>7434240</v>
      </c>
      <c r="F37" s="38"/>
      <c r="G37" s="38">
        <v>7863840</v>
      </c>
      <c r="H37" s="39">
        <f t="shared" si="0"/>
        <v>7863840</v>
      </c>
    </row>
    <row r="38" spans="1:8" s="18" customFormat="1">
      <c r="A38" s="213">
        <v>6.6</v>
      </c>
      <c r="B38" s="270" t="s">
        <v>314</v>
      </c>
      <c r="C38" s="38"/>
      <c r="D38" s="38"/>
      <c r="E38" s="215">
        <f t="shared" si="1"/>
        <v>0</v>
      </c>
      <c r="F38" s="38"/>
      <c r="G38" s="38"/>
      <c r="H38" s="39">
        <f t="shared" si="0"/>
        <v>0</v>
      </c>
    </row>
    <row r="39" spans="1:8" s="18" customFormat="1">
      <c r="A39" s="213">
        <v>6.7</v>
      </c>
      <c r="B39" s="270" t="s">
        <v>315</v>
      </c>
      <c r="C39" s="38"/>
      <c r="D39" s="38"/>
      <c r="E39" s="215">
        <f t="shared" si="1"/>
        <v>0</v>
      </c>
      <c r="F39" s="38"/>
      <c r="G39" s="38"/>
      <c r="H39" s="39">
        <f t="shared" si="0"/>
        <v>0</v>
      </c>
    </row>
    <row r="40" spans="1:8" s="18" customFormat="1">
      <c r="A40" s="213">
        <v>7</v>
      </c>
      <c r="B40" s="217" t="s">
        <v>318</v>
      </c>
      <c r="C40" s="38"/>
      <c r="D40" s="38"/>
      <c r="E40" s="215">
        <f t="shared" si="1"/>
        <v>0</v>
      </c>
      <c r="F40" s="38"/>
      <c r="G40" s="38"/>
      <c r="H40" s="39">
        <f t="shared" si="0"/>
        <v>0</v>
      </c>
    </row>
    <row r="41" spans="1:8" s="18" customFormat="1">
      <c r="A41" s="213">
        <v>7.1</v>
      </c>
      <c r="B41" s="216" t="s">
        <v>319</v>
      </c>
      <c r="C41" s="38">
        <v>22361548.449999999</v>
      </c>
      <c r="D41" s="38">
        <v>1720377.91</v>
      </c>
      <c r="E41" s="215">
        <f t="shared" si="1"/>
        <v>24081926.359999999</v>
      </c>
      <c r="F41" s="38">
        <v>13947277.35</v>
      </c>
      <c r="G41" s="38">
        <v>3930166.63</v>
      </c>
      <c r="H41" s="39">
        <f t="shared" si="0"/>
        <v>17877443.98</v>
      </c>
    </row>
    <row r="42" spans="1:8" s="18" customFormat="1" ht="25.5">
      <c r="A42" s="213">
        <v>7.2</v>
      </c>
      <c r="B42" s="216" t="s">
        <v>320</v>
      </c>
      <c r="C42" s="38">
        <v>4203418.55</v>
      </c>
      <c r="D42" s="38">
        <v>946982.56219900004</v>
      </c>
      <c r="E42" s="215">
        <f t="shared" si="1"/>
        <v>5150401.1121990001</v>
      </c>
      <c r="F42" s="38">
        <v>7719617.21</v>
      </c>
      <c r="G42" s="38">
        <v>3465343.2651419998</v>
      </c>
      <c r="H42" s="39">
        <f t="shared" si="0"/>
        <v>11184960.475142</v>
      </c>
    </row>
    <row r="43" spans="1:8" s="18" customFormat="1" ht="25.5">
      <c r="A43" s="213">
        <v>7.3</v>
      </c>
      <c r="B43" s="216" t="s">
        <v>323</v>
      </c>
      <c r="C43" s="38">
        <v>119939037.10000001</v>
      </c>
      <c r="D43" s="38">
        <v>102049932.03999999</v>
      </c>
      <c r="E43" s="215">
        <f t="shared" si="1"/>
        <v>221988969.13999999</v>
      </c>
      <c r="F43" s="38">
        <v>111812365.75999999</v>
      </c>
      <c r="G43" s="38">
        <v>125700682.56</v>
      </c>
      <c r="H43" s="39">
        <f t="shared" si="0"/>
        <v>237513048.31999999</v>
      </c>
    </row>
    <row r="44" spans="1:8" s="18" customFormat="1" ht="25.5">
      <c r="A44" s="213">
        <v>7.4</v>
      </c>
      <c r="B44" s="216" t="s">
        <v>324</v>
      </c>
      <c r="C44" s="38">
        <v>39644430.189999998</v>
      </c>
      <c r="D44" s="38">
        <v>22543273.766805999</v>
      </c>
      <c r="E44" s="215">
        <f t="shared" si="1"/>
        <v>62187703.956805997</v>
      </c>
      <c r="F44" s="38">
        <v>48868604.189999998</v>
      </c>
      <c r="G44" s="38">
        <v>73414525.743158996</v>
      </c>
      <c r="H44" s="39">
        <f t="shared" si="0"/>
        <v>122283129.93315899</v>
      </c>
    </row>
    <row r="45" spans="1:8" s="18" customFormat="1">
      <c r="A45" s="213">
        <v>8</v>
      </c>
      <c r="B45" s="217" t="s">
        <v>301</v>
      </c>
      <c r="C45" s="38"/>
      <c r="D45" s="38"/>
      <c r="E45" s="215">
        <f t="shared" si="1"/>
        <v>0</v>
      </c>
      <c r="F45" s="38"/>
      <c r="G45" s="38"/>
      <c r="H45" s="39">
        <f t="shared" si="0"/>
        <v>0</v>
      </c>
    </row>
    <row r="46" spans="1:8" s="18" customFormat="1">
      <c r="A46" s="213">
        <v>8.1</v>
      </c>
      <c r="B46" s="268" t="s">
        <v>325</v>
      </c>
      <c r="C46" s="38"/>
      <c r="D46" s="38"/>
      <c r="E46" s="215">
        <f t="shared" si="1"/>
        <v>0</v>
      </c>
      <c r="F46" s="38"/>
      <c r="G46" s="38"/>
      <c r="H46" s="39">
        <f t="shared" si="0"/>
        <v>0</v>
      </c>
    </row>
    <row r="47" spans="1:8" s="18" customFormat="1">
      <c r="A47" s="213">
        <v>8.1999999999999993</v>
      </c>
      <c r="B47" s="268" t="s">
        <v>326</v>
      </c>
      <c r="C47" s="38"/>
      <c r="D47" s="38"/>
      <c r="E47" s="215">
        <f t="shared" si="1"/>
        <v>0</v>
      </c>
      <c r="F47" s="38"/>
      <c r="G47" s="38"/>
      <c r="H47" s="39">
        <f t="shared" si="0"/>
        <v>0</v>
      </c>
    </row>
    <row r="48" spans="1:8" s="18" customFormat="1">
      <c r="A48" s="213">
        <v>8.3000000000000007</v>
      </c>
      <c r="B48" s="268" t="s">
        <v>327</v>
      </c>
      <c r="C48" s="38"/>
      <c r="D48" s="38"/>
      <c r="E48" s="215">
        <f t="shared" si="1"/>
        <v>0</v>
      </c>
      <c r="F48" s="38"/>
      <c r="G48" s="38"/>
      <c r="H48" s="39">
        <f t="shared" si="0"/>
        <v>0</v>
      </c>
    </row>
    <row r="49" spans="1:8" s="18" customFormat="1">
      <c r="A49" s="213">
        <v>8.4</v>
      </c>
      <c r="B49" s="268" t="s">
        <v>328</v>
      </c>
      <c r="C49" s="38"/>
      <c r="D49" s="38"/>
      <c r="E49" s="215">
        <f t="shared" si="1"/>
        <v>0</v>
      </c>
      <c r="F49" s="38"/>
      <c r="G49" s="38"/>
      <c r="H49" s="39">
        <f t="shared" si="0"/>
        <v>0</v>
      </c>
    </row>
    <row r="50" spans="1:8" s="18" customFormat="1">
      <c r="A50" s="213">
        <v>8.5</v>
      </c>
      <c r="B50" s="268" t="s">
        <v>329</v>
      </c>
      <c r="C50" s="38"/>
      <c r="D50" s="38"/>
      <c r="E50" s="215">
        <f t="shared" si="1"/>
        <v>0</v>
      </c>
      <c r="F50" s="38"/>
      <c r="G50" s="38"/>
      <c r="H50" s="39">
        <f t="shared" si="0"/>
        <v>0</v>
      </c>
    </row>
    <row r="51" spans="1:8" s="18" customFormat="1">
      <c r="A51" s="213">
        <v>8.6</v>
      </c>
      <c r="B51" s="268" t="s">
        <v>330</v>
      </c>
      <c r="C51" s="38"/>
      <c r="D51" s="38"/>
      <c r="E51" s="215">
        <f t="shared" si="1"/>
        <v>0</v>
      </c>
      <c r="F51" s="38"/>
      <c r="G51" s="38"/>
      <c r="H51" s="39">
        <f t="shared" si="0"/>
        <v>0</v>
      </c>
    </row>
    <row r="52" spans="1:8" s="18" customFormat="1">
      <c r="A52" s="213">
        <v>8.6999999999999993</v>
      </c>
      <c r="B52" s="268" t="s">
        <v>331</v>
      </c>
      <c r="C52" s="38"/>
      <c r="D52" s="38"/>
      <c r="E52" s="215">
        <f t="shared" si="1"/>
        <v>0</v>
      </c>
      <c r="F52" s="38"/>
      <c r="G52" s="38"/>
      <c r="H52" s="39">
        <f t="shared" si="0"/>
        <v>0</v>
      </c>
    </row>
    <row r="53" spans="1:8" s="18" customFormat="1" ht="15" thickBot="1">
      <c r="A53" s="219">
        <v>9</v>
      </c>
      <c r="B53" s="220" t="s">
        <v>321</v>
      </c>
      <c r="C53" s="221"/>
      <c r="D53" s="221"/>
      <c r="E53" s="222">
        <f t="shared" si="1"/>
        <v>0</v>
      </c>
      <c r="F53" s="221"/>
      <c r="G53" s="221"/>
      <c r="H53" s="50">
        <f t="shared" si="0"/>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showGridLines="0" zoomScaleNormal="100" workbookViewId="0">
      <pane xSplit="1" ySplit="4" topLeftCell="B5" activePane="bottomRight" state="frozen"/>
      <selection activeCell="B2" sqref="B2"/>
      <selection pane="topRight" activeCell="B2" sqref="B2"/>
      <selection pane="bottomLeft" activeCell="B2" sqref="B2"/>
      <selection pane="bottomRight" activeCell="B5" sqref="B5"/>
    </sheetView>
  </sheetViews>
  <sheetFormatPr defaultColWidth="9.140625" defaultRowHeight="12.75"/>
  <cols>
    <col min="1" max="1" width="9.5703125" style="4" bestFit="1" customWidth="1"/>
    <col min="2" max="2" width="93.5703125" style="4" customWidth="1"/>
    <col min="3" max="4" width="18.42578125" style="4" customWidth="1"/>
    <col min="5" max="7" width="18.42578125" style="52" customWidth="1"/>
    <col min="8" max="11" width="9.7109375" style="52" customWidth="1"/>
    <col min="12" max="16384" width="9.140625" style="52"/>
  </cols>
  <sheetData>
    <row r="1" spans="1:8">
      <c r="A1" s="2" t="s">
        <v>30</v>
      </c>
      <c r="B1" s="3" t="str">
        <f>'1. key ratios '!B1</f>
        <v>Bank of Georgia</v>
      </c>
      <c r="C1" s="3"/>
    </row>
    <row r="2" spans="1:8">
      <c r="A2" s="2" t="s">
        <v>31</v>
      </c>
      <c r="B2" s="458">
        <f>'2.RC'!B2</f>
        <v>44561</v>
      </c>
      <c r="C2" s="6"/>
      <c r="D2" s="7"/>
      <c r="E2" s="72"/>
      <c r="F2" s="72"/>
      <c r="G2" s="72"/>
      <c r="H2" s="72"/>
    </row>
    <row r="3" spans="1:8">
      <c r="A3" s="2"/>
      <c r="B3" s="3"/>
      <c r="C3" s="6"/>
      <c r="D3" s="7"/>
      <c r="E3" s="72"/>
      <c r="F3" s="72"/>
      <c r="G3" s="72"/>
      <c r="H3" s="72"/>
    </row>
    <row r="4" spans="1:8" ht="15" customHeight="1" thickBot="1">
      <c r="A4" s="7" t="s">
        <v>196</v>
      </c>
      <c r="B4" s="156" t="s">
        <v>295</v>
      </c>
      <c r="C4" s="73" t="s">
        <v>73</v>
      </c>
    </row>
    <row r="5" spans="1:8" ht="15" customHeight="1">
      <c r="A5" s="253" t="s">
        <v>6</v>
      </c>
      <c r="B5" s="254"/>
      <c r="C5" s="456" t="s">
        <v>775</v>
      </c>
      <c r="D5" s="456" t="s">
        <v>776</v>
      </c>
      <c r="E5" s="456" t="s">
        <v>777</v>
      </c>
      <c r="F5" s="456" t="s">
        <v>778</v>
      </c>
      <c r="G5" s="457" t="s">
        <v>779</v>
      </c>
    </row>
    <row r="6" spans="1:8" ht="15" customHeight="1">
      <c r="A6" s="74">
        <v>1</v>
      </c>
      <c r="B6" s="376" t="s">
        <v>299</v>
      </c>
      <c r="C6" s="446">
        <f>C7+C9+C10</f>
        <v>15948275955.934664</v>
      </c>
      <c r="D6" s="449">
        <f>D7+D9+D10</f>
        <v>15417435324.362616</v>
      </c>
      <c r="E6" s="378">
        <f t="shared" ref="E6:G6" si="0">E7+E9+E10</f>
        <v>14781633317.500257</v>
      </c>
      <c r="F6" s="446">
        <f t="shared" si="0"/>
        <v>14731047465.729626</v>
      </c>
      <c r="G6" s="452">
        <f t="shared" si="0"/>
        <v>14248098033.158522</v>
      </c>
    </row>
    <row r="7" spans="1:8" ht="15" customHeight="1">
      <c r="A7" s="74">
        <v>1.1000000000000001</v>
      </c>
      <c r="B7" s="376" t="s">
        <v>479</v>
      </c>
      <c r="C7" s="447">
        <v>15140921228.102951</v>
      </c>
      <c r="D7" s="450">
        <v>14668180443.548391</v>
      </c>
      <c r="E7" s="447">
        <v>14069685683.007097</v>
      </c>
      <c r="F7" s="447">
        <v>14055197733.61487</v>
      </c>
      <c r="G7" s="453">
        <v>13556391833.248442</v>
      </c>
    </row>
    <row r="8" spans="1:8">
      <c r="A8" s="74" t="s">
        <v>14</v>
      </c>
      <c r="B8" s="376" t="s">
        <v>195</v>
      </c>
      <c r="C8" s="447">
        <v>31244923.489999998</v>
      </c>
      <c r="D8" s="450">
        <v>22545797.210000001</v>
      </c>
      <c r="E8" s="447">
        <v>147363666.34999999</v>
      </c>
      <c r="F8" s="447">
        <v>19638083.670000002</v>
      </c>
      <c r="G8" s="453">
        <v>338783151.70000005</v>
      </c>
    </row>
    <row r="9" spans="1:8" ht="15" customHeight="1">
      <c r="A9" s="74">
        <v>1.2</v>
      </c>
      <c r="B9" s="377" t="s">
        <v>194</v>
      </c>
      <c r="C9" s="447">
        <v>788190181.51263344</v>
      </c>
      <c r="D9" s="450">
        <v>720396711.56605005</v>
      </c>
      <c r="E9" s="447">
        <v>689421727.60358751</v>
      </c>
      <c r="F9" s="447">
        <v>649953863.49223745</v>
      </c>
      <c r="G9" s="453">
        <v>659735895.97358751</v>
      </c>
    </row>
    <row r="10" spans="1:8" ht="15" customHeight="1">
      <c r="A10" s="74">
        <v>1.3</v>
      </c>
      <c r="B10" s="376" t="s">
        <v>28</v>
      </c>
      <c r="C10" s="448">
        <v>19164546.319079004</v>
      </c>
      <c r="D10" s="450">
        <v>28858169.248175401</v>
      </c>
      <c r="E10" s="448">
        <v>22525906.889572997</v>
      </c>
      <c r="F10" s="447">
        <v>25895868.6225182</v>
      </c>
      <c r="G10" s="454">
        <v>31970303.936493397</v>
      </c>
    </row>
    <row r="11" spans="1:8" ht="15" customHeight="1">
      <c r="A11" s="74">
        <v>2</v>
      </c>
      <c r="B11" s="376" t="s">
        <v>296</v>
      </c>
      <c r="C11" s="447">
        <v>9730651.9381269906</v>
      </c>
      <c r="D11" s="450">
        <v>51451504.196805</v>
      </c>
      <c r="E11" s="447">
        <v>37900848.839961916</v>
      </c>
      <c r="F11" s="447">
        <v>6106753.9886693675</v>
      </c>
      <c r="G11" s="453">
        <v>12719589.748634126</v>
      </c>
    </row>
    <row r="12" spans="1:8" ht="15" customHeight="1">
      <c r="A12" s="74">
        <v>3</v>
      </c>
      <c r="B12" s="376" t="s">
        <v>297</v>
      </c>
      <c r="C12" s="448">
        <v>2019942740.5366223</v>
      </c>
      <c r="D12" s="450">
        <v>1779276234</v>
      </c>
      <c r="E12" s="448">
        <v>1779276234</v>
      </c>
      <c r="F12" s="447">
        <v>1779276234</v>
      </c>
      <c r="G12" s="454">
        <v>1779276234</v>
      </c>
    </row>
    <row r="13" spans="1:8" ht="15" customHeight="1" thickBot="1">
      <c r="A13" s="76">
        <v>4</v>
      </c>
      <c r="B13" s="77" t="s">
        <v>298</v>
      </c>
      <c r="C13" s="379">
        <f>C6+C11+C12</f>
        <v>17977949348.409412</v>
      </c>
      <c r="D13" s="451">
        <f>D6+D11+D12</f>
        <v>17248163062.559422</v>
      </c>
      <c r="E13" s="380">
        <f t="shared" ref="E13:G13" si="1">E6+E11+E12</f>
        <v>16598810400.340219</v>
      </c>
      <c r="F13" s="379">
        <f t="shared" si="1"/>
        <v>16516430453.718294</v>
      </c>
      <c r="G13" s="455">
        <f t="shared" si="1"/>
        <v>16040093856.907156</v>
      </c>
    </row>
    <row r="14" spans="1:8">
      <c r="B14" s="80"/>
    </row>
    <row r="15" spans="1:8" ht="25.5">
      <c r="B15" s="81" t="s">
        <v>480</v>
      </c>
    </row>
    <row r="16" spans="1:8">
      <c r="B16" s="81"/>
    </row>
    <row r="17" spans="1:4" ht="11.25">
      <c r="A17" s="52"/>
      <c r="B17" s="52"/>
      <c r="C17" s="52"/>
      <c r="D17" s="52"/>
    </row>
    <row r="18" spans="1:4" ht="11.25">
      <c r="A18" s="52"/>
      <c r="B18" s="52"/>
      <c r="C18" s="52"/>
      <c r="D18" s="52"/>
    </row>
    <row r="19" spans="1:4" ht="11.25">
      <c r="A19" s="52"/>
      <c r="B19" s="52"/>
      <c r="C19" s="52"/>
      <c r="D19" s="52"/>
    </row>
    <row r="20" spans="1:4" ht="11.25">
      <c r="A20" s="52"/>
      <c r="B20" s="52"/>
      <c r="C20" s="52"/>
      <c r="D20" s="52"/>
    </row>
    <row r="21" spans="1:4" ht="11.25">
      <c r="A21" s="52"/>
      <c r="B21" s="52"/>
      <c r="C21" s="52"/>
      <c r="D21" s="52"/>
    </row>
    <row r="22" spans="1:4" ht="11.25">
      <c r="A22" s="52"/>
      <c r="B22" s="52"/>
      <c r="C22" s="52"/>
      <c r="D22" s="52"/>
    </row>
    <row r="23" spans="1:4" ht="11.25">
      <c r="A23" s="52"/>
      <c r="B23" s="52"/>
      <c r="C23" s="52"/>
      <c r="D23" s="52"/>
    </row>
    <row r="24" spans="1:4" ht="11.25">
      <c r="A24" s="52"/>
      <c r="B24" s="52"/>
      <c r="C24" s="52"/>
      <c r="D24" s="52"/>
    </row>
    <row r="25" spans="1:4" ht="11.25">
      <c r="A25" s="52"/>
      <c r="B25" s="52"/>
      <c r="C25" s="52"/>
      <c r="D25" s="52"/>
    </row>
    <row r="26" spans="1:4" ht="11.25">
      <c r="A26" s="52"/>
      <c r="B26" s="52"/>
      <c r="C26" s="52"/>
      <c r="D26" s="52"/>
    </row>
    <row r="27" spans="1:4" ht="11.25">
      <c r="A27" s="52"/>
      <c r="B27" s="52"/>
      <c r="C27" s="52"/>
      <c r="D27" s="52"/>
    </row>
    <row r="28" spans="1:4" ht="11.25">
      <c r="A28" s="52"/>
      <c r="B28" s="52"/>
      <c r="C28" s="52"/>
      <c r="D28" s="52"/>
    </row>
    <row r="29" spans="1:4" ht="11.25">
      <c r="A29" s="52"/>
      <c r="B29" s="52"/>
      <c r="C29" s="52"/>
      <c r="D29" s="52"/>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showGridLines="0" zoomScaleNormal="100" workbookViewId="0">
      <pane xSplit="1" ySplit="4" topLeftCell="B5" activePane="bottomRight" state="frozen"/>
      <selection activeCell="B2" sqref="B2"/>
      <selection pane="topRight" activeCell="B2" sqref="B2"/>
      <selection pane="bottomLeft" activeCell="B2" sqref="B2"/>
      <selection pane="bottomRight" activeCell="B5" sqref="B5"/>
    </sheetView>
  </sheetViews>
  <sheetFormatPr defaultColWidth="9.140625" defaultRowHeight="14.25"/>
  <cols>
    <col min="1" max="1" width="9.5703125" style="4" bestFit="1" customWidth="1"/>
    <col min="2" max="2" width="65.5703125" style="4" customWidth="1"/>
    <col min="3" max="3" width="34.140625" style="4" customWidth="1"/>
    <col min="4" max="16384" width="9.140625" style="5"/>
  </cols>
  <sheetData>
    <row r="1" spans="1:8">
      <c r="A1" s="2" t="s">
        <v>30</v>
      </c>
      <c r="B1" s="3" t="str">
        <f>'1. key ratios '!B1</f>
        <v>Bank of Georgia</v>
      </c>
    </row>
    <row r="2" spans="1:8">
      <c r="A2" s="2" t="s">
        <v>31</v>
      </c>
      <c r="B2" s="458">
        <f>'2.RC'!B2</f>
        <v>44561</v>
      </c>
      <c r="C2" s="459"/>
    </row>
    <row r="4" spans="1:8" ht="27.95" customHeight="1" thickBot="1">
      <c r="A4" s="82" t="s">
        <v>80</v>
      </c>
      <c r="B4" s="83" t="s">
        <v>265</v>
      </c>
      <c r="C4" s="84"/>
    </row>
    <row r="5" spans="1:8">
      <c r="A5" s="85"/>
      <c r="B5" s="444" t="s">
        <v>81</v>
      </c>
      <c r="C5" s="445" t="s">
        <v>493</v>
      </c>
    </row>
    <row r="6" spans="1:8">
      <c r="A6" s="86">
        <v>1</v>
      </c>
      <c r="B6" s="588" t="s">
        <v>743</v>
      </c>
      <c r="C6" s="589" t="s">
        <v>746</v>
      </c>
    </row>
    <row r="7" spans="1:8">
      <c r="A7" s="86">
        <v>2</v>
      </c>
      <c r="B7" s="588" t="s">
        <v>747</v>
      </c>
      <c r="C7" s="589" t="s">
        <v>748</v>
      </c>
    </row>
    <row r="8" spans="1:8">
      <c r="A8" s="86">
        <v>3</v>
      </c>
      <c r="B8" s="588" t="s">
        <v>749</v>
      </c>
      <c r="C8" s="589" t="s">
        <v>750</v>
      </c>
    </row>
    <row r="9" spans="1:8">
      <c r="A9" s="86">
        <v>4</v>
      </c>
      <c r="B9" s="588" t="s">
        <v>751</v>
      </c>
      <c r="C9" s="589" t="s">
        <v>748</v>
      </c>
    </row>
    <row r="10" spans="1:8">
      <c r="A10" s="86">
        <v>5</v>
      </c>
      <c r="B10" s="588" t="s">
        <v>752</v>
      </c>
      <c r="C10" s="589" t="s">
        <v>748</v>
      </c>
    </row>
    <row r="11" spans="1:8">
      <c r="A11" s="86">
        <v>6</v>
      </c>
      <c r="B11" s="588" t="s">
        <v>753</v>
      </c>
      <c r="C11" s="589" t="s">
        <v>748</v>
      </c>
    </row>
    <row r="12" spans="1:8">
      <c r="A12" s="86">
        <v>7</v>
      </c>
      <c r="B12" s="588" t="s">
        <v>754</v>
      </c>
      <c r="C12" s="589" t="s">
        <v>748</v>
      </c>
      <c r="H12" s="87"/>
    </row>
    <row r="13" spans="1:8">
      <c r="A13" s="86">
        <v>8</v>
      </c>
      <c r="B13" s="588" t="s">
        <v>755</v>
      </c>
      <c r="C13" s="589" t="s">
        <v>748</v>
      </c>
    </row>
    <row r="14" spans="1:8">
      <c r="A14" s="86"/>
      <c r="B14" s="590"/>
      <c r="C14" s="591"/>
    </row>
    <row r="15" spans="1:8" ht="25.5">
      <c r="A15" s="86"/>
      <c r="B15" s="592" t="s">
        <v>82</v>
      </c>
      <c r="C15" s="593" t="s">
        <v>494</v>
      </c>
    </row>
    <row r="16" spans="1:8">
      <c r="A16" s="86">
        <v>1</v>
      </c>
      <c r="B16" s="588" t="s">
        <v>744</v>
      </c>
      <c r="C16" s="589" t="s">
        <v>756</v>
      </c>
    </row>
    <row r="17" spans="1:3">
      <c r="A17" s="86">
        <v>2</v>
      </c>
      <c r="B17" s="588" t="s">
        <v>757</v>
      </c>
      <c r="C17" s="589" t="s">
        <v>758</v>
      </c>
    </row>
    <row r="18" spans="1:3" ht="25.5">
      <c r="A18" s="86">
        <v>3</v>
      </c>
      <c r="B18" s="588" t="s">
        <v>759</v>
      </c>
      <c r="C18" s="589" t="s">
        <v>760</v>
      </c>
    </row>
    <row r="19" spans="1:3">
      <c r="A19" s="86">
        <v>4</v>
      </c>
      <c r="B19" s="588" t="s">
        <v>761</v>
      </c>
      <c r="C19" s="589" t="s">
        <v>762</v>
      </c>
    </row>
    <row r="20" spans="1:3" ht="25.5">
      <c r="A20" s="86">
        <v>5</v>
      </c>
      <c r="B20" s="588" t="s">
        <v>763</v>
      </c>
      <c r="C20" s="589" t="s">
        <v>764</v>
      </c>
    </row>
    <row r="21" spans="1:3">
      <c r="A21" s="86">
        <v>6</v>
      </c>
      <c r="B21" s="588" t="s">
        <v>765</v>
      </c>
      <c r="C21" s="589" t="s">
        <v>766</v>
      </c>
    </row>
    <row r="22" spans="1:3" ht="25.5">
      <c r="A22" s="86">
        <v>7</v>
      </c>
      <c r="B22" s="588" t="s">
        <v>767</v>
      </c>
      <c r="C22" s="589" t="s">
        <v>768</v>
      </c>
    </row>
    <row r="23" spans="1:3">
      <c r="A23" s="86">
        <v>8</v>
      </c>
      <c r="B23" s="588" t="s">
        <v>769</v>
      </c>
      <c r="C23" s="589" t="s">
        <v>770</v>
      </c>
    </row>
    <row r="24" spans="1:3">
      <c r="A24" s="86"/>
      <c r="B24" s="594"/>
      <c r="C24" s="595"/>
    </row>
    <row r="25" spans="1:3">
      <c r="A25" s="86"/>
      <c r="B25" s="679" t="s">
        <v>83</v>
      </c>
      <c r="C25" s="680"/>
    </row>
    <row r="26" spans="1:3" ht="15.75">
      <c r="A26" s="86">
        <v>1</v>
      </c>
      <c r="B26" s="596" t="s">
        <v>771</v>
      </c>
      <c r="C26" s="597">
        <v>0.19770973141775675</v>
      </c>
    </row>
    <row r="27" spans="1:3" ht="15.75" customHeight="1">
      <c r="A27" s="86">
        <v>2</v>
      </c>
      <c r="B27" s="598" t="s">
        <v>772</v>
      </c>
      <c r="C27" s="597" t="s">
        <v>773</v>
      </c>
    </row>
    <row r="28" spans="1:3" ht="15.75" customHeight="1">
      <c r="A28" s="86"/>
      <c r="B28" s="679" t="s">
        <v>84</v>
      </c>
      <c r="C28" s="680"/>
    </row>
    <row r="29" spans="1:3" ht="30" customHeight="1">
      <c r="A29" s="86">
        <v>1</v>
      </c>
      <c r="B29" s="588" t="s">
        <v>774</v>
      </c>
      <c r="C29" s="597">
        <v>0.19900000000000001</v>
      </c>
    </row>
    <row r="30" spans="1:3" ht="15.75" customHeight="1"/>
    <row r="31" spans="1:3" ht="29.25" customHeight="1"/>
    <row r="32" spans="1:3">
      <c r="A32" s="5"/>
      <c r="B32" s="5"/>
      <c r="C32" s="5"/>
    </row>
    <row r="33" spans="1:3">
      <c r="A33" s="5"/>
      <c r="B33" s="5"/>
      <c r="C33" s="5"/>
    </row>
  </sheetData>
  <mergeCells count="2">
    <mergeCell ref="B25:C25"/>
    <mergeCell ref="B28:C28"/>
  </mergeCells>
  <dataValidations count="1">
    <dataValidation type="list" allowBlank="1" showInputMessage="1" showErrorMessage="1" sqref="C6:C13 C16">
      <formula1>"Independent chair, Non-independent chair, Independent member, Non-independent member"</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showGridLines="0" zoomScale="90" zoomScaleNormal="90" workbookViewId="0">
      <pane xSplit="1" ySplit="5" topLeftCell="B6" activePane="bottomRight" state="frozen"/>
      <selection activeCell="B2" sqref="B2"/>
      <selection pane="topRight" activeCell="B2" sqref="B2"/>
      <selection pane="bottomLeft" activeCell="B2" sqref="B2"/>
      <selection pane="bottomRight" activeCell="B6" sqref="B6:B7"/>
    </sheetView>
  </sheetViews>
  <sheetFormatPr defaultColWidth="9.140625" defaultRowHeight="14.25"/>
  <cols>
    <col min="1" max="1" width="9.5703125" style="4" bestFit="1" customWidth="1"/>
    <col min="2" max="2" width="47.5703125" style="4" customWidth="1"/>
    <col min="3" max="3" width="28" style="4" customWidth="1"/>
    <col min="4" max="4" width="22.42578125" style="4" customWidth="1"/>
    <col min="5" max="5" width="22.28515625" style="4" customWidth="1"/>
    <col min="6" max="6" width="12" style="5" bestFit="1" customWidth="1"/>
    <col min="7" max="7" width="12.5703125" style="5" bestFit="1" customWidth="1"/>
    <col min="8" max="16384" width="9.140625" style="5"/>
  </cols>
  <sheetData>
    <row r="1" spans="1:7">
      <c r="A1" s="302" t="s">
        <v>30</v>
      </c>
      <c r="B1" s="3" t="str">
        <f>'1. key ratios '!B1</f>
        <v>Bank of Georgia</v>
      </c>
      <c r="C1" s="100"/>
      <c r="D1" s="100"/>
      <c r="E1" s="100"/>
      <c r="F1" s="18"/>
    </row>
    <row r="2" spans="1:7" s="88" customFormat="1" ht="15.75" customHeight="1">
      <c r="A2" s="302" t="s">
        <v>31</v>
      </c>
      <c r="B2" s="458">
        <f>'2.RC'!B2</f>
        <v>44561</v>
      </c>
    </row>
    <row r="3" spans="1:7" s="88" customFormat="1" ht="15.75" customHeight="1">
      <c r="A3" s="302"/>
    </row>
    <row r="4" spans="1:7" s="88" customFormat="1" ht="15.75" customHeight="1" thickBot="1">
      <c r="A4" s="303" t="s">
        <v>200</v>
      </c>
      <c r="B4" s="685" t="s">
        <v>345</v>
      </c>
      <c r="C4" s="686"/>
      <c r="D4" s="686"/>
      <c r="E4" s="686"/>
    </row>
    <row r="5" spans="1:7" s="92" customFormat="1" ht="17.45" customHeight="1">
      <c r="A5" s="233"/>
      <c r="B5" s="234"/>
      <c r="C5" s="90" t="s">
        <v>0</v>
      </c>
      <c r="D5" s="90" t="s">
        <v>1</v>
      </c>
      <c r="E5" s="91" t="s">
        <v>2</v>
      </c>
    </row>
    <row r="6" spans="1:7" s="18" customFormat="1" ht="14.45" customHeight="1">
      <c r="A6" s="304"/>
      <c r="B6" s="681" t="s">
        <v>352</v>
      </c>
      <c r="C6" s="681" t="s">
        <v>91</v>
      </c>
      <c r="D6" s="683" t="s">
        <v>199</v>
      </c>
      <c r="E6" s="684"/>
      <c r="G6" s="5"/>
    </row>
    <row r="7" spans="1:7" s="18" customFormat="1" ht="99.6" customHeight="1">
      <c r="A7" s="304"/>
      <c r="B7" s="682"/>
      <c r="C7" s="681"/>
      <c r="D7" s="353" t="s">
        <v>198</v>
      </c>
      <c r="E7" s="354" t="s">
        <v>353</v>
      </c>
      <c r="G7" s="5"/>
    </row>
    <row r="8" spans="1:7">
      <c r="A8" s="305">
        <v>1</v>
      </c>
      <c r="B8" s="355" t="s">
        <v>35</v>
      </c>
      <c r="C8" s="356">
        <v>795127843.81999993</v>
      </c>
      <c r="D8" s="356"/>
      <c r="E8" s="357">
        <v>795127843.81999993</v>
      </c>
      <c r="F8" s="18"/>
    </row>
    <row r="9" spans="1:7">
      <c r="A9" s="305">
        <v>2</v>
      </c>
      <c r="B9" s="355" t="s">
        <v>36</v>
      </c>
      <c r="C9" s="356">
        <v>1958847830.7</v>
      </c>
      <c r="D9" s="356"/>
      <c r="E9" s="357">
        <v>1958847830.7</v>
      </c>
      <c r="F9" s="18"/>
    </row>
    <row r="10" spans="1:7">
      <c r="A10" s="305">
        <v>3</v>
      </c>
      <c r="B10" s="355" t="s">
        <v>37</v>
      </c>
      <c r="C10" s="356">
        <v>575632909.7700001</v>
      </c>
      <c r="D10" s="356"/>
      <c r="E10" s="357">
        <v>575632909.7700001</v>
      </c>
      <c r="F10" s="18"/>
    </row>
    <row r="11" spans="1:7">
      <c r="A11" s="305">
        <v>4</v>
      </c>
      <c r="B11" s="355" t="s">
        <v>38</v>
      </c>
      <c r="C11" s="356">
        <v>303.24</v>
      </c>
      <c r="D11" s="356"/>
      <c r="E11" s="357">
        <v>303.24</v>
      </c>
      <c r="F11" s="18"/>
    </row>
    <row r="12" spans="1:7">
      <c r="A12" s="305">
        <v>5</v>
      </c>
      <c r="B12" s="355" t="s">
        <v>39</v>
      </c>
      <c r="C12" s="356">
        <v>2452491730.0180001</v>
      </c>
      <c r="D12" s="356"/>
      <c r="E12" s="357">
        <v>2452491730.0180001</v>
      </c>
      <c r="F12" s="18"/>
    </row>
    <row r="13" spans="1:7">
      <c r="A13" s="305">
        <v>6.1</v>
      </c>
      <c r="B13" s="358" t="s">
        <v>40</v>
      </c>
      <c r="C13" s="359">
        <v>15385154749.2076</v>
      </c>
      <c r="D13" s="356">
        <v>0</v>
      </c>
      <c r="E13" s="357">
        <v>15385154749.2076</v>
      </c>
      <c r="F13" s="18"/>
    </row>
    <row r="14" spans="1:7">
      <c r="A14" s="305">
        <v>6.2</v>
      </c>
      <c r="B14" s="360" t="s">
        <v>41</v>
      </c>
      <c r="C14" s="359">
        <v>-614291231.34249997</v>
      </c>
      <c r="D14" s="356">
        <v>0</v>
      </c>
      <c r="E14" s="357">
        <v>-614291231.34249997</v>
      </c>
      <c r="F14" s="18"/>
    </row>
    <row r="15" spans="1:7">
      <c r="A15" s="305">
        <v>6</v>
      </c>
      <c r="B15" s="355" t="s">
        <v>42</v>
      </c>
      <c r="C15" s="356">
        <v>14770863517.865099</v>
      </c>
      <c r="D15" s="356">
        <v>0</v>
      </c>
      <c r="E15" s="357">
        <v>14770863517.865099</v>
      </c>
      <c r="F15" s="18"/>
    </row>
    <row r="16" spans="1:7">
      <c r="A16" s="305">
        <v>7</v>
      </c>
      <c r="B16" s="355" t="s">
        <v>43</v>
      </c>
      <c r="C16" s="356">
        <v>184077527.34000003</v>
      </c>
      <c r="D16" s="356"/>
      <c r="E16" s="357">
        <v>184077527.34000003</v>
      </c>
      <c r="F16" s="18"/>
    </row>
    <row r="17" spans="1:7">
      <c r="A17" s="305">
        <v>8</v>
      </c>
      <c r="B17" s="355" t="s">
        <v>197</v>
      </c>
      <c r="C17" s="356">
        <v>94575168.069999993</v>
      </c>
      <c r="D17" s="356"/>
      <c r="E17" s="357">
        <v>94575168.069999993</v>
      </c>
      <c r="F17" s="306"/>
      <c r="G17" s="94"/>
    </row>
    <row r="18" spans="1:7">
      <c r="A18" s="305">
        <v>9</v>
      </c>
      <c r="B18" s="355" t="s">
        <v>44</v>
      </c>
      <c r="C18" s="356">
        <v>148182693.25</v>
      </c>
      <c r="D18" s="356">
        <v>9474278.2899999991</v>
      </c>
      <c r="E18" s="357">
        <v>138708414.96000001</v>
      </c>
      <c r="F18" s="18"/>
      <c r="G18" s="94"/>
    </row>
    <row r="19" spans="1:7">
      <c r="A19" s="305">
        <v>10</v>
      </c>
      <c r="B19" s="355" t="s">
        <v>45</v>
      </c>
      <c r="C19" s="356">
        <v>510052256.26999998</v>
      </c>
      <c r="D19" s="356">
        <v>141255078</v>
      </c>
      <c r="E19" s="357">
        <v>368797178.26999998</v>
      </c>
      <c r="F19" s="18"/>
      <c r="G19" s="94"/>
    </row>
    <row r="20" spans="1:7">
      <c r="A20" s="305">
        <v>11</v>
      </c>
      <c r="B20" s="355" t="s">
        <v>46</v>
      </c>
      <c r="C20" s="356">
        <v>298332067.50389999</v>
      </c>
      <c r="D20" s="356">
        <v>0</v>
      </c>
      <c r="E20" s="357">
        <v>298332067.50389999</v>
      </c>
      <c r="F20" s="18"/>
    </row>
    <row r="21" spans="1:7" ht="26.25" thickBot="1">
      <c r="A21" s="177"/>
      <c r="B21" s="307" t="s">
        <v>355</v>
      </c>
      <c r="C21" s="235">
        <f>SUM(C8:C12, C15:C20)</f>
        <v>21788183847.847</v>
      </c>
      <c r="D21" s="235">
        <f>SUM(D8:D12, D15:D20)</f>
        <v>150729356.28999999</v>
      </c>
      <c r="E21" s="361">
        <f>SUM(E8:E12, E15:E20)</f>
        <v>21637454491.556999</v>
      </c>
    </row>
    <row r="22" spans="1:7">
      <c r="A22" s="5"/>
      <c r="B22" s="5"/>
      <c r="C22" s="5"/>
      <c r="D22" s="5"/>
      <c r="E22" s="5"/>
    </row>
    <row r="23" spans="1:7">
      <c r="A23" s="5"/>
      <c r="B23" s="5"/>
      <c r="C23" s="5"/>
      <c r="D23" s="5"/>
      <c r="E23" s="5"/>
    </row>
    <row r="25" spans="1:7" s="4" customFormat="1">
      <c r="B25" s="95"/>
      <c r="F25" s="5"/>
      <c r="G25" s="5"/>
    </row>
    <row r="26" spans="1:7" s="4" customFormat="1">
      <c r="B26" s="95"/>
      <c r="F26" s="5"/>
      <c r="G26" s="5"/>
    </row>
    <row r="27" spans="1:7" s="4" customFormat="1">
      <c r="B27" s="95"/>
      <c r="F27" s="5"/>
      <c r="G27" s="5"/>
    </row>
    <row r="28" spans="1:7" s="4" customFormat="1">
      <c r="B28" s="95"/>
      <c r="F28" s="5"/>
      <c r="G28" s="5"/>
    </row>
    <row r="29" spans="1:7" s="4" customFormat="1">
      <c r="B29" s="95"/>
      <c r="F29" s="5"/>
      <c r="G29" s="5"/>
    </row>
    <row r="30" spans="1:7" s="4" customFormat="1">
      <c r="B30" s="95"/>
      <c r="F30" s="5"/>
      <c r="G30" s="5"/>
    </row>
    <row r="31" spans="1:7" s="4" customFormat="1">
      <c r="B31" s="95"/>
      <c r="F31" s="5"/>
      <c r="G31" s="5"/>
    </row>
    <row r="32" spans="1:7" s="4" customFormat="1">
      <c r="B32" s="95"/>
      <c r="F32" s="5"/>
      <c r="G32" s="5"/>
    </row>
    <row r="33" spans="2:7" s="4" customFormat="1">
      <c r="B33" s="95"/>
      <c r="F33" s="5"/>
      <c r="G33" s="5"/>
    </row>
    <row r="34" spans="2:7" s="4" customFormat="1">
      <c r="B34" s="95"/>
      <c r="F34" s="5"/>
      <c r="G34" s="5"/>
    </row>
    <row r="35" spans="2:7" s="4" customFormat="1">
      <c r="B35" s="95"/>
      <c r="F35" s="5"/>
      <c r="G35" s="5"/>
    </row>
    <row r="36" spans="2:7" s="4" customFormat="1">
      <c r="B36" s="95"/>
      <c r="F36" s="5"/>
      <c r="G36" s="5"/>
    </row>
    <row r="37" spans="2:7" s="4" customFormat="1">
      <c r="B37" s="95"/>
      <c r="F37" s="5"/>
      <c r="G37" s="5"/>
    </row>
  </sheetData>
  <mergeCells count="4">
    <mergeCell ref="B6:B7"/>
    <mergeCell ref="C6:C7"/>
    <mergeCell ref="D6:E6"/>
    <mergeCell ref="B4:E4"/>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zoomScaleNormal="100" workbookViewId="0">
      <pane xSplit="1" ySplit="4" topLeftCell="B5" activePane="bottomRight" state="frozen"/>
      <selection activeCell="B2" sqref="B2"/>
      <selection pane="topRight" activeCell="B2" sqref="B2"/>
      <selection pane="bottomLeft" activeCell="B2" sqref="B2"/>
      <selection pane="bottomRight" activeCell="B5" sqref="B5"/>
    </sheetView>
  </sheetViews>
  <sheetFormatPr defaultColWidth="9.140625" defaultRowHeight="12.75" outlineLevelRow="1"/>
  <cols>
    <col min="1" max="1" width="9.5703125" style="4" bestFit="1" customWidth="1"/>
    <col min="2" max="2" width="114.28515625" style="4" customWidth="1"/>
    <col min="3" max="3" width="18.85546875" style="4" customWidth="1"/>
    <col min="4" max="4" width="25.42578125" style="4" customWidth="1"/>
    <col min="5" max="5" width="24.28515625" style="4" customWidth="1"/>
    <col min="6" max="6" width="24" style="4" customWidth="1"/>
    <col min="7" max="7" width="10" style="4" bestFit="1" customWidth="1"/>
    <col min="8" max="8" width="12" style="4" bestFit="1" customWidth="1"/>
    <col min="9" max="9" width="12.5703125" style="4" bestFit="1" customWidth="1"/>
    <col min="10" max="16384" width="9.140625" style="4"/>
  </cols>
  <sheetData>
    <row r="1" spans="1:6">
      <c r="A1" s="2" t="s">
        <v>30</v>
      </c>
      <c r="B1" s="3" t="str">
        <f>'1. key ratios '!B1</f>
        <v>Bank of Georgia</v>
      </c>
    </row>
    <row r="2" spans="1:6" s="88" customFormat="1" ht="15.75" customHeight="1">
      <c r="A2" s="2" t="s">
        <v>31</v>
      </c>
      <c r="B2" s="458">
        <f>'2.RC'!B2</f>
        <v>44561</v>
      </c>
      <c r="C2" s="4"/>
      <c r="D2" s="4"/>
      <c r="E2" s="4"/>
      <c r="F2" s="4"/>
    </row>
    <row r="3" spans="1:6" s="88" customFormat="1" ht="15.75" customHeight="1">
      <c r="C3" s="4"/>
      <c r="D3" s="4"/>
      <c r="E3" s="4"/>
      <c r="F3" s="4"/>
    </row>
    <row r="4" spans="1:6" s="88" customFormat="1" ht="13.5" thickBot="1">
      <c r="A4" s="88" t="s">
        <v>85</v>
      </c>
      <c r="B4" s="308" t="s">
        <v>332</v>
      </c>
      <c r="C4" s="89" t="s">
        <v>73</v>
      </c>
      <c r="D4" s="4"/>
      <c r="E4" s="4"/>
      <c r="F4" s="4"/>
    </row>
    <row r="5" spans="1:6">
      <c r="A5" s="240">
        <v>1</v>
      </c>
      <c r="B5" s="309" t="s">
        <v>354</v>
      </c>
      <c r="C5" s="241">
        <v>21637454491.556999</v>
      </c>
    </row>
    <row r="6" spans="1:6" s="242" customFormat="1">
      <c r="A6" s="96">
        <v>2.1</v>
      </c>
      <c r="B6" s="237" t="s">
        <v>333</v>
      </c>
      <c r="C6" s="165">
        <v>2484841062.1030922</v>
      </c>
    </row>
    <row r="7" spans="1:6" s="80" customFormat="1" outlineLevel="1">
      <c r="A7" s="74">
        <v>2.2000000000000002</v>
      </c>
      <c r="B7" s="75" t="s">
        <v>334</v>
      </c>
      <c r="C7" s="243">
        <v>2361571795.3720002</v>
      </c>
    </row>
    <row r="8" spans="1:6" s="80" customFormat="1" ht="25.5">
      <c r="A8" s="74">
        <v>3</v>
      </c>
      <c r="B8" s="238" t="s">
        <v>335</v>
      </c>
      <c r="C8" s="244">
        <f>SUM(C5:C7)</f>
        <v>26483867349.032093</v>
      </c>
    </row>
    <row r="9" spans="1:6" s="242" customFormat="1">
      <c r="A9" s="96">
        <v>4</v>
      </c>
      <c r="B9" s="98" t="s">
        <v>87</v>
      </c>
      <c r="C9" s="165">
        <v>276521902.80980003</v>
      </c>
    </row>
    <row r="10" spans="1:6" s="80" customFormat="1" outlineLevel="1">
      <c r="A10" s="74">
        <v>5.0999999999999996</v>
      </c>
      <c r="B10" s="75" t="s">
        <v>336</v>
      </c>
      <c r="C10" s="243">
        <v>-1431916116.0122962</v>
      </c>
    </row>
    <row r="11" spans="1:6" s="80" customFormat="1" outlineLevel="1">
      <c r="A11" s="74">
        <v>5.2</v>
      </c>
      <c r="B11" s="75" t="s">
        <v>337</v>
      </c>
      <c r="C11" s="243">
        <v>-2314007352.720005</v>
      </c>
    </row>
    <row r="12" spans="1:6" s="80" customFormat="1">
      <c r="A12" s="74">
        <v>6</v>
      </c>
      <c r="B12" s="236" t="s">
        <v>481</v>
      </c>
      <c r="C12" s="243">
        <v>0</v>
      </c>
    </row>
    <row r="13" spans="1:6" s="80" customFormat="1" ht="13.5" thickBot="1">
      <c r="A13" s="76">
        <v>7</v>
      </c>
      <c r="B13" s="239" t="s">
        <v>283</v>
      </c>
      <c r="C13" s="245">
        <f>SUM(C8:C12)</f>
        <v>23014465783.109592</v>
      </c>
    </row>
    <row r="15" spans="1:6" ht="25.5">
      <c r="A15" s="260"/>
      <c r="B15" s="81" t="s">
        <v>482</v>
      </c>
    </row>
    <row r="16" spans="1:6">
      <c r="A16" s="260"/>
      <c r="B16" s="260"/>
    </row>
    <row r="17" spans="1:5" ht="15">
      <c r="A17" s="255"/>
      <c r="B17" s="256"/>
      <c r="C17" s="260"/>
      <c r="D17" s="260"/>
      <c r="E17" s="260"/>
    </row>
    <row r="18" spans="1:5" ht="15">
      <c r="A18" s="261"/>
      <c r="B18" s="262"/>
      <c r="C18" s="260"/>
      <c r="D18" s="260"/>
      <c r="E18" s="260"/>
    </row>
    <row r="19" spans="1:5">
      <c r="A19" s="263"/>
      <c r="B19" s="257"/>
      <c r="C19" s="260"/>
      <c r="D19" s="260"/>
      <c r="E19" s="260"/>
    </row>
    <row r="20" spans="1:5">
      <c r="A20" s="264"/>
      <c r="B20" s="258"/>
      <c r="C20" s="260"/>
      <c r="D20" s="260"/>
      <c r="E20" s="260"/>
    </row>
    <row r="21" spans="1:5">
      <c r="A21" s="264"/>
      <c r="B21" s="262"/>
      <c r="C21" s="260"/>
      <c r="D21" s="260"/>
      <c r="E21" s="260"/>
    </row>
    <row r="22" spans="1:5">
      <c r="A22" s="263"/>
      <c r="B22" s="259"/>
      <c r="C22" s="260"/>
      <c r="D22" s="260"/>
      <c r="E22" s="260"/>
    </row>
    <row r="23" spans="1:5">
      <c r="A23" s="264"/>
      <c r="B23" s="258"/>
      <c r="C23" s="260"/>
      <c r="D23" s="260"/>
      <c r="E23" s="260"/>
    </row>
    <row r="24" spans="1:5">
      <c r="A24" s="264"/>
      <c r="B24" s="258"/>
      <c r="C24" s="260"/>
      <c r="D24" s="260"/>
      <c r="E24" s="260"/>
    </row>
    <row r="25" spans="1:5">
      <c r="A25" s="264"/>
      <c r="B25" s="265"/>
      <c r="C25" s="260"/>
      <c r="D25" s="260"/>
      <c r="E25" s="260"/>
    </row>
    <row r="26" spans="1:5">
      <c r="A26" s="264"/>
      <c r="B26" s="262"/>
      <c r="C26" s="260"/>
      <c r="D26" s="260"/>
      <c r="E26" s="260"/>
    </row>
    <row r="27" spans="1:5">
      <c r="A27" s="260"/>
      <c r="B27" s="266"/>
      <c r="C27" s="260"/>
      <c r="D27" s="260"/>
      <c r="E27" s="260"/>
    </row>
    <row r="28" spans="1:5">
      <c r="A28" s="260"/>
      <c r="B28" s="266"/>
      <c r="C28" s="260"/>
      <c r="D28" s="260"/>
      <c r="E28" s="260"/>
    </row>
    <row r="29" spans="1:5">
      <c r="A29" s="260"/>
      <c r="B29" s="266"/>
      <c r="C29" s="260"/>
      <c r="D29" s="260"/>
      <c r="E29" s="260"/>
    </row>
    <row r="30" spans="1:5">
      <c r="A30" s="260"/>
      <c r="B30" s="266"/>
      <c r="C30" s="260"/>
      <c r="D30" s="260"/>
      <c r="E30" s="260"/>
    </row>
    <row r="31" spans="1:5">
      <c r="A31" s="260"/>
      <c r="B31" s="266"/>
      <c r="C31" s="260"/>
      <c r="D31" s="260"/>
      <c r="E31" s="260"/>
    </row>
    <row r="32" spans="1:5">
      <c r="A32" s="260"/>
      <c r="B32" s="266"/>
      <c r="C32" s="260"/>
      <c r="D32" s="260"/>
      <c r="E32" s="260"/>
    </row>
    <row r="33" spans="1:5">
      <c r="A33" s="260"/>
      <c r="B33" s="266"/>
      <c r="C33" s="260"/>
      <c r="D33" s="260"/>
      <c r="E33" s="260"/>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jF/t140BmhnUD4j6nRSJhxR2Vy6wcIr2FLOL/Dyal0Y=</DigestValue>
    </Reference>
    <Reference Type="http://www.w3.org/2000/09/xmldsig#Object" URI="#idOfficeObject">
      <DigestMethod Algorithm="http://www.w3.org/2001/04/xmlenc#sha256"/>
      <DigestValue>Li4fGvhONBdmet3HJqEcDo7AG4K/T4vpBWT7TbkyNNA=</DigestValue>
    </Reference>
    <Reference Type="http://uri.etsi.org/01903#SignedProperties" URI="#idSignedProperties">
      <Transforms>
        <Transform Algorithm="http://www.w3.org/TR/2001/REC-xml-c14n-20010315"/>
      </Transforms>
      <DigestMethod Algorithm="http://www.w3.org/2001/04/xmlenc#sha256"/>
      <DigestValue>CvGOnQbEcSByEySO/cSKMwJZttgHhhhzDIN6UJI+M/Y=</DigestValue>
    </Reference>
  </SignedInfo>
  <SignatureValue>xBm+b5Rc29tK11AiH+JMaNthvDP5uCecpQZgFQqLUNYn1Rh1m6+khcdpTc5xlpV/qb03bwZdwIPI
ojCnif29L8m5k+qXAQzO7qdW3f9aO8z0MB34AcDl5LwSWC9GxGsgO9civ6X0Cw4wRcPdZK+QXZNg
vMfHy1HT2AKw8q7aWNYl/9RixDIttwhJR1kSrdJYlWbJHUDArDuVuL+Jv8zfoZ1Ah2Wdt0/8LkjJ
u+GwezQp4r4sjcamRlmK/8mPSzTIOC8u7X0UazPKRzGBSsywfEZfv+sszXb0hqR3aQQG8iV0glK2
7sighhZOjY6EGD5l3XR7iuGmd+ZQSBsHP6MSSg==</SignatureValue>
  <KeyInfo>
    <X509Data>
      <X509Certificate>MIIGQDCCBSigAwIBAgIKFVpMCQADAAHSkDANBgkqhkiG9w0BAQsFADBKMRIwEAYKCZImiZPyLGQBGRYCZ2UxEzARBgoJkiaJk/IsZAEZFgNuYmcxHzAdBgNVBAMTFk5CRyBDbGFzcyAyIElOVCBTdWIgQ0EwHhcNMjEwMzIyMDcxNzM2WhcNMjMwMzIyMDcxNzM2WjA+MRwwGgYDVQQKExNKU0MgQmFuayBPZiBHZW9yZ2lhMR4wHAYDVQQDExVCQkcgLSBUYXRvIFRvbWFzaHZpbGkwggEiMA0GCSqGSIb3DQEBAQUAA4IBDwAwggEKAoIBAQDSFYe/4bo5oEDmGnJSQ+4wLIiNN2YGcgHkjDkM5Fl9P397c7IYYqB7rKqymiH1Xq1E20FON9pOz4WaPiibRQz/J8UzifHujH99XJR3BgyhMGuUqJFYK5EsNc8X147dzvmZVEhlCUmw6KImWF3WXsC429XjcTWBMwGup0YGd0Nm6q+K/s+pU1NeX816CV3M2B33y+2oEPcge+16AeRESkD4ZUTsI/3db4X43QtOhSvCWZEJwiJSS39cM+DW1RhWCv3ciwfFJHUziflaN9bQFK95EfQBTpwiwGmWuIVrcIt07FrBWYEfDvcuDERFFjQn6AavcsHgd33lF86mNLuoe8VLAgMBAAGjggMyMIIDLjA8BgkrBgEEAYI3FQcELzAtBiUrBgEEAYI3FQjmsmCDjfVEhoGZCYO4oUqDvoRxBIPEkTOEg4hdAgFkAgEjMB0GA1UdJQQWMBQGCCsGAQUFBwMCBggrBgEFBQcDBDALBgNVHQ8EBAMCB4AwJwYJKwYBBAGCNxUKBBowGDAKBggrBgEFBQcDAjAKBggrBgEFBQcDBDAdBgNVHQ4EFgQUSrubhe+Nx5TyntT+Xpyo//uWGwM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DbmRL6WT1Pf0ubrBAXMRQ5znfv7U72TphaSjmOZcep1S+DOuRZtCfID5kDZ7WOCBg3KlAkhw7r0t6MOiDDOOLYZDsSilUq/7sPwPRM9UYNMUHiqn5kTie/J1IC8Crzc3qrAWKrj33RHthLrOrFf/s6xP3UEnVnqH4zDfU3TP68Iw3jkrjilmjNhMxwbMHRJw/eSLpJ79avtgsWP3JBLk3ta2EKlXteQbXRdz6C0Urukoxv+RI7mkAaOCyTkg5FdG3Kjd+UnlJuJgjEnRRcfBJJfMDyIjdGNWqXc8eSjpSgB4iVuiOYBeGwjZSzURCIwMt5jaPOuLEjCoET193Ih5VM=</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CTp69mAwswrN92cHRaRsczyu4rS9plejusOaNhtpJi8=</DigestValue>
      </Reference>
      <Reference URI="/xl/drawings/drawing1.xml?ContentType=application/vnd.openxmlformats-officedocument.drawing+xml">
        <DigestMethod Algorithm="http://www.w3.org/2001/04/xmlenc#sha256"/>
        <DigestValue>LqGMDknbqiebd6VtOnExSqdTsBjBc7V0fhqFjWNF8Hc=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ze+MZOtihPj9dKeV/Dz5QESpeY6Fdwmnkxhrh69STxA=</DigestValue>
      </Reference>
      <Reference URI="/xl/printerSettings/printerSettings15.bin?ContentType=application/vnd.openxmlformats-officedocument.spreadsheetml.printerSettings">
        <DigestMethod Algorithm="http://www.w3.org/2001/04/xmlenc#sha256"/>
        <DigestValue>zxLIGjiJ19gUsPtQr72salfkFKrVFBCr1X8320JEcsQ=</DigestValue>
      </Reference>
      <Reference URI="/xl/printerSettings/printerSettings16.bin?ContentType=application/vnd.openxmlformats-officedocument.spreadsheetml.printerSettings">
        <DigestMethod Algorithm="http://www.w3.org/2001/04/xmlenc#sha256"/>
        <DigestValue>qqKz7UtelGHdfiWdqNc1EvL8LqlQ7O4MTpeoyQcgyv0=</DigestValue>
      </Reference>
      <Reference URI="/xl/printerSettings/printerSettings17.bin?ContentType=application/vnd.openxmlformats-officedocument.spreadsheetml.printerSettings">
        <DigestMethod Algorithm="http://www.w3.org/2001/04/xmlenc#sha256"/>
        <DigestValue>nkR1lu9OLM1UMxWiPa7wm3YcnQOlFOICy95qYiodDz0=</DigestValue>
      </Reference>
      <Reference URI="/xl/printerSettings/printerSettings18.bin?ContentType=application/vnd.openxmlformats-officedocument.spreadsheetml.printerSettings">
        <DigestMethod Algorithm="http://www.w3.org/2001/04/xmlenc#sha256"/>
        <DigestValue>ze+MZOtihPj9dKeV/Dz5QESpeY6Fdwmnkxhrh69STxA=</DigestValue>
      </Reference>
      <Reference URI="/xl/printerSettings/printerSettings19.bin?ContentType=application/vnd.openxmlformats-officedocument.spreadsheetml.printerSettings">
        <DigestMethod Algorithm="http://www.w3.org/2001/04/xmlenc#sha256"/>
        <DigestValue>SWiohiWSuPjjcblZxueyphOzVidWJvXmdfCiNQW6SiY=</DigestValue>
      </Reference>
      <Reference URI="/xl/printerSettings/printerSettings2.bin?ContentType=application/vnd.openxmlformats-officedocument.spreadsheetml.printerSettings">
        <DigestMethod Algorithm="http://www.w3.org/2001/04/xmlenc#sha256"/>
        <DigestValue>uU88Xb8H52+zoIqxS5vO/I1x2eOfnDiUW8vvtTUj+gU=</DigestValue>
      </Reference>
      <Reference URI="/xl/printerSettings/printerSettings20.bin?ContentType=application/vnd.openxmlformats-officedocument.spreadsheetml.printerSettings">
        <DigestMethod Algorithm="http://www.w3.org/2001/04/xmlenc#sha256"/>
        <DigestValue>SWiohiWSuPjjcblZxueyphOzVidWJvXmdfCiNQW6SiY=</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UZc+Eb2U6CoUW3VzqKXofHC/4ECHjz4BBxFJtHQHWcM=</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O47q1BjCyNQpjh/Rp7S3sjcyb5JSHjvtcsnA4TeHOkE=</DigestValue>
      </Reference>
      <Reference URI="/xl/styles.xml?ContentType=application/vnd.openxmlformats-officedocument.spreadsheetml.styles+xml">
        <DigestMethod Algorithm="http://www.w3.org/2001/04/xmlenc#sha256"/>
        <DigestValue>FkZPCBiOTx1YCio/4w/0oYtYCjHk7hR8gR0THSB1nKg=</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jGFqhiFjpiG4rATGnJNBfv9SB+kg3U9IQBSiF7xtJLU=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yh6nQCSsoRZWLpJFzARzqbe/tyON7kW4yKByn7RLiPc=</DigestValue>
      </Reference>
      <Reference URI="/xl/worksheets/sheet10.xml?ContentType=application/vnd.openxmlformats-officedocument.spreadsheetml.worksheet+xml">
        <DigestMethod Algorithm="http://www.w3.org/2001/04/xmlenc#sha256"/>
        <DigestValue>87nEyrBEYIN2hZNiqMkwggtgrvgnHGvYBD5PTVWyT2A=</DigestValue>
      </Reference>
      <Reference URI="/xl/worksheets/sheet11.xml?ContentType=application/vnd.openxmlformats-officedocument.spreadsheetml.worksheet+xml">
        <DigestMethod Algorithm="http://www.w3.org/2001/04/xmlenc#sha256"/>
        <DigestValue>w3h7BcaJ+cZCNWHVa3KT7vcDxLDtSUwSMZv+a9WNjks=</DigestValue>
      </Reference>
      <Reference URI="/xl/worksheets/sheet12.xml?ContentType=application/vnd.openxmlformats-officedocument.spreadsheetml.worksheet+xml">
        <DigestMethod Algorithm="http://www.w3.org/2001/04/xmlenc#sha256"/>
        <DigestValue>AIpHrVqc7Ke0oT054N9SYKmh+K1Olfi3SEd8GfSF/VM=</DigestValue>
      </Reference>
      <Reference URI="/xl/worksheets/sheet13.xml?ContentType=application/vnd.openxmlformats-officedocument.spreadsheetml.worksheet+xml">
        <DigestMethod Algorithm="http://www.w3.org/2001/04/xmlenc#sha256"/>
        <DigestValue>8c99Sa0Y8AlPC8QTZE64O2Awqhb018PFIm/pHHRCS+A=</DigestValue>
      </Reference>
      <Reference URI="/xl/worksheets/sheet14.xml?ContentType=application/vnd.openxmlformats-officedocument.spreadsheetml.worksheet+xml">
        <DigestMethod Algorithm="http://www.w3.org/2001/04/xmlenc#sha256"/>
        <DigestValue>KeqIAJgO1QqRW3aODRpMa3KgvPBu2RBoliNK6IUW4g8=</DigestValue>
      </Reference>
      <Reference URI="/xl/worksheets/sheet15.xml?ContentType=application/vnd.openxmlformats-officedocument.spreadsheetml.worksheet+xml">
        <DigestMethod Algorithm="http://www.w3.org/2001/04/xmlenc#sha256"/>
        <DigestValue>7+U7eO3/E78uGFTq3ALSFusoZTRKIRGvD1qebyfpaW8=</DigestValue>
      </Reference>
      <Reference URI="/xl/worksheets/sheet16.xml?ContentType=application/vnd.openxmlformats-officedocument.spreadsheetml.worksheet+xml">
        <DigestMethod Algorithm="http://www.w3.org/2001/04/xmlenc#sha256"/>
        <DigestValue>gge61iqOgWAs9yor/JDKMv8bu+4i6AEZjTJMX+S0Zfc=</DigestValue>
      </Reference>
      <Reference URI="/xl/worksheets/sheet17.xml?ContentType=application/vnd.openxmlformats-officedocument.spreadsheetml.worksheet+xml">
        <DigestMethod Algorithm="http://www.w3.org/2001/04/xmlenc#sha256"/>
        <DigestValue>ENmjNGWUqhVm3YLueIjhaWDEOkn7+3jHVWRBQCNzvOM=</DigestValue>
      </Reference>
      <Reference URI="/xl/worksheets/sheet18.xml?ContentType=application/vnd.openxmlformats-officedocument.spreadsheetml.worksheet+xml">
        <DigestMethod Algorithm="http://www.w3.org/2001/04/xmlenc#sha256"/>
        <DigestValue>1JEoaBjo1K7OIyEBu7Hf3gXzqa4Xar3yVRykilnnw28=</DigestValue>
      </Reference>
      <Reference URI="/xl/worksheets/sheet19.xml?ContentType=application/vnd.openxmlformats-officedocument.spreadsheetml.worksheet+xml">
        <DigestMethod Algorithm="http://www.w3.org/2001/04/xmlenc#sha256"/>
        <DigestValue>7geYVAdgXB0bR7VdOYpWrArSibtvPKtz0Zj+FsYKusk=</DigestValue>
      </Reference>
      <Reference URI="/xl/worksheets/sheet2.xml?ContentType=application/vnd.openxmlformats-officedocument.spreadsheetml.worksheet+xml">
        <DigestMethod Algorithm="http://www.w3.org/2001/04/xmlenc#sha256"/>
        <DigestValue>S6uZNEHT+afFFK8tovv2N7f0JSZUEhyBusqqPXx9lfA=</DigestValue>
      </Reference>
      <Reference URI="/xl/worksheets/sheet20.xml?ContentType=application/vnd.openxmlformats-officedocument.spreadsheetml.worksheet+xml">
        <DigestMethod Algorithm="http://www.w3.org/2001/04/xmlenc#sha256"/>
        <DigestValue>DfC7az8p1cnJP8EHy8h9SLKoJPC8PHOHmAFyL0sRlEQ=</DigestValue>
      </Reference>
      <Reference URI="/xl/worksheets/sheet21.xml?ContentType=application/vnd.openxmlformats-officedocument.spreadsheetml.worksheet+xml">
        <DigestMethod Algorithm="http://www.w3.org/2001/04/xmlenc#sha256"/>
        <DigestValue>cf8Y8Qcj/FqM6GJeh4b402cQ8wT+oHCmHv/v+wYoHZ0=</DigestValue>
      </Reference>
      <Reference URI="/xl/worksheets/sheet22.xml?ContentType=application/vnd.openxmlformats-officedocument.spreadsheetml.worksheet+xml">
        <DigestMethod Algorithm="http://www.w3.org/2001/04/xmlenc#sha256"/>
        <DigestValue>+D04zfyIRWyDTKKqP1dF+knLrXTOvKFQWg2KSUTYgZc=</DigestValue>
      </Reference>
      <Reference URI="/xl/worksheets/sheet23.xml?ContentType=application/vnd.openxmlformats-officedocument.spreadsheetml.worksheet+xml">
        <DigestMethod Algorithm="http://www.w3.org/2001/04/xmlenc#sha256"/>
        <DigestValue>KM+2906l4LCfw2q5Imbjei20q/Urbu0tlLW8gxeujyM=</DigestValue>
      </Reference>
      <Reference URI="/xl/worksheets/sheet24.xml?ContentType=application/vnd.openxmlformats-officedocument.spreadsheetml.worksheet+xml">
        <DigestMethod Algorithm="http://www.w3.org/2001/04/xmlenc#sha256"/>
        <DigestValue>iDAmhR5EJmlnjVYao5NXR3E4XFUTNMhcv9GGpEE9lik=</DigestValue>
      </Reference>
      <Reference URI="/xl/worksheets/sheet25.xml?ContentType=application/vnd.openxmlformats-officedocument.spreadsheetml.worksheet+xml">
        <DigestMethod Algorithm="http://www.w3.org/2001/04/xmlenc#sha256"/>
        <DigestValue>SHX4++CFfZ3Zn+YmKHlOKgl9w5iRRuaLXezOA+fRfi8=</DigestValue>
      </Reference>
      <Reference URI="/xl/worksheets/sheet26.xml?ContentType=application/vnd.openxmlformats-officedocument.spreadsheetml.worksheet+xml">
        <DigestMethod Algorithm="http://www.w3.org/2001/04/xmlenc#sha256"/>
        <DigestValue>KRIa9NNHAkdZUIMlZqfZPFgNxvJcLQnI4i5Rxsw25tc=</DigestValue>
      </Reference>
      <Reference URI="/xl/worksheets/sheet27.xml?ContentType=application/vnd.openxmlformats-officedocument.spreadsheetml.worksheet+xml">
        <DigestMethod Algorithm="http://www.w3.org/2001/04/xmlenc#sha256"/>
        <DigestValue>LVIsdAQNqVWWFF78JisP11eMkkaTEL/x7uhJ8rjqWBY=</DigestValue>
      </Reference>
      <Reference URI="/xl/worksheets/sheet28.xml?ContentType=application/vnd.openxmlformats-officedocument.spreadsheetml.worksheet+xml">
        <DigestMethod Algorithm="http://www.w3.org/2001/04/xmlenc#sha256"/>
        <DigestValue>/0ZrSpmAAS0iuoX37mCbXIWVyaaqOwXWty9esVHGAB0=</DigestValue>
      </Reference>
      <Reference URI="/xl/worksheets/sheet29.xml?ContentType=application/vnd.openxmlformats-officedocument.spreadsheetml.worksheet+xml">
        <DigestMethod Algorithm="http://www.w3.org/2001/04/xmlenc#sha256"/>
        <DigestValue>SvJXWuC2/+4n2Xv3YjmaEwtpEdb83ll93eO9OnEI1pY=</DigestValue>
      </Reference>
      <Reference URI="/xl/worksheets/sheet3.xml?ContentType=application/vnd.openxmlformats-officedocument.spreadsheetml.worksheet+xml">
        <DigestMethod Algorithm="http://www.w3.org/2001/04/xmlenc#sha256"/>
        <DigestValue>W9xgCRbFZIRyNBuk4uY8O2E0TtVVX/JwXrp0tvw8EbY=</DigestValue>
      </Reference>
      <Reference URI="/xl/worksheets/sheet4.xml?ContentType=application/vnd.openxmlformats-officedocument.spreadsheetml.worksheet+xml">
        <DigestMethod Algorithm="http://www.w3.org/2001/04/xmlenc#sha256"/>
        <DigestValue>7Kb9+8xcLlwp6X+NEduN5WvJRwcQYFVm+OIbrddGSnU=</DigestValue>
      </Reference>
      <Reference URI="/xl/worksheets/sheet5.xml?ContentType=application/vnd.openxmlformats-officedocument.spreadsheetml.worksheet+xml">
        <DigestMethod Algorithm="http://www.w3.org/2001/04/xmlenc#sha256"/>
        <DigestValue>sHiImDzvphVhFNONQWw1fcxc7uj4xLZ7z0stbavYTOc=</DigestValue>
      </Reference>
      <Reference URI="/xl/worksheets/sheet6.xml?ContentType=application/vnd.openxmlformats-officedocument.spreadsheetml.worksheet+xml">
        <DigestMethod Algorithm="http://www.w3.org/2001/04/xmlenc#sha256"/>
        <DigestValue>EvvLV1kypUiwdjeDKU7Pb5a6rHuT3+2MWAubirjPNYc=</DigestValue>
      </Reference>
      <Reference URI="/xl/worksheets/sheet7.xml?ContentType=application/vnd.openxmlformats-officedocument.spreadsheetml.worksheet+xml">
        <DigestMethod Algorithm="http://www.w3.org/2001/04/xmlenc#sha256"/>
        <DigestValue>J94momkuV7dX+L/kiFiIg71PgL6sl1sAJxAQpnkQqQM=</DigestValue>
      </Reference>
      <Reference URI="/xl/worksheets/sheet8.xml?ContentType=application/vnd.openxmlformats-officedocument.spreadsheetml.worksheet+xml">
        <DigestMethod Algorithm="http://www.w3.org/2001/04/xmlenc#sha256"/>
        <DigestValue>knQJSJ5euPUUlOB7ZSf6hSpy0e9MMNw0dWRueinoVZg=</DigestValue>
      </Reference>
      <Reference URI="/xl/worksheets/sheet9.xml?ContentType=application/vnd.openxmlformats-officedocument.spreadsheetml.worksheet+xml">
        <DigestMethod Algorithm="http://www.w3.org/2001/04/xmlenc#sha256"/>
        <DigestValue>4tAmM0h0WdgqV3n2eZBREZKRiGQ05c0YXV+m8bo2NOg=</DigestValue>
      </Reference>
    </Manifest>
    <SignatureProperties>
      <SignatureProperty Id="idSignatureTime" Target="#idPackageSignature">
        <mdssi:SignatureTime xmlns:mdssi="http://schemas.openxmlformats.org/package/2006/digital-signature">
          <mdssi:Format>YYYY-MM-DDThh:mm:ssTZD</mdssi:Format>
          <mdssi:Value>2022-01-31T14:58:43Z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PE1-BBG-QQ-20211231</SignatureComments>
          <WindowsVersion>6.2</WindowsVersion>
          <OfficeVersion>15.0</OfficeVersion>
          <ApplicationVersion>15.0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2022-01-31T14:58:43Z</xd:SigningTime>
          <xd:SigningCertificate>
            <xd:Cert>
              <xd:CertDigest>
                <DigestMethod Algorithm="http://www.w3.org/2001/04/xmlenc#sha256"/>
                <DigestValue>zkRlF4bfG48L4Le7jdWhT8p0+GJGbaGuC/WRzHkgDJk=</DigestValue>
              </xd:CertDigest>
              <xd:IssuerSerial>
                <X509IssuerName>CN=NBG Class 2 INT Sub CA, DC=nbg, DC=ge</X509IssuerName>
                <X509SerialNumber>100835382017330967073424</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PE1-BBG-QQ-20211231</xd:CommitmentTypeQualifier>
            </xd:CommitmentTypeQualifiers>
          </xd:CommitmentTypeIndication>
        </xd:SignedDataObject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0roEnKCFzbXknhj6NWoiI++Nb5RxRsUPISdpoYlQd0c=</DigestValue>
    </Reference>
    <Reference Type="http://www.w3.org/2000/09/xmldsig#Object" URI="#idOfficeObject">
      <DigestMethod Algorithm="http://www.w3.org/2001/04/xmlenc#sha256"/>
      <DigestValue>Li4fGvhONBdmet3HJqEcDo7AG4K/T4vpBWT7TbkyNNA=</DigestValue>
    </Reference>
    <Reference Type="http://uri.etsi.org/01903#SignedProperties" URI="#idSignedProperties">
      <Transforms>
        <Transform Algorithm="http://www.w3.org/TR/2001/REC-xml-c14n-20010315"/>
      </Transforms>
      <DigestMethod Algorithm="http://www.w3.org/2001/04/xmlenc#sha256"/>
      <DigestValue>Qr4aewkDCIz/Y0LD6dOW6u3pnkZGsVpGgxwUrq5zOuk=</DigestValue>
    </Reference>
  </SignedInfo>
  <SignatureValue>ZYL+r3ScEjbv3eBKH3OrAWegN+Flh7yPO2ld3/m/St3l7NDHoGfKNihsJ+oJ1Z3S5g2/9ALeD1LO
0LLz9TRM7ZZnPWrzz/s4BPnJZWVPFjb6gjEnBKVBrA56NQ2GExDYKGcObA8XhiaNNQDCO3xtUX/T
QCynI3OI9uCMKNtWqDTmlb6xqW8Fzn5P4qnuuDW4pc24L7srsA5UqwKjF2F5wUn7bJDRDA97cSd5
+5Y5Al/iAO/vUihX3nhDg7cgCTn6ug1cybj10W7rb4r/uSpiPsiElfUSs8JpXhUoM1eOteR0Z+k5
89rRRA4LLrV5JvISKk3rGPNxlr9zfYN64Dfrig==</SignatureValue>
  <KeyInfo>
    <X509Data>
      <X509Certificate>MIIGPzCCBSegAwIBAgIKfzWKsAADAAHg2TANBgkqhkiG9w0BAQsFADBKMRIwEAYKCZImiZPyLGQBGRYCZ2UxEzARBgoJkiaJk/IsZAEZFgNuYmcxHzAdBgNVBAMTFk5CRyBDbGFzcyAyIElOVCBTdWIgQ0EwHhcNMjEwNjI4MTI1MTE4WhcNMjMwNjI4MTI1MTE4WjA9MRwwGgYDVQQKExNKU0MgQmFuayBPZiBHZW9yZ2lhMR0wGwYDVQQDExRCQkcgLSBTdWxraGFuIEd2YWxpYTCCASIwDQYJKoZIhvcNAQEBBQADggEPADCCAQoCggEBAOH0twIcpGC05hsgTIgpse09e4sVXJIN8/v8NDNbnV2WRZCvQptz2Xld2np06o903hK54DEU/k1XSGqegeiQfruruzkpXlsgDqRX1G1rhqCbCEAMlRYmkQ7vVyVVCHtGxTGju+of1eADT8iM8sq68S7d6/8hzmYmlIs453gK4suJCx4Ix2ltncZmAhNlQvMjwoy0HP6O1XIIW8AMRDXP3YzAX1QCG67/bGSZx+YgzLZsUJI2QOZ91t7Y8NuRadj83gKHUMG4Pqhqk1mR/LVcax5Ty9qpPTYEZv0xDVeq1rwMY39z7z+PiAfuEx+Nf1dwCEvVz1KLbGcnghIV+UgBBYsCAwEAAaOCAzIwggMuMDwGCSsGAQQBgjcVBwQvMC0GJSsGAQQBgjcVCOayYION9USGgZkJg7ihSoO+hHEEg8SRM4SDiF0CAWQCASMwHQYDVR0lBBYwFAYIKwYBBQUHAwIGCCsGAQUFBwMEMAsGA1UdDwQEAwIHgDAnBgkrBgEEAYI3FQoEGjAYMAoGCCsGAQUFBwMCMAoGCCsGAQUFBwMEMB0GA1UdDgQWBBSnM8DnI4OEl4STtNBvnMmV+uIeMD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MpLmNydDANBgkqhkiG9w0BAQsFAAOCAQEAZ61c/VfFl4dKvY1nQJKHGbMs+LoiVZ8yxbkrYDY/sZpRiX8eHQ00zY+A0UJNJd9JBRJLhfZxWwwTh6uVmn/s8z3Q48/TFwWB7N2+r81muyqldPFzcTrUO9GDf2SjQgeqIdMe4I59q8A4IgiUyGCZimQQW54cTWJMwUkSxLQ++Sij47npdu8FE87tjy81YsUjNXeR4pGeNiFOi3bx22bHlmxFxOBL9LGNj7IbuWKTQeqkaI00BdtmhkBp8jZByKOiurdz3YpCYIOhhTxGvBnQKIOsAkGZ/3bydteo+D13fHQc+7p27yeVUf8HrtQFfnAMuNdzYAL0oOTH8BD57dz0U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CTp69mAwswrN92cHRaRsczyu4rS9plejusOaNhtpJi8=</DigestValue>
      </Reference>
      <Reference URI="/xl/drawings/drawing1.xml?ContentType=application/vnd.openxmlformats-officedocument.drawing+xml">
        <DigestMethod Algorithm="http://www.w3.org/2001/04/xmlenc#sha256"/>
        <DigestValue>LqGMDknbqiebd6VtOnExSqdTsBjBc7V0fhqFjWNF8Hc=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ze+MZOtihPj9dKeV/Dz5QESpeY6Fdwmnkxhrh69STxA=</DigestValue>
      </Reference>
      <Reference URI="/xl/printerSettings/printerSettings15.bin?ContentType=application/vnd.openxmlformats-officedocument.spreadsheetml.printerSettings">
        <DigestMethod Algorithm="http://www.w3.org/2001/04/xmlenc#sha256"/>
        <DigestValue>zxLIGjiJ19gUsPtQr72salfkFKrVFBCr1X8320JEcsQ=</DigestValue>
      </Reference>
      <Reference URI="/xl/printerSettings/printerSettings16.bin?ContentType=application/vnd.openxmlformats-officedocument.spreadsheetml.printerSettings">
        <DigestMethod Algorithm="http://www.w3.org/2001/04/xmlenc#sha256"/>
        <DigestValue>qqKz7UtelGHdfiWdqNc1EvL8LqlQ7O4MTpeoyQcgyv0=</DigestValue>
      </Reference>
      <Reference URI="/xl/printerSettings/printerSettings17.bin?ContentType=application/vnd.openxmlformats-officedocument.spreadsheetml.printerSettings">
        <DigestMethod Algorithm="http://www.w3.org/2001/04/xmlenc#sha256"/>
        <DigestValue>nkR1lu9OLM1UMxWiPa7wm3YcnQOlFOICy95qYiodDz0=</DigestValue>
      </Reference>
      <Reference URI="/xl/printerSettings/printerSettings18.bin?ContentType=application/vnd.openxmlformats-officedocument.spreadsheetml.printerSettings">
        <DigestMethod Algorithm="http://www.w3.org/2001/04/xmlenc#sha256"/>
        <DigestValue>ze+MZOtihPj9dKeV/Dz5QESpeY6Fdwmnkxhrh69STxA=</DigestValue>
      </Reference>
      <Reference URI="/xl/printerSettings/printerSettings19.bin?ContentType=application/vnd.openxmlformats-officedocument.spreadsheetml.printerSettings">
        <DigestMethod Algorithm="http://www.w3.org/2001/04/xmlenc#sha256"/>
        <DigestValue>SWiohiWSuPjjcblZxueyphOzVidWJvXmdfCiNQW6SiY=</DigestValue>
      </Reference>
      <Reference URI="/xl/printerSettings/printerSettings2.bin?ContentType=application/vnd.openxmlformats-officedocument.spreadsheetml.printerSettings">
        <DigestMethod Algorithm="http://www.w3.org/2001/04/xmlenc#sha256"/>
        <DigestValue>uU88Xb8H52+zoIqxS5vO/I1x2eOfnDiUW8vvtTUj+gU=</DigestValue>
      </Reference>
      <Reference URI="/xl/printerSettings/printerSettings20.bin?ContentType=application/vnd.openxmlformats-officedocument.spreadsheetml.printerSettings">
        <DigestMethod Algorithm="http://www.w3.org/2001/04/xmlenc#sha256"/>
        <DigestValue>SWiohiWSuPjjcblZxueyphOzVidWJvXmdfCiNQW6SiY=</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UZc+Eb2U6CoUW3VzqKXofHC/4ECHjz4BBxFJtHQHWcM=</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O47q1BjCyNQpjh/Rp7S3sjcyb5JSHjvtcsnA4TeHOkE=</DigestValue>
      </Reference>
      <Reference URI="/xl/styles.xml?ContentType=application/vnd.openxmlformats-officedocument.spreadsheetml.styles+xml">
        <DigestMethod Algorithm="http://www.w3.org/2001/04/xmlenc#sha256"/>
        <DigestValue>FkZPCBiOTx1YCio/4w/0oYtYCjHk7hR8gR0THSB1nKg=</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jGFqhiFjpiG4rATGnJNBfv9SB+kg3U9IQBSiF7xtJLU=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yh6nQCSsoRZWLpJFzARzqbe/tyON7kW4yKByn7RLiPc=</DigestValue>
      </Reference>
      <Reference URI="/xl/worksheets/sheet10.xml?ContentType=application/vnd.openxmlformats-officedocument.spreadsheetml.worksheet+xml">
        <DigestMethod Algorithm="http://www.w3.org/2001/04/xmlenc#sha256"/>
        <DigestValue>87nEyrBEYIN2hZNiqMkwggtgrvgnHGvYBD5PTVWyT2A=</DigestValue>
      </Reference>
      <Reference URI="/xl/worksheets/sheet11.xml?ContentType=application/vnd.openxmlformats-officedocument.spreadsheetml.worksheet+xml">
        <DigestMethod Algorithm="http://www.w3.org/2001/04/xmlenc#sha256"/>
        <DigestValue>w3h7BcaJ+cZCNWHVa3KT7vcDxLDtSUwSMZv+a9WNjks=</DigestValue>
      </Reference>
      <Reference URI="/xl/worksheets/sheet12.xml?ContentType=application/vnd.openxmlformats-officedocument.spreadsheetml.worksheet+xml">
        <DigestMethod Algorithm="http://www.w3.org/2001/04/xmlenc#sha256"/>
        <DigestValue>AIpHrVqc7Ke0oT054N9SYKmh+K1Olfi3SEd8GfSF/VM=</DigestValue>
      </Reference>
      <Reference URI="/xl/worksheets/sheet13.xml?ContentType=application/vnd.openxmlformats-officedocument.spreadsheetml.worksheet+xml">
        <DigestMethod Algorithm="http://www.w3.org/2001/04/xmlenc#sha256"/>
        <DigestValue>8c99Sa0Y8AlPC8QTZE64O2Awqhb018PFIm/pHHRCS+A=</DigestValue>
      </Reference>
      <Reference URI="/xl/worksheets/sheet14.xml?ContentType=application/vnd.openxmlformats-officedocument.spreadsheetml.worksheet+xml">
        <DigestMethod Algorithm="http://www.w3.org/2001/04/xmlenc#sha256"/>
        <DigestValue>KeqIAJgO1QqRW3aODRpMa3KgvPBu2RBoliNK6IUW4g8=</DigestValue>
      </Reference>
      <Reference URI="/xl/worksheets/sheet15.xml?ContentType=application/vnd.openxmlformats-officedocument.spreadsheetml.worksheet+xml">
        <DigestMethod Algorithm="http://www.w3.org/2001/04/xmlenc#sha256"/>
        <DigestValue>7+U7eO3/E78uGFTq3ALSFusoZTRKIRGvD1qebyfpaW8=</DigestValue>
      </Reference>
      <Reference URI="/xl/worksheets/sheet16.xml?ContentType=application/vnd.openxmlformats-officedocument.spreadsheetml.worksheet+xml">
        <DigestMethod Algorithm="http://www.w3.org/2001/04/xmlenc#sha256"/>
        <DigestValue>gge61iqOgWAs9yor/JDKMv8bu+4i6AEZjTJMX+S0Zfc=</DigestValue>
      </Reference>
      <Reference URI="/xl/worksheets/sheet17.xml?ContentType=application/vnd.openxmlformats-officedocument.spreadsheetml.worksheet+xml">
        <DigestMethod Algorithm="http://www.w3.org/2001/04/xmlenc#sha256"/>
        <DigestValue>ENmjNGWUqhVm3YLueIjhaWDEOkn7+3jHVWRBQCNzvOM=</DigestValue>
      </Reference>
      <Reference URI="/xl/worksheets/sheet18.xml?ContentType=application/vnd.openxmlformats-officedocument.spreadsheetml.worksheet+xml">
        <DigestMethod Algorithm="http://www.w3.org/2001/04/xmlenc#sha256"/>
        <DigestValue>1JEoaBjo1K7OIyEBu7Hf3gXzqa4Xar3yVRykilnnw28=</DigestValue>
      </Reference>
      <Reference URI="/xl/worksheets/sheet19.xml?ContentType=application/vnd.openxmlformats-officedocument.spreadsheetml.worksheet+xml">
        <DigestMethod Algorithm="http://www.w3.org/2001/04/xmlenc#sha256"/>
        <DigestValue>7geYVAdgXB0bR7VdOYpWrArSibtvPKtz0Zj+FsYKusk=</DigestValue>
      </Reference>
      <Reference URI="/xl/worksheets/sheet2.xml?ContentType=application/vnd.openxmlformats-officedocument.spreadsheetml.worksheet+xml">
        <DigestMethod Algorithm="http://www.w3.org/2001/04/xmlenc#sha256"/>
        <DigestValue>S6uZNEHT+afFFK8tovv2N7f0JSZUEhyBusqqPXx9lfA=</DigestValue>
      </Reference>
      <Reference URI="/xl/worksheets/sheet20.xml?ContentType=application/vnd.openxmlformats-officedocument.spreadsheetml.worksheet+xml">
        <DigestMethod Algorithm="http://www.w3.org/2001/04/xmlenc#sha256"/>
        <DigestValue>DfC7az8p1cnJP8EHy8h9SLKoJPC8PHOHmAFyL0sRlEQ=</DigestValue>
      </Reference>
      <Reference URI="/xl/worksheets/sheet21.xml?ContentType=application/vnd.openxmlformats-officedocument.spreadsheetml.worksheet+xml">
        <DigestMethod Algorithm="http://www.w3.org/2001/04/xmlenc#sha256"/>
        <DigestValue>cf8Y8Qcj/FqM6GJeh4b402cQ8wT+oHCmHv/v+wYoHZ0=</DigestValue>
      </Reference>
      <Reference URI="/xl/worksheets/sheet22.xml?ContentType=application/vnd.openxmlformats-officedocument.spreadsheetml.worksheet+xml">
        <DigestMethod Algorithm="http://www.w3.org/2001/04/xmlenc#sha256"/>
        <DigestValue>+D04zfyIRWyDTKKqP1dF+knLrXTOvKFQWg2KSUTYgZc=</DigestValue>
      </Reference>
      <Reference URI="/xl/worksheets/sheet23.xml?ContentType=application/vnd.openxmlformats-officedocument.spreadsheetml.worksheet+xml">
        <DigestMethod Algorithm="http://www.w3.org/2001/04/xmlenc#sha256"/>
        <DigestValue>KM+2906l4LCfw2q5Imbjei20q/Urbu0tlLW8gxeujyM=</DigestValue>
      </Reference>
      <Reference URI="/xl/worksheets/sheet24.xml?ContentType=application/vnd.openxmlformats-officedocument.spreadsheetml.worksheet+xml">
        <DigestMethod Algorithm="http://www.w3.org/2001/04/xmlenc#sha256"/>
        <DigestValue>iDAmhR5EJmlnjVYao5NXR3E4XFUTNMhcv9GGpEE9lik=</DigestValue>
      </Reference>
      <Reference URI="/xl/worksheets/sheet25.xml?ContentType=application/vnd.openxmlformats-officedocument.spreadsheetml.worksheet+xml">
        <DigestMethod Algorithm="http://www.w3.org/2001/04/xmlenc#sha256"/>
        <DigestValue>SHX4++CFfZ3Zn+YmKHlOKgl9w5iRRuaLXezOA+fRfi8=</DigestValue>
      </Reference>
      <Reference URI="/xl/worksheets/sheet26.xml?ContentType=application/vnd.openxmlformats-officedocument.spreadsheetml.worksheet+xml">
        <DigestMethod Algorithm="http://www.w3.org/2001/04/xmlenc#sha256"/>
        <DigestValue>KRIa9NNHAkdZUIMlZqfZPFgNxvJcLQnI4i5Rxsw25tc=</DigestValue>
      </Reference>
      <Reference URI="/xl/worksheets/sheet27.xml?ContentType=application/vnd.openxmlformats-officedocument.spreadsheetml.worksheet+xml">
        <DigestMethod Algorithm="http://www.w3.org/2001/04/xmlenc#sha256"/>
        <DigestValue>LVIsdAQNqVWWFF78JisP11eMkkaTEL/x7uhJ8rjqWBY=</DigestValue>
      </Reference>
      <Reference URI="/xl/worksheets/sheet28.xml?ContentType=application/vnd.openxmlformats-officedocument.spreadsheetml.worksheet+xml">
        <DigestMethod Algorithm="http://www.w3.org/2001/04/xmlenc#sha256"/>
        <DigestValue>/0ZrSpmAAS0iuoX37mCbXIWVyaaqOwXWty9esVHGAB0=</DigestValue>
      </Reference>
      <Reference URI="/xl/worksheets/sheet29.xml?ContentType=application/vnd.openxmlformats-officedocument.spreadsheetml.worksheet+xml">
        <DigestMethod Algorithm="http://www.w3.org/2001/04/xmlenc#sha256"/>
        <DigestValue>SvJXWuC2/+4n2Xv3YjmaEwtpEdb83ll93eO9OnEI1pY=</DigestValue>
      </Reference>
      <Reference URI="/xl/worksheets/sheet3.xml?ContentType=application/vnd.openxmlformats-officedocument.spreadsheetml.worksheet+xml">
        <DigestMethod Algorithm="http://www.w3.org/2001/04/xmlenc#sha256"/>
        <DigestValue>W9xgCRbFZIRyNBuk4uY8O2E0TtVVX/JwXrp0tvw8EbY=</DigestValue>
      </Reference>
      <Reference URI="/xl/worksheets/sheet4.xml?ContentType=application/vnd.openxmlformats-officedocument.spreadsheetml.worksheet+xml">
        <DigestMethod Algorithm="http://www.w3.org/2001/04/xmlenc#sha256"/>
        <DigestValue>7Kb9+8xcLlwp6X+NEduN5WvJRwcQYFVm+OIbrddGSnU=</DigestValue>
      </Reference>
      <Reference URI="/xl/worksheets/sheet5.xml?ContentType=application/vnd.openxmlformats-officedocument.spreadsheetml.worksheet+xml">
        <DigestMethod Algorithm="http://www.w3.org/2001/04/xmlenc#sha256"/>
        <DigestValue>sHiImDzvphVhFNONQWw1fcxc7uj4xLZ7z0stbavYTOc=</DigestValue>
      </Reference>
      <Reference URI="/xl/worksheets/sheet6.xml?ContentType=application/vnd.openxmlformats-officedocument.spreadsheetml.worksheet+xml">
        <DigestMethod Algorithm="http://www.w3.org/2001/04/xmlenc#sha256"/>
        <DigestValue>EvvLV1kypUiwdjeDKU7Pb5a6rHuT3+2MWAubirjPNYc=</DigestValue>
      </Reference>
      <Reference URI="/xl/worksheets/sheet7.xml?ContentType=application/vnd.openxmlformats-officedocument.spreadsheetml.worksheet+xml">
        <DigestMethod Algorithm="http://www.w3.org/2001/04/xmlenc#sha256"/>
        <DigestValue>J94momkuV7dX+L/kiFiIg71PgL6sl1sAJxAQpnkQqQM=</DigestValue>
      </Reference>
      <Reference URI="/xl/worksheets/sheet8.xml?ContentType=application/vnd.openxmlformats-officedocument.spreadsheetml.worksheet+xml">
        <DigestMethod Algorithm="http://www.w3.org/2001/04/xmlenc#sha256"/>
        <DigestValue>knQJSJ5euPUUlOB7ZSf6hSpy0e9MMNw0dWRueinoVZg=</DigestValue>
      </Reference>
      <Reference URI="/xl/worksheets/sheet9.xml?ContentType=application/vnd.openxmlformats-officedocument.spreadsheetml.worksheet+xml">
        <DigestMethod Algorithm="http://www.w3.org/2001/04/xmlenc#sha256"/>
        <DigestValue>4tAmM0h0WdgqV3n2eZBREZKRiGQ05c0YXV+m8bo2NOg=</DigestValue>
      </Reference>
    </Manifest>
    <SignatureProperties>
      <SignatureProperty Id="idSignatureTime" Target="#idPackageSignature">
        <mdssi:SignatureTime xmlns:mdssi="http://schemas.openxmlformats.org/package/2006/digital-signature">
          <mdssi:Format>YYYY-MM-DDThh:mm:ssTZD</mdssi:Format>
          <mdssi:Value>2022-01-31T15:02:31Z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PE1-BBG-QQ-20211231</SignatureComments>
          <WindowsVersion>6.2</WindowsVersion>
          <OfficeVersion>15.0</OfficeVersion>
          <ApplicationVersion>15.0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2022-01-31T15:02:31Z</xd:SigningTime>
          <xd:SigningCertificate>
            <xd:Cert>
              <xd:CertDigest>
                <DigestMethod Algorithm="http://www.w3.org/2001/04/xmlenc#sha256"/>
                <DigestValue>wRUxMC5GSHtHndNR3GFjdMg3Ro9FIG4bLYj+XXSkW/k=</DigestValue>
              </xd:CertDigest>
              <xd:IssuerSerial>
                <X509IssuerName>CN=NBG Class 2 INT Sub CA, DC=nbg, DC=ge</X509IssuerName>
                <X509SerialNumber>600728214247937568530649</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PE1-BBG-QQ-20211231</xd:CommitmentTypeQualifier>
            </xd:CommitmentTypeQualifiers>
          </xd:CommitmentTypeIndication>
        </xd:SignedDataObject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d="http://www.w3.org/2001/XMLSchema" xmlns:xsi="http://www.w3.org/2001/XMLSchema-instance" xmlns="http://www.boldonjames.com/2008/01/sie/internal/label" sislVersion="0" policy="5ab027e3-97f5-4f2b-b242-189f84f1bffe" origin="userSelected"/>
</file>

<file path=customXml/item2.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To0NCBBTTwvRGF0ZVRpbWU+PExhYmVsU3RyaW5nPlRoaXMgaXRlbSBoYXMgbm8gY2xhc3NpZmljYXRpb248L0xhYmVsU3RyaW5nPjwvaXRlbT48L2xhYmVsSGlzdG9yeT4=</Value>
</WrappedLabelHistory>
</file>

<file path=customXml/itemProps1.xml><?xml version="1.0" encoding="utf-8"?>
<ds:datastoreItem xmlns:ds="http://schemas.openxmlformats.org/officeDocument/2006/customXml" ds:itemID="{93D33C19-3480-4E8D-8D98-F1FA8758B768}">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49437214-8189-4A9B-A254-B806C4FB6C08}">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 </vt:lpstr>
      <vt:lpstr>1. key ratios </vt:lpstr>
      <vt:lpstr>2.RC</vt:lpstr>
      <vt:lpstr>3.PL</vt:lpstr>
      <vt:lpstr>4. Off-Balance</vt:lpstr>
      <vt:lpstr>5. RWA </vt:lpstr>
      <vt:lpstr>6. Administrators-shareholders</vt:lpstr>
      <vt:lpstr>7. LI1 </vt:lpstr>
      <vt:lpstr>8. LI2</vt:lpstr>
      <vt:lpstr>9.Capital</vt:lpstr>
      <vt:lpstr>9.1. Capital Requirements</vt:lpstr>
      <vt:lpstr>10. CC2</vt:lpstr>
      <vt:lpstr>11. CRWA </vt:lpstr>
      <vt:lpstr>12. CRM</vt:lpstr>
      <vt:lpstr>13. CRME </vt:lpstr>
      <vt:lpstr>14. LCR</vt:lpstr>
      <vt:lpstr>15. CCR </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2022-01-31T14:58:26Z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63f0db0d-f459-4727-99f0-b1bf654d03fe</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{49437214-8189-4A9B-A254-B806C4FB6C08}</vt:lpwstr>
  </property>
  <property fmtid="{D5CDD505-2E9C-101B-9397-08002B2CF9AE}" pid="7" name="DLPManualFileClassification">
    <vt:lpwstr>{4D5F5C65-5A8A-40C0-871B-B28632C08195}</vt:lpwstr>
  </property>
  <property fmtid="{D5CDD505-2E9C-101B-9397-08002B2CF9AE}" pid="8" name="DLPManualFileClassificationLastModifiedBy">
    <vt:lpwstr>BOG0\ekamegrelishvili</vt:lpwstr>
  </property>
  <property fmtid="{D5CDD505-2E9C-101B-9397-08002B2CF9AE}" pid="9" name="DLPManualFileClassificationLastModificationDate">
    <vt:lpwstr>1643628355</vt:lpwstr>
  </property>
  <property fmtid="{D5CDD505-2E9C-101B-9397-08002B2CF9AE}" pid="10" name="DLPManualFileClassificationVersion">
    <vt:lpwstr>11.6.0.76</vt:lpwstr>
  </property>
</Properties>
</file>