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95" windowWidth="24015" windowHeight="693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45621" calcMode="autoNoTable"/>
</workbook>
</file>

<file path=xl/calcChain.xml><?xml version="1.0" encoding="utf-8"?>
<calcChain xmlns="http://schemas.openxmlformats.org/spreadsheetml/2006/main">
  <c r="B2" i="85" l="1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95"/>
  <c r="B2" i="83"/>
  <c r="C38" i="95"/>
  <c r="H22" i="91"/>
  <c r="C48" i="69"/>
  <c r="C40" i="69"/>
  <c r="C27" i="69"/>
  <c r="G34" i="85" l="1"/>
  <c r="F34" i="85"/>
  <c r="D34" i="85"/>
  <c r="C34" i="85"/>
  <c r="G14" i="83" l="1"/>
  <c r="F14" i="83"/>
  <c r="D14" i="83"/>
  <c r="C14" i="83"/>
  <c r="N20" i="92" l="1"/>
  <c r="N19" i="92"/>
  <c r="E19" i="92"/>
  <c r="N18" i="92"/>
  <c r="E18" i="92"/>
  <c r="N17" i="92"/>
  <c r="E17" i="92"/>
  <c r="E14" i="92" s="1"/>
  <c r="N16" i="92"/>
  <c r="E16" i="92"/>
  <c r="N15" i="92"/>
  <c r="E15" i="92"/>
  <c r="C14" i="92"/>
  <c r="C21" i="92" s="1"/>
  <c r="N13" i="92"/>
  <c r="N12" i="92"/>
  <c r="E12" i="92"/>
  <c r="N11" i="92"/>
  <c r="E11" i="92"/>
  <c r="N10" i="92"/>
  <c r="E10" i="92"/>
  <c r="N9" i="92"/>
  <c r="E9" i="92"/>
  <c r="N8" i="92"/>
  <c r="E8" i="92"/>
  <c r="E7" i="92" s="1"/>
  <c r="C7" i="92"/>
  <c r="N7" i="92" l="1"/>
  <c r="N14" i="92"/>
  <c r="N21" i="92" s="1"/>
  <c r="E21" i="92"/>
  <c r="S21" i="90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C21" i="88" l="1"/>
  <c r="T21" i="64" l="1"/>
  <c r="U21" i="64"/>
  <c r="S21" i="64"/>
  <c r="C21" i="64"/>
  <c r="G22" i="91"/>
  <c r="F22" i="91"/>
  <c r="E22" i="91"/>
  <c r="D22" i="91"/>
  <c r="C22" i="91"/>
  <c r="H21" i="91"/>
  <c r="H20" i="91"/>
  <c r="H19" i="91"/>
  <c r="H18" i="91"/>
  <c r="H17" i="91"/>
  <c r="H16" i="91"/>
  <c r="H15" i="91"/>
  <c r="H14" i="91"/>
  <c r="H13" i="91"/>
  <c r="H12" i="91"/>
  <c r="H11" i="91"/>
  <c r="H10" i="91"/>
  <c r="H9" i="91"/>
  <c r="H8" i="91"/>
  <c r="K22" i="90" l="1"/>
  <c r="L22" i="90"/>
  <c r="M22" i="90"/>
  <c r="N22" i="90"/>
  <c r="O22" i="90"/>
  <c r="P22" i="90"/>
  <c r="Q22" i="90"/>
  <c r="R22" i="90"/>
  <c r="S22" i="90"/>
  <c r="D21" i="88" l="1"/>
  <c r="E21" i="88"/>
  <c r="C22" i="90" l="1"/>
  <c r="C12" i="89"/>
  <c r="C6" i="89"/>
  <c r="D20" i="83" l="1"/>
  <c r="D22" i="90" l="1"/>
  <c r="E22" i="90"/>
  <c r="F22" i="90"/>
  <c r="G22" i="90"/>
  <c r="H22" i="90"/>
  <c r="I22" i="90"/>
  <c r="J22" i="90"/>
  <c r="C28" i="89"/>
  <c r="C31" i="89"/>
  <c r="C30" i="89" s="1"/>
  <c r="C35" i="89"/>
  <c r="C41" i="89" s="1"/>
  <c r="C43" i="89"/>
  <c r="C47" i="89"/>
  <c r="E8" i="85"/>
  <c r="H8" i="85"/>
  <c r="C9" i="85"/>
  <c r="C22" i="85" s="1"/>
  <c r="D9" i="85"/>
  <c r="D22" i="85" s="1"/>
  <c r="F9" i="85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F22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E30" i="85" s="1"/>
  <c r="D30" i="85"/>
  <c r="F30" i="85"/>
  <c r="G30" i="85"/>
  <c r="E34" i="85"/>
  <c r="D45" i="85"/>
  <c r="G45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E53" i="85" l="1"/>
  <c r="H34" i="85"/>
  <c r="H9" i="85"/>
  <c r="F31" i="85"/>
  <c r="G54" i="85"/>
  <c r="E61" i="85"/>
  <c r="H53" i="85"/>
  <c r="F45" i="85"/>
  <c r="F54" i="85" s="1"/>
  <c r="H61" i="85"/>
  <c r="G31" i="85"/>
  <c r="C8" i="73"/>
  <c r="C13" i="73" s="1"/>
  <c r="E22" i="85"/>
  <c r="C31" i="85"/>
  <c r="H30" i="85"/>
  <c r="D31" i="85"/>
  <c r="C52" i="89"/>
  <c r="C45" i="85"/>
  <c r="D54" i="85"/>
  <c r="H22" i="85"/>
  <c r="E9" i="85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F41" i="83" s="1"/>
  <c r="D31" i="83"/>
  <c r="D41" i="83" s="1"/>
  <c r="C31" i="83"/>
  <c r="C4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20" i="83"/>
  <c r="F20" i="83"/>
  <c r="C20" i="83"/>
  <c r="E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H45" i="85" l="1"/>
  <c r="H54" i="85"/>
  <c r="H31" i="85"/>
  <c r="D56" i="85"/>
  <c r="D63" i="85" s="1"/>
  <c r="D65" i="85" s="1"/>
  <c r="D67" i="85" s="1"/>
  <c r="G56" i="85"/>
  <c r="G63" i="85" s="1"/>
  <c r="G65" i="85" s="1"/>
  <c r="G67" i="85" s="1"/>
  <c r="H14" i="83"/>
  <c r="H31" i="83"/>
  <c r="H20" i="83"/>
  <c r="G41" i="83"/>
  <c r="H41" i="83" s="1"/>
  <c r="E45" i="85"/>
  <c r="C54" i="85"/>
  <c r="E14" i="83"/>
  <c r="F56" i="85"/>
  <c r="H56" i="85" s="1"/>
  <c r="E31" i="85"/>
  <c r="E41" i="83"/>
  <c r="E31" i="83"/>
  <c r="F63" i="85" l="1"/>
  <c r="H63" i="85" s="1"/>
  <c r="E54" i="85"/>
  <c r="C56" i="85"/>
  <c r="F65" i="85" l="1"/>
  <c r="H65" i="85" s="1"/>
  <c r="E56" i="85"/>
  <c r="C63" i="85"/>
  <c r="F67" i="85"/>
  <c r="H67" i="85" s="1"/>
  <c r="C65" i="85" l="1"/>
  <c r="E63" i="85"/>
  <c r="C67" i="85" l="1"/>
  <c r="E67" i="85" s="1"/>
  <c r="E65" i="85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<sst xmlns="http://schemas.openxmlformats.org/spreadsheetml/2006/main" count="798" uniqueCount="559">
  <si>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</si>
  <si>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</si>
  <si>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</si>
  <si>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</si>
  <si>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</si>
  <si>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</si>
  <si>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</si>
  <si>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</si>
  <si>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</si>
  <si>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</si>
  <si>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</si>
  <si>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</si>
  <si>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</si>
  <si>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</si>
  <si>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</si>
  <si>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</si>
  <si>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</si>
  <si>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</si>
  <si>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</si>
  <si>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</si>
  <si>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</si>
  <si>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</si>
  <si>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</si>
  <si>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</si>
  <si>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</si>
  <si>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</si>
  <si>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</si>
  <si>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</si>
  <si>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</si>
  <si>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</si>
  <si>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</si>
  <si>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</si>
  <si>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</si>
  <si>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</si>
  <si>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</si>
  <si>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</si>
  <si>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</si>
  <si>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</si>
  <si>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</si>
  <si>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</si>
  <si>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</si>
  <si>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</si>
  <si>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</si>
  <si>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</si>
  <si>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</si>
  <si>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</si>
  <si>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</si>
  <si>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</si>
  <si>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</si>
  <si>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</si>
  <si>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</si>
  <si>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</si>
  <si>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</si>
  <si>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</si>
  <si>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</si>
  <si>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</si>
  <si>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</si>
  <si>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</si>
  <si>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</si>
  <si>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</si>
  <si>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</si>
  <si>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</si>
  <si>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</si>
  <si>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</si>
  <si>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</si>
  <si>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</si>
  <si>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</si>
  <si>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</si>
  <si>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</si>
  <si>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</si>
  <si>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</si>
  <si>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</si>
  <si>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</si>
  <si>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</si>
  <si>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</si>
  <si>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</si>
  <si>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</si>
  <si>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</si>
  <si>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</si>
  <si>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</si>
  <si>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</si>
  <si>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</si>
  <si>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</si>
  <si>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</si>
  <si>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</si>
  <si>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</si>
  <si>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</si>
  <si>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</si>
  <si>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</si>
  <si>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</si>
  <si>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</si>
  <si>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</si>
  <si>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</si>
  <si>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</si>
  <si>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</si>
  <si>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</si>
  <si>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</si>
  <si>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</si>
  <si>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</si>
  <si>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</si>
  <si>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</si>
  <si>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</si>
  <si>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</si>
  <si>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</si>
  <si>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</si>
  <si>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</si>
  <si>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</si>
  <si>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</si>
  <si>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</si>
  <si>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</si>
  <si>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</si>
  <si>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</si>
  <si>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</si>
  <si>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</si>
  <si>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</si>
  <si>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</si>
  <si>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</si>
  <si>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</si>
  <si>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</si>
  <si>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</si>
  <si>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</si>
  <si>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</si>
  <si>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</si>
  <si>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</si>
  <si>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</si>
  <si>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</si>
  <si>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</si>
  <si>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</si>
  <si>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</si>
  <si>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</si>
  <si>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</si>
  <si>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</si>
  <si>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</si>
  <si>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</si>
  <si>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</si>
  <si>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</si>
  <si>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</si>
  <si>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</si>
  <si>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</si>
  <si>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</si>
  <si>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</si>
  <si>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</si>
  <si>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</si>
  <si>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</si>
  <si>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</si>
  <si>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</si>
  <si>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</si>
  <si>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</si>
  <si>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</si>
  <si>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</si>
  <si>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</si>
  <si>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</si>
  <si>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</si>
  <si>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</si>
  <si>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</si>
  <si>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</si>
  <si>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</si>
  <si>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</si>
  <si>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</si>
  <si>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</si>
  <si>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</si>
  <si>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</si>
  <si>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</si>
  <si>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</si>
  <si>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</si>
  <si>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</si>
  <si>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</si>
  <si>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</si>
  <si>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</si>
  <si>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</si>
  <si>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</si>
  <si>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</si>
  <si>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</si>
  <si>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</si>
  <si>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</si>
  <si>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</si>
  <si>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</si>
  <si>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</si>
  <si>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</si>
  <si>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</si>
  <si>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</si>
  <si>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</si>
  <si>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</si>
  <si>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</si>
  <si>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</si>
  <si>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</si>
  <si>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</si>
  <si>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</si>
  <si>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</si>
  <si>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</si>
  <si>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</si>
  <si>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</si>
  <si>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</si>
  <si>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</si>
  <si>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</si>
  <si>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</si>
  <si>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</si>
  <si>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</si>
  <si>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</si>
  <si>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</si>
  <si>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</si>
  <si>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</si>
  <si>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</si>
  <si>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</si>
  <si>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</si>
  <si>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</si>
  <si>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</si>
  <si>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</si>
  <si>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</si>
  <si>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</si>
  <si>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</si>
  <si>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</si>
  <si>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</si>
  <si>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</si>
  <si>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</si>
  <si>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</si>
  <si>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</si>
  <si>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</si>
  <si>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</si>
  <si>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</si>
  <si>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</si>
  <si>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</si>
  <si>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</si>
  <si>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</si>
  <si>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</si>
  <si>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</si>
  <si>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</si>
  <si>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</si>
  <si>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</si>
  <si>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</si>
  <si>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</si>
  <si>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</si>
  <si>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</si>
  <si>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</si>
  <si>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</si>
  <si>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</si>
  <si>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</si>
  <si>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</si>
  <si>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</si>
  <si>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</si>
  <si>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</si>
  <si>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</si>
  <si>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</si>
  <si>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</si>
  <si>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</si>
  <si>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</si>
  <si>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</si>
  <si>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</si>
  <si>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</si>
  <si>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</si>
  <si>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</si>
  <si>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</si>
  <si>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</si>
  <si>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</si>
  <si>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</si>
  <si>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</si>
  <si>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</si>
  <si>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</si>
  <si>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</si>
  <si>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</si>
  <si>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</si>
  <si>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</si>
  <si>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</si>
  <si>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</si>
  <si>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</si>
  <si>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</si>
  <si>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</si>
  <si>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</si>
  <si>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</si>
  <si>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</si>
  <si>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</si>
  <si>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</si>
  <si>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</si>
  <si>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</si>
  <si>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</si>
  <si>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</si>
  <si>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</si>
  <si>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</si>
  <si>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</si>
  <si>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</si>
  <si>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</si>
  <si>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</si>
  <si>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</si>
  <si>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</si>
  <si>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</si>
  <si>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</si>
  <si>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</si>
  <si>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</si>
  <si>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</si>
  <si>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</si>
  <si>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</si>
  <si>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</si>
  <si>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</si>
  <si>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</si>
  <si>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</si>
  <si>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</si>
  <si>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</si>
  <si>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</si>
  <si>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</si>
  <si>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</si>
  <si>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</si>
  <si>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</si>
  <si>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</si>
  <si>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</si>
  <si>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</si>
  <si>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</si>
  <si>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</si>
  <si>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</si>
  <si>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</si>
  <si>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</si>
  <si>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</si>
  <si>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</si>
  <si>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</si>
  <si>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</si>
  <si>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</si>
  <si>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</si>
  <si>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</si>
  <si>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</si>
  <si>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</si>
  <si>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</si>
  <si>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</si>
  <si>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</si>
  <si>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</si>
  <si>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</si>
  <si>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</si>
  <si>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</si>
  <si>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</si>
  <si>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</si>
  <si>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</si>
  <si>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</si>
  <si>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</si>
  <si>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</si>
  <si>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</si>
  <si>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</si>
  <si>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</si>
  <si>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</si>
  <si>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</si>
  <si>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</si>
  <si>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</si>
  <si>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</si>
  <si>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</si>
  <si>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</si>
  <si>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</si>
  <si>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</si>
  <si>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</si>
  <si>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</si>
  <si>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</si>
  <si>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</si>
  <si>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</si>
  <si>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</si>
  <si>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</si>
  <si>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</si>
  <si>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</si>
  <si>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</si>
  <si>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</si>
  <si>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</si>
  <si>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</si>
  <si>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</si>
  <si>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</si>
  <si>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</si>
  <si>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</si>
  <si>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</si>
  <si>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</si>
  <si>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</si>
  <si>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</si>
  <si>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</si>
  <si>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</si>
  <si>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</si>
  <si>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</si>
  <si>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</si>
  <si>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</si>
  <si>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</si>
  <si>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</si>
  <si>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</si>
  <si>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</si>
  <si>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</si>
  <si>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</si>
  <si>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</si>
  <si>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</si>
  <si>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</si>
  <si>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</si>
  <si>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</si>
  <si>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</si>
  <si>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</si>
  <si>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</si>
  <si>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</si>
  <si>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</si>
  <si>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</si>
  <si>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</si>
  <si>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</si>
  <si>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</si>
  <si>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</si>
  <si>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</si>
  <si>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</si>
  <si>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</si>
  <si>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</si>
  <si>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</si>
  <si>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</si>
  <si>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</si>
  <si>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</si>
  <si>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</si>
  <si>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</si>
  <si>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</si>
  <si>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</si>
  <si>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</si>
  <si>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</si>
  <si>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</si>
  <si>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</si>
  <si>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</si>
  <si>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</si>
  <si>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</si>
  <si>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</si>
  <si>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</si>
  <si>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</si>
  <si>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</si>
  <si>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</si>
  <si>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</si>
  <si>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</si>
  <si>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</si>
  <si>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</si>
  <si>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</si>
  <si>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</si>
  <si>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</si>
  <si>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</si>
  <si>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</si>
  <si>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</si>
  <si>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</si>
  <si>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</si>
  <si>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</si>
  <si>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</si>
  <si>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</si>
  <si>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</si>
  <si>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</si>
  <si>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</si>
  <si>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</si>
  <si>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</si>
  <si>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</si>
  <si>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</si>
  <si>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</si>
  <si>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</si>
  <si>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</si>
  <si>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</si>
  <si>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</si>
  <si>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</si>
  <si>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</si>
  <si>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</si>
  <si>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Less:  Reserves</t>
  </si>
  <si>
    <t>6.2.1</t>
  </si>
  <si>
    <t>Less: General Reserve</t>
  </si>
  <si>
    <t xml:space="preserve">General Reserve 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</si>
  <si>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</si>
  <si>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* COVID 19 related provisions are deducted from balance sheet items after applying relevant risks weights and mitigation</t>
  </si>
  <si>
    <t>*Other adjustments include COVID 19 related provisions too. These provisions are deducted from risk weighted balance sheet items. See table "5.RWA"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</si>
  <si>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</si>
  <si>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</si>
  <si>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</si>
  <si>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</si>
  <si>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</si>
  <si>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</si>
  <si>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</si>
  <si>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</si>
  <si>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</si>
  <si>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</si>
  <si>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</si>
  <si>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</si>
  <si>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</si>
  <si>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</si>
  <si>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</si>
  <si>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</si>
  <si>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</si>
  <si>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</si>
  <si>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</si>
  <si>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</si>
  <si>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</si>
  <si>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</si>
  <si>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</si>
  <si>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</si>
  <si>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</si>
  <si>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</si>
  <si>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</si>
  <si>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</si>
  <si>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</si>
  <si>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</si>
  <si>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</si>
  <si>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</si>
  <si>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</si>
  <si>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</si>
  <si>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</si>
  <si>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</si>
  <si>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</si>
  <si>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</si>
  <si>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</si>
  <si>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</si>
  <si>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</si>
  <si>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</si>
  <si>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</si>
  <si>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</si>
  <si>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</si>
  <si>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*COVID 19 related provisions are deducted from balance sheet items</t>
  </si>
  <si>
    <t>Of which deferred tax</t>
  </si>
  <si>
    <t>Of which additional tier I capital qualifying instruments</t>
  </si>
  <si>
    <t>www.bog.ge</t>
  </si>
  <si>
    <t>Bank of Georgia</t>
  </si>
  <si>
    <t xml:space="preserve">Neil Janin </t>
  </si>
  <si>
    <t>Archil Gachechiladze</t>
  </si>
  <si>
    <t>Common equity Tier 1 ratio</t>
  </si>
  <si>
    <t>Tier 1 ratio</t>
  </si>
  <si>
    <t>Total regulatory capital ratio</t>
  </si>
  <si>
    <t>Net stable funding Ratio</t>
  </si>
  <si>
    <t>Availability of stable funding</t>
  </si>
  <si>
    <t>1Q-2021</t>
  </si>
  <si>
    <t>4Q-2020</t>
  </si>
  <si>
    <t>3Q-2020</t>
  </si>
  <si>
    <t>2Q-2020</t>
  </si>
  <si>
    <t>1Q-2020</t>
  </si>
  <si>
    <t>Tamaz Giorgadze</t>
  </si>
  <si>
    <t xml:space="preserve">Alasdair Breach </t>
  </si>
  <si>
    <t>Hanna Loikkanen</t>
  </si>
  <si>
    <t>Jonathan Muir</t>
  </si>
  <si>
    <t>QUILLEN III CECIL DYER</t>
  </si>
  <si>
    <t>Veronique mccarroll</t>
  </si>
  <si>
    <t>Levan Kulijanishvili</t>
  </si>
  <si>
    <t xml:space="preserve">Mikheil Gomarteli </t>
  </si>
  <si>
    <t>Giorgi Chiladze</t>
  </si>
  <si>
    <t>Vakhtang Bobokhidze</t>
  </si>
  <si>
    <t>Sulkhan Gvalia</t>
  </si>
  <si>
    <t>Bank of Georgia Group Plc</t>
  </si>
  <si>
    <t>JSC BGEO Group</t>
  </si>
  <si>
    <t>JSC Georgia Capital</t>
  </si>
  <si>
    <t>Fidelity Investments</t>
  </si>
  <si>
    <t>Eter Iremadze</t>
  </si>
  <si>
    <t>Zurab Kokosadze</t>
  </si>
  <si>
    <t> 79.75%</t>
  </si>
  <si>
    <t>Non-executive chairman</t>
  </si>
  <si>
    <t>CEO</t>
  </si>
  <si>
    <t>Senior independent non-executive director</t>
  </si>
  <si>
    <t>Independent non-executive director</t>
  </si>
  <si>
    <t>Deputy CEO, Chief risk officer</t>
  </si>
  <si>
    <t>Deputy CEO, Chief financial officer</t>
  </si>
  <si>
    <t>Deputy CEO, Chief operations officer</t>
  </si>
  <si>
    <t>Deputy CEO, Information technology, data analytics, digital channels</t>
  </si>
  <si>
    <t>Deputy CEO, Mass retail and micro business banking</t>
  </si>
  <si>
    <t>Deputy CEO, Corporate banking</t>
  </si>
  <si>
    <t>Deputy CEO, Premium business banking (Solo)</t>
  </si>
  <si>
    <t xml:space="preserve">Ratio </t>
  </si>
  <si>
    <t>Table 9 (Capital), N39</t>
  </si>
  <si>
    <t>Table 9 (Capital), N17</t>
  </si>
  <si>
    <t>Table 9 (Capital), N13</t>
  </si>
  <si>
    <t>Table 9 (Capital), N18</t>
  </si>
  <si>
    <t>Table 9 (Capital), N10</t>
  </si>
  <si>
    <t>Table 9 (Capital), N15</t>
  </si>
  <si>
    <t>Table 9 (Capital), N37</t>
  </si>
  <si>
    <t>Table 9 (Capital), N28</t>
  </si>
  <si>
    <t>Table 9 (Capital), N2</t>
  </si>
  <si>
    <t>Table 9 (Capital), N12</t>
  </si>
  <si>
    <t>Table 9 (Capital), N3</t>
  </si>
  <si>
    <t>Table 9 (Capital), N6</t>
  </si>
  <si>
    <t>Table 9 (Capital), N4,N8</t>
  </si>
  <si>
    <t>Stable funding requirment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</si>
</sst>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[$-409]d\-mmm\-yyyy;@"/>
  </numFmts>
  <fonts count="1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Times New Roma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  <charset val="204"/>
    </font>
    <font>
      <b/>
      <i/>
      <sz val="1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name val="Calibri"/>
      <family val="2"/>
      <charset val="204"/>
      <scheme val="minor"/>
    </font>
    <font>
      <i/>
      <sz val="10"/>
      <name val="Sylfaen"/>
      <family val="1"/>
    </font>
  </fonts>
  <fills count="8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10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1" applyNumberFormat="0" applyAlignment="0" applyProtection="0"/>
    <xf numFmtId="0" fontId="22" fillId="9" borderId="35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168" fontId="23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168" fontId="23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169" fontId="23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2" fillId="9" borderId="35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2" fillId="9" borderId="35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2" fillId="9" borderId="35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2" fillId="9" borderId="35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2" fillId="9" borderId="35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2" fillId="9" borderId="35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2" fillId="9" borderId="35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0" fontId="21" fillId="64" borderId="41" applyNumberFormat="0" applyAlignment="0" applyProtection="0"/>
    <xf numFmtId="168" fontId="23" fillId="64" borderId="41" applyNumberFormat="0" applyAlignment="0" applyProtection="0"/>
    <xf numFmtId="169" fontId="23" fillId="64" borderId="41" applyNumberFormat="0" applyAlignment="0" applyProtection="0"/>
    <xf numFmtId="168" fontId="23" fillId="64" borderId="41" applyNumberFormat="0" applyAlignment="0" applyProtection="0"/>
    <xf numFmtId="168" fontId="23" fillId="64" borderId="41" applyNumberFormat="0" applyAlignment="0" applyProtection="0"/>
    <xf numFmtId="169" fontId="23" fillId="64" borderId="41" applyNumberFormat="0" applyAlignment="0" applyProtection="0"/>
    <xf numFmtId="168" fontId="23" fillId="64" borderId="41" applyNumberFormat="0" applyAlignment="0" applyProtection="0"/>
    <xf numFmtId="168" fontId="23" fillId="64" borderId="41" applyNumberFormat="0" applyAlignment="0" applyProtection="0"/>
    <xf numFmtId="169" fontId="23" fillId="64" borderId="41" applyNumberFormat="0" applyAlignment="0" applyProtection="0"/>
    <xf numFmtId="168" fontId="23" fillId="64" borderId="41" applyNumberFormat="0" applyAlignment="0" applyProtection="0"/>
    <xf numFmtId="168" fontId="23" fillId="64" borderId="41" applyNumberFormat="0" applyAlignment="0" applyProtection="0"/>
    <xf numFmtId="169" fontId="23" fillId="64" borderId="41" applyNumberFormat="0" applyAlignment="0" applyProtection="0"/>
    <xf numFmtId="168" fontId="23" fillId="64" borderId="41" applyNumberFormat="0" applyAlignment="0" applyProtection="0"/>
    <xf numFmtId="0" fontId="21" fillId="64" borderId="41" applyNumberFormat="0" applyAlignment="0" applyProtection="0"/>
    <xf numFmtId="0" fontId="24" fillId="65" borderId="42" applyNumberFormat="0" applyAlignment="0" applyProtection="0"/>
    <xf numFmtId="0" fontId="25" fillId="10" borderId="38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0" fontId="24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0" fontId="25" fillId="10" borderId="38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169" fontId="26" fillId="65" borderId="42" applyNumberFormat="0" applyAlignment="0" applyProtection="0"/>
    <xf numFmtId="168" fontId="26" fillId="65" borderId="42" applyNumberFormat="0" applyAlignment="0" applyProtection="0"/>
    <xf numFmtId="0" fontId="24" fillId="65" borderId="42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3">
      <alignment vertical="center"/>
    </xf>
    <xf numFmtId="38" fontId="9" fillId="0" borderId="43">
      <alignment vertical="center"/>
    </xf>
    <xf numFmtId="38" fontId="9" fillId="0" borderId="43">
      <alignment vertical="center"/>
    </xf>
    <xf numFmtId="38" fontId="9" fillId="0" borderId="43">
      <alignment vertical="center"/>
    </xf>
    <xf numFmtId="38" fontId="9" fillId="0" borderId="43">
      <alignment vertical="center"/>
    </xf>
    <xf numFmtId="38" fontId="9" fillId="0" borderId="43">
      <alignment vertical="center"/>
    </xf>
    <xf numFmtId="38" fontId="9" fillId="0" borderId="43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2" applyNumberFormat="0" applyAlignment="0" applyProtection="0">
      <alignment horizontal="left" vertical="center"/>
    </xf>
    <xf numFmtId="0" fontId="37" fillId="0" borderId="32" applyNumberFormat="0" applyAlignment="0" applyProtection="0">
      <alignment horizontal="left" vertical="center"/>
    </xf>
    <xf numFmtId="168" fontId="37" fillId="0" borderId="32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4" applyNumberFormat="0" applyFill="0" applyAlignment="0" applyProtection="0"/>
    <xf numFmtId="169" fontId="38" fillId="0" borderId="44" applyNumberFormat="0" applyFill="0" applyAlignment="0" applyProtection="0"/>
    <xf numFmtId="0" fontId="38" fillId="0" borderId="44" applyNumberFormat="0" applyFill="0" applyAlignment="0" applyProtection="0"/>
    <xf numFmtId="168" fontId="38" fillId="0" borderId="44" applyNumberFormat="0" applyFill="0" applyAlignment="0" applyProtection="0"/>
    <xf numFmtId="168" fontId="38" fillId="0" borderId="44" applyNumberFormat="0" applyFill="0" applyAlignment="0" applyProtection="0"/>
    <xf numFmtId="168" fontId="38" fillId="0" borderId="44" applyNumberFormat="0" applyFill="0" applyAlignment="0" applyProtection="0"/>
    <xf numFmtId="169" fontId="38" fillId="0" borderId="44" applyNumberFormat="0" applyFill="0" applyAlignment="0" applyProtection="0"/>
    <xf numFmtId="168" fontId="38" fillId="0" borderId="44" applyNumberFormat="0" applyFill="0" applyAlignment="0" applyProtection="0"/>
    <xf numFmtId="168" fontId="38" fillId="0" borderId="44" applyNumberFormat="0" applyFill="0" applyAlignment="0" applyProtection="0"/>
    <xf numFmtId="169" fontId="38" fillId="0" borderId="44" applyNumberFormat="0" applyFill="0" applyAlignment="0" applyProtection="0"/>
    <xf numFmtId="168" fontId="38" fillId="0" borderId="44" applyNumberFormat="0" applyFill="0" applyAlignment="0" applyProtection="0"/>
    <xf numFmtId="168" fontId="38" fillId="0" borderId="44" applyNumberFormat="0" applyFill="0" applyAlignment="0" applyProtection="0"/>
    <xf numFmtId="169" fontId="38" fillId="0" borderId="44" applyNumberFormat="0" applyFill="0" applyAlignment="0" applyProtection="0"/>
    <xf numFmtId="168" fontId="38" fillId="0" borderId="44" applyNumberFormat="0" applyFill="0" applyAlignment="0" applyProtection="0"/>
    <xf numFmtId="168" fontId="38" fillId="0" borderId="44" applyNumberFormat="0" applyFill="0" applyAlignment="0" applyProtection="0"/>
    <xf numFmtId="169" fontId="38" fillId="0" borderId="44" applyNumberFormat="0" applyFill="0" applyAlignment="0" applyProtection="0"/>
    <xf numFmtId="168" fontId="38" fillId="0" borderId="44" applyNumberFormat="0" applyFill="0" applyAlignment="0" applyProtection="0"/>
    <xf numFmtId="0" fontId="38" fillId="0" borderId="44" applyNumberFormat="0" applyFill="0" applyAlignment="0" applyProtection="0"/>
    <xf numFmtId="0" fontId="39" fillId="0" borderId="45" applyNumberFormat="0" applyFill="0" applyAlignment="0" applyProtection="0"/>
    <xf numFmtId="169" fontId="39" fillId="0" borderId="45" applyNumberFormat="0" applyFill="0" applyAlignment="0" applyProtection="0"/>
    <xf numFmtId="0" fontId="39" fillId="0" borderId="45" applyNumberFormat="0" applyFill="0" applyAlignment="0" applyProtection="0"/>
    <xf numFmtId="168" fontId="39" fillId="0" borderId="45" applyNumberFormat="0" applyFill="0" applyAlignment="0" applyProtection="0"/>
    <xf numFmtId="168" fontId="39" fillId="0" borderId="45" applyNumberFormat="0" applyFill="0" applyAlignment="0" applyProtection="0"/>
    <xf numFmtId="168" fontId="39" fillId="0" borderId="45" applyNumberFormat="0" applyFill="0" applyAlignment="0" applyProtection="0"/>
    <xf numFmtId="169" fontId="39" fillId="0" borderId="45" applyNumberFormat="0" applyFill="0" applyAlignment="0" applyProtection="0"/>
    <xf numFmtId="168" fontId="39" fillId="0" borderId="45" applyNumberFormat="0" applyFill="0" applyAlignment="0" applyProtection="0"/>
    <xf numFmtId="168" fontId="39" fillId="0" borderId="45" applyNumberFormat="0" applyFill="0" applyAlignment="0" applyProtection="0"/>
    <xf numFmtId="169" fontId="39" fillId="0" borderId="45" applyNumberFormat="0" applyFill="0" applyAlignment="0" applyProtection="0"/>
    <xf numFmtId="168" fontId="39" fillId="0" borderId="45" applyNumberFormat="0" applyFill="0" applyAlignment="0" applyProtection="0"/>
    <xf numFmtId="168" fontId="39" fillId="0" borderId="45" applyNumberFormat="0" applyFill="0" applyAlignment="0" applyProtection="0"/>
    <xf numFmtId="169" fontId="39" fillId="0" borderId="45" applyNumberFormat="0" applyFill="0" applyAlignment="0" applyProtection="0"/>
    <xf numFmtId="168" fontId="39" fillId="0" borderId="45" applyNumberFormat="0" applyFill="0" applyAlignment="0" applyProtection="0"/>
    <xf numFmtId="168" fontId="39" fillId="0" borderId="45" applyNumberFormat="0" applyFill="0" applyAlignment="0" applyProtection="0"/>
    <xf numFmtId="169" fontId="39" fillId="0" borderId="45" applyNumberFormat="0" applyFill="0" applyAlignment="0" applyProtection="0"/>
    <xf numFmtId="168" fontId="39" fillId="0" borderId="45" applyNumberFormat="0" applyFill="0" applyAlignment="0" applyProtection="0"/>
    <xf numFmtId="0" fontId="39" fillId="0" borderId="45" applyNumberFormat="0" applyFill="0" applyAlignment="0" applyProtection="0"/>
    <xf numFmtId="0" fontId="40" fillId="0" borderId="46" applyNumberFormat="0" applyFill="0" applyAlignment="0" applyProtection="0"/>
    <xf numFmtId="169" fontId="40" fillId="0" borderId="46" applyNumberFormat="0" applyFill="0" applyAlignment="0" applyProtection="0"/>
    <xf numFmtId="0" fontId="40" fillId="0" borderId="46" applyNumberFormat="0" applyFill="0" applyAlignment="0" applyProtection="0"/>
    <xf numFmtId="168" fontId="40" fillId="0" borderId="46" applyNumberFormat="0" applyFill="0" applyAlignment="0" applyProtection="0"/>
    <xf numFmtId="0" fontId="40" fillId="0" borderId="46" applyNumberFormat="0" applyFill="0" applyAlignment="0" applyProtection="0"/>
    <xf numFmtId="168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46" applyNumberFormat="0" applyFill="0" applyAlignment="0" applyProtection="0"/>
    <xf numFmtId="168" fontId="40" fillId="0" borderId="46" applyNumberFormat="0" applyFill="0" applyAlignment="0" applyProtection="0"/>
    <xf numFmtId="169" fontId="40" fillId="0" borderId="46" applyNumberFormat="0" applyFill="0" applyAlignment="0" applyProtection="0"/>
    <xf numFmtId="168" fontId="40" fillId="0" borderId="46" applyNumberFormat="0" applyFill="0" applyAlignment="0" applyProtection="0"/>
    <xf numFmtId="168" fontId="40" fillId="0" borderId="46" applyNumberFormat="0" applyFill="0" applyAlignment="0" applyProtection="0"/>
    <xf numFmtId="169" fontId="40" fillId="0" borderId="46" applyNumberFormat="0" applyFill="0" applyAlignment="0" applyProtection="0"/>
    <xf numFmtId="168" fontId="40" fillId="0" borderId="46" applyNumberFormat="0" applyFill="0" applyAlignment="0" applyProtection="0"/>
    <xf numFmtId="168" fontId="40" fillId="0" borderId="46" applyNumberFormat="0" applyFill="0" applyAlignment="0" applyProtection="0"/>
    <xf numFmtId="169" fontId="40" fillId="0" borderId="46" applyNumberFormat="0" applyFill="0" applyAlignment="0" applyProtection="0"/>
    <xf numFmtId="168" fontId="40" fillId="0" borderId="46" applyNumberFormat="0" applyFill="0" applyAlignment="0" applyProtection="0"/>
    <xf numFmtId="168" fontId="40" fillId="0" borderId="46" applyNumberFormat="0" applyFill="0" applyAlignment="0" applyProtection="0"/>
    <xf numFmtId="169" fontId="40" fillId="0" borderId="46" applyNumberFormat="0" applyFill="0" applyAlignment="0" applyProtection="0"/>
    <xf numFmtId="168" fontId="40" fillId="0" borderId="46" applyNumberFormat="0" applyFill="0" applyAlignment="0" applyProtection="0"/>
    <xf numFmtId="0" fontId="40" fillId="0" borderId="46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1" applyNumberFormat="0" applyAlignment="0" applyProtection="0"/>
    <xf numFmtId="0" fontId="50" fillId="8" borderId="35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168" fontId="51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168" fontId="51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169" fontId="51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50" fillId="8" borderId="35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50" fillId="8" borderId="35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50" fillId="8" borderId="35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50" fillId="8" borderId="35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50" fillId="8" borderId="35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50" fillId="8" borderId="35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50" fillId="8" borderId="35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0" fontId="49" fillId="43" borderId="41" applyNumberFormat="0" applyAlignment="0" applyProtection="0"/>
    <xf numFmtId="168" fontId="51" fillId="43" borderId="41" applyNumberFormat="0" applyAlignment="0" applyProtection="0"/>
    <xf numFmtId="169" fontId="51" fillId="43" borderId="41" applyNumberFormat="0" applyAlignment="0" applyProtection="0"/>
    <xf numFmtId="168" fontId="51" fillId="43" borderId="41" applyNumberFormat="0" applyAlignment="0" applyProtection="0"/>
    <xf numFmtId="168" fontId="51" fillId="43" borderId="41" applyNumberFormat="0" applyAlignment="0" applyProtection="0"/>
    <xf numFmtId="169" fontId="51" fillId="43" borderId="41" applyNumberFormat="0" applyAlignment="0" applyProtection="0"/>
    <xf numFmtId="168" fontId="51" fillId="43" borderId="41" applyNumberFormat="0" applyAlignment="0" applyProtection="0"/>
    <xf numFmtId="168" fontId="51" fillId="43" borderId="41" applyNumberFormat="0" applyAlignment="0" applyProtection="0"/>
    <xf numFmtId="169" fontId="51" fillId="43" borderId="41" applyNumberFormat="0" applyAlignment="0" applyProtection="0"/>
    <xf numFmtId="168" fontId="51" fillId="43" borderId="41" applyNumberFormat="0" applyAlignment="0" applyProtection="0"/>
    <xf numFmtId="168" fontId="51" fillId="43" borderId="41" applyNumberFormat="0" applyAlignment="0" applyProtection="0"/>
    <xf numFmtId="169" fontId="51" fillId="43" borderId="41" applyNumberFormat="0" applyAlignment="0" applyProtection="0"/>
    <xf numFmtId="168" fontId="51" fillId="43" borderId="41" applyNumberFormat="0" applyAlignment="0" applyProtection="0"/>
    <xf numFmtId="0" fontId="49" fillId="43" borderId="41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7" applyNumberFormat="0" applyFill="0" applyAlignment="0" applyProtection="0"/>
    <xf numFmtId="0" fontId="53" fillId="0" borderId="37" applyNumberFormat="0" applyFill="0" applyAlignment="0" applyProtection="0"/>
    <xf numFmtId="168" fontId="54" fillId="0" borderId="47" applyNumberFormat="0" applyFill="0" applyAlignment="0" applyProtection="0"/>
    <xf numFmtId="168" fontId="54" fillId="0" borderId="47" applyNumberFormat="0" applyFill="0" applyAlignment="0" applyProtection="0"/>
    <xf numFmtId="169" fontId="54" fillId="0" borderId="47" applyNumberFormat="0" applyFill="0" applyAlignment="0" applyProtection="0"/>
    <xf numFmtId="0" fontId="52" fillId="0" borderId="4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168" fontId="54" fillId="0" borderId="47" applyNumberFormat="0" applyFill="0" applyAlignment="0" applyProtection="0"/>
    <xf numFmtId="169" fontId="54" fillId="0" borderId="47" applyNumberFormat="0" applyFill="0" applyAlignment="0" applyProtection="0"/>
    <xf numFmtId="168" fontId="54" fillId="0" borderId="47" applyNumberFormat="0" applyFill="0" applyAlignment="0" applyProtection="0"/>
    <xf numFmtId="168" fontId="54" fillId="0" borderId="47" applyNumberFormat="0" applyFill="0" applyAlignment="0" applyProtection="0"/>
    <xf numFmtId="169" fontId="54" fillId="0" borderId="47" applyNumberFormat="0" applyFill="0" applyAlignment="0" applyProtection="0"/>
    <xf numFmtId="168" fontId="54" fillId="0" borderId="47" applyNumberFormat="0" applyFill="0" applyAlignment="0" applyProtection="0"/>
    <xf numFmtId="168" fontId="54" fillId="0" borderId="47" applyNumberFormat="0" applyFill="0" applyAlignment="0" applyProtection="0"/>
    <xf numFmtId="169" fontId="54" fillId="0" borderId="47" applyNumberFormat="0" applyFill="0" applyAlignment="0" applyProtection="0"/>
    <xf numFmtId="168" fontId="54" fillId="0" borderId="47" applyNumberFormat="0" applyFill="0" applyAlignment="0" applyProtection="0"/>
    <xf numFmtId="168" fontId="54" fillId="0" borderId="47" applyNumberFormat="0" applyFill="0" applyAlignment="0" applyProtection="0"/>
    <xf numFmtId="169" fontId="54" fillId="0" borderId="47" applyNumberFormat="0" applyFill="0" applyAlignment="0" applyProtection="0"/>
    <xf numFmtId="168" fontId="54" fillId="0" borderId="47" applyNumberFormat="0" applyFill="0" applyAlignment="0" applyProtection="0"/>
    <xf numFmtId="0" fontId="52" fillId="0" borderId="47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48"/>
    <xf numFmtId="169" fontId="9" fillId="0" borderId="48"/>
    <xf numFmtId="168" fontId="9" fillId="0" borderId="48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168" fontId="2" fillId="0" borderId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168" fontId="2" fillId="0" borderId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169" fontId="2" fillId="0" borderId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0" borderId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1" fillId="11" borderId="3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10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169" fontId="2" fillId="0" borderId="0"/>
    <xf numFmtId="0" fontId="2" fillId="74" borderId="49" applyNumberFormat="0" applyFont="0" applyAlignment="0" applyProtection="0"/>
    <xf numFmtId="168" fontId="2" fillId="0" borderId="0"/>
    <xf numFmtId="0" fontId="2" fillId="74" borderId="49" applyNumberFormat="0" applyFont="0" applyAlignment="0" applyProtection="0"/>
    <xf numFmtId="168" fontId="2" fillId="0" borderId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169" fontId="2" fillId="0" borderId="0"/>
    <xf numFmtId="168" fontId="2" fillId="0" borderId="0"/>
    <xf numFmtId="0" fontId="2" fillId="74" borderId="49" applyNumberFormat="0" applyFont="0" applyAlignment="0" applyProtection="0"/>
    <xf numFmtId="168" fontId="2" fillId="0" borderId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169" fontId="2" fillId="0" borderId="0"/>
    <xf numFmtId="0" fontId="2" fillId="74" borderId="49" applyNumberFormat="0" applyFont="0" applyAlignment="0" applyProtection="0"/>
    <xf numFmtId="168" fontId="2" fillId="0" borderId="0"/>
    <xf numFmtId="0" fontId="2" fillId="74" borderId="49" applyNumberFormat="0" applyFont="0" applyAlignment="0" applyProtection="0"/>
    <xf numFmtId="168" fontId="2" fillId="0" borderId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0" fontId="2" fillId="74" borderId="49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0" applyNumberFormat="0" applyAlignment="0" applyProtection="0"/>
    <xf numFmtId="0" fontId="67" fillId="9" borderId="36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168" fontId="68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168" fontId="68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169" fontId="68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7" fillId="9" borderId="36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7" fillId="9" borderId="36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7" fillId="9" borderId="36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7" fillId="9" borderId="36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7" fillId="9" borderId="36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7" fillId="9" borderId="36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7" fillId="9" borderId="36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0" fontId="66" fillId="64" borderId="50" applyNumberFormat="0" applyAlignment="0" applyProtection="0"/>
    <xf numFmtId="168" fontId="68" fillId="64" borderId="50" applyNumberFormat="0" applyAlignment="0" applyProtection="0"/>
    <xf numFmtId="169" fontId="68" fillId="64" borderId="50" applyNumberFormat="0" applyAlignment="0" applyProtection="0"/>
    <xf numFmtId="168" fontId="68" fillId="64" borderId="50" applyNumberFormat="0" applyAlignment="0" applyProtection="0"/>
    <xf numFmtId="168" fontId="68" fillId="64" borderId="50" applyNumberFormat="0" applyAlignment="0" applyProtection="0"/>
    <xf numFmtId="169" fontId="68" fillId="64" borderId="50" applyNumberFormat="0" applyAlignment="0" applyProtection="0"/>
    <xf numFmtId="168" fontId="68" fillId="64" borderId="50" applyNumberFormat="0" applyAlignment="0" applyProtection="0"/>
    <xf numFmtId="168" fontId="68" fillId="64" borderId="50" applyNumberFormat="0" applyAlignment="0" applyProtection="0"/>
    <xf numFmtId="169" fontId="68" fillId="64" borderId="50" applyNumberFormat="0" applyAlignment="0" applyProtection="0"/>
    <xf numFmtId="168" fontId="68" fillId="64" borderId="50" applyNumberFormat="0" applyAlignment="0" applyProtection="0"/>
    <xf numFmtId="168" fontId="68" fillId="64" borderId="50" applyNumberFormat="0" applyAlignment="0" applyProtection="0"/>
    <xf numFmtId="169" fontId="68" fillId="64" borderId="50" applyNumberFormat="0" applyAlignment="0" applyProtection="0"/>
    <xf numFmtId="168" fontId="68" fillId="64" borderId="50" applyNumberFormat="0" applyAlignment="0" applyProtection="0"/>
    <xf numFmtId="0" fontId="66" fillId="64" borderId="50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1" applyNumberFormat="0" applyFill="0" applyAlignment="0" applyProtection="0"/>
    <xf numFmtId="0" fontId="4" fillId="0" borderId="40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168" fontId="77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168" fontId="77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169" fontId="77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4" fillId="0" borderId="40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4" fillId="0" borderId="40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4" fillId="0" borderId="40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4" fillId="0" borderId="40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4" fillId="0" borderId="40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4" fillId="0" borderId="40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4" fillId="0" borderId="40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0" fontId="30" fillId="0" borderId="51" applyNumberFormat="0" applyFill="0" applyAlignment="0" applyProtection="0"/>
    <xf numFmtId="168" fontId="77" fillId="0" borderId="51" applyNumberFormat="0" applyFill="0" applyAlignment="0" applyProtection="0"/>
    <xf numFmtId="169" fontId="77" fillId="0" borderId="51" applyNumberFormat="0" applyFill="0" applyAlignment="0" applyProtection="0"/>
    <xf numFmtId="168" fontId="77" fillId="0" borderId="51" applyNumberFormat="0" applyFill="0" applyAlignment="0" applyProtection="0"/>
    <xf numFmtId="168" fontId="77" fillId="0" borderId="51" applyNumberFormat="0" applyFill="0" applyAlignment="0" applyProtection="0"/>
    <xf numFmtId="169" fontId="77" fillId="0" borderId="51" applyNumberFormat="0" applyFill="0" applyAlignment="0" applyProtection="0"/>
    <xf numFmtId="168" fontId="77" fillId="0" borderId="51" applyNumberFormat="0" applyFill="0" applyAlignment="0" applyProtection="0"/>
    <xf numFmtId="168" fontId="77" fillId="0" borderId="51" applyNumberFormat="0" applyFill="0" applyAlignment="0" applyProtection="0"/>
    <xf numFmtId="169" fontId="77" fillId="0" borderId="51" applyNumberFormat="0" applyFill="0" applyAlignment="0" applyProtection="0"/>
    <xf numFmtId="168" fontId="77" fillId="0" borderId="51" applyNumberFormat="0" applyFill="0" applyAlignment="0" applyProtection="0"/>
    <xf numFmtId="168" fontId="77" fillId="0" borderId="51" applyNumberFormat="0" applyFill="0" applyAlignment="0" applyProtection="0"/>
    <xf numFmtId="169" fontId="77" fillId="0" borderId="51" applyNumberFormat="0" applyFill="0" applyAlignment="0" applyProtection="0"/>
    <xf numFmtId="168" fontId="77" fillId="0" borderId="51" applyNumberFormat="0" applyFill="0" applyAlignment="0" applyProtection="0"/>
    <xf numFmtId="0" fontId="30" fillId="0" borderId="51" applyNumberFormat="0" applyFill="0" applyAlignment="0" applyProtection="0"/>
    <xf numFmtId="0" fontId="8" fillId="0" borderId="52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69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6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85" fillId="0" borderId="0" xfId="0" applyFont="1" applyFill="1"/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Protection="1"/>
    <xf numFmtId="0" fontId="2" fillId="0" borderId="20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193" fontId="2" fillId="0" borderId="3" xfId="7" applyNumberFormat="1" applyFont="1" applyFill="1" applyBorder="1" applyAlignment="1" applyProtection="1">
      <alignment horizontal="right"/>
    </xf>
    <xf numFmtId="193" fontId="2" fillId="36" borderId="3" xfId="7" applyNumberFormat="1" applyFont="1" applyFill="1" applyBorder="1" applyAlignment="1" applyProtection="1">
      <alignment horizontal="right"/>
    </xf>
    <xf numFmtId="193" fontId="2" fillId="0" borderId="10" xfId="0" applyNumberFormat="1" applyFont="1" applyFill="1" applyBorder="1" applyAlignment="1" applyProtection="1">
      <alignment horizontal="right"/>
    </xf>
    <xf numFmtId="193" fontId="2" fillId="0" borderId="3" xfId="0" applyNumberFormat="1" applyFont="1" applyFill="1" applyBorder="1" applyAlignment="1" applyProtection="1">
      <alignment horizontal="right"/>
    </xf>
    <xf numFmtId="193" fontId="2" fillId="36" borderId="21" xfId="0" applyNumberFormat="1" applyFont="1" applyFill="1" applyBorder="1" applyAlignment="1" applyProtection="1">
      <alignment horizontal="righ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193" fontId="2" fillId="0" borderId="3" xfId="7" applyNumberFormat="1" applyFont="1" applyFill="1" applyBorder="1" applyAlignment="1" applyProtection="1">
      <alignment horizontal="right"/>
      <protection locked="0"/>
    </xf>
    <xf numFmtId="193" fontId="2" fillId="0" borderId="10" xfId="0" applyNumberFormat="1" applyFont="1" applyFill="1" applyBorder="1" applyAlignment="1" applyProtection="1">
      <alignment horizontal="right"/>
      <protection locked="0"/>
    </xf>
    <xf numFmtId="193" fontId="2" fillId="0" borderId="3" xfId="0" applyNumberFormat="1" applyFont="1" applyFill="1" applyBorder="1" applyAlignment="1" applyProtection="1">
      <alignment horizontal="right"/>
      <protection locked="0"/>
    </xf>
    <xf numFmtId="193" fontId="2" fillId="0" borderId="21" xfId="0" applyNumberFormat="1" applyFont="1" applyFill="1" applyBorder="1" applyAlignment="1" applyProtection="1">
      <alignment horizontal="right"/>
    </xf>
    <xf numFmtId="0" fontId="2" fillId="0" borderId="23" xfId="0" applyFont="1" applyFill="1" applyBorder="1" applyAlignment="1" applyProtection="1">
      <alignment horizontal="left" indent="1"/>
    </xf>
    <xf numFmtId="0" fontId="45" fillId="0" borderId="69" xfId="0" applyFont="1" applyFill="1" applyBorder="1" applyAlignment="1" applyProtection="1"/>
    <xf numFmtId="193" fontId="2" fillId="36" borderId="24" xfId="7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indent="1"/>
    </xf>
    <xf numFmtId="0" fontId="45" fillId="0" borderId="24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0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85" fillId="0" borderId="0" xfId="0" applyFont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8" xfId="11" applyFont="1" applyFill="1" applyBorder="1" applyAlignment="1" applyProtection="1">
      <alignment horizontal="center" vertical="center"/>
    </xf>
    <xf numFmtId="0" fontId="45" fillId="0" borderId="19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0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0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7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19" xfId="2" applyNumberFormat="1" applyFont="1" applyFill="1" applyBorder="1" applyAlignment="1" applyProtection="1">
      <alignment horizontal="center" vertical="center"/>
      <protection locked="0"/>
    </xf>
    <xf numFmtId="0" fontId="2" fillId="0" borderId="20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1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1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1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1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0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1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3" xfId="9" applyFont="1" applyFill="1" applyBorder="1" applyAlignment="1" applyProtection="1">
      <alignment horizontal="center" vertical="center" wrapText="1"/>
      <protection locked="0"/>
    </xf>
    <xf numFmtId="0" fontId="45" fillId="36" borderId="24" xfId="13" applyFont="1" applyFill="1" applyBorder="1" applyAlignment="1" applyProtection="1">
      <alignment vertical="center" wrapText="1"/>
      <protection locked="0"/>
    </xf>
    <xf numFmtId="193" fontId="2" fillId="36" borderId="25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2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4" xfId="0" applyFont="1" applyBorder="1" applyAlignment="1">
      <alignment wrapText="1"/>
    </xf>
    <xf numFmtId="193" fontId="84" fillId="0" borderId="33" xfId="0" applyNumberFormat="1" applyFont="1" applyBorder="1" applyAlignment="1">
      <alignment vertic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93" fontId="87" fillId="0" borderId="13" xfId="0" applyNumberFormat="1" applyFont="1" applyBorder="1" applyAlignment="1">
      <alignment vertic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0" fontId="86" fillId="36" borderId="15" xfId="0" applyFont="1" applyFill="1" applyBorder="1" applyAlignment="1">
      <alignment wrapText="1"/>
    </xf>
    <xf numFmtId="167" fontId="89" fillId="0" borderId="0" xfId="0" applyNumberFormat="1" applyFont="1" applyFill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3" xfId="0" applyFont="1" applyBorder="1" applyAlignment="1">
      <alignment horizontal="center"/>
    </xf>
    <xf numFmtId="0" fontId="86" fillId="36" borderId="58" xfId="0" applyFont="1" applyFill="1" applyBorder="1" applyAlignment="1">
      <alignment wrapText="1"/>
    </xf>
    <xf numFmtId="0" fontId="84" fillId="0" borderId="20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3" xfId="9" applyFont="1" applyFill="1" applyBorder="1" applyAlignment="1" applyProtection="1">
      <alignment horizontal="left" vertical="center"/>
      <protection locked="0"/>
    </xf>
    <xf numFmtId="0" fontId="45" fillId="3" borderId="24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7" xfId="0" applyFont="1" applyBorder="1"/>
    <xf numFmtId="0" fontId="84" fillId="0" borderId="19" xfId="0" applyFont="1" applyBorder="1"/>
    <xf numFmtId="0" fontId="84" fillId="0" borderId="21" xfId="0" applyFont="1" applyBorder="1" applyAlignment="1">
      <alignment horizontal="center" vertical="center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5" applyFont="1" applyFill="1" applyBorder="1" applyAlignment="1" applyProtection="1">
      <alignment horizontal="right" vertical="center"/>
      <protection locked="0"/>
    </xf>
    <xf numFmtId="193" fontId="84" fillId="0" borderId="20" xfId="0" applyNumberFormat="1" applyFont="1" applyBorder="1" applyAlignment="1"/>
    <xf numFmtId="193" fontId="84" fillId="0" borderId="21" xfId="0" applyNumberFormat="1" applyFont="1" applyBorder="1" applyAlignment="1"/>
    <xf numFmtId="193" fontId="84" fillId="36" borderId="54" xfId="0" applyNumberFormat="1" applyFont="1" applyFill="1" applyBorder="1" applyAlignment="1"/>
    <xf numFmtId="0" fontId="45" fillId="3" borderId="25" xfId="16" applyFont="1" applyFill="1" applyBorder="1" applyAlignment="1" applyProtection="1">
      <protection locked="0"/>
    </xf>
    <xf numFmtId="193" fontId="84" fillId="36" borderId="23" xfId="0" applyNumberFormat="1" applyFont="1" applyFill="1" applyBorder="1"/>
    <xf numFmtId="193" fontId="84" fillId="36" borderId="25" xfId="0" applyNumberFormat="1" applyFont="1" applyFill="1" applyBorder="1"/>
    <xf numFmtId="193" fontId="84" fillId="36" borderId="55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8" xfId="0" applyFont="1" applyBorder="1"/>
    <xf numFmtId="0" fontId="88" fillId="0" borderId="0" xfId="0" applyFont="1" applyAlignment="1">
      <alignment wrapText="1"/>
    </xf>
    <xf numFmtId="0" fontId="84" fillId="0" borderId="20" xfId="0" applyFont="1" applyBorder="1"/>
    <xf numFmtId="0" fontId="84" fillId="0" borderId="3" xfId="0" applyFont="1" applyBorder="1"/>
    <xf numFmtId="0" fontId="84" fillId="0" borderId="64" xfId="0" applyFont="1" applyBorder="1" applyAlignment="1">
      <alignment wrapText="1"/>
    </xf>
    <xf numFmtId="0" fontId="84" fillId="0" borderId="23" xfId="0" applyFont="1" applyBorder="1"/>
    <xf numFmtId="0" fontId="86" fillId="0" borderId="24" xfId="0" applyFont="1" applyBorder="1"/>
    <xf numFmtId="193" fontId="45" fillId="36" borderId="24" xfId="16" applyNumberFormat="1" applyFont="1" applyFill="1" applyBorder="1" applyAlignment="1" applyProtection="1">
      <protection locked="0"/>
    </xf>
    <xf numFmtId="0" fontId="84" fillId="0" borderId="56" xfId="0" applyFont="1" applyBorder="1" applyAlignment="1">
      <alignment horizontal="center"/>
    </xf>
    <xf numFmtId="0" fontId="84" fillId="0" borderId="57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0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1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4" xfId="16" applyNumberFormat="1" applyFont="1" applyFill="1" applyBorder="1" applyAlignment="1" applyProtection="1">
      <protection locked="0"/>
    </xf>
    <xf numFmtId="193" fontId="45" fillId="36" borderId="24" xfId="1" applyNumberFormat="1" applyFont="1" applyFill="1" applyBorder="1" applyAlignment="1" applyProtection="1">
      <protection locked="0"/>
    </xf>
    <xf numFmtId="193" fontId="2" fillId="3" borderId="24" xfId="5" applyNumberFormat="1" applyFont="1" applyFill="1" applyBorder="1" applyProtection="1">
      <protection locked="0"/>
    </xf>
    <xf numFmtId="164" fontId="45" fillId="36" borderId="25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0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193" fontId="2" fillId="36" borderId="3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3" xfId="0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vertical="center" wrapText="1"/>
    </xf>
    <xf numFmtId="193" fontId="2" fillId="0" borderId="24" xfId="0" applyNumberFormat="1" applyFont="1" applyFill="1" applyBorder="1" applyAlignment="1" applyProtection="1">
      <alignment horizontal="right"/>
    </xf>
    <xf numFmtId="193" fontId="2" fillId="36" borderId="24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7" xfId="11" applyFont="1" applyFill="1" applyBorder="1" applyAlignment="1" applyProtection="1">
      <alignment vertical="center"/>
    </xf>
    <xf numFmtId="0" fontId="2" fillId="0" borderId="18" xfId="11" applyFont="1" applyFill="1" applyBorder="1" applyAlignment="1" applyProtection="1">
      <alignment vertical="center"/>
    </xf>
    <xf numFmtId="193" fontId="86" fillId="36" borderId="24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4" xfId="0" applyFont="1" applyFill="1" applyBorder="1" applyAlignment="1">
      <alignment wrapText="1"/>
    </xf>
    <xf numFmtId="0" fontId="84" fillId="0" borderId="17" xfId="0" applyFont="1" applyBorder="1" applyAlignment="1">
      <alignment horizontal="center" vertical="center"/>
    </xf>
    <xf numFmtId="193" fontId="84" fillId="36" borderId="19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1" xfId="0" applyNumberFormat="1" applyFont="1" applyBorder="1" applyAlignment="1">
      <alignment wrapText="1"/>
    </xf>
    <xf numFmtId="193" fontId="84" fillId="36" borderId="21" xfId="0" applyNumberFormat="1" applyFont="1" applyFill="1" applyBorder="1" applyAlignment="1">
      <alignment horizontal="center" vertical="center" wrapText="1"/>
    </xf>
    <xf numFmtId="193" fontId="84" fillId="36" borderId="25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7" xfId="0" applyFont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6" xfId="0" applyFont="1" applyBorder="1"/>
    <xf numFmtId="0" fontId="3" fillId="0" borderId="57" xfId="0" applyFont="1" applyBorder="1"/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7" fillId="0" borderId="0" xfId="0" applyFont="1"/>
    <xf numFmtId="0" fontId="3" fillId="0" borderId="64" xfId="0" applyFont="1" applyBorder="1"/>
    <xf numFmtId="193" fontId="84" fillId="0" borderId="22" xfId="0" applyNumberFormat="1" applyFont="1" applyBorder="1" applyAlignment="1"/>
    <xf numFmtId="0" fontId="3" fillId="0" borderId="0" xfId="0" applyFont="1"/>
    <xf numFmtId="0" fontId="3" fillId="0" borderId="18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4" xfId="0" applyNumberFormat="1" applyFont="1" applyFill="1" applyBorder="1"/>
    <xf numFmtId="9" fontId="3" fillId="0" borderId="21" xfId="20962" applyFont="1" applyBorder="1"/>
    <xf numFmtId="9" fontId="3" fillId="36" borderId="25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4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0" xfId="0" applyFont="1" applyFill="1" applyBorder="1" applyAlignment="1">
      <alignment vertical="center" wrapText="1"/>
    </xf>
    <xf numFmtId="0" fontId="84" fillId="0" borderId="20" xfId="0" applyFont="1" applyFill="1" applyBorder="1"/>
    <xf numFmtId="0" fontId="84" fillId="0" borderId="20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4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78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0" xfId="0" applyFont="1" applyFill="1" applyBorder="1" applyAlignment="1">
      <alignment horizontal="left"/>
    </xf>
    <xf numFmtId="0" fontId="99" fillId="3" borderId="81" xfId="0" applyFont="1" applyFill="1" applyBorder="1" applyAlignment="1">
      <alignment horizontal="left"/>
    </xf>
    <xf numFmtId="0" fontId="4" fillId="3" borderId="84" xfId="0" applyFont="1" applyFill="1" applyBorder="1" applyAlignment="1">
      <alignment vertical="center"/>
    </xf>
    <xf numFmtId="0" fontId="3" fillId="3" borderId="85" xfId="0" applyFont="1" applyFill="1" applyBorder="1" applyAlignment="1">
      <alignment vertical="center"/>
    </xf>
    <xf numFmtId="0" fontId="3" fillId="3" borderId="86" xfId="0" applyFont="1" applyFill="1" applyBorder="1" applyAlignment="1">
      <alignment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87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83" xfId="0" applyFont="1" applyFill="1" applyBorder="1" applyAlignment="1">
      <alignment vertical="center"/>
    </xf>
    <xf numFmtId="0" fontId="4" fillId="0" borderId="8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69" fontId="9" fillId="37" borderId="57" xfId="20" applyBorder="1"/>
    <xf numFmtId="0" fontId="3" fillId="0" borderId="2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vertical="center"/>
    </xf>
    <xf numFmtId="169" fontId="9" fillId="37" borderId="26" xfId="20" applyBorder="1"/>
    <xf numFmtId="169" fontId="9" fillId="37" borderId="91" xfId="20" applyBorder="1"/>
    <xf numFmtId="169" fontId="9" fillId="37" borderId="27" xfId="20" applyBorder="1"/>
    <xf numFmtId="0" fontId="3" fillId="0" borderId="92" xfId="0" applyFont="1" applyFill="1" applyBorder="1" applyAlignment="1">
      <alignment vertical="center"/>
    </xf>
    <xf numFmtId="0" fontId="3" fillId="0" borderId="93" xfId="0" applyFont="1" applyFill="1" applyBorder="1" applyAlignment="1">
      <alignment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32" xfId="20" applyBorder="1"/>
    <xf numFmtId="0" fontId="4" fillId="0" borderId="0" xfId="0" applyFont="1" applyFill="1" applyAlignment="1">
      <alignment horizontal="center"/>
    </xf>
    <xf numFmtId="0" fontId="86" fillId="0" borderId="82" xfId="0" applyFont="1" applyFill="1" applyBorder="1" applyAlignment="1">
      <alignment horizontal="center" vertical="center" wrapText="1"/>
    </xf>
    <xf numFmtId="0" fontId="86" fillId="0" borderId="83" xfId="0" applyFont="1" applyFill="1" applyBorder="1" applyAlignment="1">
      <alignment horizontal="center" vertical="center" wrapText="1"/>
    </xf>
    <xf numFmtId="0" fontId="84" fillId="0" borderId="82" xfId="0" applyFont="1" applyFill="1" applyBorder="1"/>
    <xf numFmtId="193" fontId="84" fillId="0" borderId="82" xfId="0" applyNumberFormat="1" applyFont="1" applyFill="1" applyBorder="1" applyAlignment="1">
      <alignment horizontal="center" vertical="center"/>
    </xf>
    <xf numFmtId="193" fontId="84" fillId="0" borderId="83" xfId="0" applyNumberFormat="1" applyFont="1" applyFill="1" applyBorder="1" applyAlignment="1">
      <alignment horizontal="center" vertical="center"/>
    </xf>
    <xf numFmtId="0" fontId="84" fillId="0" borderId="82" xfId="0" applyFont="1" applyFill="1" applyBorder="1" applyAlignment="1">
      <alignment horizontal="left" indent="1"/>
    </xf>
    <xf numFmtId="193" fontId="87" fillId="0" borderId="82" xfId="0" applyNumberFormat="1" applyFont="1" applyFill="1" applyBorder="1" applyAlignment="1">
      <alignment horizontal="center" vertical="center"/>
    </xf>
    <xf numFmtId="0" fontId="87" fillId="0" borderId="82" xfId="0" applyFont="1" applyFill="1" applyBorder="1" applyAlignment="1">
      <alignment horizontal="left" indent="1"/>
    </xf>
    <xf numFmtId="193" fontId="86" fillId="36" borderId="25" xfId="0" applyNumberFormat="1" applyFont="1" applyFill="1" applyBorder="1" applyAlignment="1">
      <alignment horizontal="center" vertical="center"/>
    </xf>
    <xf numFmtId="169" fontId="9" fillId="37" borderId="98" xfId="20" applyBorder="1"/>
    <xf numFmtId="0" fontId="94" fillId="0" borderId="0" xfId="11" applyFont="1" applyFill="1" applyBorder="1" applyProtection="1"/>
    <xf numFmtId="0" fontId="96" fillId="0" borderId="0" xfId="0" applyFont="1"/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left" vertical="center" wrapText="1"/>
    </xf>
    <xf numFmtId="0" fontId="4" fillId="36" borderId="82" xfId="0" applyFont="1" applyFill="1" applyBorder="1" applyAlignment="1">
      <alignment horizontal="left" vertical="center" wrapText="1"/>
    </xf>
    <xf numFmtId="0" fontId="4" fillId="36" borderId="8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82" xfId="0" applyFont="1" applyFill="1" applyBorder="1" applyAlignment="1">
      <alignment horizontal="left" vertical="center" wrapText="1"/>
    </xf>
    <xf numFmtId="0" fontId="100" fillId="0" borderId="20" xfId="0" applyFont="1" applyFill="1" applyBorder="1" applyAlignment="1">
      <alignment horizontal="right" vertical="center" wrapText="1"/>
    </xf>
    <xf numFmtId="0" fontId="100" fillId="0" borderId="8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3" xfId="5" applyNumberFormat="1" applyFont="1" applyFill="1" applyBorder="1" applyAlignment="1" applyProtection="1">
      <alignment horizontal="left" vertical="center"/>
      <protection locked="0"/>
    </xf>
    <xf numFmtId="0" fontId="102" fillId="0" borderId="24" xfId="9" applyFont="1" applyFill="1" applyBorder="1" applyAlignment="1" applyProtection="1">
      <alignment horizontal="left" vertical="center" wrapText="1"/>
      <protection locked="0"/>
    </xf>
    <xf numFmtId="0" fontId="84" fillId="0" borderId="82" xfId="0" applyFont="1" applyBorder="1" applyAlignment="1">
      <alignment vertical="center" wrapText="1"/>
    </xf>
    <xf numFmtId="14" fontId="2" fillId="3" borderId="82" xfId="8" quotePrefix="1" applyNumberFormat="1" applyFont="1" applyFill="1" applyBorder="1" applyAlignment="1" applyProtection="1">
      <alignment horizontal="left"/>
      <protection locked="0"/>
    </xf>
    <xf numFmtId="3" fontId="103" fillId="36" borderId="82" xfId="0" applyNumberFormat="1" applyFont="1" applyFill="1" applyBorder="1" applyAlignment="1">
      <alignment vertical="center" wrapText="1"/>
    </xf>
    <xf numFmtId="3" fontId="103" fillId="36" borderId="83" xfId="0" applyNumberFormat="1" applyFont="1" applyFill="1" applyBorder="1" applyAlignment="1">
      <alignment vertical="center" wrapText="1"/>
    </xf>
    <xf numFmtId="3" fontId="103" fillId="0" borderId="82" xfId="0" applyNumberFormat="1" applyFont="1" applyBorder="1" applyAlignment="1">
      <alignment vertical="center" wrapText="1"/>
    </xf>
    <xf numFmtId="3" fontId="103" fillId="0" borderId="82" xfId="0" applyNumberFormat="1" applyFont="1" applyFill="1" applyBorder="1" applyAlignment="1">
      <alignment vertical="center" wrapText="1"/>
    </xf>
    <xf numFmtId="3" fontId="103" fillId="36" borderId="24" xfId="0" applyNumberFormat="1" applyFont="1" applyFill="1" applyBorder="1" applyAlignment="1">
      <alignment vertical="center" wrapText="1"/>
    </xf>
    <xf numFmtId="3" fontId="103" fillId="36" borderId="25" xfId="0" applyNumberFormat="1" applyFont="1" applyFill="1" applyBorder="1" applyAlignment="1">
      <alignment vertical="center" wrapText="1"/>
    </xf>
    <xf numFmtId="0" fontId="6" fillId="0" borderId="82" xfId="17" applyFill="1" applyBorder="1" applyAlignment="1" applyProtection="1"/>
    <xf numFmtId="49" fontId="84" fillId="0" borderId="82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0" xfId="0" applyFont="1" applyFill="1" applyBorder="1" applyAlignment="1">
      <alignment horizontal="right" vertical="center" wrapText="1"/>
    </xf>
    <xf numFmtId="0" fontId="94" fillId="0" borderId="20" xfId="0" applyFont="1" applyFill="1" applyBorder="1" applyAlignment="1">
      <alignment horizontal="center" vertical="center" wrapText="1"/>
    </xf>
    <xf numFmtId="0" fontId="94" fillId="0" borderId="20" xfId="0" applyFont="1" applyBorder="1" applyAlignment="1">
      <alignment horizontal="right" vertical="center" wrapText="1"/>
    </xf>
    <xf numFmtId="0" fontId="94" fillId="2" borderId="20" xfId="0" applyFont="1" applyFill="1" applyBorder="1" applyAlignment="1">
      <alignment horizontal="right" vertical="center"/>
    </xf>
    <xf numFmtId="0" fontId="95" fillId="0" borderId="20" xfId="0" applyFont="1" applyFill="1" applyBorder="1" applyAlignment="1">
      <alignment horizontal="center" vertical="center" wrapText="1"/>
    </xf>
    <xf numFmtId="0" fontId="94" fillId="2" borderId="23" xfId="0" applyFont="1" applyFill="1" applyBorder="1" applyAlignment="1">
      <alignment horizontal="right" vertical="center"/>
    </xf>
    <xf numFmtId="193" fontId="104" fillId="36" borderId="13" xfId="0" applyNumberFormat="1" applyFont="1" applyFill="1" applyBorder="1" applyAlignment="1">
      <alignment vertical="center"/>
    </xf>
    <xf numFmtId="193" fontId="105" fillId="36" borderId="16" xfId="0" applyNumberFormat="1" applyFont="1" applyFill="1" applyBorder="1" applyAlignment="1">
      <alignment vertical="center"/>
    </xf>
    <xf numFmtId="193" fontId="105" fillId="36" borderId="59" xfId="0" applyNumberFormat="1" applyFont="1" applyFill="1" applyBorder="1" applyAlignment="1">
      <alignment vertical="center"/>
    </xf>
    <xf numFmtId="0" fontId="84" fillId="0" borderId="11" xfId="0" applyFont="1" applyBorder="1" applyAlignment="1">
      <alignment horizontal="left" wrapText="1"/>
    </xf>
    <xf numFmtId="0" fontId="87" fillId="0" borderId="11" xfId="0" applyFont="1" applyBorder="1" applyAlignment="1">
      <alignment horizontal="left" wrapText="1" indent="3"/>
    </xf>
    <xf numFmtId="0" fontId="84" fillId="0" borderId="12" xfId="0" applyFont="1" applyBorder="1" applyAlignment="1">
      <alignment horizontal="left" wrapText="1" indent="1"/>
    </xf>
    <xf numFmtId="167" fontId="104" fillId="0" borderId="63" xfId="0" applyNumberFormat="1" applyFont="1" applyBorder="1" applyAlignment="1">
      <alignment horizontal="center"/>
    </xf>
    <xf numFmtId="167" fontId="104" fillId="0" borderId="61" xfId="0" applyNumberFormat="1" applyFont="1" applyBorder="1" applyAlignment="1">
      <alignment horizontal="center"/>
    </xf>
    <xf numFmtId="167" fontId="105" fillId="36" borderId="60" xfId="0" applyNumberFormat="1" applyFont="1" applyFill="1" applyBorder="1" applyAlignment="1">
      <alignment horizontal="center"/>
    </xf>
    <xf numFmtId="0" fontId="45" fillId="77" borderId="88" xfId="20964" applyFont="1" applyFill="1" applyBorder="1" applyAlignment="1">
      <alignment vertical="center"/>
    </xf>
    <xf numFmtId="0" fontId="45" fillId="77" borderId="85" xfId="20964" applyFont="1" applyFill="1" applyBorder="1" applyAlignment="1">
      <alignment vertical="center"/>
    </xf>
    <xf numFmtId="0" fontId="45" fillId="77" borderId="10" xfId="20964" applyFont="1" applyFill="1" applyBorder="1" applyAlignment="1">
      <alignment vertical="center"/>
    </xf>
    <xf numFmtId="0" fontId="106" fillId="70" borderId="90" xfId="20964" applyFont="1" applyFill="1" applyBorder="1" applyAlignment="1">
      <alignment horizontal="center" vertical="center"/>
    </xf>
    <xf numFmtId="0" fontId="106" fillId="70" borderId="10" xfId="20964" applyFont="1" applyFill="1" applyBorder="1" applyAlignment="1">
      <alignment horizontal="left" vertical="center" wrapText="1"/>
    </xf>
    <xf numFmtId="164" fontId="106" fillId="0" borderId="82" xfId="7" applyNumberFormat="1" applyFont="1" applyFill="1" applyBorder="1" applyAlignment="1" applyProtection="1">
      <alignment horizontal="right" vertical="center"/>
      <protection locked="0"/>
    </xf>
    <xf numFmtId="0" fontId="107" fillId="78" borderId="82" xfId="20964" applyFont="1" applyFill="1" applyBorder="1" applyAlignment="1">
      <alignment horizontal="center" vertical="center"/>
    </xf>
    <xf numFmtId="0" fontId="107" fillId="78" borderId="85" xfId="20964" applyFont="1" applyFill="1" applyBorder="1" applyAlignment="1">
      <alignment vertical="top" wrapText="1"/>
    </xf>
    <xf numFmtId="164" fontId="45" fillId="77" borderId="10" xfId="7" applyNumberFormat="1" applyFont="1" applyFill="1" applyBorder="1" applyAlignment="1">
      <alignment horizontal="right" vertical="center"/>
    </xf>
    <xf numFmtId="0" fontId="108" fillId="70" borderId="90" xfId="20964" applyFont="1" applyFill="1" applyBorder="1" applyAlignment="1">
      <alignment horizontal="center" vertical="center"/>
    </xf>
    <xf numFmtId="0" fontId="106" fillId="70" borderId="85" xfId="20964" applyFont="1" applyFill="1" applyBorder="1" applyAlignment="1">
      <alignment vertical="center" wrapText="1"/>
    </xf>
    <xf numFmtId="0" fontId="106" fillId="70" borderId="10" xfId="20964" applyFont="1" applyFill="1" applyBorder="1" applyAlignment="1">
      <alignment horizontal="left" vertical="center"/>
    </xf>
    <xf numFmtId="0" fontId="108" fillId="3" borderId="90" xfId="20964" applyFont="1" applyFill="1" applyBorder="1" applyAlignment="1">
      <alignment horizontal="center" vertical="center"/>
    </xf>
    <xf numFmtId="0" fontId="106" fillId="3" borderId="10" xfId="20964" applyFont="1" applyFill="1" applyBorder="1" applyAlignment="1">
      <alignment horizontal="left" vertical="center"/>
    </xf>
    <xf numFmtId="0" fontId="108" fillId="0" borderId="90" xfId="20964" applyFont="1" applyFill="1" applyBorder="1" applyAlignment="1">
      <alignment horizontal="center" vertical="center"/>
    </xf>
    <xf numFmtId="0" fontId="106" fillId="0" borderId="10" xfId="20964" applyFont="1" applyFill="1" applyBorder="1" applyAlignment="1">
      <alignment horizontal="left" vertical="center"/>
    </xf>
    <xf numFmtId="0" fontId="110" fillId="78" borderId="82" xfId="20964" applyFont="1" applyFill="1" applyBorder="1" applyAlignment="1">
      <alignment horizontal="center" vertical="center"/>
    </xf>
    <xf numFmtId="0" fontId="107" fillId="78" borderId="85" xfId="20964" applyFont="1" applyFill="1" applyBorder="1" applyAlignment="1">
      <alignment vertical="center"/>
    </xf>
    <xf numFmtId="164" fontId="106" fillId="78" borderId="82" xfId="7" applyNumberFormat="1" applyFont="1" applyFill="1" applyBorder="1" applyAlignment="1" applyProtection="1">
      <alignment horizontal="right" vertical="center"/>
      <protection locked="0"/>
    </xf>
    <xf numFmtId="0" fontId="107" fillId="77" borderId="88" xfId="20964" applyFont="1" applyFill="1" applyBorder="1" applyAlignment="1">
      <alignment vertical="center"/>
    </xf>
    <xf numFmtId="0" fontId="107" fillId="77" borderId="85" xfId="20964" applyFont="1" applyFill="1" applyBorder="1" applyAlignment="1">
      <alignment vertical="center"/>
    </xf>
    <xf numFmtId="164" fontId="107" fillId="77" borderId="10" xfId="7" applyNumberFormat="1" applyFont="1" applyFill="1" applyBorder="1" applyAlignment="1">
      <alignment horizontal="right" vertical="center"/>
    </xf>
    <xf numFmtId="0" fontId="111" fillId="3" borderId="90" xfId="20964" applyFont="1" applyFill="1" applyBorder="1" applyAlignment="1">
      <alignment horizontal="center" vertical="center"/>
    </xf>
    <xf numFmtId="0" fontId="112" fillId="78" borderId="82" xfId="20964" applyFont="1" applyFill="1" applyBorder="1" applyAlignment="1">
      <alignment horizontal="center" vertical="center"/>
    </xf>
    <xf numFmtId="0" fontId="45" fillId="78" borderId="85" xfId="20964" applyFont="1" applyFill="1" applyBorder="1" applyAlignment="1">
      <alignment vertical="center"/>
    </xf>
    <xf numFmtId="0" fontId="111" fillId="70" borderId="90" xfId="20964" applyFont="1" applyFill="1" applyBorder="1" applyAlignment="1">
      <alignment horizontal="center" vertical="center"/>
    </xf>
    <xf numFmtId="164" fontId="106" fillId="3" borderId="82" xfId="7" applyNumberFormat="1" applyFont="1" applyFill="1" applyBorder="1" applyAlignment="1" applyProtection="1">
      <alignment horizontal="right" vertical="center"/>
      <protection locked="0"/>
    </xf>
    <xf numFmtId="0" fontId="112" fillId="3" borderId="82" xfId="20964" applyFont="1" applyFill="1" applyBorder="1" applyAlignment="1">
      <alignment horizontal="center" vertical="center"/>
    </xf>
    <xf numFmtId="0" fontId="45" fillId="3" borderId="85" xfId="20964" applyFont="1" applyFill="1" applyBorder="1" applyAlignment="1">
      <alignment vertical="center"/>
    </xf>
    <xf numFmtId="0" fontId="108" fillId="70" borderId="82" xfId="20964" applyFont="1" applyFill="1" applyBorder="1" applyAlignment="1">
      <alignment horizontal="center" vertical="center"/>
    </xf>
    <xf numFmtId="0" fontId="19" fillId="70" borderId="82" xfId="20964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4" fillId="0" borderId="82" xfId="0" applyFont="1" applyBorder="1" applyAlignment="1">
      <alignment horizontal="center"/>
    </xf>
    <xf numFmtId="0" fontId="87" fillId="0" borderId="82" xfId="0" applyFont="1" applyBorder="1" applyAlignment="1">
      <alignment horizontal="right" wrapText="1"/>
    </xf>
    <xf numFmtId="193" fontId="87" fillId="0" borderId="82" xfId="0" applyNumberFormat="1" applyFont="1" applyBorder="1" applyAlignment="1">
      <alignment vertical="center"/>
    </xf>
    <xf numFmtId="0" fontId="113" fillId="78" borderId="82" xfId="0" applyFont="1" applyFill="1" applyBorder="1" applyAlignment="1" applyProtection="1">
      <alignment horizontal="right" vertical="center"/>
      <protection locked="0"/>
    </xf>
    <xf numFmtId="0" fontId="113" fillId="70" borderId="82" xfId="0" applyFont="1" applyFill="1" applyBorder="1" applyAlignment="1" applyProtection="1">
      <alignment horizontal="right" vertical="center"/>
      <protection locked="0"/>
    </xf>
    <xf numFmtId="0" fontId="96" fillId="0" borderId="82" xfId="0" applyFont="1" applyFill="1" applyBorder="1" applyAlignment="1">
      <alignment vertical="center" wrapText="1"/>
    </xf>
    <xf numFmtId="0" fontId="95" fillId="0" borderId="82" xfId="0" applyFont="1" applyFill="1" applyBorder="1" applyAlignment="1">
      <alignment horizontal="center" vertical="center" wrapText="1"/>
    </xf>
    <xf numFmtId="0" fontId="114" fillId="0" borderId="82" xfId="0" applyFont="1" applyFill="1" applyBorder="1" applyAlignment="1">
      <alignment horizontal="left" vertical="center" wrapText="1"/>
    </xf>
    <xf numFmtId="0" fontId="96" fillId="0" borderId="82" xfId="0" applyFont="1" applyBorder="1" applyAlignment="1">
      <alignment vertical="center" wrapText="1"/>
    </xf>
    <xf numFmtId="0" fontId="94" fillId="2" borderId="82" xfId="0" applyFont="1" applyFill="1" applyBorder="1" applyAlignment="1">
      <alignment vertical="center"/>
    </xf>
    <xf numFmtId="193" fontId="94" fillId="2" borderId="82" xfId="0" applyNumberFormat="1" applyFont="1" applyFill="1" applyBorder="1" applyAlignment="1" applyProtection="1">
      <alignment vertical="center"/>
      <protection locked="0"/>
    </xf>
    <xf numFmtId="0" fontId="94" fillId="0" borderId="82" xfId="0" applyFont="1" applyFill="1" applyBorder="1" applyAlignment="1">
      <alignment horizontal="left" vertical="center" wrapText="1"/>
    </xf>
    <xf numFmtId="193" fontId="94" fillId="2" borderId="24" xfId="0" applyNumberFormat="1" applyFont="1" applyFill="1" applyBorder="1" applyAlignment="1" applyProtection="1">
      <alignment vertical="center"/>
      <protection locked="0"/>
    </xf>
    <xf numFmtId="193" fontId="96" fillId="0" borderId="82" xfId="0" applyNumberFormat="1" applyFont="1" applyFill="1" applyBorder="1" applyAlignment="1" applyProtection="1">
      <alignment vertical="center" wrapText="1"/>
      <protection locked="0"/>
    </xf>
    <xf numFmtId="193" fontId="96" fillId="0" borderId="83" xfId="0" applyNumberFormat="1" applyFont="1" applyFill="1" applyBorder="1" applyAlignment="1" applyProtection="1">
      <alignment vertical="center" wrapText="1"/>
      <protection locked="0"/>
    </xf>
    <xf numFmtId="169" fontId="9" fillId="37" borderId="82" xfId="20" applyBorder="1"/>
    <xf numFmtId="169" fontId="9" fillId="37" borderId="83" xfId="20" applyBorder="1"/>
    <xf numFmtId="193" fontId="96" fillId="0" borderId="82" xfId="0" applyNumberFormat="1" applyFont="1" applyFill="1" applyBorder="1" applyAlignment="1" applyProtection="1">
      <alignment horizontal="right" vertical="center" wrapText="1"/>
      <protection locked="0"/>
    </xf>
    <xf numFmtId="193" fontId="96" fillId="0" borderId="83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82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83" xfId="20962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20962" applyNumberFormat="1" applyFont="1" applyFill="1" applyBorder="1" applyAlignment="1" applyProtection="1">
      <alignment horizontal="right" vertical="center" wrapText="1"/>
      <protection locked="0"/>
    </xf>
    <xf numFmtId="165" fontId="3" fillId="0" borderId="83" xfId="20962" applyNumberFormat="1" applyFont="1" applyFill="1" applyBorder="1" applyAlignment="1" applyProtection="1">
      <alignment horizontal="right" vertical="center" wrapText="1"/>
      <protection locked="0"/>
    </xf>
    <xf numFmtId="10" fontId="94" fillId="2" borderId="82" xfId="20962" applyNumberFormat="1" applyFont="1" applyFill="1" applyBorder="1" applyAlignment="1" applyProtection="1">
      <alignment vertical="center"/>
      <protection locked="0"/>
    </xf>
    <xf numFmtId="10" fontId="94" fillId="79" borderId="82" xfId="0" applyNumberFormat="1" applyFont="1" applyFill="1" applyBorder="1" applyAlignment="1" applyProtection="1">
      <alignment vertical="center"/>
      <protection locked="0"/>
    </xf>
    <xf numFmtId="10" fontId="94" fillId="79" borderId="83" xfId="0" applyNumberFormat="1" applyFont="1" applyFill="1" applyBorder="1" applyAlignment="1" applyProtection="1">
      <alignment vertical="center"/>
      <protection locked="0"/>
    </xf>
    <xf numFmtId="3" fontId="94" fillId="79" borderId="82" xfId="0" applyNumberFormat="1" applyFont="1" applyFill="1" applyBorder="1" applyAlignment="1" applyProtection="1">
      <alignment vertical="center"/>
      <protection locked="0"/>
    </xf>
    <xf numFmtId="3" fontId="94" fillId="79" borderId="83" xfId="0" applyNumberFormat="1" applyFont="1" applyFill="1" applyBorder="1" applyAlignment="1" applyProtection="1">
      <alignment vertical="center"/>
      <protection locked="0"/>
    </xf>
    <xf numFmtId="10" fontId="94" fillId="79" borderId="24" xfId="0" applyNumberFormat="1" applyFont="1" applyFill="1" applyBorder="1" applyAlignment="1" applyProtection="1">
      <alignment vertical="center"/>
      <protection locked="0"/>
    </xf>
    <xf numFmtId="10" fontId="94" fillId="79" borderId="25" xfId="0" applyNumberFormat="1" applyFont="1" applyFill="1" applyBorder="1" applyAlignment="1" applyProtection="1">
      <alignment vertical="center"/>
      <protection locked="0"/>
    </xf>
    <xf numFmtId="194" fontId="2" fillId="0" borderId="0" xfId="0" applyNumberFormat="1" applyFont="1"/>
    <xf numFmtId="164" fontId="2" fillId="0" borderId="3" xfId="7" applyNumberFormat="1" applyFont="1" applyFill="1" applyBorder="1" applyAlignment="1" applyProtection="1">
      <alignment horizontal="right"/>
      <protection locked="0"/>
    </xf>
    <xf numFmtId="164" fontId="2" fillId="36" borderId="3" xfId="7" applyNumberFormat="1" applyFont="1" applyFill="1" applyBorder="1" applyAlignment="1" applyProtection="1">
      <alignment horizontal="right"/>
    </xf>
    <xf numFmtId="164" fontId="2" fillId="36" borderId="21" xfId="7" applyNumberFormat="1" applyFont="1" applyFill="1" applyBorder="1" applyAlignment="1" applyProtection="1">
      <alignment horizontal="right"/>
    </xf>
    <xf numFmtId="164" fontId="2" fillId="36" borderId="3" xfId="7" applyNumberFormat="1" applyFont="1" applyFill="1" applyBorder="1" applyAlignment="1">
      <alignment horizontal="right"/>
    </xf>
    <xf numFmtId="164" fontId="2" fillId="3" borderId="3" xfId="7" applyNumberFormat="1" applyFont="1" applyFill="1" applyBorder="1" applyAlignment="1" applyProtection="1">
      <alignment horizontal="right"/>
      <protection locked="0"/>
    </xf>
    <xf numFmtId="164" fontId="2" fillId="3" borderId="3" xfId="7" applyNumberFormat="1" applyFont="1" applyFill="1" applyBorder="1" applyAlignment="1" applyProtection="1">
      <alignment horizontal="right"/>
    </xf>
    <xf numFmtId="164" fontId="2" fillId="3" borderId="21" xfId="7" applyNumberFormat="1" applyFont="1" applyFill="1" applyBorder="1" applyAlignment="1" applyProtection="1">
      <alignment horizontal="right"/>
    </xf>
    <xf numFmtId="164" fontId="45" fillId="0" borderId="3" xfId="7" applyNumberFormat="1" applyFont="1" applyFill="1" applyBorder="1" applyAlignment="1">
      <alignment horizontal="center"/>
    </xf>
    <xf numFmtId="164" fontId="45" fillId="3" borderId="3" xfId="7" applyNumberFormat="1" applyFont="1" applyFill="1" applyBorder="1" applyAlignment="1">
      <alignment horizontal="center"/>
    </xf>
    <xf numFmtId="164" fontId="2" fillId="0" borderId="3" xfId="7" applyNumberFormat="1" applyFont="1" applyFill="1" applyBorder="1" applyAlignment="1" applyProtection="1">
      <alignment horizontal="right" vertical="center"/>
      <protection locked="0"/>
    </xf>
    <xf numFmtId="164" fontId="2" fillId="36" borderId="24" xfId="7" applyNumberFormat="1" applyFont="1" applyFill="1" applyBorder="1" applyAlignment="1">
      <alignment horizontal="right"/>
    </xf>
    <xf numFmtId="164" fontId="2" fillId="36" borderId="24" xfId="7" applyNumberFormat="1" applyFont="1" applyFill="1" applyBorder="1" applyAlignment="1" applyProtection="1">
      <alignment horizontal="right"/>
    </xf>
    <xf numFmtId="164" fontId="2" fillId="36" borderId="25" xfId="7" applyNumberFormat="1" applyFont="1" applyFill="1" applyBorder="1" applyAlignment="1" applyProtection="1">
      <alignment horizontal="right"/>
    </xf>
    <xf numFmtId="0" fontId="2" fillId="0" borderId="18" xfId="0" applyNumberFormat="1" applyFont="1" applyFill="1" applyBorder="1" applyAlignment="1">
      <alignment horizontal="left" vertical="center" wrapText="1" indent="1"/>
    </xf>
    <xf numFmtId="0" fontId="2" fillId="0" borderId="19" xfId="0" applyNumberFormat="1" applyFont="1" applyFill="1" applyBorder="1" applyAlignment="1">
      <alignment horizontal="left" vertical="center" wrapText="1" indent="1"/>
    </xf>
    <xf numFmtId="3" fontId="115" fillId="0" borderId="82" xfId="0" applyNumberFormat="1" applyFont="1" applyBorder="1" applyAlignment="1">
      <alignment vertical="center" wrapText="1"/>
    </xf>
    <xf numFmtId="3" fontId="115" fillId="0" borderId="83" xfId="0" applyNumberFormat="1" applyFont="1" applyBorder="1" applyAlignment="1">
      <alignment vertical="center" wrapText="1"/>
    </xf>
    <xf numFmtId="0" fontId="2" fillId="0" borderId="86" xfId="0" applyFont="1" applyBorder="1" applyAlignment="1">
      <alignment wrapText="1"/>
    </xf>
    <xf numFmtId="10" fontId="116" fillId="0" borderId="83" xfId="0" applyNumberFormat="1" applyFont="1" applyBorder="1" applyAlignment="1">
      <alignment horizontal="right" vertical="center"/>
    </xf>
    <xf numFmtId="0" fontId="2" fillId="0" borderId="71" xfId="0" applyFont="1" applyBorder="1"/>
    <xf numFmtId="0" fontId="94" fillId="0" borderId="84" xfId="0" applyFont="1" applyBorder="1" applyAlignment="1">
      <alignment vertical="center"/>
    </xf>
    <xf numFmtId="0" fontId="94" fillId="0" borderId="88" xfId="0" applyFont="1" applyBorder="1"/>
    <xf numFmtId="0" fontId="2" fillId="0" borderId="84" xfId="0" applyFont="1" applyBorder="1" applyAlignment="1">
      <alignment wrapText="1"/>
    </xf>
    <xf numFmtId="0" fontId="94" fillId="0" borderId="20" xfId="11" applyFont="1" applyFill="1" applyBorder="1" applyAlignment="1" applyProtection="1">
      <alignment horizontal="left"/>
      <protection locked="0"/>
    </xf>
    <xf numFmtId="0" fontId="117" fillId="0" borderId="20" xfId="0" applyFont="1" applyFill="1" applyBorder="1" applyAlignment="1" applyProtection="1">
      <alignment horizontal="left"/>
      <protection locked="0"/>
    </xf>
    <xf numFmtId="0" fontId="94" fillId="0" borderId="23" xfId="0" applyFont="1" applyBorder="1" applyAlignment="1">
      <alignment horizontal="left" vertical="center" wrapText="1"/>
    </xf>
    <xf numFmtId="10" fontId="116" fillId="0" borderId="25" xfId="0" applyNumberFormat="1" applyFont="1" applyBorder="1" applyAlignment="1">
      <alignment horizontal="right" vertical="center"/>
    </xf>
    <xf numFmtId="0" fontId="2" fillId="0" borderId="54" xfId="0" applyFont="1" applyBorder="1" applyAlignment="1">
      <alignment wrapText="1"/>
    </xf>
    <xf numFmtId="10" fontId="3" fillId="0" borderId="82" xfId="20962" applyNumberFormat="1" applyFont="1" applyFill="1" applyBorder="1" applyAlignment="1">
      <alignment horizontal="left" vertical="center" wrapText="1"/>
    </xf>
    <xf numFmtId="10" fontId="4" fillId="36" borderId="82" xfId="20962" applyNumberFormat="1" applyFont="1" applyFill="1" applyBorder="1" applyAlignment="1">
      <alignment horizontal="left" vertical="center" wrapText="1"/>
    </xf>
    <xf numFmtId="10" fontId="100" fillId="0" borderId="82" xfId="20962" applyNumberFormat="1" applyFont="1" applyFill="1" applyBorder="1" applyAlignment="1">
      <alignment horizontal="left" vertical="center" wrapText="1"/>
    </xf>
    <xf numFmtId="10" fontId="4" fillId="36" borderId="18" xfId="20962" applyNumberFormat="1" applyFont="1" applyFill="1" applyBorder="1" applyAlignment="1">
      <alignment horizontal="center" vertical="center" wrapText="1"/>
    </xf>
    <xf numFmtId="10" fontId="102" fillId="0" borderId="24" xfId="20962" applyNumberFormat="1" applyFont="1" applyFill="1" applyBorder="1" applyAlignment="1" applyProtection="1">
      <alignment horizontal="left" vertical="center"/>
    </xf>
    <xf numFmtId="164" fontId="3" fillId="0" borderId="83" xfId="7" applyNumberFormat="1" applyFont="1" applyFill="1" applyBorder="1" applyAlignment="1">
      <alignment horizontal="left" vertical="center" wrapText="1"/>
    </xf>
    <xf numFmtId="164" fontId="4" fillId="36" borderId="83" xfId="7" applyNumberFormat="1" applyFont="1" applyFill="1" applyBorder="1" applyAlignment="1">
      <alignment horizontal="left" vertical="center" wrapText="1"/>
    </xf>
    <xf numFmtId="164" fontId="100" fillId="0" borderId="83" xfId="7" applyNumberFormat="1" applyFont="1" applyFill="1" applyBorder="1" applyAlignment="1">
      <alignment horizontal="left" vertical="center" wrapText="1"/>
    </xf>
    <xf numFmtId="164" fontId="4" fillId="36" borderId="19" xfId="7" applyNumberFormat="1" applyFont="1" applyFill="1" applyBorder="1" applyAlignment="1">
      <alignment horizontal="center" vertical="center" wrapText="1"/>
    </xf>
    <xf numFmtId="164" fontId="96" fillId="0" borderId="25" xfId="7" applyNumberFormat="1" applyFont="1" applyFill="1" applyBorder="1" applyAlignment="1" applyProtection="1">
      <alignment horizontal="left" vertical="center"/>
    </xf>
    <xf numFmtId="0" fontId="87" fillId="0" borderId="99" xfId="0" applyFont="1" applyBorder="1" applyAlignment="1">
      <alignment horizontal="right" wrapText="1"/>
    </xf>
    <xf numFmtId="193" fontId="84" fillId="0" borderId="100" xfId="0" applyNumberFormat="1" applyFont="1" applyBorder="1" applyAlignment="1">
      <alignment vertical="center"/>
    </xf>
    <xf numFmtId="167" fontId="118" fillId="76" borderId="61" xfId="0" applyNumberFormat="1" applyFont="1" applyFill="1" applyBorder="1" applyAlignment="1">
      <alignment horizontal="center"/>
    </xf>
    <xf numFmtId="167" fontId="104" fillId="0" borderId="101" xfId="0" applyNumberFormat="1" applyFont="1" applyBorder="1" applyAlignment="1">
      <alignment horizontal="center"/>
    </xf>
    <xf numFmtId="193" fontId="104" fillId="0" borderId="13" xfId="0" applyNumberFormat="1" applyFont="1" applyBorder="1" applyAlignment="1">
      <alignment vertical="center"/>
    </xf>
    <xf numFmtId="167" fontId="104" fillId="0" borderId="102" xfId="0" applyNumberFormat="1" applyFont="1" applyBorder="1" applyAlignment="1">
      <alignment horizontal="center"/>
    </xf>
    <xf numFmtId="167" fontId="105" fillId="36" borderId="103" xfId="0" applyNumberFormat="1" applyFont="1" applyFill="1" applyBorder="1" applyAlignment="1">
      <alignment horizontal="center"/>
    </xf>
    <xf numFmtId="10" fontId="3" fillId="0" borderId="96" xfId="20962" applyNumberFormat="1" applyFont="1" applyFill="1" applyBorder="1" applyAlignment="1">
      <alignment vertical="center"/>
    </xf>
    <xf numFmtId="10" fontId="3" fillId="0" borderId="97" xfId="20962" applyNumberFormat="1" applyFont="1" applyFill="1" applyBorder="1" applyAlignment="1">
      <alignment vertical="center"/>
    </xf>
    <xf numFmtId="10" fontId="3" fillId="0" borderId="0" xfId="20962" applyNumberFormat="1" applyFont="1"/>
    <xf numFmtId="10" fontId="106" fillId="78" borderId="82" xfId="20962" applyNumberFormat="1" applyFont="1" applyFill="1" applyBorder="1" applyAlignment="1" applyProtection="1">
      <alignment horizontal="right" vertical="center"/>
    </xf>
    <xf numFmtId="0" fontId="93" fillId="0" borderId="67" xfId="0" applyFont="1" applyBorder="1" applyAlignment="1">
      <alignment horizontal="left" wrapText="1"/>
    </xf>
    <xf numFmtId="0" fontId="93" fillId="0" borderId="66" xfId="0" applyFont="1" applyBorder="1" applyAlignment="1">
      <alignment horizontal="left" wrapText="1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68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84" fillId="0" borderId="83" xfId="0" applyFont="1" applyBorder="1" applyAlignment="1"/>
    <xf numFmtId="0" fontId="45" fillId="0" borderId="20" xfId="0" applyFont="1" applyBorder="1" applyAlignment="1">
      <alignment horizontal="center" vertical="center" wrapText="1"/>
    </xf>
    <xf numFmtId="0" fontId="45" fillId="0" borderId="83" xfId="0" applyFont="1" applyBorder="1" applyAlignment="1">
      <alignment horizontal="center" vertical="center" wrapText="1"/>
    </xf>
    <xf numFmtId="0" fontId="86" fillId="0" borderId="82" xfId="0" applyFont="1" applyFill="1" applyBorder="1" applyAlignment="1">
      <alignment horizontal="center" vertical="center" wrapText="1"/>
    </xf>
    <xf numFmtId="0" fontId="84" fillId="0" borderId="82" xfId="0" applyFont="1" applyFill="1" applyBorder="1" applyAlignment="1">
      <alignment horizontal="center" vertical="center" wrapText="1"/>
    </xf>
    <xf numFmtId="0" fontId="45" fillId="0" borderId="82" xfId="11" applyFont="1" applyFill="1" applyBorder="1" applyAlignment="1" applyProtection="1">
      <alignment horizontal="center" vertical="center" wrapText="1"/>
    </xf>
    <xf numFmtId="0" fontId="45" fillId="0" borderId="83" xfId="11" applyFont="1" applyFill="1" applyBorder="1" applyAlignment="1" applyProtection="1">
      <alignment horizontal="center" vertical="center" wrapText="1"/>
    </xf>
    <xf numFmtId="0" fontId="45" fillId="0" borderId="72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1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36" borderId="8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3" xfId="13" applyFont="1" applyFill="1" applyBorder="1" applyAlignment="1" applyProtection="1">
      <alignment horizontal="center" vertical="center" wrapText="1"/>
      <protection locked="0"/>
    </xf>
    <xf numFmtId="0" fontId="98" fillId="3" borderId="65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1" xfId="1" applyNumberFormat="1" applyFont="1" applyFill="1" applyBorder="1" applyAlignment="1" applyProtection="1">
      <alignment horizontal="center"/>
      <protection locked="0"/>
    </xf>
    <xf numFmtId="164" fontId="45" fillId="3" borderId="29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0" borderId="17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0" fontId="86" fillId="0" borderId="53" xfId="0" applyFont="1" applyBorder="1" applyAlignment="1">
      <alignment horizontal="center" vertical="center" wrapText="1"/>
    </xf>
    <xf numFmtId="0" fontId="86" fillId="0" borderId="54" xfId="0" applyFont="1" applyBorder="1" applyAlignment="1">
      <alignment horizontal="center" vertical="center" wrapText="1"/>
    </xf>
    <xf numFmtId="164" fontId="45" fillId="0" borderId="74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75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86" fillId="0" borderId="76" xfId="0" applyFont="1" applyBorder="1" applyAlignment="1">
      <alignment horizontal="center"/>
    </xf>
    <xf numFmtId="0" fontId="86" fillId="0" borderId="77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6" xfId="0" applyFont="1" applyFill="1" applyBorder="1" applyAlignment="1">
      <alignment horizontal="left" vertical="center"/>
    </xf>
    <xf numFmtId="0" fontId="99" fillId="0" borderId="57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abSelected="1" zoomScaleNormal="100" workbookViewId="0">
      <selection activeCell="B2" sqref="B2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68"/>
      <c r="B1" s="216" t="s">
        <v>355</v>
      </c>
      <c r="C1" s="168"/>
    </row>
    <row r="2" spans="1:3" ht="15">
      <c r="A2" s="217">
        <v>1</v>
      </c>
      <c r="B2" s="383" t="s">
        <v>356</v>
      </c>
      <c r="C2" s="437" t="s">
        <v>502</v>
      </c>
    </row>
    <row r="3" spans="1:3" ht="15">
      <c r="A3" s="217">
        <v>2</v>
      </c>
      <c r="B3" s="384" t="s">
        <v>352</v>
      </c>
      <c r="C3" s="438" t="s">
        <v>503</v>
      </c>
    </row>
    <row r="4" spans="1:3" ht="15">
      <c r="A4" s="217">
        <v>3</v>
      </c>
      <c r="B4" s="385" t="s">
        <v>357</v>
      </c>
      <c r="C4" s="438" t="s">
        <v>504</v>
      </c>
    </row>
    <row r="5" spans="1:3" ht="15">
      <c r="A5" s="218">
        <v>4</v>
      </c>
      <c r="B5" s="386" t="s">
        <v>353</v>
      </c>
      <c r="C5" s="438" t="s">
        <v>501</v>
      </c>
    </row>
    <row r="6" spans="1:3" s="219" customFormat="1" ht="45.75" customHeight="1">
      <c r="A6" s="514" t="s">
        <v>434</v>
      </c>
      <c r="B6" s="515"/>
      <c r="C6" s="515"/>
    </row>
    <row r="7" spans="1:3" ht="15">
      <c r="A7" s="220" t="s">
        <v>34</v>
      </c>
      <c r="B7" s="216" t="s">
        <v>354</v>
      </c>
    </row>
    <row r="8" spans="1:3">
      <c r="A8" s="168">
        <v>1</v>
      </c>
      <c r="B8" s="264" t="s">
        <v>25</v>
      </c>
    </row>
    <row r="9" spans="1:3">
      <c r="A9" s="168">
        <v>2</v>
      </c>
      <c r="B9" s="265" t="s">
        <v>26</v>
      </c>
    </row>
    <row r="10" spans="1:3">
      <c r="A10" s="168">
        <v>3</v>
      </c>
      <c r="B10" s="265" t="s">
        <v>27</v>
      </c>
    </row>
    <row r="11" spans="1:3">
      <c r="A11" s="168">
        <v>4</v>
      </c>
      <c r="B11" s="265" t="s">
        <v>28</v>
      </c>
      <c r="C11" s="92"/>
    </row>
    <row r="12" spans="1:3">
      <c r="A12" s="168">
        <v>5</v>
      </c>
      <c r="B12" s="265" t="s">
        <v>29</v>
      </c>
    </row>
    <row r="13" spans="1:3">
      <c r="A13" s="168">
        <v>6</v>
      </c>
      <c r="B13" s="266" t="s">
        <v>364</v>
      </c>
    </row>
    <row r="14" spans="1:3">
      <c r="A14" s="168">
        <v>7</v>
      </c>
      <c r="B14" s="265" t="s">
        <v>358</v>
      </c>
    </row>
    <row r="15" spans="1:3">
      <c r="A15" s="168">
        <v>8</v>
      </c>
      <c r="B15" s="265" t="s">
        <v>359</v>
      </c>
    </row>
    <row r="16" spans="1:3">
      <c r="A16" s="168">
        <v>9</v>
      </c>
      <c r="B16" s="265" t="s">
        <v>30</v>
      </c>
    </row>
    <row r="17" spans="1:2">
      <c r="A17" s="382" t="s">
        <v>433</v>
      </c>
      <c r="B17" s="381" t="s">
        <v>417</v>
      </c>
    </row>
    <row r="18" spans="1:2">
      <c r="A18" s="168">
        <v>10</v>
      </c>
      <c r="B18" s="265" t="s">
        <v>31</v>
      </c>
    </row>
    <row r="19" spans="1:2">
      <c r="A19" s="168">
        <v>11</v>
      </c>
      <c r="B19" s="266" t="s">
        <v>360</v>
      </c>
    </row>
    <row r="20" spans="1:2">
      <c r="A20" s="168">
        <v>12</v>
      </c>
      <c r="B20" s="266" t="s">
        <v>32</v>
      </c>
    </row>
    <row r="21" spans="1:2">
      <c r="A21" s="168">
        <v>13</v>
      </c>
      <c r="B21" s="267" t="s">
        <v>361</v>
      </c>
    </row>
    <row r="22" spans="1:2">
      <c r="A22" s="168">
        <v>14</v>
      </c>
      <c r="B22" s="264" t="s">
        <v>388</v>
      </c>
    </row>
    <row r="23" spans="1:2">
      <c r="A23" s="221">
        <v>15</v>
      </c>
      <c r="B23" s="266" t="s">
        <v>33</v>
      </c>
    </row>
    <row r="24" spans="1:2">
      <c r="A24" s="95"/>
      <c r="B24" s="16"/>
    </row>
    <row r="25" spans="1:2">
      <c r="A25" s="95"/>
      <c r="B25" s="16"/>
    </row>
    <row r="26" spans="1:2">
      <c r="A26" s="95"/>
      <c r="B26" s="16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zoomScale="90" zoomScaleNormal="90" workbookViewId="0">
      <pane xSplit="1" ySplit="5" topLeftCell="B3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9.5703125" style="95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" t="s">
        <v>502</v>
      </c>
    </row>
    <row r="2" spans="1:3" s="82" customFormat="1" ht="15.75" customHeight="1">
      <c r="A2" s="82" t="s">
        <v>36</v>
      </c>
      <c r="B2" s="464">
        <f>'1. key ratios '!B2</f>
        <v>44286</v>
      </c>
    </row>
    <row r="3" spans="1:3" s="82" customFormat="1" ht="15.75" customHeight="1"/>
    <row r="4" spans="1:3" ht="13.5" thickBot="1">
      <c r="A4" s="95" t="s">
        <v>256</v>
      </c>
      <c r="B4" s="149" t="s">
        <v>255</v>
      </c>
    </row>
    <row r="5" spans="1:3">
      <c r="A5" s="96" t="s">
        <v>11</v>
      </c>
      <c r="B5" s="97"/>
      <c r="C5" s="98" t="s">
        <v>78</v>
      </c>
    </row>
    <row r="6" spans="1:3">
      <c r="A6" s="99">
        <v>1</v>
      </c>
      <c r="B6" s="100" t="s">
        <v>254</v>
      </c>
      <c r="C6" s="101">
        <f>SUM(C7:C11)</f>
        <v>2049266191.2998977</v>
      </c>
    </row>
    <row r="7" spans="1:3">
      <c r="A7" s="99">
        <v>2</v>
      </c>
      <c r="B7" s="102" t="s">
        <v>253</v>
      </c>
      <c r="C7" s="103">
        <v>27993660.18</v>
      </c>
    </row>
    <row r="8" spans="1:3">
      <c r="A8" s="99">
        <v>3</v>
      </c>
      <c r="B8" s="104" t="s">
        <v>252</v>
      </c>
      <c r="C8" s="103">
        <v>230740599.25999999</v>
      </c>
    </row>
    <row r="9" spans="1:3">
      <c r="A9" s="99">
        <v>4</v>
      </c>
      <c r="B9" s="104" t="s">
        <v>251</v>
      </c>
      <c r="C9" s="103">
        <v>48878725</v>
      </c>
    </row>
    <row r="10" spans="1:3">
      <c r="A10" s="99">
        <v>5</v>
      </c>
      <c r="B10" s="104" t="s">
        <v>250</v>
      </c>
      <c r="C10" s="103"/>
    </row>
    <row r="11" spans="1:3">
      <c r="A11" s="99">
        <v>6</v>
      </c>
      <c r="B11" s="105" t="s">
        <v>249</v>
      </c>
      <c r="C11" s="103">
        <v>1741653206.8598976</v>
      </c>
    </row>
    <row r="12" spans="1:3" s="76" customFormat="1">
      <c r="A12" s="99">
        <v>7</v>
      </c>
      <c r="B12" s="100" t="s">
        <v>248</v>
      </c>
      <c r="C12" s="106">
        <f>SUM(C13:C27)</f>
        <v>194454316.54999998</v>
      </c>
    </row>
    <row r="13" spans="1:3" s="76" customFormat="1">
      <c r="A13" s="99">
        <v>8</v>
      </c>
      <c r="B13" s="107" t="s">
        <v>247</v>
      </c>
      <c r="C13" s="108">
        <v>48878725</v>
      </c>
    </row>
    <row r="14" spans="1:3" s="76" customFormat="1" ht="25.5">
      <c r="A14" s="99">
        <v>9</v>
      </c>
      <c r="B14" s="109" t="s">
        <v>246</v>
      </c>
      <c r="C14" s="108">
        <v>0</v>
      </c>
    </row>
    <row r="15" spans="1:3" s="76" customFormat="1">
      <c r="A15" s="99">
        <v>10</v>
      </c>
      <c r="B15" s="110" t="s">
        <v>245</v>
      </c>
      <c r="C15" s="108">
        <v>130956094.75</v>
      </c>
    </row>
    <row r="16" spans="1:3" s="76" customFormat="1">
      <c r="A16" s="99">
        <v>11</v>
      </c>
      <c r="B16" s="111" t="s">
        <v>244</v>
      </c>
      <c r="C16" s="108">
        <v>0</v>
      </c>
    </row>
    <row r="17" spans="1:3" s="76" customFormat="1">
      <c r="A17" s="99">
        <v>12</v>
      </c>
      <c r="B17" s="110" t="s">
        <v>243</v>
      </c>
      <c r="C17" s="108">
        <v>2237680.2000000002</v>
      </c>
    </row>
    <row r="18" spans="1:3" s="76" customFormat="1">
      <c r="A18" s="99">
        <v>13</v>
      </c>
      <c r="B18" s="110" t="s">
        <v>242</v>
      </c>
      <c r="C18" s="108">
        <v>2503667.7299999995</v>
      </c>
    </row>
    <row r="19" spans="1:3" s="76" customFormat="1">
      <c r="A19" s="99">
        <v>14</v>
      </c>
      <c r="B19" s="110" t="s">
        <v>241</v>
      </c>
      <c r="C19" s="108">
        <v>0</v>
      </c>
    </row>
    <row r="20" spans="1:3" s="76" customFormat="1">
      <c r="A20" s="99">
        <v>15</v>
      </c>
      <c r="B20" s="110" t="s">
        <v>240</v>
      </c>
      <c r="C20" s="108">
        <v>0</v>
      </c>
    </row>
    <row r="21" spans="1:3" s="76" customFormat="1" ht="25.5">
      <c r="A21" s="99">
        <v>16</v>
      </c>
      <c r="B21" s="109" t="s">
        <v>239</v>
      </c>
      <c r="C21" s="108">
        <v>0</v>
      </c>
    </row>
    <row r="22" spans="1:3" s="76" customFormat="1">
      <c r="A22" s="99">
        <v>17</v>
      </c>
      <c r="B22" s="112" t="s">
        <v>238</v>
      </c>
      <c r="C22" s="108">
        <v>9878148.8699999992</v>
      </c>
    </row>
    <row r="23" spans="1:3" s="76" customFormat="1">
      <c r="A23" s="99">
        <v>18</v>
      </c>
      <c r="B23" s="109" t="s">
        <v>237</v>
      </c>
      <c r="C23" s="108">
        <v>0</v>
      </c>
    </row>
    <row r="24" spans="1:3" s="76" customFormat="1" ht="25.5">
      <c r="A24" s="99">
        <v>19</v>
      </c>
      <c r="B24" s="109" t="s">
        <v>214</v>
      </c>
      <c r="C24" s="108">
        <v>0</v>
      </c>
    </row>
    <row r="25" spans="1:3" s="76" customFormat="1">
      <c r="A25" s="99">
        <v>20</v>
      </c>
      <c r="B25" s="113" t="s">
        <v>236</v>
      </c>
      <c r="C25" s="108">
        <v>0</v>
      </c>
    </row>
    <row r="26" spans="1:3" s="76" customFormat="1">
      <c r="A26" s="99">
        <v>21</v>
      </c>
      <c r="B26" s="113" t="s">
        <v>235</v>
      </c>
      <c r="C26" s="108">
        <v>0</v>
      </c>
    </row>
    <row r="27" spans="1:3" s="76" customFormat="1">
      <c r="A27" s="99">
        <v>22</v>
      </c>
      <c r="B27" s="113" t="s">
        <v>234</v>
      </c>
      <c r="C27" s="108">
        <v>0</v>
      </c>
    </row>
    <row r="28" spans="1:3" s="76" customFormat="1">
      <c r="A28" s="99">
        <v>23</v>
      </c>
      <c r="B28" s="114" t="s">
        <v>233</v>
      </c>
      <c r="C28" s="106">
        <f>C6-C12</f>
        <v>1854811874.7498977</v>
      </c>
    </row>
    <row r="29" spans="1:3" s="76" customFormat="1">
      <c r="A29" s="115"/>
      <c r="B29" s="116"/>
      <c r="C29" s="108"/>
    </row>
    <row r="30" spans="1:3" s="76" customFormat="1">
      <c r="A30" s="115">
        <v>24</v>
      </c>
      <c r="B30" s="114" t="s">
        <v>232</v>
      </c>
      <c r="C30" s="106">
        <f>C31+C34</f>
        <v>341180000</v>
      </c>
    </row>
    <row r="31" spans="1:3" s="76" customFormat="1">
      <c r="A31" s="115">
        <v>25</v>
      </c>
      <c r="B31" s="104" t="s">
        <v>231</v>
      </c>
      <c r="C31" s="117">
        <f>C32+C33</f>
        <v>0</v>
      </c>
    </row>
    <row r="32" spans="1:3" s="76" customFormat="1">
      <c r="A32" s="115">
        <v>26</v>
      </c>
      <c r="B32" s="118" t="s">
        <v>313</v>
      </c>
      <c r="C32" s="108"/>
    </row>
    <row r="33" spans="1:3" s="76" customFormat="1">
      <c r="A33" s="115">
        <v>27</v>
      </c>
      <c r="B33" s="118" t="s">
        <v>230</v>
      </c>
      <c r="C33" s="108"/>
    </row>
    <row r="34" spans="1:3" s="76" customFormat="1">
      <c r="A34" s="115">
        <v>28</v>
      </c>
      <c r="B34" s="104" t="s">
        <v>229</v>
      </c>
      <c r="C34" s="108">
        <v>341180000</v>
      </c>
    </row>
    <row r="35" spans="1:3" s="76" customFormat="1">
      <c r="A35" s="115">
        <v>29</v>
      </c>
      <c r="B35" s="114" t="s">
        <v>228</v>
      </c>
      <c r="C35" s="106">
        <f>SUM(C36:C40)</f>
        <v>0</v>
      </c>
    </row>
    <row r="36" spans="1:3" s="76" customFormat="1">
      <c r="A36" s="115">
        <v>30</v>
      </c>
      <c r="B36" s="109" t="s">
        <v>227</v>
      </c>
      <c r="C36" s="108"/>
    </row>
    <row r="37" spans="1:3" s="76" customFormat="1">
      <c r="A37" s="115">
        <v>31</v>
      </c>
      <c r="B37" s="110" t="s">
        <v>226</v>
      </c>
      <c r="C37" s="108"/>
    </row>
    <row r="38" spans="1:3" s="76" customFormat="1" ht="25.5">
      <c r="A38" s="115">
        <v>32</v>
      </c>
      <c r="B38" s="109" t="s">
        <v>225</v>
      </c>
      <c r="C38" s="108"/>
    </row>
    <row r="39" spans="1:3" s="76" customFormat="1" ht="25.5">
      <c r="A39" s="115">
        <v>33</v>
      </c>
      <c r="B39" s="109" t="s">
        <v>214</v>
      </c>
      <c r="C39" s="108"/>
    </row>
    <row r="40" spans="1:3" s="76" customFormat="1">
      <c r="A40" s="115">
        <v>34</v>
      </c>
      <c r="B40" s="113" t="s">
        <v>224</v>
      </c>
      <c r="C40" s="108"/>
    </row>
    <row r="41" spans="1:3" s="76" customFormat="1">
      <c r="A41" s="115">
        <v>35</v>
      </c>
      <c r="B41" s="114" t="s">
        <v>223</v>
      </c>
      <c r="C41" s="106">
        <f>C30-C35</f>
        <v>341180000</v>
      </c>
    </row>
    <row r="42" spans="1:3" s="76" customFormat="1">
      <c r="A42" s="115"/>
      <c r="B42" s="116"/>
      <c r="C42" s="108"/>
    </row>
    <row r="43" spans="1:3" s="76" customFormat="1">
      <c r="A43" s="115">
        <v>36</v>
      </c>
      <c r="B43" s="119" t="s">
        <v>222</v>
      </c>
      <c r="C43" s="106">
        <f>SUM(C44:C46)</f>
        <v>876733493.32162035</v>
      </c>
    </row>
    <row r="44" spans="1:3" s="76" customFormat="1">
      <c r="A44" s="115">
        <v>37</v>
      </c>
      <c r="B44" s="104" t="s">
        <v>221</v>
      </c>
      <c r="C44" s="108">
        <v>692595400</v>
      </c>
    </row>
    <row r="45" spans="1:3" s="76" customFormat="1">
      <c r="A45" s="115">
        <v>38</v>
      </c>
      <c r="B45" s="104" t="s">
        <v>220</v>
      </c>
      <c r="C45" s="108">
        <v>0</v>
      </c>
    </row>
    <row r="46" spans="1:3" s="76" customFormat="1">
      <c r="A46" s="115">
        <v>39</v>
      </c>
      <c r="B46" s="104" t="s">
        <v>219</v>
      </c>
      <c r="C46" s="108">
        <v>184138093.32162035</v>
      </c>
    </row>
    <row r="47" spans="1:3" s="76" customFormat="1">
      <c r="A47" s="115">
        <v>40</v>
      </c>
      <c r="B47" s="119" t="s">
        <v>218</v>
      </c>
      <c r="C47" s="106">
        <f>SUM(C48:C51)</f>
        <v>0</v>
      </c>
    </row>
    <row r="48" spans="1:3" s="76" customFormat="1">
      <c r="A48" s="115">
        <v>41</v>
      </c>
      <c r="B48" s="109" t="s">
        <v>217</v>
      </c>
      <c r="C48" s="108"/>
    </row>
    <row r="49" spans="1:3" s="76" customFormat="1">
      <c r="A49" s="115">
        <v>42</v>
      </c>
      <c r="B49" s="110" t="s">
        <v>216</v>
      </c>
      <c r="C49" s="108"/>
    </row>
    <row r="50" spans="1:3" s="76" customFormat="1">
      <c r="A50" s="115">
        <v>43</v>
      </c>
      <c r="B50" s="109" t="s">
        <v>215</v>
      </c>
      <c r="C50" s="108"/>
    </row>
    <row r="51" spans="1:3" s="76" customFormat="1" ht="25.5">
      <c r="A51" s="115">
        <v>44</v>
      </c>
      <c r="B51" s="109" t="s">
        <v>214</v>
      </c>
      <c r="C51" s="108"/>
    </row>
    <row r="52" spans="1:3" s="76" customFormat="1" ht="13.5" thickBot="1">
      <c r="A52" s="120">
        <v>45</v>
      </c>
      <c r="B52" s="121" t="s">
        <v>213</v>
      </c>
      <c r="C52" s="122">
        <f>C43-C47</f>
        <v>876733493.32162035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23"/>
  <sheetViews>
    <sheetView showGridLines="0" workbookViewId="0">
      <selection activeCell="B3" sqref="B3"/>
    </sheetView>
  </sheetViews>
  <sheetFormatPr defaultColWidth="9.140625" defaultRowHeight="12.75"/>
  <cols>
    <col min="1" max="1" width="9.42578125" style="281" bestFit="1" customWidth="1"/>
    <col min="2" max="2" width="59" style="281" customWidth="1"/>
    <col min="3" max="3" width="16.7109375" style="281" bestFit="1" customWidth="1"/>
    <col min="4" max="4" width="16" style="281" bestFit="1" customWidth="1"/>
    <col min="5" max="16384" width="9.140625" style="281"/>
  </cols>
  <sheetData>
    <row r="1" spans="1:4" ht="15">
      <c r="A1" s="355" t="s">
        <v>35</v>
      </c>
      <c r="B1" s="356" t="s">
        <v>502</v>
      </c>
    </row>
    <row r="2" spans="1:4" s="247" customFormat="1" ht="15.75" customHeight="1">
      <c r="A2" s="247" t="s">
        <v>36</v>
      </c>
      <c r="B2" s="464">
        <f>'1. key ratios '!B2</f>
        <v>44286</v>
      </c>
    </row>
    <row r="3" spans="1:4" s="247" customFormat="1" ht="15.75" customHeight="1"/>
    <row r="4" spans="1:4" ht="13.5" thickBot="1">
      <c r="A4" s="306" t="s">
        <v>416</v>
      </c>
      <c r="B4" s="367" t="s">
        <v>417</v>
      </c>
    </row>
    <row r="5" spans="1:4" s="368" customFormat="1">
      <c r="A5" s="536" t="s">
        <v>420</v>
      </c>
      <c r="B5" s="537"/>
      <c r="C5" s="357" t="s">
        <v>418</v>
      </c>
      <c r="D5" s="358" t="s">
        <v>419</v>
      </c>
    </row>
    <row r="6" spans="1:4" s="369" customFormat="1">
      <c r="A6" s="359">
        <v>1</v>
      </c>
      <c r="B6" s="360" t="s">
        <v>421</v>
      </c>
      <c r="C6" s="360"/>
      <c r="D6" s="361"/>
    </row>
    <row r="7" spans="1:4" s="369" customFormat="1">
      <c r="A7" s="362" t="s">
        <v>407</v>
      </c>
      <c r="B7" s="363" t="s">
        <v>422</v>
      </c>
      <c r="C7" s="493">
        <v>4.4999999999999998E-2</v>
      </c>
      <c r="D7" s="498">
        <v>743239370.41732323</v>
      </c>
    </row>
    <row r="8" spans="1:4" s="369" customFormat="1">
      <c r="A8" s="362" t="s">
        <v>408</v>
      </c>
      <c r="B8" s="363" t="s">
        <v>423</v>
      </c>
      <c r="C8" s="493">
        <v>0.06</v>
      </c>
      <c r="D8" s="498">
        <v>990985827.22309756</v>
      </c>
    </row>
    <row r="9" spans="1:4" s="369" customFormat="1">
      <c r="A9" s="362" t="s">
        <v>409</v>
      </c>
      <c r="B9" s="363" t="s">
        <v>424</v>
      </c>
      <c r="C9" s="493">
        <v>0.08</v>
      </c>
      <c r="D9" s="498">
        <v>1321314436.2974637</v>
      </c>
    </row>
    <row r="10" spans="1:4" s="369" customFormat="1">
      <c r="A10" s="359" t="s">
        <v>410</v>
      </c>
      <c r="B10" s="360" t="s">
        <v>425</v>
      </c>
      <c r="C10" s="494"/>
      <c r="D10" s="499"/>
    </row>
    <row r="11" spans="1:4" s="370" customFormat="1">
      <c r="A11" s="364" t="s">
        <v>411</v>
      </c>
      <c r="B11" s="365" t="s">
        <v>426</v>
      </c>
      <c r="C11" s="495">
        <v>0</v>
      </c>
      <c r="D11" s="500">
        <v>0</v>
      </c>
    </row>
    <row r="12" spans="1:4" s="370" customFormat="1">
      <c r="A12" s="364" t="s">
        <v>412</v>
      </c>
      <c r="B12" s="365" t="s">
        <v>427</v>
      </c>
      <c r="C12" s="495">
        <v>0</v>
      </c>
      <c r="D12" s="500">
        <v>0</v>
      </c>
    </row>
    <row r="13" spans="1:4" s="370" customFormat="1">
      <c r="A13" s="364" t="s">
        <v>413</v>
      </c>
      <c r="B13" s="365" t="s">
        <v>428</v>
      </c>
      <c r="C13" s="495">
        <v>0.02</v>
      </c>
      <c r="D13" s="500">
        <v>330328609.07436591</v>
      </c>
    </row>
    <row r="14" spans="1:4" s="370" customFormat="1">
      <c r="A14" s="359" t="s">
        <v>414</v>
      </c>
      <c r="B14" s="360" t="s">
        <v>429</v>
      </c>
      <c r="C14" s="494"/>
      <c r="D14" s="499"/>
    </row>
    <row r="15" spans="1:4" s="370" customFormat="1">
      <c r="A15" s="364">
        <v>3.1</v>
      </c>
      <c r="B15" s="365" t="s">
        <v>435</v>
      </c>
      <c r="C15" s="495">
        <v>1.3238423730527034E-2</v>
      </c>
      <c r="D15" s="500">
        <v>218651504.86210364</v>
      </c>
    </row>
    <row r="16" spans="1:4" s="370" customFormat="1">
      <c r="A16" s="364">
        <v>3.2</v>
      </c>
      <c r="B16" s="365" t="s">
        <v>436</v>
      </c>
      <c r="C16" s="495">
        <v>1.7676203274676124E-2</v>
      </c>
      <c r="D16" s="500">
        <v>291947782.07197577</v>
      </c>
    </row>
    <row r="17" spans="1:6" s="369" customFormat="1" ht="13.5" thickBot="1">
      <c r="A17" s="364">
        <v>3.3</v>
      </c>
      <c r="B17" s="365" t="s">
        <v>437</v>
      </c>
      <c r="C17" s="495">
        <v>3.7635454268669662E-2</v>
      </c>
      <c r="D17" s="500">
        <v>621603363.02257776</v>
      </c>
    </row>
    <row r="18" spans="1:6" s="368" customFormat="1">
      <c r="A18" s="538" t="s">
        <v>432</v>
      </c>
      <c r="B18" s="539"/>
      <c r="C18" s="496" t="s">
        <v>544</v>
      </c>
      <c r="D18" s="501" t="s">
        <v>419</v>
      </c>
    </row>
    <row r="19" spans="1:6" s="369" customFormat="1">
      <c r="A19" s="366">
        <v>4</v>
      </c>
      <c r="B19" s="365" t="s">
        <v>430</v>
      </c>
      <c r="C19" s="495">
        <v>7.8238423730527029E-2</v>
      </c>
      <c r="D19" s="498">
        <v>1292219484.3537927</v>
      </c>
    </row>
    <row r="20" spans="1:6" s="369" customFormat="1">
      <c r="A20" s="366">
        <v>5</v>
      </c>
      <c r="B20" s="365" t="s">
        <v>145</v>
      </c>
      <c r="C20" s="495">
        <v>9.7676203274676132E-2</v>
      </c>
      <c r="D20" s="498">
        <v>1613262218.3694394</v>
      </c>
    </row>
    <row r="21" spans="1:6" s="369" customFormat="1" ht="13.5" thickBot="1">
      <c r="A21" s="371" t="s">
        <v>415</v>
      </c>
      <c r="B21" s="372" t="s">
        <v>431</v>
      </c>
      <c r="C21" s="497">
        <v>0.13763545426866966</v>
      </c>
      <c r="D21" s="502">
        <v>2273246408.3944073</v>
      </c>
    </row>
    <row r="22" spans="1:6">
      <c r="F22" s="306"/>
    </row>
    <row r="23" spans="1:6" ht="51">
      <c r="B23" s="305" t="s">
        <v>450</v>
      </c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zoomScaleNormal="100" workbookViewId="0">
      <pane xSplit="1" ySplit="5" topLeftCell="B24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5">
      <c r="A1" s="2" t="s">
        <v>35</v>
      </c>
      <c r="B1" s="3" t="s">
        <v>502</v>
      </c>
      <c r="E1" s="4"/>
    </row>
    <row r="2" spans="1:5" s="82" customFormat="1" ht="12.75">
      <c r="A2" s="2" t="s">
        <v>36</v>
      </c>
      <c r="B2" s="464">
        <f>'1. key ratios '!B2</f>
        <v>44286</v>
      </c>
    </row>
    <row r="3" spans="1:5" s="82" customFormat="1" ht="12.75">
      <c r="A3" s="123"/>
    </row>
    <row r="4" spans="1:5" s="82" customFormat="1" ht="13.5" thickBot="1">
      <c r="A4" s="82" t="s">
        <v>91</v>
      </c>
      <c r="B4" s="239" t="s">
        <v>297</v>
      </c>
      <c r="D4" s="48" t="s">
        <v>78</v>
      </c>
    </row>
    <row r="5" spans="1:5" ht="25.5">
      <c r="A5" s="124" t="s">
        <v>11</v>
      </c>
      <c r="B5" s="270" t="s">
        <v>351</v>
      </c>
      <c r="C5" s="125" t="s">
        <v>98</v>
      </c>
      <c r="D5" s="126" t="s">
        <v>99</v>
      </c>
    </row>
    <row r="6" spans="1:5" ht="15.75">
      <c r="A6" s="88">
        <v>1</v>
      </c>
      <c r="B6" s="127" t="s">
        <v>40</v>
      </c>
      <c r="C6" s="128">
        <v>619182901.96599996</v>
      </c>
      <c r="D6" s="399"/>
      <c r="E6" s="129"/>
    </row>
    <row r="7" spans="1:5" ht="15.75">
      <c r="A7" s="88">
        <v>2</v>
      </c>
      <c r="B7" s="130" t="s">
        <v>41</v>
      </c>
      <c r="C7" s="131">
        <v>2155840498.3099999</v>
      </c>
      <c r="D7" s="400"/>
      <c r="E7" s="129"/>
    </row>
    <row r="8" spans="1:5" ht="15.75">
      <c r="A8" s="88">
        <v>3</v>
      </c>
      <c r="B8" s="130" t="s">
        <v>42</v>
      </c>
      <c r="C8" s="131">
        <v>1662709650.79</v>
      </c>
      <c r="D8" s="400"/>
      <c r="E8" s="129"/>
    </row>
    <row r="9" spans="1:5" ht="15.75">
      <c r="A9" s="88">
        <v>4</v>
      </c>
      <c r="B9" s="130" t="s">
        <v>43</v>
      </c>
      <c r="C9" s="131">
        <v>303.24</v>
      </c>
      <c r="D9" s="400"/>
      <c r="E9" s="129"/>
    </row>
    <row r="10" spans="1:5" ht="15.75">
      <c r="A10" s="88">
        <v>5</v>
      </c>
      <c r="B10" s="130" t="s">
        <v>44</v>
      </c>
      <c r="C10" s="131">
        <v>2223881848.7943997</v>
      </c>
      <c r="D10" s="400"/>
      <c r="E10" s="129"/>
    </row>
    <row r="11" spans="1:5" ht="15.75">
      <c r="A11" s="88">
        <v>5.0999999999999996</v>
      </c>
      <c r="B11" s="240" t="s">
        <v>446</v>
      </c>
      <c r="C11" s="131">
        <v>-559436.84</v>
      </c>
      <c r="D11" s="505" t="s">
        <v>545</v>
      </c>
      <c r="E11" s="133"/>
    </row>
    <row r="12" spans="1:5" ht="15.75">
      <c r="A12" s="88">
        <v>6.1</v>
      </c>
      <c r="B12" s="396" t="s">
        <v>45</v>
      </c>
      <c r="C12" s="132">
        <v>13719449631.712599</v>
      </c>
      <c r="D12" s="505"/>
      <c r="E12" s="133"/>
    </row>
    <row r="13" spans="1:5" ht="15.75">
      <c r="A13" s="88">
        <v>6.2</v>
      </c>
      <c r="B13" s="240" t="s">
        <v>46</v>
      </c>
      <c r="C13" s="132">
        <v>-738591951.11099994</v>
      </c>
      <c r="D13" s="505"/>
      <c r="E13" s="129"/>
    </row>
    <row r="14" spans="1:5" ht="15.75">
      <c r="A14" s="88" t="s">
        <v>447</v>
      </c>
      <c r="B14" s="397" t="s">
        <v>448</v>
      </c>
      <c r="C14" s="132">
        <v>-231146166.35529995</v>
      </c>
      <c r="D14" s="505" t="s">
        <v>545</v>
      </c>
      <c r="E14" s="129"/>
    </row>
    <row r="15" spans="1:5" ht="15.75">
      <c r="A15" s="88">
        <v>6</v>
      </c>
      <c r="B15" s="130" t="s">
        <v>47</v>
      </c>
      <c r="C15" s="393">
        <v>-35817713.619999997</v>
      </c>
      <c r="D15" s="505"/>
      <c r="E15" s="129"/>
    </row>
    <row r="16" spans="1:5" ht="15.75">
      <c r="A16" s="88">
        <v>7</v>
      </c>
      <c r="B16" s="130" t="s">
        <v>48</v>
      </c>
      <c r="C16" s="131">
        <v>12980857680.601599</v>
      </c>
      <c r="D16" s="505"/>
      <c r="E16" s="129"/>
    </row>
    <row r="17" spans="1:5" ht="15.75">
      <c r="A17" s="88">
        <v>8</v>
      </c>
      <c r="B17" s="268" t="s">
        <v>209</v>
      </c>
      <c r="C17" s="131">
        <v>219210530.29519999</v>
      </c>
      <c r="D17" s="505"/>
      <c r="E17" s="129"/>
    </row>
    <row r="18" spans="1:5" ht="15.75">
      <c r="A18" s="88">
        <v>9</v>
      </c>
      <c r="B18" s="130" t="s">
        <v>49</v>
      </c>
      <c r="C18" s="131">
        <v>101668536.62800001</v>
      </c>
      <c r="D18" s="505"/>
      <c r="E18" s="129"/>
    </row>
    <row r="19" spans="1:5" ht="15.75">
      <c r="A19" s="88">
        <v>9.1</v>
      </c>
      <c r="B19" s="134" t="s">
        <v>94</v>
      </c>
      <c r="C19" s="132">
        <v>150005105.28</v>
      </c>
      <c r="D19" s="505" t="s">
        <v>546</v>
      </c>
      <c r="E19" s="129"/>
    </row>
    <row r="20" spans="1:5" ht="15.75">
      <c r="A20" s="88">
        <v>9.1999999999999993</v>
      </c>
      <c r="B20" s="134" t="s">
        <v>95</v>
      </c>
      <c r="C20" s="132">
        <v>9878148.8699999992</v>
      </c>
      <c r="D20" s="505" t="s">
        <v>547</v>
      </c>
      <c r="E20" s="129"/>
    </row>
    <row r="21" spans="1:5" ht="15.75">
      <c r="A21" s="88">
        <v>9.3000000000000007</v>
      </c>
      <c r="B21" s="241" t="s">
        <v>279</v>
      </c>
      <c r="C21" s="132">
        <v>2503667.7299999995</v>
      </c>
      <c r="D21" s="505" t="s">
        <v>548</v>
      </c>
      <c r="E21" s="129"/>
    </row>
    <row r="22" spans="1:5" ht="15.75">
      <c r="A22" s="88">
        <v>10</v>
      </c>
      <c r="B22" s="130" t="s">
        <v>50</v>
      </c>
      <c r="C22" s="131">
        <v>0</v>
      </c>
      <c r="D22" s="400"/>
      <c r="E22" s="129"/>
    </row>
    <row r="23" spans="1:5" ht="15.75">
      <c r="A23" s="88">
        <v>10.1</v>
      </c>
      <c r="B23" s="134" t="s">
        <v>96</v>
      </c>
      <c r="C23" s="131">
        <v>508270273</v>
      </c>
      <c r="D23" s="505" t="s">
        <v>549</v>
      </c>
      <c r="E23" s="138"/>
    </row>
    <row r="24" spans="1:5" ht="15.75">
      <c r="A24" s="88">
        <v>11</v>
      </c>
      <c r="B24" s="135" t="s">
        <v>51</v>
      </c>
      <c r="C24" s="136">
        <v>0</v>
      </c>
      <c r="D24" s="506"/>
      <c r="E24" s="129"/>
    </row>
    <row r="25" spans="1:5" ht="15.75">
      <c r="A25" s="88">
        <v>11.1</v>
      </c>
      <c r="B25" s="134" t="s">
        <v>499</v>
      </c>
      <c r="C25" s="131">
        <v>264979570.66180003</v>
      </c>
      <c r="D25" s="505" t="s">
        <v>550</v>
      </c>
      <c r="E25" s="129"/>
    </row>
    <row r="26" spans="1:5" ht="15.75">
      <c r="A26" s="88"/>
      <c r="B26" s="503"/>
      <c r="C26" s="504"/>
      <c r="D26" s="400"/>
      <c r="E26" s="129"/>
    </row>
    <row r="27" spans="1:5" ht="15.75">
      <c r="A27" s="88">
        <v>12</v>
      </c>
      <c r="B27" s="137" t="s">
        <v>52</v>
      </c>
      <c r="C27" s="394">
        <f>SUM(C6:C10,C16:C19,C23,C25)</f>
        <v>20886606899.566994</v>
      </c>
      <c r="D27" s="400"/>
      <c r="E27" s="129"/>
    </row>
    <row r="28" spans="1:5" ht="15.75">
      <c r="A28" s="88">
        <v>13</v>
      </c>
      <c r="B28" s="130" t="s">
        <v>54</v>
      </c>
      <c r="C28" s="131">
        <v>302002175.92000002</v>
      </c>
      <c r="D28" s="400"/>
      <c r="E28" s="129"/>
    </row>
    <row r="29" spans="1:5" ht="15.75">
      <c r="A29" s="88">
        <v>14</v>
      </c>
      <c r="B29" s="130" t="s">
        <v>55</v>
      </c>
      <c r="C29" s="131">
        <v>3107293404.9864998</v>
      </c>
      <c r="D29" s="400"/>
      <c r="E29" s="129"/>
    </row>
    <row r="30" spans="1:5" ht="15.75">
      <c r="A30" s="88">
        <v>15</v>
      </c>
      <c r="B30" s="130" t="s">
        <v>56</v>
      </c>
      <c r="C30" s="131">
        <v>3144206535.7199998</v>
      </c>
      <c r="D30" s="400"/>
      <c r="E30" s="129"/>
    </row>
    <row r="31" spans="1:5" ht="15.75">
      <c r="A31" s="88">
        <v>16</v>
      </c>
      <c r="B31" s="130" t="s">
        <v>57</v>
      </c>
      <c r="C31" s="131">
        <v>7220309469.9700003</v>
      </c>
      <c r="D31" s="400"/>
      <c r="E31" s="129"/>
    </row>
    <row r="32" spans="1:5" ht="15.75">
      <c r="A32" s="88">
        <v>17</v>
      </c>
      <c r="B32" s="130" t="s">
        <v>58</v>
      </c>
      <c r="C32" s="131">
        <v>1138896462.5999999</v>
      </c>
      <c r="D32" s="400"/>
      <c r="E32" s="129"/>
    </row>
    <row r="33" spans="1:5" ht="15.75">
      <c r="A33" s="88">
        <v>18</v>
      </c>
      <c r="B33" s="130" t="s">
        <v>59</v>
      </c>
      <c r="C33" s="131">
        <v>2243174850.3000002</v>
      </c>
      <c r="D33" s="400"/>
      <c r="E33" s="129"/>
    </row>
    <row r="34" spans="1:5" ht="15.75">
      <c r="A34" s="88">
        <v>19</v>
      </c>
      <c r="B34" s="130" t="s">
        <v>60</v>
      </c>
      <c r="C34" s="131">
        <v>99779839.800000012</v>
      </c>
      <c r="D34" s="400"/>
      <c r="E34" s="129"/>
    </row>
    <row r="35" spans="1:5" ht="15.75">
      <c r="A35" s="88">
        <v>20</v>
      </c>
      <c r="B35" s="130" t="s">
        <v>61</v>
      </c>
      <c r="C35" s="136">
        <v>434139049.00059998</v>
      </c>
      <c r="D35" s="400"/>
      <c r="E35" s="129"/>
    </row>
    <row r="36" spans="1:5" ht="15.75">
      <c r="A36" s="88">
        <v>20.100000000000001</v>
      </c>
      <c r="B36" s="398" t="s">
        <v>449</v>
      </c>
      <c r="C36" s="136">
        <v>29388011.333099999</v>
      </c>
      <c r="D36" s="506" t="s">
        <v>545</v>
      </c>
      <c r="E36" s="138"/>
    </row>
    <row r="37" spans="1:5" ht="15.75">
      <c r="A37" s="88">
        <v>21</v>
      </c>
      <c r="B37" s="135" t="s">
        <v>62</v>
      </c>
      <c r="C37" s="140">
        <v>1149776600</v>
      </c>
      <c r="D37" s="506"/>
      <c r="E37" s="129"/>
    </row>
    <row r="38" spans="1:5" ht="15.75">
      <c r="A38" s="88">
        <v>21.1</v>
      </c>
      <c r="B38" s="139" t="s">
        <v>97</v>
      </c>
      <c r="C38" s="436">
        <v>692595400</v>
      </c>
      <c r="D38" s="508" t="s">
        <v>551</v>
      </c>
      <c r="E38" s="129"/>
    </row>
    <row r="39" spans="1:5" ht="15.75">
      <c r="A39" s="434">
        <v>21.2</v>
      </c>
      <c r="B39" s="435" t="s">
        <v>500</v>
      </c>
      <c r="C39" s="436">
        <v>341180000</v>
      </c>
      <c r="D39" s="508" t="s">
        <v>552</v>
      </c>
      <c r="E39" s="129"/>
    </row>
    <row r="40" spans="1:5" ht="15.75">
      <c r="A40" s="88">
        <v>22</v>
      </c>
      <c r="B40" s="137" t="s">
        <v>63</v>
      </c>
      <c r="C40" s="394">
        <f>SUM(C28:C35)+C37</f>
        <v>18839578388.2971</v>
      </c>
      <c r="D40" s="509"/>
      <c r="E40" s="129"/>
    </row>
    <row r="41" spans="1:5" ht="15.75">
      <c r="A41" s="88">
        <v>23</v>
      </c>
      <c r="B41" s="135" t="s">
        <v>65</v>
      </c>
      <c r="C41" s="507">
        <v>27993660.18</v>
      </c>
      <c r="D41" s="400" t="s">
        <v>553</v>
      </c>
      <c r="E41" s="129"/>
    </row>
    <row r="42" spans="1:5" ht="15.75">
      <c r="A42" s="88">
        <v>24</v>
      </c>
      <c r="B42" s="135" t="s">
        <v>66</v>
      </c>
      <c r="C42" s="507">
        <v>0</v>
      </c>
      <c r="D42" s="400"/>
      <c r="E42" s="129"/>
    </row>
    <row r="43" spans="1:5" ht="15.75">
      <c r="A43" s="88">
        <v>25</v>
      </c>
      <c r="B43" s="135" t="s">
        <v>67</v>
      </c>
      <c r="C43" s="507">
        <v>-2237680.2000000002</v>
      </c>
      <c r="D43" s="400" t="s">
        <v>554</v>
      </c>
      <c r="E43" s="129"/>
    </row>
    <row r="44" spans="1:5" ht="15.75">
      <c r="A44" s="88">
        <v>26</v>
      </c>
      <c r="B44" s="135" t="s">
        <v>68</v>
      </c>
      <c r="C44" s="507">
        <v>230740599.25999999</v>
      </c>
      <c r="D44" s="400" t="s">
        <v>555</v>
      </c>
      <c r="E44" s="129"/>
    </row>
    <row r="45" spans="1:5" ht="15.75">
      <c r="A45" s="88">
        <v>27</v>
      </c>
      <c r="B45" s="135" t="s">
        <v>69</v>
      </c>
      <c r="C45" s="507">
        <v>0</v>
      </c>
      <c r="D45" s="400"/>
      <c r="E45" s="138"/>
    </row>
    <row r="46" spans="1:5" ht="15.75">
      <c r="A46" s="88">
        <v>28</v>
      </c>
      <c r="B46" s="135" t="s">
        <v>70</v>
      </c>
      <c r="C46" s="507">
        <v>1741653206.8598976</v>
      </c>
      <c r="D46" s="400" t="s">
        <v>556</v>
      </c>
    </row>
    <row r="47" spans="1:5" ht="15.75">
      <c r="A47" s="88">
        <v>29</v>
      </c>
      <c r="B47" s="135" t="s">
        <v>71</v>
      </c>
      <c r="C47" s="507">
        <v>48878725.140000001</v>
      </c>
      <c r="D47" s="400" t="s">
        <v>557</v>
      </c>
    </row>
    <row r="48" spans="1:5" ht="16.5" thickBot="1">
      <c r="A48" s="141">
        <v>30</v>
      </c>
      <c r="B48" s="142" t="s">
        <v>277</v>
      </c>
      <c r="C48" s="395">
        <f>SUM(C41:C47)</f>
        <v>2047028511.2398977</v>
      </c>
      <c r="D48" s="40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70" zoomScaleNormal="7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46" bestFit="1" customWidth="1"/>
    <col min="17" max="17" width="14.7109375" style="46" customWidth="1"/>
    <col min="18" max="18" width="13" style="46" bestFit="1" customWidth="1"/>
    <col min="19" max="19" width="34.85546875" style="46" customWidth="1"/>
    <col min="20" max="16384" width="9.140625" style="46"/>
  </cols>
  <sheetData>
    <row r="1" spans="1:19">
      <c r="A1" s="2" t="s">
        <v>35</v>
      </c>
      <c r="B1" s="4" t="s">
        <v>502</v>
      </c>
    </row>
    <row r="2" spans="1:19">
      <c r="A2" s="2" t="s">
        <v>36</v>
      </c>
      <c r="B2" s="464">
        <f>'1. key ratios '!B2</f>
        <v>44286</v>
      </c>
    </row>
    <row r="4" spans="1:19" ht="26.25" thickBot="1">
      <c r="A4" s="4" t="s">
        <v>259</v>
      </c>
      <c r="B4" s="292" t="s">
        <v>386</v>
      </c>
    </row>
    <row r="5" spans="1:19" s="278" customFormat="1">
      <c r="A5" s="273"/>
      <c r="B5" s="274"/>
      <c r="C5" s="275" t="s">
        <v>0</v>
      </c>
      <c r="D5" s="275" t="s">
        <v>1</v>
      </c>
      <c r="E5" s="275" t="s">
        <v>2</v>
      </c>
      <c r="F5" s="275" t="s">
        <v>3</v>
      </c>
      <c r="G5" s="275" t="s">
        <v>4</v>
      </c>
      <c r="H5" s="275" t="s">
        <v>10</v>
      </c>
      <c r="I5" s="275" t="s">
        <v>13</v>
      </c>
      <c r="J5" s="275" t="s">
        <v>14</v>
      </c>
      <c r="K5" s="275" t="s">
        <v>15</v>
      </c>
      <c r="L5" s="275" t="s">
        <v>16</v>
      </c>
      <c r="M5" s="275" t="s">
        <v>17</v>
      </c>
      <c r="N5" s="275" t="s">
        <v>18</v>
      </c>
      <c r="O5" s="275" t="s">
        <v>369</v>
      </c>
      <c r="P5" s="275" t="s">
        <v>370</v>
      </c>
      <c r="Q5" s="275" t="s">
        <v>371</v>
      </c>
      <c r="R5" s="276" t="s">
        <v>372</v>
      </c>
      <c r="S5" s="277" t="s">
        <v>373</v>
      </c>
    </row>
    <row r="6" spans="1:19" s="278" customFormat="1" ht="99" customHeight="1">
      <c r="A6" s="279"/>
      <c r="B6" s="544" t="s">
        <v>374</v>
      </c>
      <c r="C6" s="540">
        <v>0</v>
      </c>
      <c r="D6" s="541"/>
      <c r="E6" s="540">
        <v>0.2</v>
      </c>
      <c r="F6" s="541"/>
      <c r="G6" s="540">
        <v>0.35</v>
      </c>
      <c r="H6" s="541"/>
      <c r="I6" s="540">
        <v>0.5</v>
      </c>
      <c r="J6" s="541"/>
      <c r="K6" s="540">
        <v>0.75</v>
      </c>
      <c r="L6" s="541"/>
      <c r="M6" s="540">
        <v>1</v>
      </c>
      <c r="N6" s="541"/>
      <c r="O6" s="540">
        <v>1.5</v>
      </c>
      <c r="P6" s="541"/>
      <c r="Q6" s="540">
        <v>2.5</v>
      </c>
      <c r="R6" s="541"/>
      <c r="S6" s="542" t="s">
        <v>258</v>
      </c>
    </row>
    <row r="7" spans="1:19" s="278" customFormat="1" ht="30.75" customHeight="1">
      <c r="A7" s="279"/>
      <c r="B7" s="545"/>
      <c r="C7" s="269" t="s">
        <v>261</v>
      </c>
      <c r="D7" s="269" t="s">
        <v>260</v>
      </c>
      <c r="E7" s="269" t="s">
        <v>261</v>
      </c>
      <c r="F7" s="269" t="s">
        <v>260</v>
      </c>
      <c r="G7" s="269" t="s">
        <v>261</v>
      </c>
      <c r="H7" s="269" t="s">
        <v>260</v>
      </c>
      <c r="I7" s="269" t="s">
        <v>261</v>
      </c>
      <c r="J7" s="269" t="s">
        <v>260</v>
      </c>
      <c r="K7" s="269" t="s">
        <v>261</v>
      </c>
      <c r="L7" s="269" t="s">
        <v>260</v>
      </c>
      <c r="M7" s="269" t="s">
        <v>261</v>
      </c>
      <c r="N7" s="269" t="s">
        <v>260</v>
      </c>
      <c r="O7" s="269" t="s">
        <v>261</v>
      </c>
      <c r="P7" s="269" t="s">
        <v>260</v>
      </c>
      <c r="Q7" s="269" t="s">
        <v>261</v>
      </c>
      <c r="R7" s="269" t="s">
        <v>260</v>
      </c>
      <c r="S7" s="543"/>
    </row>
    <row r="8" spans="1:19" s="145" customFormat="1">
      <c r="A8" s="143">
        <v>1</v>
      </c>
      <c r="B8" s="1" t="s">
        <v>101</v>
      </c>
      <c r="C8" s="144">
        <v>19638083.670000002</v>
      </c>
      <c r="D8" s="144"/>
      <c r="E8" s="144">
        <v>0</v>
      </c>
      <c r="F8" s="144"/>
      <c r="G8" s="144">
        <v>0</v>
      </c>
      <c r="H8" s="144"/>
      <c r="I8" s="144">
        <v>0</v>
      </c>
      <c r="J8" s="144"/>
      <c r="K8" s="144">
        <v>0</v>
      </c>
      <c r="L8" s="144"/>
      <c r="M8" s="144">
        <v>2135947460.3400002</v>
      </c>
      <c r="N8" s="144"/>
      <c r="O8" s="144">
        <v>0</v>
      </c>
      <c r="P8" s="144"/>
      <c r="Q8" s="144">
        <v>0</v>
      </c>
      <c r="R8" s="144"/>
      <c r="S8" s="293">
        <f>$C$6*SUM(C8:D8)+$E$6*SUM(E8:F8)+$G$6*SUM(G8:H8)+$I$6*SUM(I8:J8)+$K$6*SUM(K8:L8)+$M$6*SUM(M8:N8)+$O$6*SUM(O8:P8)+$Q$6*SUM(Q8:R8)</f>
        <v>2135947460.3400002</v>
      </c>
    </row>
    <row r="9" spans="1:19" s="145" customFormat="1">
      <c r="A9" s="143">
        <v>2</v>
      </c>
      <c r="B9" s="1" t="s">
        <v>102</v>
      </c>
      <c r="C9" s="144">
        <v>0</v>
      </c>
      <c r="D9" s="144"/>
      <c r="E9" s="144">
        <v>0</v>
      </c>
      <c r="F9" s="144"/>
      <c r="G9" s="144">
        <v>0</v>
      </c>
      <c r="H9" s="144"/>
      <c r="I9" s="144">
        <v>0</v>
      </c>
      <c r="J9" s="144"/>
      <c r="K9" s="144">
        <v>0</v>
      </c>
      <c r="L9" s="144"/>
      <c r="M9" s="144">
        <v>0</v>
      </c>
      <c r="N9" s="144"/>
      <c r="O9" s="144">
        <v>0</v>
      </c>
      <c r="P9" s="144"/>
      <c r="Q9" s="144">
        <v>0</v>
      </c>
      <c r="R9" s="144"/>
      <c r="S9" s="293">
        <f t="shared" ref="S9:S21" si="0">$C$6*SUM(C9:D9)+$E$6*SUM(E9:F9)+$G$6*SUM(G9:H9)+$I$6*SUM(I9:J9)+$K$6*SUM(K9:L9)+$M$6*SUM(M9:N9)+$O$6*SUM(O9:P9)+$Q$6*SUM(Q9:R9)</f>
        <v>0</v>
      </c>
    </row>
    <row r="10" spans="1:19" s="145" customFormat="1">
      <c r="A10" s="143">
        <v>3</v>
      </c>
      <c r="B10" s="1" t="s">
        <v>280</v>
      </c>
      <c r="C10" s="144"/>
      <c r="D10" s="144"/>
      <c r="E10" s="144">
        <v>0</v>
      </c>
      <c r="F10" s="144"/>
      <c r="G10" s="144">
        <v>0</v>
      </c>
      <c r="H10" s="144"/>
      <c r="I10" s="144">
        <v>0</v>
      </c>
      <c r="J10" s="144"/>
      <c r="K10" s="144">
        <v>0</v>
      </c>
      <c r="L10" s="144"/>
      <c r="M10" s="144">
        <v>0</v>
      </c>
      <c r="N10" s="144"/>
      <c r="O10" s="144">
        <v>0</v>
      </c>
      <c r="P10" s="144"/>
      <c r="Q10" s="144">
        <v>0</v>
      </c>
      <c r="R10" s="144"/>
      <c r="S10" s="293">
        <f t="shared" si="0"/>
        <v>0</v>
      </c>
    </row>
    <row r="11" spans="1:19" s="145" customFormat="1">
      <c r="A11" s="143">
        <v>4</v>
      </c>
      <c r="B11" s="1" t="s">
        <v>103</v>
      </c>
      <c r="C11" s="144">
        <v>752034864.69000006</v>
      </c>
      <c r="D11" s="144"/>
      <c r="E11" s="144">
        <v>0</v>
      </c>
      <c r="F11" s="144"/>
      <c r="G11" s="144">
        <v>0</v>
      </c>
      <c r="H11" s="144"/>
      <c r="I11" s="144">
        <v>126501946.81</v>
      </c>
      <c r="J11" s="144"/>
      <c r="K11" s="144">
        <v>0</v>
      </c>
      <c r="L11" s="144"/>
      <c r="M11" s="144">
        <v>0</v>
      </c>
      <c r="N11" s="144"/>
      <c r="O11" s="144">
        <v>0</v>
      </c>
      <c r="P11" s="144"/>
      <c r="Q11" s="144">
        <v>0</v>
      </c>
      <c r="R11" s="144"/>
      <c r="S11" s="293">
        <f t="shared" si="0"/>
        <v>63250973.405000001</v>
      </c>
    </row>
    <row r="12" spans="1:19" s="145" customFormat="1">
      <c r="A12" s="143">
        <v>5</v>
      </c>
      <c r="B12" s="1" t="s">
        <v>104</v>
      </c>
      <c r="C12" s="144">
        <v>0</v>
      </c>
      <c r="D12" s="144"/>
      <c r="E12" s="144">
        <v>0</v>
      </c>
      <c r="F12" s="144"/>
      <c r="G12" s="144">
        <v>0</v>
      </c>
      <c r="H12" s="144"/>
      <c r="I12" s="144">
        <v>0</v>
      </c>
      <c r="J12" s="144"/>
      <c r="K12" s="144">
        <v>0</v>
      </c>
      <c r="L12" s="144"/>
      <c r="M12" s="144">
        <v>0</v>
      </c>
      <c r="N12" s="144"/>
      <c r="O12" s="144">
        <v>0</v>
      </c>
      <c r="P12" s="144"/>
      <c r="Q12" s="144">
        <v>0</v>
      </c>
      <c r="R12" s="144"/>
      <c r="S12" s="293">
        <f t="shared" si="0"/>
        <v>0</v>
      </c>
    </row>
    <row r="13" spans="1:19" s="145" customFormat="1">
      <c r="A13" s="143">
        <v>6</v>
      </c>
      <c r="B13" s="1" t="s">
        <v>105</v>
      </c>
      <c r="C13" s="144"/>
      <c r="D13" s="144"/>
      <c r="E13" s="144">
        <v>1694228419.5869999</v>
      </c>
      <c r="F13" s="144"/>
      <c r="G13" s="144">
        <v>0</v>
      </c>
      <c r="H13" s="144"/>
      <c r="I13" s="144">
        <v>79973945.039999992</v>
      </c>
      <c r="J13" s="144"/>
      <c r="K13" s="144">
        <v>0</v>
      </c>
      <c r="L13" s="144"/>
      <c r="M13" s="144">
        <v>441411.16</v>
      </c>
      <c r="N13" s="144"/>
      <c r="O13" s="144">
        <v>63808.69</v>
      </c>
      <c r="P13" s="144"/>
      <c r="Q13" s="144">
        <v>0</v>
      </c>
      <c r="R13" s="144"/>
      <c r="S13" s="293">
        <f t="shared" si="0"/>
        <v>379369780.63240004</v>
      </c>
    </row>
    <row r="14" spans="1:19" s="145" customFormat="1">
      <c r="A14" s="143">
        <v>7</v>
      </c>
      <c r="B14" s="1" t="s">
        <v>106</v>
      </c>
      <c r="C14" s="144"/>
      <c r="D14" s="144"/>
      <c r="E14" s="144">
        <v>0</v>
      </c>
      <c r="F14" s="144"/>
      <c r="G14" s="144">
        <v>0</v>
      </c>
      <c r="H14" s="144"/>
      <c r="I14" s="144">
        <v>0</v>
      </c>
      <c r="J14" s="144"/>
      <c r="K14" s="144">
        <v>0</v>
      </c>
      <c r="L14" s="144"/>
      <c r="M14" s="144">
        <v>5267264818.4911003</v>
      </c>
      <c r="N14" s="144">
        <v>856080556.40144992</v>
      </c>
      <c r="O14" s="144">
        <v>123335282.4595</v>
      </c>
      <c r="P14" s="144"/>
      <c r="Q14" s="144">
        <v>0</v>
      </c>
      <c r="R14" s="144"/>
      <c r="S14" s="293">
        <f t="shared" si="0"/>
        <v>6308348298.5818005</v>
      </c>
    </row>
    <row r="15" spans="1:19" s="145" customFormat="1">
      <c r="A15" s="143">
        <v>8</v>
      </c>
      <c r="B15" s="1" t="s">
        <v>107</v>
      </c>
      <c r="C15" s="144"/>
      <c r="D15" s="144"/>
      <c r="E15" s="144">
        <v>0</v>
      </c>
      <c r="F15" s="144"/>
      <c r="G15" s="144">
        <v>0</v>
      </c>
      <c r="H15" s="144"/>
      <c r="I15" s="144">
        <v>0</v>
      </c>
      <c r="J15" s="144"/>
      <c r="K15" s="144">
        <v>3648222680.4306002</v>
      </c>
      <c r="L15" s="144">
        <v>108758079.43505</v>
      </c>
      <c r="M15" s="144">
        <v>0</v>
      </c>
      <c r="N15" s="144">
        <v>0</v>
      </c>
      <c r="O15" s="144"/>
      <c r="P15" s="144"/>
      <c r="Q15" s="144">
        <v>0</v>
      </c>
      <c r="R15" s="144"/>
      <c r="S15" s="293">
        <f t="shared" si="0"/>
        <v>2817735569.8992376</v>
      </c>
    </row>
    <row r="16" spans="1:19" s="145" customFormat="1">
      <c r="A16" s="143">
        <v>9</v>
      </c>
      <c r="B16" s="1" t="s">
        <v>108</v>
      </c>
      <c r="C16" s="144"/>
      <c r="D16" s="144"/>
      <c r="E16" s="144">
        <v>0</v>
      </c>
      <c r="F16" s="144"/>
      <c r="G16" s="144">
        <v>3288753308.3772001</v>
      </c>
      <c r="H16" s="144"/>
      <c r="I16" s="144">
        <v>0</v>
      </c>
      <c r="J16" s="144"/>
      <c r="K16" s="144">
        <v>0</v>
      </c>
      <c r="L16" s="144"/>
      <c r="M16" s="144">
        <v>0</v>
      </c>
      <c r="N16" s="144"/>
      <c r="O16" s="144">
        <v>0</v>
      </c>
      <c r="P16" s="144"/>
      <c r="Q16" s="144">
        <v>0</v>
      </c>
      <c r="R16" s="144"/>
      <c r="S16" s="293">
        <f t="shared" si="0"/>
        <v>1151063657.9320199</v>
      </c>
    </row>
    <row r="17" spans="1:19" s="145" customFormat="1">
      <c r="A17" s="143">
        <v>10</v>
      </c>
      <c r="B17" s="1" t="s">
        <v>109</v>
      </c>
      <c r="C17" s="144"/>
      <c r="D17" s="144"/>
      <c r="E17" s="144">
        <v>0</v>
      </c>
      <c r="F17" s="144"/>
      <c r="G17" s="144">
        <v>0</v>
      </c>
      <c r="H17" s="144"/>
      <c r="I17" s="144">
        <v>15304793.226500001</v>
      </c>
      <c r="J17" s="144"/>
      <c r="K17" s="144">
        <v>0</v>
      </c>
      <c r="L17" s="144"/>
      <c r="M17" s="144">
        <v>92369405.212899998</v>
      </c>
      <c r="N17" s="144"/>
      <c r="O17" s="144">
        <v>2266321.5055</v>
      </c>
      <c r="P17" s="144"/>
      <c r="Q17" s="144">
        <v>0</v>
      </c>
      <c r="R17" s="144"/>
      <c r="S17" s="293">
        <f t="shared" si="0"/>
        <v>103421284.0844</v>
      </c>
    </row>
    <row r="18" spans="1:19" s="145" customFormat="1">
      <c r="A18" s="143">
        <v>11</v>
      </c>
      <c r="B18" s="1" t="s">
        <v>110</v>
      </c>
      <c r="C18" s="144"/>
      <c r="D18" s="144"/>
      <c r="E18" s="144">
        <v>0</v>
      </c>
      <c r="F18" s="144"/>
      <c r="G18" s="144">
        <v>0</v>
      </c>
      <c r="H18" s="144"/>
      <c r="I18" s="144">
        <v>0</v>
      </c>
      <c r="J18" s="144"/>
      <c r="K18" s="144">
        <v>0</v>
      </c>
      <c r="L18" s="144"/>
      <c r="M18" s="144">
        <v>777827140.57720006</v>
      </c>
      <c r="N18" s="144"/>
      <c r="O18" s="144">
        <v>252331455.4799</v>
      </c>
      <c r="P18" s="144"/>
      <c r="Q18" s="144">
        <v>43201083.950000003</v>
      </c>
      <c r="R18" s="144"/>
      <c r="S18" s="293">
        <f t="shared" si="0"/>
        <v>1264327033.67205</v>
      </c>
    </row>
    <row r="19" spans="1:19" s="145" customFormat="1">
      <c r="A19" s="143">
        <v>12</v>
      </c>
      <c r="B19" s="1" t="s">
        <v>111</v>
      </c>
      <c r="C19" s="144"/>
      <c r="D19" s="144"/>
      <c r="E19" s="144">
        <v>0</v>
      </c>
      <c r="F19" s="144"/>
      <c r="G19" s="144">
        <v>0</v>
      </c>
      <c r="H19" s="144"/>
      <c r="I19" s="144">
        <v>0</v>
      </c>
      <c r="J19" s="144"/>
      <c r="K19" s="144">
        <v>0</v>
      </c>
      <c r="L19" s="144"/>
      <c r="M19" s="144">
        <v>0</v>
      </c>
      <c r="N19" s="144"/>
      <c r="O19" s="144">
        <v>0</v>
      </c>
      <c r="P19" s="144"/>
      <c r="Q19" s="144">
        <v>0</v>
      </c>
      <c r="R19" s="144"/>
      <c r="S19" s="293">
        <f t="shared" si="0"/>
        <v>0</v>
      </c>
    </row>
    <row r="20" spans="1:19" s="145" customFormat="1">
      <c r="A20" s="143">
        <v>13</v>
      </c>
      <c r="B20" s="1" t="s">
        <v>257</v>
      </c>
      <c r="C20" s="144"/>
      <c r="D20" s="144"/>
      <c r="E20" s="144">
        <v>0</v>
      </c>
      <c r="F20" s="144"/>
      <c r="G20" s="144">
        <v>0</v>
      </c>
      <c r="H20" s="144"/>
      <c r="I20" s="144">
        <v>0</v>
      </c>
      <c r="J20" s="144"/>
      <c r="K20" s="144">
        <v>0</v>
      </c>
      <c r="L20" s="144"/>
      <c r="M20" s="144">
        <v>0</v>
      </c>
      <c r="N20" s="144"/>
      <c r="O20" s="144">
        <v>0</v>
      </c>
      <c r="P20" s="144"/>
      <c r="Q20" s="144">
        <v>0</v>
      </c>
      <c r="R20" s="144"/>
      <c r="S20" s="293">
        <f t="shared" si="0"/>
        <v>0</v>
      </c>
    </row>
    <row r="21" spans="1:19" s="145" customFormat="1">
      <c r="A21" s="143">
        <v>14</v>
      </c>
      <c r="B21" s="1" t="s">
        <v>113</v>
      </c>
      <c r="C21" s="144">
        <v>619182901.96600008</v>
      </c>
      <c r="D21" s="144"/>
      <c r="E21" s="144">
        <v>0</v>
      </c>
      <c r="F21" s="144"/>
      <c r="G21" s="144">
        <v>0</v>
      </c>
      <c r="H21" s="144"/>
      <c r="I21" s="144">
        <v>0</v>
      </c>
      <c r="J21" s="144"/>
      <c r="K21" s="144">
        <v>0</v>
      </c>
      <c r="L21" s="144"/>
      <c r="M21" s="144">
        <v>599946619.73900008</v>
      </c>
      <c r="N21" s="144"/>
      <c r="O21" s="144">
        <v>0</v>
      </c>
      <c r="P21" s="144"/>
      <c r="Q21" s="144">
        <v>137623288.68000001</v>
      </c>
      <c r="R21" s="144"/>
      <c r="S21" s="293">
        <f t="shared" si="0"/>
        <v>944004841.43900013</v>
      </c>
    </row>
    <row r="22" spans="1:19" ht="13.5" thickBot="1">
      <c r="A22" s="146"/>
      <c r="B22" s="147" t="s">
        <v>114</v>
      </c>
      <c r="C22" s="148">
        <f>SUM(C8:C21)</f>
        <v>1390855850.3260002</v>
      </c>
      <c r="D22" s="148">
        <f t="shared" ref="D22:J22" si="1">SUM(D8:D21)</f>
        <v>0</v>
      </c>
      <c r="E22" s="148">
        <f t="shared" si="1"/>
        <v>1694228419.5869999</v>
      </c>
      <c r="F22" s="148">
        <f t="shared" si="1"/>
        <v>0</v>
      </c>
      <c r="G22" s="148">
        <f t="shared" si="1"/>
        <v>3288753308.3772001</v>
      </c>
      <c r="H22" s="148">
        <f t="shared" si="1"/>
        <v>0</v>
      </c>
      <c r="I22" s="148">
        <f t="shared" si="1"/>
        <v>221780685.0765</v>
      </c>
      <c r="J22" s="148">
        <f t="shared" si="1"/>
        <v>0</v>
      </c>
      <c r="K22" s="148">
        <f t="shared" ref="K22:S22" si="2">SUM(K8:K21)</f>
        <v>3648222680.4306002</v>
      </c>
      <c r="L22" s="148">
        <f t="shared" si="2"/>
        <v>108758079.43505</v>
      </c>
      <c r="M22" s="148">
        <f t="shared" si="2"/>
        <v>8873796855.5202007</v>
      </c>
      <c r="N22" s="148">
        <f t="shared" si="2"/>
        <v>856080556.40144992</v>
      </c>
      <c r="O22" s="148">
        <f t="shared" si="2"/>
        <v>377996868.13489997</v>
      </c>
      <c r="P22" s="148">
        <f t="shared" si="2"/>
        <v>0</v>
      </c>
      <c r="Q22" s="148">
        <f t="shared" si="2"/>
        <v>180824372.63</v>
      </c>
      <c r="R22" s="148">
        <f t="shared" si="2"/>
        <v>0</v>
      </c>
      <c r="S22" s="294">
        <f t="shared" si="2"/>
        <v>15167468899.985912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pane xSplit="2" ySplit="6" topLeftCell="O7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46"/>
  </cols>
  <sheetData>
    <row r="1" spans="1:22">
      <c r="A1" s="2" t="s">
        <v>35</v>
      </c>
      <c r="B1" s="4" t="s">
        <v>502</v>
      </c>
    </row>
    <row r="2" spans="1:22">
      <c r="A2" s="2" t="s">
        <v>36</v>
      </c>
      <c r="B2" s="464">
        <f>'1. key ratios '!B2</f>
        <v>44286</v>
      </c>
    </row>
    <row r="4" spans="1:22" ht="13.5" thickBot="1">
      <c r="A4" s="4" t="s">
        <v>377</v>
      </c>
      <c r="B4" s="149" t="s">
        <v>100</v>
      </c>
      <c r="V4" s="48" t="s">
        <v>78</v>
      </c>
    </row>
    <row r="5" spans="1:22" ht="12.75" customHeight="1">
      <c r="A5" s="150"/>
      <c r="B5" s="151"/>
      <c r="C5" s="546" t="s">
        <v>288</v>
      </c>
      <c r="D5" s="547"/>
      <c r="E5" s="547"/>
      <c r="F5" s="547"/>
      <c r="G5" s="547"/>
      <c r="H5" s="547"/>
      <c r="I5" s="547"/>
      <c r="J5" s="547"/>
      <c r="K5" s="547"/>
      <c r="L5" s="548"/>
      <c r="M5" s="549" t="s">
        <v>289</v>
      </c>
      <c r="N5" s="550"/>
      <c r="O5" s="550"/>
      <c r="P5" s="550"/>
      <c r="Q5" s="550"/>
      <c r="R5" s="550"/>
      <c r="S5" s="551"/>
      <c r="T5" s="554" t="s">
        <v>375</v>
      </c>
      <c r="U5" s="554" t="s">
        <v>376</v>
      </c>
      <c r="V5" s="552" t="s">
        <v>126</v>
      </c>
    </row>
    <row r="6" spans="1:22" s="94" customFormat="1" ht="102">
      <c r="A6" s="91"/>
      <c r="B6" s="152"/>
      <c r="C6" s="153" t="s">
        <v>115</v>
      </c>
      <c r="D6" s="244" t="s">
        <v>116</v>
      </c>
      <c r="E6" s="180" t="s">
        <v>291</v>
      </c>
      <c r="F6" s="180" t="s">
        <v>292</v>
      </c>
      <c r="G6" s="244" t="s">
        <v>295</v>
      </c>
      <c r="H6" s="244" t="s">
        <v>290</v>
      </c>
      <c r="I6" s="244" t="s">
        <v>117</v>
      </c>
      <c r="J6" s="244" t="s">
        <v>118</v>
      </c>
      <c r="K6" s="154" t="s">
        <v>119</v>
      </c>
      <c r="L6" s="155" t="s">
        <v>120</v>
      </c>
      <c r="M6" s="153" t="s">
        <v>293</v>
      </c>
      <c r="N6" s="154" t="s">
        <v>121</v>
      </c>
      <c r="O6" s="154" t="s">
        <v>122</v>
      </c>
      <c r="P6" s="154" t="s">
        <v>123</v>
      </c>
      <c r="Q6" s="154" t="s">
        <v>124</v>
      </c>
      <c r="R6" s="154" t="s">
        <v>125</v>
      </c>
      <c r="S6" s="271" t="s">
        <v>294</v>
      </c>
      <c r="T6" s="555"/>
      <c r="U6" s="555"/>
      <c r="V6" s="553"/>
    </row>
    <row r="7" spans="1:22" s="145" customFormat="1">
      <c r="A7" s="156">
        <v>1</v>
      </c>
      <c r="B7" s="1" t="s">
        <v>101</v>
      </c>
      <c r="C7" s="157"/>
      <c r="D7" s="144">
        <v>0</v>
      </c>
      <c r="E7" s="144"/>
      <c r="F7" s="144"/>
      <c r="G7" s="144"/>
      <c r="H7" s="144"/>
      <c r="I7" s="144"/>
      <c r="J7" s="144"/>
      <c r="K7" s="144"/>
      <c r="L7" s="158"/>
      <c r="M7" s="157">
        <v>0</v>
      </c>
      <c r="N7" s="144"/>
      <c r="O7" s="144"/>
      <c r="P7" s="144"/>
      <c r="Q7" s="144"/>
      <c r="R7" s="144">
        <v>0</v>
      </c>
      <c r="S7" s="158"/>
      <c r="T7" s="280"/>
      <c r="U7" s="280"/>
      <c r="V7" s="159">
        <f>SUM(C7:S7)</f>
        <v>0</v>
      </c>
    </row>
    <row r="8" spans="1:22" s="145" customFormat="1">
      <c r="A8" s="156">
        <v>2</v>
      </c>
      <c r="B8" s="1" t="s">
        <v>102</v>
      </c>
      <c r="C8" s="157">
        <v>0</v>
      </c>
      <c r="D8" s="144">
        <v>0</v>
      </c>
      <c r="E8" s="144"/>
      <c r="F8" s="144"/>
      <c r="G8" s="144"/>
      <c r="H8" s="144"/>
      <c r="I8" s="144"/>
      <c r="J8" s="144"/>
      <c r="K8" s="144"/>
      <c r="L8" s="158"/>
      <c r="M8" s="157"/>
      <c r="N8" s="144"/>
      <c r="O8" s="144"/>
      <c r="P8" s="144"/>
      <c r="Q8" s="144"/>
      <c r="R8" s="144">
        <v>0</v>
      </c>
      <c r="S8" s="158"/>
      <c r="T8" s="280"/>
      <c r="U8" s="280"/>
      <c r="V8" s="159">
        <f t="shared" ref="V8:V20" si="0">SUM(C8:S8)</f>
        <v>0</v>
      </c>
    </row>
    <row r="9" spans="1:22" s="145" customFormat="1">
      <c r="A9" s="156">
        <v>3</v>
      </c>
      <c r="B9" s="1" t="s">
        <v>281</v>
      </c>
      <c r="C9" s="157"/>
      <c r="D9" s="144">
        <v>0</v>
      </c>
      <c r="E9" s="144"/>
      <c r="F9" s="144"/>
      <c r="G9" s="144"/>
      <c r="H9" s="144"/>
      <c r="I9" s="144"/>
      <c r="J9" s="144"/>
      <c r="K9" s="144"/>
      <c r="L9" s="158"/>
      <c r="M9" s="157"/>
      <c r="N9" s="144"/>
      <c r="O9" s="144"/>
      <c r="P9" s="144"/>
      <c r="Q9" s="144"/>
      <c r="R9" s="144">
        <v>0</v>
      </c>
      <c r="S9" s="158"/>
      <c r="T9" s="280"/>
      <c r="U9" s="280"/>
      <c r="V9" s="159">
        <f t="shared" si="0"/>
        <v>0</v>
      </c>
    </row>
    <row r="10" spans="1:22" s="145" customFormat="1">
      <c r="A10" s="156">
        <v>4</v>
      </c>
      <c r="B10" s="1" t="s">
        <v>103</v>
      </c>
      <c r="C10" s="157"/>
      <c r="D10" s="144">
        <v>0</v>
      </c>
      <c r="E10" s="144"/>
      <c r="F10" s="144"/>
      <c r="G10" s="144"/>
      <c r="H10" s="144"/>
      <c r="I10" s="144"/>
      <c r="J10" s="144"/>
      <c r="K10" s="144"/>
      <c r="L10" s="158"/>
      <c r="M10" s="157"/>
      <c r="N10" s="144"/>
      <c r="O10" s="144"/>
      <c r="P10" s="144"/>
      <c r="Q10" s="144"/>
      <c r="R10" s="144">
        <v>0</v>
      </c>
      <c r="S10" s="158"/>
      <c r="T10" s="280"/>
      <c r="U10" s="280"/>
      <c r="V10" s="159">
        <f t="shared" si="0"/>
        <v>0</v>
      </c>
    </row>
    <row r="11" spans="1:22" s="145" customFormat="1">
      <c r="A11" s="156">
        <v>5</v>
      </c>
      <c r="B11" s="1" t="s">
        <v>104</v>
      </c>
      <c r="C11" s="157"/>
      <c r="D11" s="144">
        <v>0</v>
      </c>
      <c r="E11" s="144"/>
      <c r="F11" s="144"/>
      <c r="G11" s="144"/>
      <c r="H11" s="144"/>
      <c r="I11" s="144"/>
      <c r="J11" s="144"/>
      <c r="K11" s="144"/>
      <c r="L11" s="158"/>
      <c r="M11" s="157"/>
      <c r="N11" s="144"/>
      <c r="O11" s="144"/>
      <c r="P11" s="144"/>
      <c r="Q11" s="144"/>
      <c r="R11" s="144">
        <v>0</v>
      </c>
      <c r="S11" s="158"/>
      <c r="T11" s="280"/>
      <c r="U11" s="280"/>
      <c r="V11" s="159">
        <f t="shared" si="0"/>
        <v>0</v>
      </c>
    </row>
    <row r="12" spans="1:22" s="145" customFormat="1">
      <c r="A12" s="156">
        <v>6</v>
      </c>
      <c r="B12" s="1" t="s">
        <v>105</v>
      </c>
      <c r="C12" s="157"/>
      <c r="D12" s="144">
        <v>0</v>
      </c>
      <c r="E12" s="144"/>
      <c r="F12" s="144"/>
      <c r="G12" s="144"/>
      <c r="H12" s="144"/>
      <c r="I12" s="144"/>
      <c r="J12" s="144"/>
      <c r="K12" s="144"/>
      <c r="L12" s="158"/>
      <c r="M12" s="157"/>
      <c r="N12" s="144"/>
      <c r="O12" s="144"/>
      <c r="P12" s="144"/>
      <c r="Q12" s="144"/>
      <c r="R12" s="144">
        <v>0</v>
      </c>
      <c r="S12" s="158"/>
      <c r="T12" s="280"/>
      <c r="U12" s="280"/>
      <c r="V12" s="159">
        <f t="shared" si="0"/>
        <v>0</v>
      </c>
    </row>
    <row r="13" spans="1:22" s="145" customFormat="1">
      <c r="A13" s="156">
        <v>7</v>
      </c>
      <c r="B13" s="1" t="s">
        <v>106</v>
      </c>
      <c r="C13" s="157"/>
      <c r="D13" s="144">
        <v>147577911.49470001</v>
      </c>
      <c r="E13" s="144"/>
      <c r="F13" s="144"/>
      <c r="G13" s="144"/>
      <c r="H13" s="144"/>
      <c r="I13" s="144"/>
      <c r="J13" s="144"/>
      <c r="K13" s="144"/>
      <c r="L13" s="158"/>
      <c r="M13" s="157">
        <v>5176503.9735000003</v>
      </c>
      <c r="N13" s="144"/>
      <c r="O13" s="144">
        <v>16153000.4122</v>
      </c>
      <c r="P13" s="144"/>
      <c r="Q13" s="144"/>
      <c r="R13" s="144">
        <v>214000100.54710001</v>
      </c>
      <c r="S13" s="158"/>
      <c r="T13" s="280"/>
      <c r="U13" s="280"/>
      <c r="V13" s="159">
        <f t="shared" si="0"/>
        <v>382907516.42750001</v>
      </c>
    </row>
    <row r="14" spans="1:22" s="145" customFormat="1">
      <c r="A14" s="156">
        <v>8</v>
      </c>
      <c r="B14" s="1" t="s">
        <v>107</v>
      </c>
      <c r="C14" s="157"/>
      <c r="D14" s="144">
        <v>0</v>
      </c>
      <c r="E14" s="144"/>
      <c r="F14" s="144"/>
      <c r="G14" s="144"/>
      <c r="H14" s="144"/>
      <c r="I14" s="144"/>
      <c r="J14" s="144">
        <v>0</v>
      </c>
      <c r="K14" s="144"/>
      <c r="L14" s="158"/>
      <c r="M14" s="157">
        <v>378936.50550000003</v>
      </c>
      <c r="N14" s="144"/>
      <c r="O14" s="144">
        <v>1330937.3569</v>
      </c>
      <c r="P14" s="144"/>
      <c r="Q14" s="144"/>
      <c r="R14" s="144">
        <v>0</v>
      </c>
      <c r="S14" s="158"/>
      <c r="T14" s="280"/>
      <c r="U14" s="280"/>
      <c r="V14" s="159">
        <f t="shared" si="0"/>
        <v>1709873.8624</v>
      </c>
    </row>
    <row r="15" spans="1:22" s="145" customFormat="1">
      <c r="A15" s="156">
        <v>9</v>
      </c>
      <c r="B15" s="1" t="s">
        <v>108</v>
      </c>
      <c r="C15" s="157"/>
      <c r="D15" s="144">
        <v>39095694.491999999</v>
      </c>
      <c r="E15" s="144"/>
      <c r="F15" s="144"/>
      <c r="G15" s="144"/>
      <c r="H15" s="144"/>
      <c r="I15" s="144"/>
      <c r="J15" s="144"/>
      <c r="K15" s="144"/>
      <c r="L15" s="158"/>
      <c r="M15" s="157">
        <v>702683.52339999995</v>
      </c>
      <c r="N15" s="144"/>
      <c r="O15" s="144">
        <v>99259.211500000005</v>
      </c>
      <c r="P15" s="144"/>
      <c r="Q15" s="144"/>
      <c r="R15" s="144">
        <v>0</v>
      </c>
      <c r="S15" s="158"/>
      <c r="T15" s="280"/>
      <c r="U15" s="280"/>
      <c r="V15" s="159">
        <f t="shared" si="0"/>
        <v>39897637.226899996</v>
      </c>
    </row>
    <row r="16" spans="1:22" s="145" customFormat="1">
      <c r="A16" s="156">
        <v>10</v>
      </c>
      <c r="B16" s="1" t="s">
        <v>109</v>
      </c>
      <c r="C16" s="157"/>
      <c r="D16" s="144">
        <v>0</v>
      </c>
      <c r="E16" s="144"/>
      <c r="F16" s="144"/>
      <c r="G16" s="144"/>
      <c r="H16" s="144"/>
      <c r="I16" s="144"/>
      <c r="J16" s="144"/>
      <c r="K16" s="144"/>
      <c r="L16" s="158"/>
      <c r="M16" s="157"/>
      <c r="N16" s="144"/>
      <c r="O16" s="144"/>
      <c r="P16" s="144"/>
      <c r="Q16" s="144"/>
      <c r="R16" s="144">
        <v>0</v>
      </c>
      <c r="S16" s="158"/>
      <c r="T16" s="280"/>
      <c r="U16" s="280"/>
      <c r="V16" s="159">
        <f t="shared" si="0"/>
        <v>0</v>
      </c>
    </row>
    <row r="17" spans="1:22" s="145" customFormat="1">
      <c r="A17" s="156">
        <v>11</v>
      </c>
      <c r="B17" s="1" t="s">
        <v>110</v>
      </c>
      <c r="C17" s="157"/>
      <c r="D17" s="144">
        <v>32422.898399999998</v>
      </c>
      <c r="E17" s="144"/>
      <c r="F17" s="144"/>
      <c r="G17" s="144"/>
      <c r="H17" s="144"/>
      <c r="I17" s="144"/>
      <c r="J17" s="144"/>
      <c r="K17" s="144"/>
      <c r="L17" s="158"/>
      <c r="M17" s="157">
        <v>1902055.2747</v>
      </c>
      <c r="N17" s="144"/>
      <c r="O17" s="144">
        <v>0</v>
      </c>
      <c r="P17" s="144"/>
      <c r="Q17" s="144"/>
      <c r="R17" s="144">
        <v>0</v>
      </c>
      <c r="S17" s="158"/>
      <c r="T17" s="280"/>
      <c r="U17" s="280"/>
      <c r="V17" s="159">
        <f t="shared" si="0"/>
        <v>1934478.1731</v>
      </c>
    </row>
    <row r="18" spans="1:22" s="145" customFormat="1">
      <c r="A18" s="156">
        <v>12</v>
      </c>
      <c r="B18" s="1" t="s">
        <v>111</v>
      </c>
      <c r="C18" s="157"/>
      <c r="D18" s="144">
        <v>50083.568899999998</v>
      </c>
      <c r="E18" s="144"/>
      <c r="F18" s="144"/>
      <c r="G18" s="144"/>
      <c r="H18" s="144"/>
      <c r="I18" s="144"/>
      <c r="J18" s="144"/>
      <c r="K18" s="144"/>
      <c r="L18" s="158"/>
      <c r="M18" s="157"/>
      <c r="N18" s="144"/>
      <c r="O18" s="144"/>
      <c r="P18" s="144"/>
      <c r="Q18" s="144"/>
      <c r="R18" s="144">
        <v>0</v>
      </c>
      <c r="S18" s="158"/>
      <c r="T18" s="280"/>
      <c r="U18" s="280"/>
      <c r="V18" s="159">
        <f t="shared" si="0"/>
        <v>50083.568899999998</v>
      </c>
    </row>
    <row r="19" spans="1:22" s="145" customFormat="1">
      <c r="A19" s="156">
        <v>13</v>
      </c>
      <c r="B19" s="1" t="s">
        <v>112</v>
      </c>
      <c r="C19" s="157"/>
      <c r="D19" s="144">
        <v>0</v>
      </c>
      <c r="E19" s="144"/>
      <c r="F19" s="144"/>
      <c r="G19" s="144"/>
      <c r="H19" s="144"/>
      <c r="I19" s="144"/>
      <c r="J19" s="144"/>
      <c r="K19" s="144"/>
      <c r="L19" s="158"/>
      <c r="M19" s="157"/>
      <c r="N19" s="144"/>
      <c r="O19" s="144"/>
      <c r="P19" s="144"/>
      <c r="Q19" s="144"/>
      <c r="R19" s="144">
        <v>0</v>
      </c>
      <c r="S19" s="158"/>
      <c r="T19" s="280"/>
      <c r="U19" s="280"/>
      <c r="V19" s="159">
        <f t="shared" si="0"/>
        <v>0</v>
      </c>
    </row>
    <row r="20" spans="1:22" s="145" customFormat="1">
      <c r="A20" s="156">
        <v>14</v>
      </c>
      <c r="B20" s="1" t="s">
        <v>113</v>
      </c>
      <c r="C20" s="157"/>
      <c r="D20" s="144">
        <v>0</v>
      </c>
      <c r="E20" s="144"/>
      <c r="F20" s="144"/>
      <c r="G20" s="144"/>
      <c r="H20" s="144"/>
      <c r="I20" s="144"/>
      <c r="J20" s="144"/>
      <c r="K20" s="144"/>
      <c r="L20" s="158"/>
      <c r="M20" s="157"/>
      <c r="N20" s="144"/>
      <c r="O20" s="144"/>
      <c r="P20" s="144"/>
      <c r="Q20" s="144"/>
      <c r="R20" s="144">
        <v>0</v>
      </c>
      <c r="S20" s="158"/>
      <c r="T20" s="280"/>
      <c r="U20" s="280"/>
      <c r="V20" s="159">
        <f t="shared" si="0"/>
        <v>0</v>
      </c>
    </row>
    <row r="21" spans="1:22" ht="13.5" thickBot="1">
      <c r="A21" s="146"/>
      <c r="B21" s="160" t="s">
        <v>114</v>
      </c>
      <c r="C21" s="161">
        <f>SUM(C7:C20)</f>
        <v>0</v>
      </c>
      <c r="D21" s="148">
        <f t="shared" ref="D21:V21" si="1">SUM(D7:D20)</f>
        <v>186756112.454</v>
      </c>
      <c r="E21" s="148">
        <f t="shared" si="1"/>
        <v>0</v>
      </c>
      <c r="F21" s="148">
        <f t="shared" si="1"/>
        <v>0</v>
      </c>
      <c r="G21" s="148">
        <f t="shared" si="1"/>
        <v>0</v>
      </c>
      <c r="H21" s="148">
        <f t="shared" si="1"/>
        <v>0</v>
      </c>
      <c r="I21" s="148">
        <f t="shared" si="1"/>
        <v>0</v>
      </c>
      <c r="J21" s="148">
        <f t="shared" si="1"/>
        <v>0</v>
      </c>
      <c r="K21" s="148">
        <f t="shared" si="1"/>
        <v>0</v>
      </c>
      <c r="L21" s="162">
        <f t="shared" si="1"/>
        <v>0</v>
      </c>
      <c r="M21" s="161">
        <f t="shared" si="1"/>
        <v>8160179.2771000005</v>
      </c>
      <c r="N21" s="148">
        <f t="shared" si="1"/>
        <v>0</v>
      </c>
      <c r="O21" s="148">
        <f t="shared" si="1"/>
        <v>17583196.980599999</v>
      </c>
      <c r="P21" s="148">
        <f t="shared" si="1"/>
        <v>0</v>
      </c>
      <c r="Q21" s="148">
        <f t="shared" si="1"/>
        <v>0</v>
      </c>
      <c r="R21" s="148">
        <f t="shared" si="1"/>
        <v>214000100.54710001</v>
      </c>
      <c r="S21" s="162">
        <f>SUM(S7:S20)</f>
        <v>0</v>
      </c>
      <c r="T21" s="162">
        <f>SUM(T7:T20)</f>
        <v>0</v>
      </c>
      <c r="U21" s="162">
        <f t="shared" ref="U21" si="2">SUM(U7:U20)</f>
        <v>0</v>
      </c>
      <c r="V21" s="163">
        <f t="shared" si="1"/>
        <v>426499589.25879997</v>
      </c>
    </row>
    <row r="24" spans="1:22">
      <c r="A24" s="7"/>
      <c r="B24" s="7"/>
      <c r="C24" s="74"/>
      <c r="D24" s="74"/>
      <c r="E24" s="74"/>
    </row>
    <row r="25" spans="1:22">
      <c r="A25" s="164"/>
      <c r="B25" s="164"/>
      <c r="C25" s="7"/>
      <c r="D25" s="74"/>
      <c r="E25" s="74"/>
    </row>
    <row r="26" spans="1:22">
      <c r="A26" s="164"/>
      <c r="B26" s="75"/>
      <c r="C26" s="7"/>
      <c r="D26" s="74"/>
      <c r="E26" s="74"/>
    </row>
    <row r="27" spans="1:22">
      <c r="A27" s="164"/>
      <c r="B27" s="164"/>
      <c r="C27" s="7"/>
      <c r="D27" s="74"/>
      <c r="E27" s="74"/>
    </row>
    <row r="28" spans="1:22">
      <c r="A28" s="164"/>
      <c r="B28" s="75"/>
      <c r="C28" s="7"/>
      <c r="D28" s="74"/>
      <c r="E28" s="74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zoomScaleNormal="100" workbookViewId="0">
      <pane xSplit="1" ySplit="7" topLeftCell="B8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81" customWidth="1"/>
    <col min="4" max="4" width="14.85546875" style="281" bestFit="1" customWidth="1"/>
    <col min="5" max="5" width="17.7109375" style="281" customWidth="1"/>
    <col min="6" max="6" width="15.85546875" style="281" customWidth="1"/>
    <col min="7" max="7" width="17.42578125" style="281" customWidth="1"/>
    <col min="8" max="8" width="15.28515625" style="281" customWidth="1"/>
    <col min="9" max="16384" width="9.140625" style="46"/>
  </cols>
  <sheetData>
    <row r="1" spans="1:9">
      <c r="A1" s="2" t="s">
        <v>35</v>
      </c>
      <c r="B1" s="4" t="s">
        <v>502</v>
      </c>
    </row>
    <row r="2" spans="1:9">
      <c r="A2" s="2" t="s">
        <v>36</v>
      </c>
      <c r="B2" s="464">
        <f>'1. key ratios '!B2</f>
        <v>44286</v>
      </c>
    </row>
    <row r="4" spans="1:9" ht="13.5" thickBot="1">
      <c r="A4" s="2" t="s">
        <v>263</v>
      </c>
      <c r="B4" s="149" t="s">
        <v>387</v>
      </c>
    </row>
    <row r="5" spans="1:9">
      <c r="A5" s="150"/>
      <c r="B5" s="165"/>
      <c r="C5" s="282" t="s">
        <v>0</v>
      </c>
      <c r="D5" s="282" t="s">
        <v>1</v>
      </c>
      <c r="E5" s="282" t="s">
        <v>2</v>
      </c>
      <c r="F5" s="282" t="s">
        <v>3</v>
      </c>
      <c r="G5" s="283" t="s">
        <v>4</v>
      </c>
      <c r="H5" s="284" t="s">
        <v>10</v>
      </c>
      <c r="I5" s="166"/>
    </row>
    <row r="6" spans="1:9" s="166" customFormat="1" ht="12.75" customHeight="1">
      <c r="A6" s="167"/>
      <c r="B6" s="558" t="s">
        <v>262</v>
      </c>
      <c r="C6" s="560" t="s">
        <v>379</v>
      </c>
      <c r="D6" s="562" t="s">
        <v>378</v>
      </c>
      <c r="E6" s="563"/>
      <c r="F6" s="560" t="s">
        <v>383</v>
      </c>
      <c r="G6" s="560" t="s">
        <v>384</v>
      </c>
      <c r="H6" s="556" t="s">
        <v>382</v>
      </c>
    </row>
    <row r="7" spans="1:9" ht="38.25">
      <c r="A7" s="169"/>
      <c r="B7" s="559"/>
      <c r="C7" s="561"/>
      <c r="D7" s="285" t="s">
        <v>381</v>
      </c>
      <c r="E7" s="285" t="s">
        <v>380</v>
      </c>
      <c r="F7" s="561"/>
      <c r="G7" s="561"/>
      <c r="H7" s="557"/>
      <c r="I7" s="166"/>
    </row>
    <row r="8" spans="1:9">
      <c r="A8" s="167">
        <v>1</v>
      </c>
      <c r="B8" s="1" t="s">
        <v>101</v>
      </c>
      <c r="C8" s="286">
        <v>3490483389.96</v>
      </c>
      <c r="D8" s="287"/>
      <c r="E8" s="286"/>
      <c r="F8" s="286">
        <v>2135947460.3400002</v>
      </c>
      <c r="G8" s="288">
        <v>2135947460.3400002</v>
      </c>
      <c r="H8" s="290">
        <f>G8/(C8+E8)</f>
        <v>0.61193457229558035</v>
      </c>
    </row>
    <row r="9" spans="1:9" ht="15" customHeight="1">
      <c r="A9" s="167">
        <v>2</v>
      </c>
      <c r="B9" s="1" t="s">
        <v>102</v>
      </c>
      <c r="C9" s="286">
        <v>0</v>
      </c>
      <c r="D9" s="287"/>
      <c r="E9" s="286"/>
      <c r="F9" s="286"/>
      <c r="G9" s="288">
        <v>0</v>
      </c>
      <c r="H9" s="290" t="e">
        <f t="shared" ref="H9:H21" si="0">G9/(C9+E9)</f>
        <v>#DIV/0!</v>
      </c>
    </row>
    <row r="10" spans="1:9">
      <c r="A10" s="167">
        <v>3</v>
      </c>
      <c r="B10" s="1" t="s">
        <v>281</v>
      </c>
      <c r="C10" s="286"/>
      <c r="D10" s="287"/>
      <c r="E10" s="286"/>
      <c r="F10" s="286"/>
      <c r="G10" s="288">
        <v>0</v>
      </c>
      <c r="H10" s="290" t="e">
        <f t="shared" si="0"/>
        <v>#DIV/0!</v>
      </c>
    </row>
    <row r="11" spans="1:9">
      <c r="A11" s="167">
        <v>4</v>
      </c>
      <c r="B11" s="1" t="s">
        <v>103</v>
      </c>
      <c r="C11" s="286">
        <v>878536811.5</v>
      </c>
      <c r="D11" s="287"/>
      <c r="E11" s="286"/>
      <c r="F11" s="286">
        <v>63250973.405000001</v>
      </c>
      <c r="G11" s="288">
        <v>63250973.405000001</v>
      </c>
      <c r="H11" s="290">
        <f t="shared" si="0"/>
        <v>7.1995814605658098E-2</v>
      </c>
    </row>
    <row r="12" spans="1:9">
      <c r="A12" s="167">
        <v>5</v>
      </c>
      <c r="B12" s="1" t="s">
        <v>104</v>
      </c>
      <c r="C12" s="286">
        <v>0</v>
      </c>
      <c r="D12" s="287"/>
      <c r="E12" s="286"/>
      <c r="F12" s="286">
        <v>0</v>
      </c>
      <c r="G12" s="288">
        <v>0</v>
      </c>
      <c r="H12" s="290" t="e">
        <f t="shared" si="0"/>
        <v>#DIV/0!</v>
      </c>
    </row>
    <row r="13" spans="1:9">
      <c r="A13" s="167">
        <v>6</v>
      </c>
      <c r="B13" s="1" t="s">
        <v>105</v>
      </c>
      <c r="C13" s="286">
        <v>1774707584.477</v>
      </c>
      <c r="D13" s="287"/>
      <c r="E13" s="286"/>
      <c r="F13" s="286">
        <v>379369780.63240004</v>
      </c>
      <c r="G13" s="288">
        <v>379369780.63240004</v>
      </c>
      <c r="H13" s="290">
        <f t="shared" si="0"/>
        <v>0.21376466971272845</v>
      </c>
    </row>
    <row r="14" spans="1:9">
      <c r="A14" s="167">
        <v>7</v>
      </c>
      <c r="B14" s="1" t="s">
        <v>106</v>
      </c>
      <c r="C14" s="286">
        <v>5390600100.9506006</v>
      </c>
      <c r="D14" s="287">
        <v>1982949627.561775</v>
      </c>
      <c r="E14" s="286">
        <v>856080556.40144992</v>
      </c>
      <c r="F14" s="286">
        <v>6308348298.5818005</v>
      </c>
      <c r="G14" s="288">
        <v>5925440782.1542997</v>
      </c>
      <c r="H14" s="290">
        <f t="shared" si="0"/>
        <v>0.94857430804956122</v>
      </c>
    </row>
    <row r="15" spans="1:9">
      <c r="A15" s="167">
        <v>8</v>
      </c>
      <c r="B15" s="1" t="s">
        <v>107</v>
      </c>
      <c r="C15" s="286">
        <v>3648222680.4306002</v>
      </c>
      <c r="D15" s="287">
        <v>222297843.546325</v>
      </c>
      <c r="E15" s="286">
        <v>108758079.43505</v>
      </c>
      <c r="F15" s="286">
        <v>2817735569.8992376</v>
      </c>
      <c r="G15" s="288">
        <v>2776930001.5448375</v>
      </c>
      <c r="H15" s="290">
        <f t="shared" si="0"/>
        <v>0.73913873374324668</v>
      </c>
    </row>
    <row r="16" spans="1:9">
      <c r="A16" s="167">
        <v>9</v>
      </c>
      <c r="B16" s="1" t="s">
        <v>108</v>
      </c>
      <c r="C16" s="286">
        <v>3288753308.3772001</v>
      </c>
      <c r="D16" s="287"/>
      <c r="E16" s="286"/>
      <c r="F16" s="286">
        <v>1151063657.9320199</v>
      </c>
      <c r="G16" s="288">
        <v>1150229292.2987199</v>
      </c>
      <c r="H16" s="290">
        <f t="shared" si="0"/>
        <v>0.3497462972880408</v>
      </c>
    </row>
    <row r="17" spans="1:8">
      <c r="A17" s="167">
        <v>10</v>
      </c>
      <c r="B17" s="1" t="s">
        <v>109</v>
      </c>
      <c r="C17" s="286">
        <v>109940519.94490001</v>
      </c>
      <c r="D17" s="287"/>
      <c r="E17" s="286"/>
      <c r="F17" s="286">
        <v>103421284.0844</v>
      </c>
      <c r="G17" s="288">
        <v>103371200.51549999</v>
      </c>
      <c r="H17" s="290">
        <f t="shared" si="0"/>
        <v>0.94024660395737236</v>
      </c>
    </row>
    <row r="18" spans="1:8">
      <c r="A18" s="167">
        <v>11</v>
      </c>
      <c r="B18" s="1" t="s">
        <v>110</v>
      </c>
      <c r="C18" s="286">
        <v>1073359680.0071001</v>
      </c>
      <c r="D18" s="287"/>
      <c r="E18" s="286"/>
      <c r="F18" s="286">
        <v>1264327033.67205</v>
      </c>
      <c r="G18" s="288">
        <v>1262424978.3973501</v>
      </c>
      <c r="H18" s="290">
        <f t="shared" si="0"/>
        <v>1.1761434698096722</v>
      </c>
    </row>
    <row r="19" spans="1:8">
      <c r="A19" s="167">
        <v>12</v>
      </c>
      <c r="B19" s="1" t="s">
        <v>111</v>
      </c>
      <c r="C19" s="286">
        <v>0</v>
      </c>
      <c r="D19" s="287"/>
      <c r="E19" s="286"/>
      <c r="F19" s="286"/>
      <c r="G19" s="288">
        <v>0</v>
      </c>
      <c r="H19" s="290" t="e">
        <f t="shared" si="0"/>
        <v>#DIV/0!</v>
      </c>
    </row>
    <row r="20" spans="1:8">
      <c r="A20" s="167">
        <v>13</v>
      </c>
      <c r="B20" s="1" t="s">
        <v>257</v>
      </c>
      <c r="C20" s="286">
        <v>0</v>
      </c>
      <c r="D20" s="287"/>
      <c r="E20" s="286"/>
      <c r="F20" s="286"/>
      <c r="G20" s="288">
        <v>0</v>
      </c>
      <c r="H20" s="290" t="e">
        <f t="shared" si="0"/>
        <v>#DIV/0!</v>
      </c>
    </row>
    <row r="21" spans="1:8">
      <c r="A21" s="167">
        <v>14</v>
      </c>
      <c r="B21" s="1" t="s">
        <v>113</v>
      </c>
      <c r="C21" s="286">
        <v>1356752810.3850002</v>
      </c>
      <c r="D21" s="287"/>
      <c r="E21" s="286"/>
      <c r="F21" s="286">
        <v>944004841.43900013</v>
      </c>
      <c r="G21" s="288">
        <v>944004841.43900013</v>
      </c>
      <c r="H21" s="290">
        <f t="shared" si="0"/>
        <v>0.69578248463043446</v>
      </c>
    </row>
    <row r="22" spans="1:8" ht="13.5" thickBot="1">
      <c r="A22" s="170"/>
      <c r="B22" s="171" t="s">
        <v>114</v>
      </c>
      <c r="C22" s="289">
        <f>SUM(C8:C21)</f>
        <v>21011356886.032402</v>
      </c>
      <c r="D22" s="289">
        <f>SUM(D8:D21)</f>
        <v>2205247471.1080999</v>
      </c>
      <c r="E22" s="289">
        <f>SUM(E8:E21)</f>
        <v>964838635.83649993</v>
      </c>
      <c r="F22" s="289">
        <f>SUM(F8:F21)</f>
        <v>15167468899.985912</v>
      </c>
      <c r="G22" s="289">
        <f>SUM(G8:G21)</f>
        <v>14740969310.727108</v>
      </c>
      <c r="H22" s="291">
        <f>G22/(C22+E22)</f>
        <v>0.67076984713109733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90" zoomScaleNormal="90" workbookViewId="0">
      <pane xSplit="2" ySplit="6" topLeftCell="C7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281" bestFit="1" customWidth="1"/>
    <col min="2" max="2" width="104.140625" style="281" customWidth="1"/>
    <col min="3" max="11" width="12.7109375" style="281" customWidth="1"/>
    <col min="12" max="16384" width="9.140625" style="281"/>
  </cols>
  <sheetData>
    <row r="1" spans="1:11">
      <c r="A1" s="281" t="s">
        <v>35</v>
      </c>
      <c r="B1" s="281" t="s">
        <v>502</v>
      </c>
    </row>
    <row r="2" spans="1:11">
      <c r="A2" s="281" t="s">
        <v>36</v>
      </c>
      <c r="B2" s="464">
        <f>'1. key ratios '!B2</f>
        <v>44286</v>
      </c>
      <c r="C2" s="306"/>
      <c r="D2" s="306"/>
    </row>
    <row r="3" spans="1:11">
      <c r="B3" s="306"/>
      <c r="C3" s="306"/>
      <c r="D3" s="306"/>
    </row>
    <row r="4" spans="1:11" ht="13.5" thickBot="1">
      <c r="A4" s="281" t="s">
        <v>259</v>
      </c>
      <c r="B4" s="344" t="s">
        <v>388</v>
      </c>
      <c r="C4" s="306"/>
      <c r="D4" s="306"/>
    </row>
    <row r="5" spans="1:11" ht="30" customHeight="1">
      <c r="A5" s="564"/>
      <c r="B5" s="565"/>
      <c r="C5" s="566" t="s">
        <v>443</v>
      </c>
      <c r="D5" s="566"/>
      <c r="E5" s="566"/>
      <c r="F5" s="566" t="s">
        <v>444</v>
      </c>
      <c r="G5" s="566"/>
      <c r="H5" s="566"/>
      <c r="I5" s="566" t="s">
        <v>445</v>
      </c>
      <c r="J5" s="566"/>
      <c r="K5" s="567"/>
    </row>
    <row r="6" spans="1:11">
      <c r="A6" s="307"/>
      <c r="B6" s="308"/>
      <c r="C6" s="53" t="s">
        <v>74</v>
      </c>
      <c r="D6" s="53" t="s">
        <v>75</v>
      </c>
      <c r="E6" s="53" t="s">
        <v>76</v>
      </c>
      <c r="F6" s="53" t="s">
        <v>74</v>
      </c>
      <c r="G6" s="53" t="s">
        <v>75</v>
      </c>
      <c r="H6" s="53" t="s">
        <v>76</v>
      </c>
      <c r="I6" s="53" t="s">
        <v>74</v>
      </c>
      <c r="J6" s="53" t="s">
        <v>75</v>
      </c>
      <c r="K6" s="53" t="s">
        <v>76</v>
      </c>
    </row>
    <row r="7" spans="1:11">
      <c r="A7" s="309" t="s">
        <v>391</v>
      </c>
      <c r="B7" s="310"/>
      <c r="C7" s="310"/>
      <c r="D7" s="310"/>
      <c r="E7" s="310"/>
      <c r="F7" s="310"/>
      <c r="G7" s="310"/>
      <c r="H7" s="310"/>
      <c r="I7" s="310"/>
      <c r="J7" s="310"/>
      <c r="K7" s="311"/>
    </row>
    <row r="8" spans="1:11">
      <c r="A8" s="312">
        <v>1</v>
      </c>
      <c r="B8" s="313" t="s">
        <v>389</v>
      </c>
      <c r="C8" s="314"/>
      <c r="D8" s="314"/>
      <c r="E8" s="314"/>
      <c r="F8" s="315">
        <v>1153963965.9351683</v>
      </c>
      <c r="G8" s="315">
        <v>3820465881.0881834</v>
      </c>
      <c r="H8" s="315">
        <v>4974429847.0233536</v>
      </c>
      <c r="I8" s="315">
        <v>1153730632.601835</v>
      </c>
      <c r="J8" s="315">
        <v>2488944344.3076282</v>
      </c>
      <c r="K8" s="316">
        <v>3642674976.9094644</v>
      </c>
    </row>
    <row r="9" spans="1:11">
      <c r="A9" s="309" t="s">
        <v>392</v>
      </c>
      <c r="B9" s="310"/>
      <c r="C9" s="310"/>
      <c r="D9" s="310"/>
      <c r="E9" s="310"/>
      <c r="F9" s="310"/>
      <c r="G9" s="310"/>
      <c r="H9" s="310"/>
      <c r="I9" s="310"/>
      <c r="J9" s="310"/>
      <c r="K9" s="311"/>
    </row>
    <row r="10" spans="1:11">
      <c r="A10" s="317">
        <v>2</v>
      </c>
      <c r="B10" s="318" t="s">
        <v>400</v>
      </c>
      <c r="C10" s="318">
        <v>1670749500.8213115</v>
      </c>
      <c r="D10" s="319">
        <v>4586287491.1993818</v>
      </c>
      <c r="E10" s="319">
        <v>6184747208.9360695</v>
      </c>
      <c r="F10" s="319">
        <v>315493868.59587127</v>
      </c>
      <c r="G10" s="319">
        <v>1001690539.0600139</v>
      </c>
      <c r="H10" s="319">
        <v>1303723058.2151523</v>
      </c>
      <c r="I10" s="319">
        <v>90327993.11793226</v>
      </c>
      <c r="J10" s="319">
        <v>285729824.35123008</v>
      </c>
      <c r="K10" s="320">
        <v>372192801.07508659</v>
      </c>
    </row>
    <row r="11" spans="1:11">
      <c r="A11" s="317">
        <v>3</v>
      </c>
      <c r="B11" s="318" t="s">
        <v>394</v>
      </c>
      <c r="C11" s="318">
        <v>3409863545.1532397</v>
      </c>
      <c r="D11" s="319">
        <v>6796307544.9503908</v>
      </c>
      <c r="E11" s="319">
        <v>10052659679.297075</v>
      </c>
      <c r="F11" s="319">
        <v>1171902932.9244545</v>
      </c>
      <c r="G11" s="319">
        <v>2037376747.7918916</v>
      </c>
      <c r="H11" s="319">
        <v>3209279680.7163467</v>
      </c>
      <c r="I11" s="319">
        <v>904296671.58961034</v>
      </c>
      <c r="J11" s="319">
        <v>1171468742.8586767</v>
      </c>
      <c r="K11" s="320">
        <v>2075765414.448287</v>
      </c>
    </row>
    <row r="12" spans="1:11">
      <c r="A12" s="317">
        <v>4</v>
      </c>
      <c r="B12" s="318" t="s">
        <v>395</v>
      </c>
      <c r="C12" s="318">
        <v>2096647530.8613348</v>
      </c>
      <c r="D12" s="319">
        <v>42344444.444444448</v>
      </c>
      <c r="E12" s="319">
        <v>2054303086.4168904</v>
      </c>
      <c r="F12" s="319">
        <v>0</v>
      </c>
      <c r="G12" s="319">
        <v>0</v>
      </c>
      <c r="H12" s="319">
        <v>0</v>
      </c>
      <c r="I12" s="319">
        <v>0</v>
      </c>
      <c r="J12" s="319">
        <v>0</v>
      </c>
      <c r="K12" s="320">
        <v>0</v>
      </c>
    </row>
    <row r="13" spans="1:11">
      <c r="A13" s="317">
        <v>5</v>
      </c>
      <c r="B13" s="318" t="s">
        <v>403</v>
      </c>
      <c r="C13" s="318">
        <v>1102280132.8670783</v>
      </c>
      <c r="D13" s="319">
        <v>1133548854.6177888</v>
      </c>
      <c r="E13" s="319">
        <v>2187871191.207757</v>
      </c>
      <c r="F13" s="319">
        <v>170074458.34841892</v>
      </c>
      <c r="G13" s="319">
        <v>163183546.14636037</v>
      </c>
      <c r="H13" s="319">
        <v>333258004.49477917</v>
      </c>
      <c r="I13" s="319">
        <v>64517452.698033363</v>
      </c>
      <c r="J13" s="319">
        <v>69112236.892557293</v>
      </c>
      <c r="K13" s="320">
        <v>133629689.59059073</v>
      </c>
    </row>
    <row r="14" spans="1:11">
      <c r="A14" s="317">
        <v>6</v>
      </c>
      <c r="B14" s="318" t="s">
        <v>438</v>
      </c>
      <c r="C14" s="318"/>
      <c r="D14" s="319"/>
      <c r="E14" s="319"/>
      <c r="F14" s="319"/>
      <c r="G14" s="319"/>
      <c r="H14" s="319"/>
      <c r="I14" s="319"/>
      <c r="J14" s="319"/>
      <c r="K14" s="320"/>
    </row>
    <row r="15" spans="1:11">
      <c r="A15" s="317">
        <v>7</v>
      </c>
      <c r="B15" s="318" t="s">
        <v>439</v>
      </c>
      <c r="C15" s="318">
        <v>72921215.738586679</v>
      </c>
      <c r="D15" s="319">
        <v>133021399.44905445</v>
      </c>
      <c r="E15" s="319">
        <v>202807157.22892991</v>
      </c>
      <c r="F15" s="319">
        <v>69549182.508920014</v>
      </c>
      <c r="G15" s="319">
        <v>134825703.69936556</v>
      </c>
      <c r="H15" s="319">
        <v>204374886.20828545</v>
      </c>
      <c r="I15" s="319">
        <v>69549182.508920014</v>
      </c>
      <c r="J15" s="319">
        <v>134825703.69936556</v>
      </c>
      <c r="K15" s="320">
        <v>204374886.20828545</v>
      </c>
    </row>
    <row r="16" spans="1:11">
      <c r="A16" s="317">
        <v>8</v>
      </c>
      <c r="B16" s="321" t="s">
        <v>396</v>
      </c>
      <c r="C16" s="318">
        <v>6681712424.6202393</v>
      </c>
      <c r="D16" s="319">
        <v>8105222243.4616795</v>
      </c>
      <c r="E16" s="319">
        <v>14497641114.150654</v>
      </c>
      <c r="F16" s="319">
        <v>1411526573.7817934</v>
      </c>
      <c r="G16" s="319">
        <v>2335385997.6376176</v>
      </c>
      <c r="H16" s="319">
        <v>3746912571.4194112</v>
      </c>
      <c r="I16" s="319">
        <v>1038363306.7965636</v>
      </c>
      <c r="J16" s="319">
        <v>1375406683.4505997</v>
      </c>
      <c r="K16" s="320">
        <v>2413769990.2471633</v>
      </c>
    </row>
    <row r="17" spans="1:11">
      <c r="A17" s="309" t="s">
        <v>393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1"/>
    </row>
    <row r="18" spans="1:11">
      <c r="A18" s="317">
        <v>9</v>
      </c>
      <c r="B18" s="318" t="s">
        <v>399</v>
      </c>
      <c r="C18" s="318"/>
      <c r="D18" s="319"/>
      <c r="E18" s="319"/>
      <c r="F18" s="319"/>
      <c r="G18" s="319"/>
      <c r="H18" s="319"/>
      <c r="I18" s="319"/>
      <c r="J18" s="319"/>
      <c r="K18" s="320"/>
    </row>
    <row r="19" spans="1:11">
      <c r="A19" s="317">
        <v>10</v>
      </c>
      <c r="B19" s="318" t="s">
        <v>440</v>
      </c>
      <c r="C19" s="318">
        <v>291103132.64161438</v>
      </c>
      <c r="D19" s="319">
        <v>229436108.81212664</v>
      </c>
      <c r="E19" s="319">
        <v>507529923.35840768</v>
      </c>
      <c r="F19" s="319">
        <v>143320347.99816662</v>
      </c>
      <c r="G19" s="319">
        <v>113965698.79503827</v>
      </c>
      <c r="H19" s="319">
        <v>257286046.79320487</v>
      </c>
      <c r="I19" s="319">
        <v>143645479.73394445</v>
      </c>
      <c r="J19" s="319">
        <v>1454211564.5719266</v>
      </c>
      <c r="K19" s="320">
        <v>1597857044.3058712</v>
      </c>
    </row>
    <row r="20" spans="1:11">
      <c r="A20" s="317">
        <v>11</v>
      </c>
      <c r="B20" s="318" t="s">
        <v>398</v>
      </c>
      <c r="C20" s="318">
        <v>5163974.9090188881</v>
      </c>
      <c r="D20" s="319">
        <v>103285.03533333333</v>
      </c>
      <c r="E20" s="319">
        <v>5060689.8736855546</v>
      </c>
      <c r="F20" s="319">
        <v>5163974.9090188881</v>
      </c>
      <c r="G20" s="319">
        <v>0</v>
      </c>
      <c r="H20" s="319">
        <v>5163974.9090188881</v>
      </c>
      <c r="I20" s="319">
        <v>5163974.9090188881</v>
      </c>
      <c r="J20" s="319">
        <v>0</v>
      </c>
      <c r="K20" s="320">
        <v>5163974.9090188881</v>
      </c>
    </row>
    <row r="21" spans="1:11" ht="13.5" thickBot="1">
      <c r="A21" s="322">
        <v>12</v>
      </c>
      <c r="B21" s="323" t="s">
        <v>397</v>
      </c>
      <c r="C21" s="324">
        <v>296267107.55063325</v>
      </c>
      <c r="D21" s="325">
        <v>229539393.84745997</v>
      </c>
      <c r="E21" s="324">
        <v>512590613.23209321</v>
      </c>
      <c r="F21" s="325">
        <v>148484322.90718549</v>
      </c>
      <c r="G21" s="325">
        <v>113965698.79503827</v>
      </c>
      <c r="H21" s="325">
        <v>262450021.70222375</v>
      </c>
      <c r="I21" s="325">
        <v>148809454.64296332</v>
      </c>
      <c r="J21" s="325">
        <v>1454211564.5719266</v>
      </c>
      <c r="K21" s="326">
        <v>1603021019.2148902</v>
      </c>
    </row>
    <row r="22" spans="1:11" ht="38.25" customHeight="1" thickBot="1">
      <c r="A22" s="327"/>
      <c r="B22" s="328"/>
      <c r="C22" s="328"/>
      <c r="D22" s="328"/>
      <c r="E22" s="328"/>
      <c r="F22" s="568" t="s">
        <v>442</v>
      </c>
      <c r="G22" s="566"/>
      <c r="H22" s="566"/>
      <c r="I22" s="568" t="s">
        <v>404</v>
      </c>
      <c r="J22" s="566"/>
      <c r="K22" s="567"/>
    </row>
    <row r="23" spans="1:11">
      <c r="A23" s="329">
        <v>13</v>
      </c>
      <c r="B23" s="330" t="s">
        <v>389</v>
      </c>
      <c r="C23" s="331"/>
      <c r="D23" s="331"/>
      <c r="E23" s="331"/>
      <c r="F23" s="332">
        <v>1153963965.9351683</v>
      </c>
      <c r="G23" s="332">
        <v>3820465881.0881834</v>
      </c>
      <c r="H23" s="332">
        <v>4974429847.0233536</v>
      </c>
      <c r="I23" s="332">
        <v>1153730632.601835</v>
      </c>
      <c r="J23" s="332">
        <v>2488944344.3076282</v>
      </c>
      <c r="K23" s="333">
        <v>3642674976.9094644</v>
      </c>
    </row>
    <row r="24" spans="1:11" ht="13.5" thickBot="1">
      <c r="A24" s="334">
        <v>14</v>
      </c>
      <c r="B24" s="335" t="s">
        <v>401</v>
      </c>
      <c r="C24" s="336"/>
      <c r="D24" s="337"/>
      <c r="E24" s="338"/>
      <c r="F24" s="339">
        <v>1263042250.8746076</v>
      </c>
      <c r="G24" s="339">
        <v>2221420298.8425794</v>
      </c>
      <c r="H24" s="339">
        <v>3484462549.7171888</v>
      </c>
      <c r="I24" s="339">
        <v>889553852.15360069</v>
      </c>
      <c r="J24" s="339">
        <v>343851670.86264962</v>
      </c>
      <c r="K24" s="340">
        <v>810748971.03227317</v>
      </c>
    </row>
    <row r="25" spans="1:11" ht="13.5" thickBot="1">
      <c r="A25" s="341">
        <v>15</v>
      </c>
      <c r="B25" s="342" t="s">
        <v>402</v>
      </c>
      <c r="C25" s="343"/>
      <c r="D25" s="343"/>
      <c r="E25" s="343"/>
      <c r="F25" s="510">
        <v>0.91363845123636456</v>
      </c>
      <c r="G25" s="510">
        <v>1.719830273937242</v>
      </c>
      <c r="H25" s="510">
        <v>1.4276031887405694</v>
      </c>
      <c r="I25" s="510">
        <v>1.2969767145728897</v>
      </c>
      <c r="J25" s="510">
        <v>7.2384244580327444</v>
      </c>
      <c r="K25" s="511">
        <v>4.492975146513583</v>
      </c>
    </row>
    <row r="26" spans="1:11">
      <c r="F26" s="512"/>
      <c r="G26" s="512"/>
      <c r="H26" s="512"/>
      <c r="I26" s="512"/>
      <c r="J26" s="512"/>
      <c r="K26" s="512"/>
    </row>
    <row r="27" spans="1:11" ht="25.5">
      <c r="B27" s="305" t="s">
        <v>441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pane xSplit="1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46"/>
  </cols>
  <sheetData>
    <row r="1" spans="1:14">
      <c r="A1" s="4" t="s">
        <v>35</v>
      </c>
      <c r="B1" s="4" t="s">
        <v>502</v>
      </c>
    </row>
    <row r="2" spans="1:14" ht="14.25" customHeight="1">
      <c r="A2" s="4" t="s">
        <v>36</v>
      </c>
      <c r="B2" s="464">
        <f>'1. key ratios '!B2</f>
        <v>44286</v>
      </c>
    </row>
    <row r="3" spans="1:14" ht="14.25" customHeight="1"/>
    <row r="4" spans="1:14" ht="13.5" thickBot="1">
      <c r="A4" s="4" t="s">
        <v>275</v>
      </c>
      <c r="B4" s="243" t="s">
        <v>33</v>
      </c>
    </row>
    <row r="5" spans="1:14" s="177" customFormat="1">
      <c r="A5" s="173"/>
      <c r="B5" s="174"/>
      <c r="C5" s="175" t="s">
        <v>0</v>
      </c>
      <c r="D5" s="175" t="s">
        <v>1</v>
      </c>
      <c r="E5" s="175" t="s">
        <v>2</v>
      </c>
      <c r="F5" s="175" t="s">
        <v>3</v>
      </c>
      <c r="G5" s="175" t="s">
        <v>4</v>
      </c>
      <c r="H5" s="175" t="s">
        <v>10</v>
      </c>
      <c r="I5" s="175" t="s">
        <v>13</v>
      </c>
      <c r="J5" s="175" t="s">
        <v>14</v>
      </c>
      <c r="K5" s="175" t="s">
        <v>15</v>
      </c>
      <c r="L5" s="175" t="s">
        <v>16</v>
      </c>
      <c r="M5" s="175" t="s">
        <v>17</v>
      </c>
      <c r="N5" s="176" t="s">
        <v>18</v>
      </c>
    </row>
    <row r="6" spans="1:14" ht="25.5">
      <c r="A6" s="178"/>
      <c r="B6" s="179"/>
      <c r="C6" s="180" t="s">
        <v>274</v>
      </c>
      <c r="D6" s="181" t="s">
        <v>273</v>
      </c>
      <c r="E6" s="182" t="s">
        <v>272</v>
      </c>
      <c r="F6" s="183">
        <v>0</v>
      </c>
      <c r="G6" s="183">
        <v>0.2</v>
      </c>
      <c r="H6" s="183">
        <v>0.35</v>
      </c>
      <c r="I6" s="183">
        <v>0.5</v>
      </c>
      <c r="J6" s="183">
        <v>0.75</v>
      </c>
      <c r="K6" s="183">
        <v>1</v>
      </c>
      <c r="L6" s="183">
        <v>1.5</v>
      </c>
      <c r="M6" s="183">
        <v>2.5</v>
      </c>
      <c r="N6" s="242" t="s">
        <v>287</v>
      </c>
    </row>
    <row r="7" spans="1:14" ht="15">
      <c r="A7" s="184">
        <v>1</v>
      </c>
      <c r="B7" s="185" t="s">
        <v>271</v>
      </c>
      <c r="C7" s="186">
        <f>SUM(C8:C13)</f>
        <v>35249208.858400002</v>
      </c>
      <c r="D7" s="179"/>
      <c r="E7" s="187">
        <f t="shared" ref="E7" si="0">SUM(E8:E13)</f>
        <v>1176505.3005220001</v>
      </c>
      <c r="F7" s="188">
        <v>0</v>
      </c>
      <c r="G7" s="188">
        <v>17343452.326786</v>
      </c>
      <c r="H7" s="188">
        <v>0</v>
      </c>
      <c r="I7" s="188">
        <v>37778354.58247</v>
      </c>
      <c r="J7" s="188">
        <v>0</v>
      </c>
      <c r="K7" s="188">
        <v>3517530.0659260005</v>
      </c>
      <c r="L7" s="188">
        <v>0</v>
      </c>
      <c r="M7" s="188">
        <v>0</v>
      </c>
      <c r="N7" s="189">
        <f>SUM(N8:N13)</f>
        <v>25875397.8225182</v>
      </c>
    </row>
    <row r="8" spans="1:14" ht="14.25">
      <c r="A8" s="184">
        <v>1.1000000000000001</v>
      </c>
      <c r="B8" s="190" t="s">
        <v>269</v>
      </c>
      <c r="C8" s="188">
        <v>19638083.670000002</v>
      </c>
      <c r="D8" s="191">
        <v>0.02</v>
      </c>
      <c r="E8" s="187">
        <f>C8*D8</f>
        <v>392761.67340000003</v>
      </c>
      <c r="F8" s="188">
        <v>0</v>
      </c>
      <c r="G8" s="188">
        <v>17343452.326786</v>
      </c>
      <c r="H8" s="188">
        <v>0</v>
      </c>
      <c r="I8" s="188">
        <v>37778354.58247</v>
      </c>
      <c r="J8" s="188">
        <v>0</v>
      </c>
      <c r="K8" s="188">
        <v>2712644.7543939999</v>
      </c>
      <c r="L8" s="188">
        <v>0</v>
      </c>
      <c r="M8" s="188">
        <v>0</v>
      </c>
      <c r="N8" s="189">
        <f>SUMPRODUCT($F$6:$M$6,F8:M8)</f>
        <v>25070512.510986198</v>
      </c>
    </row>
    <row r="9" spans="1:14" ht="14.25">
      <c r="A9" s="184">
        <v>1.2</v>
      </c>
      <c r="B9" s="190" t="s">
        <v>268</v>
      </c>
      <c r="C9" s="188">
        <v>14973651.648</v>
      </c>
      <c r="D9" s="191">
        <v>0.05</v>
      </c>
      <c r="E9" s="187">
        <f>C9*D9</f>
        <v>748682.58240000007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748682.58239999996</v>
      </c>
      <c r="L9" s="188">
        <v>0</v>
      </c>
      <c r="M9" s="188">
        <v>0</v>
      </c>
      <c r="N9" s="189">
        <f t="shared" ref="N9:N12" si="1">SUMPRODUCT($F$6:$M$6,F9:M9)</f>
        <v>748682.58239999996</v>
      </c>
    </row>
    <row r="10" spans="1:14" ht="14.25">
      <c r="A10" s="184">
        <v>1.3</v>
      </c>
      <c r="B10" s="190" t="s">
        <v>267</v>
      </c>
      <c r="C10" s="188"/>
      <c r="D10" s="191">
        <v>0.08</v>
      </c>
      <c r="E10" s="187">
        <f>C10*D10</f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48434.799864000001</v>
      </c>
      <c r="L10" s="188">
        <v>0</v>
      </c>
      <c r="M10" s="188">
        <v>0</v>
      </c>
      <c r="N10" s="189">
        <f>SUMPRODUCT($F$6:$M$6,F10:M10)</f>
        <v>48434.799864000001</v>
      </c>
    </row>
    <row r="11" spans="1:14" ht="14.25">
      <c r="A11" s="184">
        <v>1.4</v>
      </c>
      <c r="B11" s="190" t="s">
        <v>266</v>
      </c>
      <c r="C11" s="188">
        <v>318736.77020000003</v>
      </c>
      <c r="D11" s="191">
        <v>0.11</v>
      </c>
      <c r="E11" s="187">
        <f>C11*D11</f>
        <v>35061.044722000006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7767.9292679999999</v>
      </c>
      <c r="L11" s="188">
        <v>0</v>
      </c>
      <c r="M11" s="188">
        <v>0</v>
      </c>
      <c r="N11" s="189">
        <f t="shared" si="1"/>
        <v>7767.9292679999999</v>
      </c>
    </row>
    <row r="12" spans="1:14" ht="14.25">
      <c r="A12" s="184">
        <v>1.5</v>
      </c>
      <c r="B12" s="190" t="s">
        <v>265</v>
      </c>
      <c r="C12" s="188">
        <v>0</v>
      </c>
      <c r="D12" s="191">
        <v>0.14000000000000001</v>
      </c>
      <c r="E12" s="187">
        <f>C12*D12</f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9">
        <f t="shared" si="1"/>
        <v>0</v>
      </c>
    </row>
    <row r="13" spans="1:14" ht="14.25">
      <c r="A13" s="184">
        <v>1.6</v>
      </c>
      <c r="B13" s="192" t="s">
        <v>264</v>
      </c>
      <c r="C13" s="188">
        <v>318736.77020000003</v>
      </c>
      <c r="D13" s="193"/>
      <c r="E13" s="188"/>
      <c r="F13" s="188"/>
      <c r="G13" s="188"/>
      <c r="H13" s="188"/>
      <c r="I13" s="188"/>
      <c r="J13" s="188"/>
      <c r="K13" s="188"/>
      <c r="L13" s="188"/>
      <c r="M13" s="188"/>
      <c r="N13" s="189">
        <f>SUMPRODUCT($F$6:$M$6,F13:M13)</f>
        <v>0</v>
      </c>
    </row>
    <row r="14" spans="1:14" ht="15">
      <c r="A14" s="184">
        <v>2</v>
      </c>
      <c r="B14" s="194" t="s">
        <v>270</v>
      </c>
      <c r="C14" s="186">
        <f>SUM(C15:C20)</f>
        <v>8188320</v>
      </c>
      <c r="D14" s="179"/>
      <c r="E14" s="187">
        <f t="shared" ref="E14" si="2">SUM(E15:E20)</f>
        <v>40941.599999999999</v>
      </c>
      <c r="F14" s="188">
        <v>0</v>
      </c>
      <c r="G14" s="188">
        <v>0</v>
      </c>
      <c r="H14" s="188">
        <v>0</v>
      </c>
      <c r="I14" s="188">
        <v>40941.599999999999</v>
      </c>
      <c r="J14" s="188">
        <v>0</v>
      </c>
      <c r="K14" s="188">
        <v>0</v>
      </c>
      <c r="L14" s="188">
        <v>0</v>
      </c>
      <c r="M14" s="188">
        <v>0</v>
      </c>
      <c r="N14" s="189">
        <f>SUM(N15:N20)</f>
        <v>20470.8</v>
      </c>
    </row>
    <row r="15" spans="1:14" ht="14.25">
      <c r="A15" s="184">
        <v>2.1</v>
      </c>
      <c r="B15" s="192" t="s">
        <v>269</v>
      </c>
      <c r="C15" s="188">
        <v>8188320</v>
      </c>
      <c r="D15" s="191">
        <v>5.0000000000000001E-3</v>
      </c>
      <c r="E15" s="187">
        <f>C15*D15</f>
        <v>40941.599999999999</v>
      </c>
      <c r="F15" s="188">
        <v>0</v>
      </c>
      <c r="G15" s="188">
        <v>0</v>
      </c>
      <c r="H15" s="188">
        <v>0</v>
      </c>
      <c r="I15" s="188">
        <v>40941.599999999999</v>
      </c>
      <c r="J15" s="188">
        <v>0</v>
      </c>
      <c r="K15" s="188">
        <v>0</v>
      </c>
      <c r="L15" s="188">
        <v>0</v>
      </c>
      <c r="M15" s="188">
        <v>0</v>
      </c>
      <c r="N15" s="189">
        <f>SUMPRODUCT($F$6:$M$6,F15:M15)</f>
        <v>20470.8</v>
      </c>
    </row>
    <row r="16" spans="1:14" ht="14.25">
      <c r="A16" s="184">
        <v>2.2000000000000002</v>
      </c>
      <c r="B16" s="192" t="s">
        <v>268</v>
      </c>
      <c r="C16" s="188">
        <v>0</v>
      </c>
      <c r="D16" s="191">
        <v>0.01</v>
      </c>
      <c r="E16" s="187">
        <f>C16*D16</f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9">
        <f t="shared" ref="N16:N20" si="3">SUMPRODUCT($F$6:$M$6,F16:M16)</f>
        <v>0</v>
      </c>
    </row>
    <row r="17" spans="1:14" ht="14.25">
      <c r="A17" s="184">
        <v>2.2999999999999998</v>
      </c>
      <c r="B17" s="192" t="s">
        <v>267</v>
      </c>
      <c r="C17" s="188">
        <v>0</v>
      </c>
      <c r="D17" s="191">
        <v>0.02</v>
      </c>
      <c r="E17" s="187">
        <f>C17*D17</f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9">
        <f t="shared" si="3"/>
        <v>0</v>
      </c>
    </row>
    <row r="18" spans="1:14" ht="14.25">
      <c r="A18" s="184">
        <v>2.4</v>
      </c>
      <c r="B18" s="192" t="s">
        <v>266</v>
      </c>
      <c r="C18" s="188">
        <v>0</v>
      </c>
      <c r="D18" s="191">
        <v>0.03</v>
      </c>
      <c r="E18" s="187">
        <f>C18*D18</f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9">
        <f t="shared" si="3"/>
        <v>0</v>
      </c>
    </row>
    <row r="19" spans="1:14" ht="14.25">
      <c r="A19" s="184">
        <v>2.5</v>
      </c>
      <c r="B19" s="192" t="s">
        <v>265</v>
      </c>
      <c r="C19" s="188">
        <v>0</v>
      </c>
      <c r="D19" s="191">
        <v>0.04</v>
      </c>
      <c r="E19" s="187">
        <f>C19*D19</f>
        <v>0</v>
      </c>
      <c r="F19" s="188">
        <v>0</v>
      </c>
      <c r="G19" s="188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9">
        <f t="shared" si="3"/>
        <v>0</v>
      </c>
    </row>
    <row r="20" spans="1:14" ht="14.25">
      <c r="A20" s="184">
        <v>2.6</v>
      </c>
      <c r="B20" s="192" t="s">
        <v>264</v>
      </c>
      <c r="C20" s="188">
        <v>0</v>
      </c>
      <c r="D20" s="193"/>
      <c r="E20" s="195"/>
      <c r="F20" s="188"/>
      <c r="G20" s="188"/>
      <c r="H20" s="188"/>
      <c r="I20" s="188"/>
      <c r="J20" s="188"/>
      <c r="K20" s="188"/>
      <c r="L20" s="188"/>
      <c r="M20" s="188"/>
      <c r="N20" s="189">
        <f t="shared" si="3"/>
        <v>0</v>
      </c>
    </row>
    <row r="21" spans="1:14" ht="15.75" thickBot="1">
      <c r="A21" s="196"/>
      <c r="B21" s="197" t="s">
        <v>114</v>
      </c>
      <c r="C21" s="172">
        <f>C14+C7</f>
        <v>43437528.858400002</v>
      </c>
      <c r="D21" s="198"/>
      <c r="E21" s="199">
        <f>E14+E7</f>
        <v>1217446.9005220002</v>
      </c>
      <c r="F21" s="200">
        <v>0</v>
      </c>
      <c r="G21" s="200">
        <v>17343452.326786</v>
      </c>
      <c r="H21" s="200">
        <v>0</v>
      </c>
      <c r="I21" s="200">
        <v>37819296.182470001</v>
      </c>
      <c r="J21" s="200">
        <v>0</v>
      </c>
      <c r="K21" s="200">
        <v>3517530.0659260005</v>
      </c>
      <c r="L21" s="200">
        <v>0</v>
      </c>
      <c r="M21" s="200">
        <v>0</v>
      </c>
      <c r="N21" s="201">
        <f>N14+N7</f>
        <v>25895868.6225182</v>
      </c>
    </row>
    <row r="22" spans="1:14">
      <c r="E22" s="202"/>
      <c r="F22" s="202"/>
      <c r="G22" s="202"/>
      <c r="H22" s="202"/>
      <c r="I22" s="202"/>
      <c r="J22" s="202"/>
      <c r="K22" s="202"/>
      <c r="L22" s="202"/>
      <c r="M22" s="202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19" zoomScale="90" zoomScaleNormal="90" workbookViewId="0">
      <selection activeCell="B3" sqref="B3"/>
    </sheetView>
  </sheetViews>
  <sheetFormatPr defaultRowHeight="15"/>
  <cols>
    <col min="1" max="1" width="11.42578125" customWidth="1"/>
    <col min="2" max="2" width="76.85546875" style="433" customWidth="1"/>
    <col min="3" max="3" width="22.85546875" customWidth="1"/>
  </cols>
  <sheetData>
    <row r="1" spans="1:3">
      <c r="A1" s="2" t="s">
        <v>35</v>
      </c>
      <c r="B1" t="s">
        <v>502</v>
      </c>
    </row>
    <row r="2" spans="1:3">
      <c r="A2" s="2" t="s">
        <v>36</v>
      </c>
      <c r="B2" s="464">
        <f>'1. key ratios '!B2</f>
        <v>44286</v>
      </c>
    </row>
    <row r="3" spans="1:3">
      <c r="A3" s="4"/>
      <c r="B3"/>
    </row>
    <row r="4" spans="1:3">
      <c r="A4" s="4" t="s">
        <v>453</v>
      </c>
      <c r="B4" t="s">
        <v>454</v>
      </c>
    </row>
    <row r="5" spans="1:3">
      <c r="A5" s="402" t="s">
        <v>455</v>
      </c>
      <c r="B5" s="403"/>
      <c r="C5" s="404"/>
    </row>
    <row r="6" spans="1:3" ht="24">
      <c r="A6" s="405">
        <v>1</v>
      </c>
      <c r="B6" s="406" t="s">
        <v>456</v>
      </c>
      <c r="C6" s="407">
        <v>21154694797.332405</v>
      </c>
    </row>
    <row r="7" spans="1:3">
      <c r="A7" s="405">
        <v>2</v>
      </c>
      <c r="B7" s="406" t="s">
        <v>457</v>
      </c>
      <c r="C7" s="407">
        <v>-194454316.54999998</v>
      </c>
    </row>
    <row r="8" spans="1:3" ht="24">
      <c r="A8" s="408">
        <v>3</v>
      </c>
      <c r="B8" s="409" t="s">
        <v>458</v>
      </c>
      <c r="C8" s="407">
        <v>20960240480.782406</v>
      </c>
    </row>
    <row r="9" spans="1:3">
      <c r="A9" s="402" t="s">
        <v>459</v>
      </c>
      <c r="B9" s="403"/>
      <c r="C9" s="410"/>
    </row>
    <row r="10" spans="1:3" ht="24">
      <c r="A10" s="411">
        <v>4</v>
      </c>
      <c r="B10" s="412" t="s">
        <v>460</v>
      </c>
      <c r="C10" s="407"/>
    </row>
    <row r="11" spans="1:3">
      <c r="A11" s="411">
        <v>5</v>
      </c>
      <c r="B11" s="413" t="s">
        <v>461</v>
      </c>
      <c r="C11" s="407"/>
    </row>
    <row r="12" spans="1:3">
      <c r="A12" s="411" t="s">
        <v>462</v>
      </c>
      <c r="B12" s="413" t="s">
        <v>463</v>
      </c>
      <c r="C12" s="407">
        <v>58690549.574924007</v>
      </c>
    </row>
    <row r="13" spans="1:3" ht="24">
      <c r="A13" s="414">
        <v>6</v>
      </c>
      <c r="B13" s="412" t="s">
        <v>464</v>
      </c>
      <c r="C13" s="407"/>
    </row>
    <row r="14" spans="1:3">
      <c r="A14" s="414">
        <v>7</v>
      </c>
      <c r="B14" s="415" t="s">
        <v>465</v>
      </c>
      <c r="C14" s="407"/>
    </row>
    <row r="15" spans="1:3">
      <c r="A15" s="416">
        <v>8</v>
      </c>
      <c r="B15" s="417" t="s">
        <v>466</v>
      </c>
      <c r="C15" s="407"/>
    </row>
    <row r="16" spans="1:3">
      <c r="A16" s="414">
        <v>9</v>
      </c>
      <c r="B16" s="415" t="s">
        <v>467</v>
      </c>
      <c r="C16" s="407"/>
    </row>
    <row r="17" spans="1:3">
      <c r="A17" s="414">
        <v>10</v>
      </c>
      <c r="B17" s="415" t="s">
        <v>468</v>
      </c>
      <c r="C17" s="407"/>
    </row>
    <row r="18" spans="1:3">
      <c r="A18" s="418">
        <v>11</v>
      </c>
      <c r="B18" s="419" t="s">
        <v>469</v>
      </c>
      <c r="C18" s="420">
        <v>58690549.574924007</v>
      </c>
    </row>
    <row r="19" spans="1:3">
      <c r="A19" s="421" t="s">
        <v>470</v>
      </c>
      <c r="B19" s="422"/>
      <c r="C19" s="423"/>
    </row>
    <row r="20" spans="1:3" ht="24">
      <c r="A20" s="424">
        <v>12</v>
      </c>
      <c r="B20" s="412" t="s">
        <v>471</v>
      </c>
      <c r="C20" s="407"/>
    </row>
    <row r="21" spans="1:3">
      <c r="A21" s="424">
        <v>13</v>
      </c>
      <c r="B21" s="412" t="s">
        <v>472</v>
      </c>
      <c r="C21" s="407"/>
    </row>
    <row r="22" spans="1:3">
      <c r="A22" s="424">
        <v>14</v>
      </c>
      <c r="B22" s="412" t="s">
        <v>473</v>
      </c>
      <c r="C22" s="407"/>
    </row>
    <row r="23" spans="1:3" ht="24">
      <c r="A23" s="424" t="s">
        <v>474</v>
      </c>
      <c r="B23" s="412" t="s">
        <v>475</v>
      </c>
      <c r="C23" s="407"/>
    </row>
    <row r="24" spans="1:3">
      <c r="A24" s="424">
        <v>15</v>
      </c>
      <c r="B24" s="412" t="s">
        <v>476</v>
      </c>
      <c r="C24" s="407"/>
    </row>
    <row r="25" spans="1:3">
      <c r="A25" s="424" t="s">
        <v>477</v>
      </c>
      <c r="B25" s="412" t="s">
        <v>478</v>
      </c>
      <c r="C25" s="407"/>
    </row>
    <row r="26" spans="1:3">
      <c r="A26" s="425">
        <v>16</v>
      </c>
      <c r="B26" s="426" t="s">
        <v>479</v>
      </c>
      <c r="C26" s="420">
        <v>0</v>
      </c>
    </row>
    <row r="27" spans="1:3">
      <c r="A27" s="402" t="s">
        <v>480</v>
      </c>
      <c r="B27" s="403"/>
      <c r="C27" s="410"/>
    </row>
    <row r="28" spans="1:3">
      <c r="A28" s="427">
        <v>17</v>
      </c>
      <c r="B28" s="413" t="s">
        <v>481</v>
      </c>
      <c r="C28" s="407">
        <v>2205247471.1080999</v>
      </c>
    </row>
    <row r="29" spans="1:3">
      <c r="A29" s="427">
        <v>18</v>
      </c>
      <c r="B29" s="413" t="s">
        <v>482</v>
      </c>
      <c r="C29" s="407">
        <v>-1205511235.22015</v>
      </c>
    </row>
    <row r="30" spans="1:3">
      <c r="A30" s="425">
        <v>19</v>
      </c>
      <c r="B30" s="426" t="s">
        <v>483</v>
      </c>
      <c r="C30" s="420">
        <v>999736235.88794994</v>
      </c>
    </row>
    <row r="31" spans="1:3">
      <c r="A31" s="402" t="s">
        <v>484</v>
      </c>
      <c r="B31" s="403"/>
      <c r="C31" s="410"/>
    </row>
    <row r="32" spans="1:3" ht="24">
      <c r="A32" s="427" t="s">
        <v>485</v>
      </c>
      <c r="B32" s="412" t="s">
        <v>486</v>
      </c>
      <c r="C32" s="428"/>
    </row>
    <row r="33" spans="1:3">
      <c r="A33" s="427" t="s">
        <v>487</v>
      </c>
      <c r="B33" s="413" t="s">
        <v>488</v>
      </c>
      <c r="C33" s="428"/>
    </row>
    <row r="34" spans="1:3">
      <c r="A34" s="402" t="s">
        <v>489</v>
      </c>
      <c r="B34" s="403"/>
      <c r="C34" s="410"/>
    </row>
    <row r="35" spans="1:3">
      <c r="A35" s="429">
        <v>20</v>
      </c>
      <c r="B35" s="430" t="s">
        <v>490</v>
      </c>
      <c r="C35" s="420">
        <v>2195991874.749898</v>
      </c>
    </row>
    <row r="36" spans="1:3">
      <c r="A36" s="425">
        <v>21</v>
      </c>
      <c r="B36" s="426" t="s">
        <v>491</v>
      </c>
      <c r="C36" s="420">
        <v>22018667266.245281</v>
      </c>
    </row>
    <row r="37" spans="1:3">
      <c r="A37" s="402" t="s">
        <v>492</v>
      </c>
      <c r="B37" s="403"/>
      <c r="C37" s="410"/>
    </row>
    <row r="38" spans="1:3">
      <c r="A38" s="425">
        <v>22</v>
      </c>
      <c r="B38" s="426" t="s">
        <v>492</v>
      </c>
      <c r="C38" s="513">
        <f>IFERROR(C35/C36,0)</f>
        <v>9.973318767191526E-2</v>
      </c>
    </row>
    <row r="39" spans="1:3">
      <c r="A39" s="402" t="s">
        <v>493</v>
      </c>
      <c r="B39" s="403"/>
      <c r="C39" s="410"/>
    </row>
    <row r="40" spans="1:3">
      <c r="A40" s="431" t="s">
        <v>494</v>
      </c>
      <c r="B40" s="412" t="s">
        <v>495</v>
      </c>
      <c r="C40" s="428"/>
    </row>
    <row r="41" spans="1:3" ht="24">
      <c r="A41" s="432" t="s">
        <v>496</v>
      </c>
      <c r="B41" s="406" t="s">
        <v>497</v>
      </c>
      <c r="C41" s="428"/>
    </row>
    <row r="43" spans="1:3">
      <c r="B43" s="433" t="s">
        <v>498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zoomScaleNormal="100" workbookViewId="0">
      <pane xSplit="1" ySplit="5" topLeftCell="B27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20.85546875" style="3" customWidth="1"/>
    <col min="4" max="7" width="20.85546875" style="4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" t="s">
        <v>502</v>
      </c>
    </row>
    <row r="2" spans="1:8">
      <c r="A2" s="2" t="s">
        <v>36</v>
      </c>
      <c r="B2" s="464">
        <v>44286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87" t="s">
        <v>6</v>
      </c>
      <c r="E5" s="87" t="s">
        <v>7</v>
      </c>
      <c r="F5" s="87" t="s">
        <v>8</v>
      </c>
      <c r="G5" s="14" t="s">
        <v>9</v>
      </c>
    </row>
    <row r="6" spans="1:8">
      <c r="B6" s="222" t="s">
        <v>147</v>
      </c>
      <c r="C6" s="314"/>
      <c r="D6" s="314"/>
      <c r="E6" s="314"/>
      <c r="F6" s="314"/>
      <c r="G6" s="354"/>
    </row>
    <row r="7" spans="1:8">
      <c r="A7" s="15"/>
      <c r="B7" s="223" t="s">
        <v>141</v>
      </c>
      <c r="C7" s="314"/>
      <c r="D7" s="314"/>
      <c r="E7" s="314"/>
      <c r="F7" s="314"/>
      <c r="G7" s="354"/>
    </row>
    <row r="8" spans="1:8" ht="15">
      <c r="A8" s="387">
        <v>1</v>
      </c>
      <c r="B8" s="439" t="s">
        <v>146</v>
      </c>
      <c r="C8" s="447">
        <v>1854811874.7498977</v>
      </c>
      <c r="D8" s="447">
        <v>1661530109.5137014</v>
      </c>
      <c r="E8" s="447">
        <v>1496143769.3024974</v>
      </c>
      <c r="F8" s="447">
        <v>1389626153.6950002</v>
      </c>
      <c r="G8" s="448">
        <v>1222324838.3990865</v>
      </c>
    </row>
    <row r="9" spans="1:8" ht="15">
      <c r="A9" s="387">
        <v>2</v>
      </c>
      <c r="B9" s="439" t="s">
        <v>145</v>
      </c>
      <c r="C9" s="447">
        <v>2195991874.749898</v>
      </c>
      <c r="D9" s="447">
        <v>1989190109.5137014</v>
      </c>
      <c r="E9" s="447">
        <v>1824923769.3024974</v>
      </c>
      <c r="F9" s="447">
        <v>1695146153.6950002</v>
      </c>
      <c r="G9" s="448">
        <v>1550774838.3990865</v>
      </c>
    </row>
    <row r="10" spans="1:8" ht="15">
      <c r="A10" s="387">
        <v>3</v>
      </c>
      <c r="B10" s="439" t="s">
        <v>144</v>
      </c>
      <c r="C10" s="447">
        <v>3072725368.0715184</v>
      </c>
      <c r="D10" s="447">
        <v>2819334734.9281831</v>
      </c>
      <c r="E10" s="447">
        <v>2627685354.3039861</v>
      </c>
      <c r="F10" s="447">
        <v>2457145020.8415403</v>
      </c>
      <c r="G10" s="448">
        <v>2243904113.3104887</v>
      </c>
    </row>
    <row r="11" spans="1:8" ht="15">
      <c r="A11" s="387">
        <v>4</v>
      </c>
      <c r="B11" s="439" t="s">
        <v>422</v>
      </c>
      <c r="C11" s="447">
        <v>1292219484.3537927</v>
      </c>
      <c r="D11" s="447">
        <v>1182220009.8363709</v>
      </c>
      <c r="E11" s="447">
        <v>1042906996.9951419</v>
      </c>
      <c r="F11" s="447">
        <v>969957927.39580202</v>
      </c>
      <c r="G11" s="448">
        <v>1008886000.193487</v>
      </c>
    </row>
    <row r="12" spans="1:8" ht="15" customHeight="1">
      <c r="A12" s="387">
        <v>5</v>
      </c>
      <c r="B12" s="439" t="s">
        <v>423</v>
      </c>
      <c r="C12" s="447">
        <v>1613262218.3694394</v>
      </c>
      <c r="D12" s="447">
        <v>1469759957.4729631</v>
      </c>
      <c r="E12" s="447">
        <v>1315117946.7334988</v>
      </c>
      <c r="F12" s="447">
        <v>1223144365.6267693</v>
      </c>
      <c r="G12" s="448">
        <v>1272357617.7082171</v>
      </c>
    </row>
    <row r="13" spans="1:8" ht="15">
      <c r="A13" s="387">
        <v>6</v>
      </c>
      <c r="B13" s="439" t="s">
        <v>424</v>
      </c>
      <c r="C13" s="447">
        <v>2273246408.3944073</v>
      </c>
      <c r="D13" s="447">
        <v>2206301322.1168251</v>
      </c>
      <c r="E13" s="447">
        <v>2010722740.466332</v>
      </c>
      <c r="F13" s="447">
        <v>1868760792.4655383</v>
      </c>
      <c r="G13" s="448">
        <v>1947448956.2715805</v>
      </c>
    </row>
    <row r="14" spans="1:8" s="16" customFormat="1" ht="15">
      <c r="A14" s="388"/>
      <c r="B14" s="440" t="s">
        <v>143</v>
      </c>
      <c r="C14" s="449"/>
      <c r="D14" s="449"/>
      <c r="E14" s="449"/>
      <c r="F14" s="449"/>
      <c r="G14" s="450"/>
    </row>
    <row r="15" spans="1:8" ht="15">
      <c r="A15" s="387">
        <v>7</v>
      </c>
      <c r="B15" s="439" t="s">
        <v>276</v>
      </c>
      <c r="C15" s="451">
        <v>16516430453.718294</v>
      </c>
      <c r="D15" s="451">
        <v>16040093856.907156</v>
      </c>
      <c r="E15" s="451">
        <v>15162374036.939989</v>
      </c>
      <c r="F15" s="451">
        <v>14099109995.224945</v>
      </c>
      <c r="G15" s="452">
        <v>14641068044.455441</v>
      </c>
    </row>
    <row r="16" spans="1:8" ht="15" customHeight="1">
      <c r="A16" s="388"/>
      <c r="B16" s="440" t="s">
        <v>142</v>
      </c>
      <c r="C16" s="449"/>
      <c r="D16" s="449"/>
      <c r="E16" s="449"/>
      <c r="F16" s="449"/>
      <c r="G16" s="450"/>
    </row>
    <row r="17" spans="1:7" ht="15">
      <c r="A17" s="387"/>
      <c r="B17" s="441" t="s">
        <v>141</v>
      </c>
      <c r="C17" s="449"/>
      <c r="D17" s="449"/>
      <c r="E17" s="449"/>
      <c r="F17" s="449"/>
      <c r="G17" s="450"/>
    </row>
    <row r="18" spans="1:7" ht="15">
      <c r="A18" s="389">
        <v>8</v>
      </c>
      <c r="B18" s="442" t="s">
        <v>505</v>
      </c>
      <c r="C18" s="453">
        <v>0.11230101322119088</v>
      </c>
      <c r="D18" s="453">
        <v>0.1035860590552727</v>
      </c>
      <c r="E18" s="453">
        <v>9.8674769904597559E-2</v>
      </c>
      <c r="F18" s="453">
        <v>9.8561267637860522E-2</v>
      </c>
      <c r="G18" s="454">
        <v>8.3486043141639502E-2</v>
      </c>
    </row>
    <row r="19" spans="1:7" ht="15" customHeight="1">
      <c r="A19" s="389">
        <v>9</v>
      </c>
      <c r="B19" s="442" t="s">
        <v>506</v>
      </c>
      <c r="C19" s="455">
        <v>0.13295801904070143</v>
      </c>
      <c r="D19" s="455">
        <v>0.12401362032287112</v>
      </c>
      <c r="E19" s="455">
        <v>0.12035870931929578</v>
      </c>
      <c r="F19" s="455">
        <v>0.12023072053974389</v>
      </c>
      <c r="G19" s="456">
        <v>0.10591951582291591</v>
      </c>
    </row>
    <row r="20" spans="1:7" ht="15">
      <c r="A20" s="389">
        <v>10</v>
      </c>
      <c r="B20" s="442" t="s">
        <v>507</v>
      </c>
      <c r="C20" s="453">
        <v>0.18604052350668573</v>
      </c>
      <c r="D20" s="453">
        <v>0.17576796994327601</v>
      </c>
      <c r="E20" s="453">
        <v>0.17330302945318285</v>
      </c>
      <c r="F20" s="453">
        <v>0.17427660481219884</v>
      </c>
      <c r="G20" s="454">
        <v>0.15326095790943703</v>
      </c>
    </row>
    <row r="21" spans="1:7" ht="15">
      <c r="A21" s="389">
        <v>11</v>
      </c>
      <c r="B21" s="439" t="s">
        <v>422</v>
      </c>
      <c r="C21" s="453">
        <v>7.8238423730527029E-2</v>
      </c>
      <c r="D21" s="453">
        <v>7.3704058117296203E-2</v>
      </c>
      <c r="E21" s="453">
        <v>6.8782566269260645E-2</v>
      </c>
      <c r="F21" s="453">
        <v>6.8795684814453195E-2</v>
      </c>
      <c r="G21" s="454">
        <v>6.8907951054537397E-2</v>
      </c>
    </row>
    <row r="22" spans="1:7" ht="15">
      <c r="A22" s="389">
        <v>12</v>
      </c>
      <c r="B22" s="439" t="s">
        <v>423</v>
      </c>
      <c r="C22" s="453">
        <v>9.7676203274676132E-2</v>
      </c>
      <c r="D22" s="453">
        <v>9.1630383873349833E-2</v>
      </c>
      <c r="E22" s="453">
        <v>8.6735622240256438E-2</v>
      </c>
      <c r="F22" s="453">
        <v>8.6753303296521631E-2</v>
      </c>
      <c r="G22" s="454">
        <v>8.6903333407432518E-2</v>
      </c>
    </row>
    <row r="23" spans="1:7" ht="15">
      <c r="A23" s="389">
        <v>13</v>
      </c>
      <c r="B23" s="439" t="s">
        <v>424</v>
      </c>
      <c r="C23" s="453">
        <v>0.13763545426866966</v>
      </c>
      <c r="D23" s="453">
        <v>0.13754915287897468</v>
      </c>
      <c r="E23" s="453">
        <v>0.13261265917643383</v>
      </c>
      <c r="F23" s="453">
        <v>0.13254459275077973</v>
      </c>
      <c r="G23" s="454">
        <v>0.13301276589647965</v>
      </c>
    </row>
    <row r="24" spans="1:7" ht="15">
      <c r="A24" s="388"/>
      <c r="B24" s="440" t="s">
        <v>140</v>
      </c>
      <c r="C24" s="449"/>
      <c r="D24" s="449"/>
      <c r="E24" s="449"/>
      <c r="F24" s="449"/>
      <c r="G24" s="450"/>
    </row>
    <row r="25" spans="1:7" ht="15">
      <c r="A25" s="390">
        <v>14</v>
      </c>
      <c r="B25" s="443" t="s">
        <v>139</v>
      </c>
      <c r="C25" s="457">
        <v>7.6043517607818426E-2</v>
      </c>
      <c r="D25" s="458">
        <v>7.7700000000000005E-2</v>
      </c>
      <c r="E25" s="458">
        <v>7.6700000000000004E-2</v>
      </c>
      <c r="F25" s="458">
        <v>7.5800000000000006E-2</v>
      </c>
      <c r="G25" s="459">
        <v>7.8799999999999995E-2</v>
      </c>
    </row>
    <row r="26" spans="1:7" ht="15" customHeight="1">
      <c r="A26" s="390">
        <v>15</v>
      </c>
      <c r="B26" s="443" t="s">
        <v>138</v>
      </c>
      <c r="C26" s="457">
        <v>3.9721897649765685E-2</v>
      </c>
      <c r="D26" s="458">
        <v>4.3799999999999999E-2</v>
      </c>
      <c r="E26" s="458">
        <v>4.4200000000000003E-2</v>
      </c>
      <c r="F26" s="458">
        <v>4.4900000000000002E-2</v>
      </c>
      <c r="G26" s="459">
        <v>4.4299999999999999E-2</v>
      </c>
    </row>
    <row r="27" spans="1:7" ht="15">
      <c r="A27" s="390">
        <v>16</v>
      </c>
      <c r="B27" s="443" t="s">
        <v>137</v>
      </c>
      <c r="C27" s="457">
        <v>3.1804445931864149E-2</v>
      </c>
      <c r="D27" s="458">
        <v>2.6100000000000002E-2</v>
      </c>
      <c r="E27" s="458">
        <v>2.4899999999999999E-2</v>
      </c>
      <c r="F27" s="458">
        <v>2.7799999999999998E-2</v>
      </c>
      <c r="G27" s="459">
        <v>3.5499999999999997E-2</v>
      </c>
    </row>
    <row r="28" spans="1:7" ht="15" customHeight="1">
      <c r="A28" s="390">
        <v>17</v>
      </c>
      <c r="B28" s="443" t="s">
        <v>136</v>
      </c>
      <c r="C28" s="457">
        <v>3.7657011219597018E-2</v>
      </c>
      <c r="D28" s="458">
        <v>3.4000000000000002E-2</v>
      </c>
      <c r="E28" s="458">
        <v>3.2500000000000001E-2</v>
      </c>
      <c r="F28" s="458">
        <v>3.09E-2</v>
      </c>
      <c r="G28" s="459">
        <v>3.4500000000000003E-2</v>
      </c>
    </row>
    <row r="29" spans="1:7" ht="15">
      <c r="A29" s="390">
        <v>18</v>
      </c>
      <c r="B29" s="443" t="s">
        <v>282</v>
      </c>
      <c r="C29" s="457">
        <v>3.7657011219597018E-2</v>
      </c>
      <c r="D29" s="458">
        <v>3.0999999999999999E-3</v>
      </c>
      <c r="E29" s="458">
        <v>-5.7999999999999996E-3</v>
      </c>
      <c r="F29" s="458">
        <v>-1.8200000000000001E-2</v>
      </c>
      <c r="G29" s="459">
        <v>-6.4199999999999993E-2</v>
      </c>
    </row>
    <row r="30" spans="1:7" ht="15" customHeight="1">
      <c r="A30" s="390">
        <v>19</v>
      </c>
      <c r="B30" s="443" t="s">
        <v>283</v>
      </c>
      <c r="C30" s="457">
        <v>0.39302036477068952</v>
      </c>
      <c r="D30" s="458">
        <v>3.4200000000000001E-2</v>
      </c>
      <c r="E30" s="458">
        <v>-6.3500000000000001E-2</v>
      </c>
      <c r="F30" s="458">
        <v>-0.19539999999999999</v>
      </c>
      <c r="G30" s="459">
        <v>-0.65900000000000003</v>
      </c>
    </row>
    <row r="31" spans="1:7" ht="15" customHeight="1">
      <c r="A31" s="388"/>
      <c r="B31" s="440" t="s">
        <v>362</v>
      </c>
      <c r="C31" s="449"/>
      <c r="D31" s="449"/>
      <c r="E31" s="449"/>
      <c r="F31" s="449"/>
      <c r="G31" s="450"/>
    </row>
    <row r="32" spans="1:7" ht="15" customHeight="1">
      <c r="A32" s="390">
        <v>20</v>
      </c>
      <c r="B32" s="443" t="s">
        <v>135</v>
      </c>
      <c r="C32" s="457">
        <v>8.2625882879420937E-2</v>
      </c>
      <c r="D32" s="458">
        <v>8.3500000000000005E-2</v>
      </c>
      <c r="E32" s="458">
        <v>5.91E-2</v>
      </c>
      <c r="F32" s="458">
        <v>5.3100000000000001E-2</v>
      </c>
      <c r="G32" s="459">
        <v>3.5000000000000003E-2</v>
      </c>
    </row>
    <row r="33" spans="1:7" ht="15" customHeight="1">
      <c r="A33" s="390">
        <v>21</v>
      </c>
      <c r="B33" s="443" t="s">
        <v>134</v>
      </c>
      <c r="C33" s="457">
        <v>5.3835392157695582E-2</v>
      </c>
      <c r="D33" s="458">
        <v>5.8299999999999998E-2</v>
      </c>
      <c r="E33" s="458">
        <v>6.1600000000000002E-2</v>
      </c>
      <c r="F33" s="458">
        <v>6.6000000000000003E-2</v>
      </c>
      <c r="G33" s="459">
        <v>6.6500000000000004E-2</v>
      </c>
    </row>
    <row r="34" spans="1:7" ht="15" customHeight="1">
      <c r="A34" s="390">
        <v>22</v>
      </c>
      <c r="B34" s="443" t="s">
        <v>133</v>
      </c>
      <c r="C34" s="457">
        <v>0.56271366640593856</v>
      </c>
      <c r="D34" s="458">
        <v>0.56659999999999999</v>
      </c>
      <c r="E34" s="458">
        <v>0.58140000000000003</v>
      </c>
      <c r="F34" s="458">
        <v>0.5786</v>
      </c>
      <c r="G34" s="459">
        <v>0.59640000000000004</v>
      </c>
    </row>
    <row r="35" spans="1:7" ht="15">
      <c r="A35" s="390">
        <v>23</v>
      </c>
      <c r="B35" s="443" t="s">
        <v>132</v>
      </c>
      <c r="C35" s="457">
        <v>0.55616217923747668</v>
      </c>
      <c r="D35" s="458">
        <v>0.54659999999999997</v>
      </c>
      <c r="E35" s="458">
        <v>0.55869999999999997</v>
      </c>
      <c r="F35" s="458">
        <v>0.53859999999999997</v>
      </c>
      <c r="G35" s="459">
        <v>0.56969999999999998</v>
      </c>
    </row>
    <row r="36" spans="1:7" ht="15" customHeight="1">
      <c r="A36" s="390">
        <v>24</v>
      </c>
      <c r="B36" s="443" t="s">
        <v>131</v>
      </c>
      <c r="C36" s="457">
        <v>2.9082696768327313E-2</v>
      </c>
      <c r="D36" s="458">
        <v>0.19400000000000001</v>
      </c>
      <c r="E36" s="458">
        <v>0.13469999999999999</v>
      </c>
      <c r="F36" s="458">
        <v>5.1999999999999998E-2</v>
      </c>
      <c r="G36" s="459">
        <v>0.1167</v>
      </c>
    </row>
    <row r="37" spans="1:7" ht="15">
      <c r="A37" s="388"/>
      <c r="B37" s="440" t="s">
        <v>363</v>
      </c>
      <c r="C37" s="449"/>
      <c r="D37" s="449"/>
      <c r="E37" s="449"/>
      <c r="F37" s="449"/>
      <c r="G37" s="450"/>
    </row>
    <row r="38" spans="1:7" ht="15">
      <c r="A38" s="390">
        <v>25</v>
      </c>
      <c r="B38" s="443" t="s">
        <v>130</v>
      </c>
      <c r="C38" s="457">
        <v>0.22373956826986105</v>
      </c>
      <c r="D38" s="458">
        <v>0.20930000000000001</v>
      </c>
      <c r="E38" s="458">
        <v>0.24429999999999999</v>
      </c>
      <c r="F38" s="458">
        <v>0.2203</v>
      </c>
      <c r="G38" s="459">
        <v>0.2031</v>
      </c>
    </row>
    <row r="39" spans="1:7" ht="15">
      <c r="A39" s="390">
        <v>26</v>
      </c>
      <c r="B39" s="443" t="s">
        <v>129</v>
      </c>
      <c r="C39" s="457">
        <v>0.63518500116616761</v>
      </c>
      <c r="D39" s="458">
        <v>0.60580000000000001</v>
      </c>
      <c r="E39" s="458">
        <v>0.62380000000000002</v>
      </c>
      <c r="F39" s="458">
        <v>0.6119</v>
      </c>
      <c r="G39" s="459">
        <v>0.62749999999999995</v>
      </c>
    </row>
    <row r="40" spans="1:7" ht="15">
      <c r="A40" s="390">
        <v>27</v>
      </c>
      <c r="B40" s="444" t="s">
        <v>128</v>
      </c>
      <c r="C40" s="457">
        <v>0.29930663083605497</v>
      </c>
      <c r="D40" s="458">
        <v>0.29049999999999998</v>
      </c>
      <c r="E40" s="458">
        <v>0.28639999999999999</v>
      </c>
      <c r="F40" s="458">
        <v>0.27789999999999998</v>
      </c>
      <c r="G40" s="459">
        <v>0.27750000000000002</v>
      </c>
    </row>
    <row r="41" spans="1:7">
      <c r="A41" s="391"/>
      <c r="B41" s="440" t="s">
        <v>406</v>
      </c>
      <c r="C41" s="449"/>
      <c r="D41" s="449"/>
      <c r="E41" s="449"/>
      <c r="F41" s="449"/>
      <c r="G41" s="450"/>
    </row>
    <row r="42" spans="1:7" ht="15">
      <c r="A42" s="390">
        <v>28</v>
      </c>
      <c r="B42" s="445" t="s">
        <v>389</v>
      </c>
      <c r="C42" s="460">
        <v>4974429847.0233536</v>
      </c>
      <c r="D42" s="460">
        <v>4724925985</v>
      </c>
      <c r="E42" s="460">
        <v>4436678184</v>
      </c>
      <c r="F42" s="460">
        <v>3822186633</v>
      </c>
      <c r="G42" s="461">
        <v>3674496259</v>
      </c>
    </row>
    <row r="43" spans="1:7" ht="15">
      <c r="A43" s="390">
        <v>29</v>
      </c>
      <c r="B43" s="443" t="s">
        <v>401</v>
      </c>
      <c r="C43" s="460">
        <v>3484462549.7171888</v>
      </c>
      <c r="D43" s="460">
        <v>3411193233</v>
      </c>
      <c r="E43" s="460">
        <v>3127127806</v>
      </c>
      <c r="F43" s="460">
        <v>3012794566</v>
      </c>
      <c r="G43" s="461">
        <v>2803216866</v>
      </c>
    </row>
    <row r="44" spans="1:7" ht="15">
      <c r="A44" s="390">
        <v>30</v>
      </c>
      <c r="B44" s="443" t="s">
        <v>390</v>
      </c>
      <c r="C44" s="458">
        <v>1.4276031887405694</v>
      </c>
      <c r="D44" s="458">
        <v>1.3851241082712362</v>
      </c>
      <c r="E44" s="458">
        <v>1.4187709806703053</v>
      </c>
      <c r="F44" s="458">
        <v>1.2686515954768884</v>
      </c>
      <c r="G44" s="459">
        <v>1.3108141234335737</v>
      </c>
    </row>
    <row r="45" spans="1:7" ht="15">
      <c r="A45" s="390"/>
      <c r="B45" s="440" t="s">
        <v>508</v>
      </c>
      <c r="C45" s="449"/>
      <c r="D45" s="449"/>
      <c r="E45" s="449"/>
      <c r="F45" s="449"/>
      <c r="G45" s="450"/>
    </row>
    <row r="46" spans="1:7" ht="15">
      <c r="A46" s="390">
        <v>31</v>
      </c>
      <c r="B46" s="443" t="s">
        <v>509</v>
      </c>
      <c r="C46" s="460">
        <v>14757354181.663342</v>
      </c>
      <c r="D46" s="460">
        <v>14161211127.763449</v>
      </c>
      <c r="E46" s="460">
        <v>13406712899.002537</v>
      </c>
      <c r="F46" s="460">
        <v>12241300687.892048</v>
      </c>
      <c r="G46" s="461">
        <v>14305007322.6684</v>
      </c>
    </row>
    <row r="47" spans="1:7" ht="15">
      <c r="A47" s="390">
        <v>32</v>
      </c>
      <c r="B47" s="443" t="s">
        <v>558</v>
      </c>
      <c r="C47" s="460">
        <v>10532377786.909607</v>
      </c>
      <c r="D47" s="460">
        <v>10298020443.480051</v>
      </c>
      <c r="E47" s="460">
        <v>9753322545.5996742</v>
      </c>
      <c r="F47" s="460">
        <v>8960585803.8593292</v>
      </c>
      <c r="G47" s="461">
        <v>10299677215.322989</v>
      </c>
    </row>
    <row r="48" spans="1:7" ht="15.75" thickBot="1">
      <c r="A48" s="392">
        <v>33</v>
      </c>
      <c r="B48" s="446" t="s">
        <v>508</v>
      </c>
      <c r="C48" s="462">
        <v>1.4011417440803193</v>
      </c>
      <c r="D48" s="462">
        <v>1.3751391547032017</v>
      </c>
      <c r="E48" s="462">
        <v>1.3745790561444247</v>
      </c>
      <c r="F48" s="462">
        <v>1.3661272773728379</v>
      </c>
      <c r="G48" s="463">
        <v>1.3888791875328501</v>
      </c>
    </row>
    <row r="50" spans="2:2" ht="38.25">
      <c r="B50" s="305" t="s">
        <v>450</v>
      </c>
    </row>
    <row r="51" spans="2:2" ht="51">
      <c r="B51" s="305" t="s">
        <v>405</v>
      </c>
    </row>
    <row r="53" spans="2:2">
      <c r="B53" s="30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pane xSplit="1" ySplit="5" topLeftCell="B12" activePane="bottomRight" state="frozen"/>
      <selection activeCell="B2" sqref="B2"/>
      <selection pane="topRight" activeCell="B2" sqref="B2"/>
      <selection pane="bottomLeft" activeCell="B2" sqref="B2"/>
      <selection pane="bottomRight" activeCell="B3" sqref="B3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5.85546875" style="4" customWidth="1"/>
    <col min="4" max="4" width="16.7109375" style="4" customWidth="1"/>
    <col min="5" max="5" width="14.5703125" style="4" customWidth="1"/>
    <col min="6" max="6" width="16" style="4" customWidth="1"/>
    <col min="7" max="7" width="17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4" t="s">
        <v>502</v>
      </c>
    </row>
    <row r="2" spans="1:8">
      <c r="A2" s="2" t="s">
        <v>36</v>
      </c>
      <c r="B2" s="464">
        <f>'1. key ratios '!B2</f>
        <v>44286</v>
      </c>
    </row>
    <row r="3" spans="1:8">
      <c r="A3" s="2"/>
    </row>
    <row r="4" spans="1:8" ht="15" thickBot="1">
      <c r="A4" s="17" t="s">
        <v>37</v>
      </c>
      <c r="B4" s="18" t="s">
        <v>38</v>
      </c>
      <c r="C4" s="17"/>
      <c r="D4" s="19"/>
      <c r="E4" s="19"/>
      <c r="F4" s="20"/>
      <c r="G4" s="20"/>
      <c r="H4" s="21" t="s">
        <v>78</v>
      </c>
    </row>
    <row r="5" spans="1:8">
      <c r="A5" s="22"/>
      <c r="B5" s="23"/>
      <c r="C5" s="516" t="s">
        <v>73</v>
      </c>
      <c r="D5" s="517"/>
      <c r="E5" s="518"/>
      <c r="F5" s="516" t="s">
        <v>77</v>
      </c>
      <c r="G5" s="517"/>
      <c r="H5" s="519"/>
    </row>
    <row r="6" spans="1:8">
      <c r="A6" s="24" t="s">
        <v>11</v>
      </c>
      <c r="B6" s="25" t="s">
        <v>39</v>
      </c>
      <c r="C6" s="26" t="s">
        <v>74</v>
      </c>
      <c r="D6" s="26" t="s">
        <v>75</v>
      </c>
      <c r="E6" s="26" t="s">
        <v>76</v>
      </c>
      <c r="F6" s="26" t="s">
        <v>74</v>
      </c>
      <c r="G6" s="26" t="s">
        <v>75</v>
      </c>
      <c r="H6" s="27" t="s">
        <v>76</v>
      </c>
    </row>
    <row r="7" spans="1:8">
      <c r="A7" s="24">
        <v>1</v>
      </c>
      <c r="B7" s="28" t="s">
        <v>40</v>
      </c>
      <c r="C7" s="29">
        <v>278213022.87599999</v>
      </c>
      <c r="D7" s="29">
        <v>340969879.08999997</v>
      </c>
      <c r="E7" s="30">
        <f>C7+D7</f>
        <v>619182901.96599996</v>
      </c>
      <c r="F7" s="31">
        <v>252417660</v>
      </c>
      <c r="G7" s="32">
        <v>339522247</v>
      </c>
      <c r="H7" s="33">
        <f>F7+G7</f>
        <v>591939907</v>
      </c>
    </row>
    <row r="8" spans="1:8">
      <c r="A8" s="24">
        <v>2</v>
      </c>
      <c r="B8" s="28" t="s">
        <v>41</v>
      </c>
      <c r="C8" s="29">
        <v>19638083.670000002</v>
      </c>
      <c r="D8" s="29">
        <v>2136202414.6400001</v>
      </c>
      <c r="E8" s="30">
        <f t="shared" ref="E8:E19" si="0">C8+D8</f>
        <v>2155840498.3099999</v>
      </c>
      <c r="F8" s="31">
        <v>179281580</v>
      </c>
      <c r="G8" s="32">
        <v>1868185289</v>
      </c>
      <c r="H8" s="33">
        <f t="shared" ref="H8:H40" si="1">F8+G8</f>
        <v>2047466869</v>
      </c>
    </row>
    <row r="9" spans="1:8">
      <c r="A9" s="24">
        <v>3</v>
      </c>
      <c r="B9" s="28" t="s">
        <v>42</v>
      </c>
      <c r="C9" s="29">
        <v>89396.3</v>
      </c>
      <c r="D9" s="29">
        <v>1662620254.49</v>
      </c>
      <c r="E9" s="30">
        <f t="shared" si="0"/>
        <v>1662709650.79</v>
      </c>
      <c r="F9" s="31">
        <v>37610</v>
      </c>
      <c r="G9" s="32">
        <v>780436195</v>
      </c>
      <c r="H9" s="33">
        <f t="shared" si="1"/>
        <v>780473805</v>
      </c>
    </row>
    <row r="10" spans="1:8">
      <c r="A10" s="24">
        <v>4</v>
      </c>
      <c r="B10" s="28" t="s">
        <v>43</v>
      </c>
      <c r="C10" s="29">
        <v>303.24</v>
      </c>
      <c r="D10" s="29">
        <v>0</v>
      </c>
      <c r="E10" s="30">
        <f t="shared" si="0"/>
        <v>303.24</v>
      </c>
      <c r="F10" s="31">
        <v>303</v>
      </c>
      <c r="G10" s="32">
        <v>0</v>
      </c>
      <c r="H10" s="33">
        <f t="shared" si="1"/>
        <v>303</v>
      </c>
    </row>
    <row r="11" spans="1:8">
      <c r="A11" s="24">
        <v>5</v>
      </c>
      <c r="B11" s="28" t="s">
        <v>44</v>
      </c>
      <c r="C11" s="29">
        <v>2186964361.7695999</v>
      </c>
      <c r="D11" s="29">
        <v>36917487.024799995</v>
      </c>
      <c r="E11" s="30">
        <f t="shared" si="0"/>
        <v>2223881848.7943997</v>
      </c>
      <c r="F11" s="31">
        <v>1781491553</v>
      </c>
      <c r="G11" s="32">
        <v>0</v>
      </c>
      <c r="H11" s="33">
        <f t="shared" si="1"/>
        <v>1781491553</v>
      </c>
    </row>
    <row r="12" spans="1:8">
      <c r="A12" s="24">
        <v>6.1</v>
      </c>
      <c r="B12" s="34" t="s">
        <v>45</v>
      </c>
      <c r="C12" s="29">
        <v>5999327828.3799992</v>
      </c>
      <c r="D12" s="29">
        <v>7720121803.3325996</v>
      </c>
      <c r="E12" s="30">
        <f t="shared" si="0"/>
        <v>13719449631.712599</v>
      </c>
      <c r="F12" s="31">
        <v>5032862718</v>
      </c>
      <c r="G12" s="32">
        <v>7435856805</v>
      </c>
      <c r="H12" s="33">
        <f t="shared" si="1"/>
        <v>12468719523</v>
      </c>
    </row>
    <row r="13" spans="1:8">
      <c r="A13" s="24">
        <v>6.2</v>
      </c>
      <c r="B13" s="34" t="s">
        <v>46</v>
      </c>
      <c r="C13" s="29">
        <v>-289809380.29289997</v>
      </c>
      <c r="D13" s="29">
        <v>-448782570.81809998</v>
      </c>
      <c r="E13" s="30">
        <f t="shared" si="0"/>
        <v>-738591951.11099994</v>
      </c>
      <c r="F13" s="31">
        <v>-572414784</v>
      </c>
      <c r="G13" s="32">
        <v>-256845997</v>
      </c>
      <c r="H13" s="33">
        <f t="shared" si="1"/>
        <v>-829260781</v>
      </c>
    </row>
    <row r="14" spans="1:8">
      <c r="A14" s="24">
        <v>6</v>
      </c>
      <c r="B14" s="28" t="s">
        <v>47</v>
      </c>
      <c r="C14" s="30">
        <f>C12+C13</f>
        <v>5709518448.0870991</v>
      </c>
      <c r="D14" s="30">
        <f>D12+D13</f>
        <v>7271339232.5144997</v>
      </c>
      <c r="E14" s="30">
        <f t="shared" si="0"/>
        <v>12980857680.601599</v>
      </c>
      <c r="F14" s="30">
        <f>F12+F13</f>
        <v>4460447934</v>
      </c>
      <c r="G14" s="30">
        <f>G12+G13</f>
        <v>7179010808</v>
      </c>
      <c r="H14" s="33">
        <f t="shared" si="1"/>
        <v>11639458742</v>
      </c>
    </row>
    <row r="15" spans="1:8">
      <c r="A15" s="24">
        <v>7</v>
      </c>
      <c r="B15" s="28" t="s">
        <v>48</v>
      </c>
      <c r="C15" s="29">
        <v>156142716.65000001</v>
      </c>
      <c r="D15" s="29">
        <v>63067813.645199999</v>
      </c>
      <c r="E15" s="30">
        <f t="shared" si="0"/>
        <v>219210530.29519999</v>
      </c>
      <c r="F15" s="31">
        <v>101410970</v>
      </c>
      <c r="G15" s="32">
        <v>49088804</v>
      </c>
      <c r="H15" s="33">
        <f t="shared" si="1"/>
        <v>150499774</v>
      </c>
    </row>
    <row r="16" spans="1:8">
      <c r="A16" s="24">
        <v>8</v>
      </c>
      <c r="B16" s="28" t="s">
        <v>209</v>
      </c>
      <c r="C16" s="29">
        <v>101668536.62800001</v>
      </c>
      <c r="D16" s="29">
        <v>0</v>
      </c>
      <c r="E16" s="30">
        <f t="shared" si="0"/>
        <v>101668536.62800001</v>
      </c>
      <c r="F16" s="31">
        <v>100161763</v>
      </c>
      <c r="G16" s="32">
        <v>0</v>
      </c>
      <c r="H16" s="33">
        <f t="shared" si="1"/>
        <v>100161763</v>
      </c>
    </row>
    <row r="17" spans="1:8">
      <c r="A17" s="24">
        <v>9</v>
      </c>
      <c r="B17" s="28" t="s">
        <v>49</v>
      </c>
      <c r="C17" s="29">
        <v>146816124.55000001</v>
      </c>
      <c r="D17" s="29">
        <v>3188980.7299999995</v>
      </c>
      <c r="E17" s="30">
        <f t="shared" si="0"/>
        <v>150005105.28</v>
      </c>
      <c r="F17" s="31">
        <v>146256313</v>
      </c>
      <c r="G17" s="32">
        <v>2186106</v>
      </c>
      <c r="H17" s="33">
        <f t="shared" si="1"/>
        <v>148442419</v>
      </c>
    </row>
    <row r="18" spans="1:8">
      <c r="A18" s="24">
        <v>10</v>
      </c>
      <c r="B18" s="28" t="s">
        <v>50</v>
      </c>
      <c r="C18" s="29">
        <v>508270273</v>
      </c>
      <c r="D18" s="29">
        <v>0</v>
      </c>
      <c r="E18" s="30">
        <f t="shared" si="0"/>
        <v>508270273</v>
      </c>
      <c r="F18" s="31">
        <v>514261012</v>
      </c>
      <c r="G18" s="32">
        <v>0</v>
      </c>
      <c r="H18" s="33">
        <f t="shared" si="1"/>
        <v>514261012</v>
      </c>
    </row>
    <row r="19" spans="1:8">
      <c r="A19" s="24">
        <v>11</v>
      </c>
      <c r="B19" s="28" t="s">
        <v>51</v>
      </c>
      <c r="C19" s="29">
        <v>162944822.6566</v>
      </c>
      <c r="D19" s="29">
        <v>102034748.00520001</v>
      </c>
      <c r="E19" s="30">
        <f t="shared" si="0"/>
        <v>264979570.66180003</v>
      </c>
      <c r="F19" s="31">
        <v>203233648</v>
      </c>
      <c r="G19" s="32">
        <v>28640689</v>
      </c>
      <c r="H19" s="33">
        <f t="shared" si="1"/>
        <v>231874337</v>
      </c>
    </row>
    <row r="20" spans="1:8">
      <c r="A20" s="24">
        <v>12</v>
      </c>
      <c r="B20" s="36" t="s">
        <v>52</v>
      </c>
      <c r="C20" s="30">
        <f>SUM(C7:C11)+SUM(C14:C19)</f>
        <v>9270266089.4272995</v>
      </c>
      <c r="D20" s="30">
        <f>SUM(D7:D11)+SUM(D14:D19)</f>
        <v>11616340810.1397</v>
      </c>
      <c r="E20" s="30">
        <f>C20+D20</f>
        <v>20886606899.567001</v>
      </c>
      <c r="F20" s="30">
        <f>SUM(F7:F11)+SUM(F14:F19)</f>
        <v>7739000346</v>
      </c>
      <c r="G20" s="30">
        <f>SUM(G7:G11)+SUM(G14:G19)</f>
        <v>10247070138</v>
      </c>
      <c r="H20" s="33">
        <f t="shared" si="1"/>
        <v>17986070484</v>
      </c>
    </row>
    <row r="21" spans="1:8">
      <c r="A21" s="24"/>
      <c r="B21" s="25" t="s">
        <v>53</v>
      </c>
      <c r="C21" s="37"/>
      <c r="D21" s="37"/>
      <c r="E21" s="37"/>
      <c r="F21" s="38"/>
      <c r="G21" s="39"/>
      <c r="H21" s="40"/>
    </row>
    <row r="22" spans="1:8">
      <c r="A22" s="24">
        <v>13</v>
      </c>
      <c r="B22" s="28" t="s">
        <v>54</v>
      </c>
      <c r="C22" s="29">
        <v>135628097.84</v>
      </c>
      <c r="D22" s="29">
        <v>166374078.08000001</v>
      </c>
      <c r="E22" s="30">
        <f>C22+D22</f>
        <v>302002175.92000002</v>
      </c>
      <c r="F22" s="31">
        <v>130050802</v>
      </c>
      <c r="G22" s="32">
        <v>118219060</v>
      </c>
      <c r="H22" s="33">
        <f t="shared" si="1"/>
        <v>248269862</v>
      </c>
    </row>
    <row r="23" spans="1:8">
      <c r="A23" s="24">
        <v>14</v>
      </c>
      <c r="B23" s="28" t="s">
        <v>55</v>
      </c>
      <c r="C23" s="29">
        <v>1370602198.6164999</v>
      </c>
      <c r="D23" s="29">
        <v>1736691206.3699999</v>
      </c>
      <c r="E23" s="30">
        <f t="shared" ref="E23:E40" si="2">C23+D23</f>
        <v>3107293404.9864998</v>
      </c>
      <c r="F23" s="31">
        <v>848470409</v>
      </c>
      <c r="G23" s="32">
        <v>1614122006</v>
      </c>
      <c r="H23" s="33">
        <f t="shared" si="1"/>
        <v>2462592415</v>
      </c>
    </row>
    <row r="24" spans="1:8">
      <c r="A24" s="24">
        <v>15</v>
      </c>
      <c r="B24" s="28" t="s">
        <v>56</v>
      </c>
      <c r="C24" s="29">
        <v>958973239.89999998</v>
      </c>
      <c r="D24" s="29">
        <v>2185233295.8199997</v>
      </c>
      <c r="E24" s="30">
        <f t="shared" si="2"/>
        <v>3144206535.7199998</v>
      </c>
      <c r="F24" s="31">
        <v>709612239</v>
      </c>
      <c r="G24" s="32">
        <v>1818776411</v>
      </c>
      <c r="H24" s="33">
        <f t="shared" si="1"/>
        <v>2528388650</v>
      </c>
    </row>
    <row r="25" spans="1:8">
      <c r="A25" s="24">
        <v>16</v>
      </c>
      <c r="B25" s="28" t="s">
        <v>57</v>
      </c>
      <c r="C25" s="29">
        <v>2817765009.4700003</v>
      </c>
      <c r="D25" s="29">
        <v>4402544460.5</v>
      </c>
      <c r="E25" s="30">
        <f t="shared" si="2"/>
        <v>7220309469.9700003</v>
      </c>
      <c r="F25" s="31">
        <v>1423120903</v>
      </c>
      <c r="G25" s="32">
        <v>3781525895</v>
      </c>
      <c r="H25" s="33">
        <f t="shared" si="1"/>
        <v>5204646798</v>
      </c>
    </row>
    <row r="26" spans="1:8">
      <c r="A26" s="24">
        <v>17</v>
      </c>
      <c r="B26" s="28" t="s">
        <v>58</v>
      </c>
      <c r="C26" s="37">
        <v>0</v>
      </c>
      <c r="D26" s="37">
        <v>1138896462.5999999</v>
      </c>
      <c r="E26" s="30">
        <f t="shared" si="2"/>
        <v>1138896462.5999999</v>
      </c>
      <c r="F26" s="38">
        <v>602242230</v>
      </c>
      <c r="G26" s="39">
        <v>1221318334</v>
      </c>
      <c r="H26" s="33">
        <f t="shared" si="1"/>
        <v>1823560564</v>
      </c>
    </row>
    <row r="27" spans="1:8">
      <c r="A27" s="24">
        <v>18</v>
      </c>
      <c r="B27" s="28" t="s">
        <v>59</v>
      </c>
      <c r="C27" s="29">
        <v>1396948076.5999999</v>
      </c>
      <c r="D27" s="29">
        <v>846226773.70000005</v>
      </c>
      <c r="E27" s="30">
        <f t="shared" si="2"/>
        <v>2243174850.3000002</v>
      </c>
      <c r="F27" s="31">
        <v>2318729865</v>
      </c>
      <c r="G27" s="32">
        <v>544386708</v>
      </c>
      <c r="H27" s="33">
        <f t="shared" si="1"/>
        <v>2863116573</v>
      </c>
    </row>
    <row r="28" spans="1:8">
      <c r="A28" s="24">
        <v>19</v>
      </c>
      <c r="B28" s="28" t="s">
        <v>60</v>
      </c>
      <c r="C28" s="29">
        <v>48389826.090000004</v>
      </c>
      <c r="D28" s="29">
        <v>51390013.710000001</v>
      </c>
      <c r="E28" s="30">
        <f t="shared" si="2"/>
        <v>99779839.800000012</v>
      </c>
      <c r="F28" s="31">
        <v>62965494</v>
      </c>
      <c r="G28" s="32">
        <v>51745942</v>
      </c>
      <c r="H28" s="33">
        <f t="shared" si="1"/>
        <v>114711436</v>
      </c>
    </row>
    <row r="29" spans="1:8">
      <c r="A29" s="24">
        <v>20</v>
      </c>
      <c r="B29" s="28" t="s">
        <v>61</v>
      </c>
      <c r="C29" s="29">
        <v>144654319.24000001</v>
      </c>
      <c r="D29" s="29">
        <v>289484729.76059997</v>
      </c>
      <c r="E29" s="30">
        <f t="shared" si="2"/>
        <v>434139049.00059998</v>
      </c>
      <c r="F29" s="31">
        <v>68944582</v>
      </c>
      <c r="G29" s="32">
        <v>372843395</v>
      </c>
      <c r="H29" s="33">
        <f t="shared" si="1"/>
        <v>441787977</v>
      </c>
    </row>
    <row r="30" spans="1:8">
      <c r="A30" s="24">
        <v>21</v>
      </c>
      <c r="B30" s="28" t="s">
        <v>62</v>
      </c>
      <c r="C30" s="29">
        <v>0</v>
      </c>
      <c r="D30" s="29">
        <v>1149776600</v>
      </c>
      <c r="E30" s="30">
        <f t="shared" si="2"/>
        <v>1149776600</v>
      </c>
      <c r="F30" s="31">
        <v>0</v>
      </c>
      <c r="G30" s="32">
        <v>860539000</v>
      </c>
      <c r="H30" s="33">
        <f t="shared" si="1"/>
        <v>860539000</v>
      </c>
    </row>
    <row r="31" spans="1:8">
      <c r="A31" s="24">
        <v>22</v>
      </c>
      <c r="B31" s="36" t="s">
        <v>63</v>
      </c>
      <c r="C31" s="30">
        <f>SUM(C22:C30)</f>
        <v>6872960767.7565002</v>
      </c>
      <c r="D31" s="30">
        <f>SUM(D22:D30)</f>
        <v>11966617620.540598</v>
      </c>
      <c r="E31" s="30">
        <f>C31+D31</f>
        <v>18839578388.297096</v>
      </c>
      <c r="F31" s="30">
        <f>SUM(F22:F30)</f>
        <v>6164136524</v>
      </c>
      <c r="G31" s="30">
        <f>SUM(G22:G30)</f>
        <v>10383476751</v>
      </c>
      <c r="H31" s="33">
        <f t="shared" si="1"/>
        <v>16547613275</v>
      </c>
    </row>
    <row r="32" spans="1:8">
      <c r="A32" s="24"/>
      <c r="B32" s="25" t="s">
        <v>64</v>
      </c>
      <c r="C32" s="37"/>
      <c r="D32" s="37"/>
      <c r="E32" s="29"/>
      <c r="F32" s="38"/>
      <c r="G32" s="39"/>
      <c r="H32" s="40"/>
    </row>
    <row r="33" spans="1:8">
      <c r="A33" s="24">
        <v>23</v>
      </c>
      <c r="B33" s="28" t="s">
        <v>65</v>
      </c>
      <c r="C33" s="29">
        <v>27993660.18</v>
      </c>
      <c r="D33" s="37"/>
      <c r="E33" s="30">
        <f t="shared" si="2"/>
        <v>27993660.18</v>
      </c>
      <c r="F33" s="31">
        <v>27993660</v>
      </c>
      <c r="G33" s="39"/>
      <c r="H33" s="33">
        <f t="shared" si="1"/>
        <v>27993660</v>
      </c>
    </row>
    <row r="34" spans="1:8">
      <c r="A34" s="24">
        <v>24</v>
      </c>
      <c r="B34" s="28" t="s">
        <v>66</v>
      </c>
      <c r="C34" s="29">
        <v>0</v>
      </c>
      <c r="D34" s="37"/>
      <c r="E34" s="30">
        <f t="shared" si="2"/>
        <v>0</v>
      </c>
      <c r="F34" s="31">
        <v>0</v>
      </c>
      <c r="G34" s="39"/>
      <c r="H34" s="33">
        <f t="shared" si="1"/>
        <v>0</v>
      </c>
    </row>
    <row r="35" spans="1:8">
      <c r="A35" s="24">
        <v>25</v>
      </c>
      <c r="B35" s="35" t="s">
        <v>67</v>
      </c>
      <c r="C35" s="29">
        <v>-2237680.2000000002</v>
      </c>
      <c r="D35" s="37"/>
      <c r="E35" s="30">
        <f t="shared" si="2"/>
        <v>-2237680.2000000002</v>
      </c>
      <c r="F35" s="31">
        <v>-2237680</v>
      </c>
      <c r="G35" s="39"/>
      <c r="H35" s="33">
        <f t="shared" si="1"/>
        <v>-2237680</v>
      </c>
    </row>
    <row r="36" spans="1:8">
      <c r="A36" s="24">
        <v>26</v>
      </c>
      <c r="B36" s="28" t="s">
        <v>68</v>
      </c>
      <c r="C36" s="29">
        <v>230740599.25999999</v>
      </c>
      <c r="D36" s="37"/>
      <c r="E36" s="30">
        <f t="shared" si="2"/>
        <v>230740599.25999999</v>
      </c>
      <c r="F36" s="31">
        <v>180628144</v>
      </c>
      <c r="G36" s="39"/>
      <c r="H36" s="33">
        <f t="shared" si="1"/>
        <v>180628144</v>
      </c>
    </row>
    <row r="37" spans="1:8">
      <c r="A37" s="24">
        <v>27</v>
      </c>
      <c r="B37" s="28" t="s">
        <v>69</v>
      </c>
      <c r="C37" s="29">
        <v>0</v>
      </c>
      <c r="D37" s="37"/>
      <c r="E37" s="30">
        <f t="shared" si="2"/>
        <v>0</v>
      </c>
      <c r="F37" s="31">
        <v>0</v>
      </c>
      <c r="G37" s="39"/>
      <c r="H37" s="33">
        <f t="shared" si="1"/>
        <v>0</v>
      </c>
    </row>
    <row r="38" spans="1:8">
      <c r="A38" s="24">
        <v>28</v>
      </c>
      <c r="B38" s="28" t="s">
        <v>70</v>
      </c>
      <c r="C38" s="29">
        <v>1741653206.8598976</v>
      </c>
      <c r="D38" s="37"/>
      <c r="E38" s="30">
        <f t="shared" si="2"/>
        <v>1741653206.8598976</v>
      </c>
      <c r="F38" s="31">
        <v>1233715885</v>
      </c>
      <c r="G38" s="39"/>
      <c r="H38" s="33">
        <f t="shared" si="1"/>
        <v>1233715885</v>
      </c>
    </row>
    <row r="39" spans="1:8">
      <c r="A39" s="24">
        <v>29</v>
      </c>
      <c r="B39" s="28" t="s">
        <v>71</v>
      </c>
      <c r="C39" s="29">
        <v>48878725.140000001</v>
      </c>
      <c r="D39" s="37"/>
      <c r="E39" s="30">
        <f t="shared" si="2"/>
        <v>48878725.140000001</v>
      </c>
      <c r="F39" s="31">
        <v>-1642799</v>
      </c>
      <c r="G39" s="39"/>
      <c r="H39" s="33">
        <f t="shared" si="1"/>
        <v>-1642799</v>
      </c>
    </row>
    <row r="40" spans="1:8">
      <c r="A40" s="24">
        <v>30</v>
      </c>
      <c r="B40" s="272" t="s">
        <v>277</v>
      </c>
      <c r="C40" s="29">
        <v>2047028511.2398977</v>
      </c>
      <c r="D40" s="37"/>
      <c r="E40" s="30">
        <f t="shared" si="2"/>
        <v>2047028511.2398977</v>
      </c>
      <c r="F40" s="31">
        <v>1438457210</v>
      </c>
      <c r="G40" s="39"/>
      <c r="H40" s="33">
        <f t="shared" si="1"/>
        <v>1438457210</v>
      </c>
    </row>
    <row r="41" spans="1:8" ht="15" thickBot="1">
      <c r="A41" s="41">
        <v>31</v>
      </c>
      <c r="B41" s="42" t="s">
        <v>72</v>
      </c>
      <c r="C41" s="43">
        <f>C31+C40</f>
        <v>8919989278.9963989</v>
      </c>
      <c r="D41" s="43">
        <f>D31+D40</f>
        <v>11966617620.540598</v>
      </c>
      <c r="E41" s="43">
        <f>C41+D41</f>
        <v>20886606899.536995</v>
      </c>
      <c r="F41" s="43">
        <f>F31+F40</f>
        <v>7602593734</v>
      </c>
      <c r="G41" s="43">
        <f>G31+G40</f>
        <v>10383476751</v>
      </c>
      <c r="H41" s="44">
        <f>F41+G41</f>
        <v>17986070485</v>
      </c>
    </row>
    <row r="43" spans="1:8">
      <c r="B43" s="45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workbookViewId="0">
      <pane xSplit="1" ySplit="6" topLeftCell="B3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" t="s">
        <v>502</v>
      </c>
      <c r="C1" s="3"/>
    </row>
    <row r="2" spans="1:8">
      <c r="A2" s="2" t="s">
        <v>36</v>
      </c>
      <c r="B2" s="464">
        <f>'1. key ratios '!B2</f>
        <v>44286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47" t="s">
        <v>204</v>
      </c>
      <c r="B4" s="224" t="s">
        <v>27</v>
      </c>
      <c r="C4" s="17"/>
      <c r="D4" s="19"/>
      <c r="E4" s="19"/>
      <c r="F4" s="20"/>
      <c r="G4" s="20"/>
      <c r="H4" s="48" t="s">
        <v>78</v>
      </c>
    </row>
    <row r="5" spans="1:8">
      <c r="A5" s="49" t="s">
        <v>11</v>
      </c>
      <c r="B5" s="50"/>
      <c r="C5" s="516" t="s">
        <v>73</v>
      </c>
      <c r="D5" s="517"/>
      <c r="E5" s="518"/>
      <c r="F5" s="516" t="s">
        <v>77</v>
      </c>
      <c r="G5" s="517"/>
      <c r="H5" s="519"/>
    </row>
    <row r="6" spans="1:8">
      <c r="A6" s="51" t="s">
        <v>11</v>
      </c>
      <c r="B6" s="52"/>
      <c r="C6" s="53" t="s">
        <v>74</v>
      </c>
      <c r="D6" s="53" t="s">
        <v>75</v>
      </c>
      <c r="E6" s="53" t="s">
        <v>76</v>
      </c>
      <c r="F6" s="53" t="s">
        <v>74</v>
      </c>
      <c r="G6" s="53" t="s">
        <v>75</v>
      </c>
      <c r="H6" s="54" t="s">
        <v>76</v>
      </c>
    </row>
    <row r="7" spans="1:8">
      <c r="A7" s="55"/>
      <c r="B7" s="224" t="s">
        <v>203</v>
      </c>
      <c r="C7" s="56"/>
      <c r="D7" s="56"/>
      <c r="E7" s="56"/>
      <c r="F7" s="56"/>
      <c r="G7" s="56"/>
      <c r="H7" s="57"/>
    </row>
    <row r="8" spans="1:8">
      <c r="A8" s="55">
        <v>1</v>
      </c>
      <c r="B8" s="58" t="s">
        <v>202</v>
      </c>
      <c r="C8" s="465">
        <v>3442280.47</v>
      </c>
      <c r="D8" s="465">
        <v>-1253743.23</v>
      </c>
      <c r="E8" s="466">
        <f t="shared" ref="E8:E22" si="0">C8+D8</f>
        <v>2188537.2400000002</v>
      </c>
      <c r="F8" s="465">
        <v>4553195</v>
      </c>
      <c r="G8" s="465">
        <v>5861803</v>
      </c>
      <c r="H8" s="467">
        <f t="shared" ref="H8:H22" si="1">F8+G8</f>
        <v>10414998</v>
      </c>
    </row>
    <row r="9" spans="1:8">
      <c r="A9" s="55">
        <v>2</v>
      </c>
      <c r="B9" s="58" t="s">
        <v>201</v>
      </c>
      <c r="C9" s="468">
        <f>C10+C11+C12+C13+C14+C15+C16+C17+C18</f>
        <v>206234185.32990003</v>
      </c>
      <c r="D9" s="468">
        <f>D10+D11+D12+D13+D14+D15+D16+D17+D18</f>
        <v>128332187.43746355</v>
      </c>
      <c r="E9" s="466">
        <f t="shared" si="0"/>
        <v>334566372.76736355</v>
      </c>
      <c r="F9" s="468">
        <f>F10+F11+F12+F13+F14+F15+F16+F17+F18</f>
        <v>178932149</v>
      </c>
      <c r="G9" s="468">
        <f>G10+G11+G12+G13+G14+G15+G16+G17+G18</f>
        <v>107526351</v>
      </c>
      <c r="H9" s="467">
        <f t="shared" si="1"/>
        <v>286458500</v>
      </c>
    </row>
    <row r="10" spans="1:8">
      <c r="A10" s="55">
        <v>2.1</v>
      </c>
      <c r="B10" s="59" t="s">
        <v>200</v>
      </c>
      <c r="C10" s="465">
        <v>1</v>
      </c>
      <c r="D10" s="465">
        <v>15998.49</v>
      </c>
      <c r="E10" s="466">
        <f t="shared" si="0"/>
        <v>15999.49</v>
      </c>
      <c r="F10" s="465">
        <v>39449</v>
      </c>
      <c r="G10" s="465">
        <v>11396</v>
      </c>
      <c r="H10" s="467">
        <f t="shared" si="1"/>
        <v>50845</v>
      </c>
    </row>
    <row r="11" spans="1:8">
      <c r="A11" s="55">
        <v>2.2000000000000002</v>
      </c>
      <c r="B11" s="59" t="s">
        <v>199</v>
      </c>
      <c r="C11" s="465">
        <v>28899149.238200001</v>
      </c>
      <c r="D11" s="465">
        <v>43676453.088941954</v>
      </c>
      <c r="E11" s="466">
        <f t="shared" si="0"/>
        <v>72575602.327141955</v>
      </c>
      <c r="F11" s="465">
        <v>24770700</v>
      </c>
      <c r="G11" s="465">
        <v>33332108</v>
      </c>
      <c r="H11" s="467">
        <f t="shared" si="1"/>
        <v>58102808</v>
      </c>
    </row>
    <row r="12" spans="1:8">
      <c r="A12" s="55">
        <v>2.2999999999999998</v>
      </c>
      <c r="B12" s="59" t="s">
        <v>198</v>
      </c>
      <c r="C12" s="465">
        <v>1116395.6000000001</v>
      </c>
      <c r="D12" s="465">
        <v>1397653.66</v>
      </c>
      <c r="E12" s="466">
        <f t="shared" si="0"/>
        <v>2514049.2599999998</v>
      </c>
      <c r="F12" s="465">
        <v>620257</v>
      </c>
      <c r="G12" s="465">
        <v>638775</v>
      </c>
      <c r="H12" s="467">
        <f t="shared" si="1"/>
        <v>1259032</v>
      </c>
    </row>
    <row r="13" spans="1:8">
      <c r="A13" s="55">
        <v>2.4</v>
      </c>
      <c r="B13" s="59" t="s">
        <v>197</v>
      </c>
      <c r="C13" s="465">
        <v>4358038.8846000005</v>
      </c>
      <c r="D13" s="465">
        <v>2381870.5511943167</v>
      </c>
      <c r="E13" s="466">
        <f t="shared" si="0"/>
        <v>6739909.4357943172</v>
      </c>
      <c r="F13" s="465">
        <v>3660887</v>
      </c>
      <c r="G13" s="465">
        <v>1038479</v>
      </c>
      <c r="H13" s="467">
        <f t="shared" si="1"/>
        <v>4699366</v>
      </c>
    </row>
    <row r="14" spans="1:8">
      <c r="A14" s="55">
        <v>2.5</v>
      </c>
      <c r="B14" s="59" t="s">
        <v>196</v>
      </c>
      <c r="C14" s="465">
        <v>1917455.95</v>
      </c>
      <c r="D14" s="465">
        <v>11179264.780000001</v>
      </c>
      <c r="E14" s="466">
        <f t="shared" si="0"/>
        <v>13096720.73</v>
      </c>
      <c r="F14" s="465">
        <v>1328576</v>
      </c>
      <c r="G14" s="465">
        <v>9824010</v>
      </c>
      <c r="H14" s="467">
        <f t="shared" si="1"/>
        <v>11152586</v>
      </c>
    </row>
    <row r="15" spans="1:8">
      <c r="A15" s="55">
        <v>2.6</v>
      </c>
      <c r="B15" s="59" t="s">
        <v>195</v>
      </c>
      <c r="C15" s="465">
        <v>8884319.1300000008</v>
      </c>
      <c r="D15" s="465">
        <v>17782769.300427303</v>
      </c>
      <c r="E15" s="466">
        <f t="shared" si="0"/>
        <v>26667088.430427305</v>
      </c>
      <c r="F15" s="465">
        <v>5628659</v>
      </c>
      <c r="G15" s="465">
        <v>18341234</v>
      </c>
      <c r="H15" s="467">
        <f t="shared" si="1"/>
        <v>23969893</v>
      </c>
    </row>
    <row r="16" spans="1:8">
      <c r="A16" s="55">
        <v>2.7</v>
      </c>
      <c r="B16" s="59" t="s">
        <v>194</v>
      </c>
      <c r="C16" s="465">
        <v>2107658.0370999998</v>
      </c>
      <c r="D16" s="465">
        <v>2483431.3160999999</v>
      </c>
      <c r="E16" s="466">
        <f t="shared" si="0"/>
        <v>4591089.3531999998</v>
      </c>
      <c r="F16" s="465">
        <v>1949792</v>
      </c>
      <c r="G16" s="465">
        <v>2168351</v>
      </c>
      <c r="H16" s="467">
        <f t="shared" si="1"/>
        <v>4118143</v>
      </c>
    </row>
    <row r="17" spans="1:8">
      <c r="A17" s="55">
        <v>2.8</v>
      </c>
      <c r="B17" s="59" t="s">
        <v>193</v>
      </c>
      <c r="C17" s="465">
        <v>158163160.44</v>
      </c>
      <c r="D17" s="465">
        <v>48736616.400799997</v>
      </c>
      <c r="E17" s="466">
        <f t="shared" si="0"/>
        <v>206899776.84079999</v>
      </c>
      <c r="F17" s="465">
        <v>140325088</v>
      </c>
      <c r="G17" s="465">
        <v>41477546</v>
      </c>
      <c r="H17" s="467">
        <f t="shared" si="1"/>
        <v>181802634</v>
      </c>
    </row>
    <row r="18" spans="1:8">
      <c r="A18" s="55">
        <v>2.9</v>
      </c>
      <c r="B18" s="59" t="s">
        <v>192</v>
      </c>
      <c r="C18" s="465">
        <v>788007.05</v>
      </c>
      <c r="D18" s="465">
        <v>678129.85</v>
      </c>
      <c r="E18" s="466">
        <f t="shared" si="0"/>
        <v>1466136.9</v>
      </c>
      <c r="F18" s="465">
        <v>608741</v>
      </c>
      <c r="G18" s="465">
        <v>694452</v>
      </c>
      <c r="H18" s="467">
        <f t="shared" si="1"/>
        <v>1303193</v>
      </c>
    </row>
    <row r="19" spans="1:8">
      <c r="A19" s="55">
        <v>3</v>
      </c>
      <c r="B19" s="58" t="s">
        <v>191</v>
      </c>
      <c r="C19" s="465">
        <v>2567545.71</v>
      </c>
      <c r="D19" s="465">
        <v>597361.74</v>
      </c>
      <c r="E19" s="466">
        <f t="shared" si="0"/>
        <v>3164907.45</v>
      </c>
      <c r="F19" s="465">
        <v>2485863</v>
      </c>
      <c r="G19" s="465">
        <v>422900</v>
      </c>
      <c r="H19" s="467">
        <f t="shared" si="1"/>
        <v>2908763</v>
      </c>
    </row>
    <row r="20" spans="1:8">
      <c r="A20" s="55">
        <v>4</v>
      </c>
      <c r="B20" s="58" t="s">
        <v>190</v>
      </c>
      <c r="C20" s="465">
        <v>47748623</v>
      </c>
      <c r="D20" s="465">
        <v>873073.59</v>
      </c>
      <c r="E20" s="466">
        <f t="shared" si="0"/>
        <v>48621696.590000004</v>
      </c>
      <c r="F20" s="465">
        <v>39158898</v>
      </c>
      <c r="G20" s="465">
        <v>138955</v>
      </c>
      <c r="H20" s="467">
        <f t="shared" si="1"/>
        <v>39297853</v>
      </c>
    </row>
    <row r="21" spans="1:8">
      <c r="A21" s="55">
        <v>5</v>
      </c>
      <c r="B21" s="58" t="s">
        <v>189</v>
      </c>
      <c r="C21" s="465">
        <v>0</v>
      </c>
      <c r="D21" s="465">
        <v>0</v>
      </c>
      <c r="E21" s="466">
        <f t="shared" si="0"/>
        <v>0</v>
      </c>
      <c r="F21" s="465">
        <v>0</v>
      </c>
      <c r="G21" s="465">
        <v>0</v>
      </c>
      <c r="H21" s="467">
        <f t="shared" si="1"/>
        <v>0</v>
      </c>
    </row>
    <row r="22" spans="1:8">
      <c r="A22" s="55">
        <v>6</v>
      </c>
      <c r="B22" s="60" t="s">
        <v>188</v>
      </c>
      <c r="C22" s="468">
        <f>C8+C9+C19+C20+C21</f>
        <v>259992634.50990003</v>
      </c>
      <c r="D22" s="468">
        <f>D8+D9+D19+D20+D21</f>
        <v>128548879.53746355</v>
      </c>
      <c r="E22" s="466">
        <f t="shared" si="0"/>
        <v>388541514.04736358</v>
      </c>
      <c r="F22" s="468">
        <f>F8+F9+F19+F20+F21</f>
        <v>225130105</v>
      </c>
      <c r="G22" s="468">
        <f>G8+G9+G19+G20+G21</f>
        <v>113950009</v>
      </c>
      <c r="H22" s="467">
        <f t="shared" si="1"/>
        <v>339080114</v>
      </c>
    </row>
    <row r="23" spans="1:8">
      <c r="A23" s="55"/>
      <c r="B23" s="224" t="s">
        <v>187</v>
      </c>
      <c r="C23" s="469"/>
      <c r="D23" s="469"/>
      <c r="E23" s="470"/>
      <c r="F23" s="469"/>
      <c r="G23" s="469"/>
      <c r="H23" s="471"/>
    </row>
    <row r="24" spans="1:8">
      <c r="A24" s="55">
        <v>7</v>
      </c>
      <c r="B24" s="58" t="s">
        <v>186</v>
      </c>
      <c r="C24" s="465">
        <v>21497681.260000002</v>
      </c>
      <c r="D24" s="465">
        <v>6062375.8099999996</v>
      </c>
      <c r="E24" s="466">
        <f t="shared" ref="E24:E31" si="2">C24+D24</f>
        <v>27560057.07</v>
      </c>
      <c r="F24" s="465">
        <v>15934367</v>
      </c>
      <c r="G24" s="465">
        <v>4907613</v>
      </c>
      <c r="H24" s="467">
        <f t="shared" ref="H24:H31" si="3">F24+G24</f>
        <v>20841980</v>
      </c>
    </row>
    <row r="25" spans="1:8">
      <c r="A25" s="55">
        <v>8</v>
      </c>
      <c r="B25" s="58" t="s">
        <v>185</v>
      </c>
      <c r="C25" s="465">
        <v>71312173.530000001</v>
      </c>
      <c r="D25" s="465">
        <v>27204057.809999999</v>
      </c>
      <c r="E25" s="466">
        <f t="shared" si="2"/>
        <v>98516231.340000004</v>
      </c>
      <c r="F25" s="465">
        <v>36689583</v>
      </c>
      <c r="G25" s="465">
        <v>26443622</v>
      </c>
      <c r="H25" s="467">
        <f t="shared" si="3"/>
        <v>63133205</v>
      </c>
    </row>
    <row r="26" spans="1:8">
      <c r="A26" s="55">
        <v>9</v>
      </c>
      <c r="B26" s="58" t="s">
        <v>184</v>
      </c>
      <c r="C26" s="465">
        <v>1514972.02</v>
      </c>
      <c r="D26" s="465">
        <v>2011.3</v>
      </c>
      <c r="E26" s="466">
        <f t="shared" si="2"/>
        <v>1516983.32</v>
      </c>
      <c r="F26" s="465">
        <v>1082106</v>
      </c>
      <c r="G26" s="465">
        <v>289218</v>
      </c>
      <c r="H26" s="467">
        <f t="shared" si="3"/>
        <v>1371324</v>
      </c>
    </row>
    <row r="27" spans="1:8">
      <c r="A27" s="55">
        <v>10</v>
      </c>
      <c r="B27" s="58" t="s">
        <v>183</v>
      </c>
      <c r="C27" s="465">
        <v>682873.44</v>
      </c>
      <c r="D27" s="465">
        <v>26756040.129999999</v>
      </c>
      <c r="E27" s="466">
        <f t="shared" si="2"/>
        <v>27438913.57</v>
      </c>
      <c r="F27" s="465">
        <v>16310711</v>
      </c>
      <c r="G27" s="465">
        <v>27294401</v>
      </c>
      <c r="H27" s="467">
        <f t="shared" si="3"/>
        <v>43605112</v>
      </c>
    </row>
    <row r="28" spans="1:8">
      <c r="A28" s="55">
        <v>11</v>
      </c>
      <c r="B28" s="58" t="s">
        <v>182</v>
      </c>
      <c r="C28" s="465">
        <v>32004697.629999999</v>
      </c>
      <c r="D28" s="465">
        <v>15920670.050000001</v>
      </c>
      <c r="E28" s="466">
        <f t="shared" si="2"/>
        <v>47925367.68</v>
      </c>
      <c r="F28" s="465">
        <v>46255064</v>
      </c>
      <c r="G28" s="465">
        <v>15464577</v>
      </c>
      <c r="H28" s="467">
        <f t="shared" si="3"/>
        <v>61719641</v>
      </c>
    </row>
    <row r="29" spans="1:8">
      <c r="A29" s="55">
        <v>12</v>
      </c>
      <c r="B29" s="58" t="s">
        <v>181</v>
      </c>
      <c r="C29" s="465">
        <v>0</v>
      </c>
      <c r="D29" s="465">
        <v>0</v>
      </c>
      <c r="E29" s="466">
        <f t="shared" si="2"/>
        <v>0</v>
      </c>
      <c r="F29" s="465">
        <v>0</v>
      </c>
      <c r="G29" s="465">
        <v>0</v>
      </c>
      <c r="H29" s="467">
        <f t="shared" si="3"/>
        <v>0</v>
      </c>
    </row>
    <row r="30" spans="1:8">
      <c r="A30" s="55">
        <v>13</v>
      </c>
      <c r="B30" s="61" t="s">
        <v>180</v>
      </c>
      <c r="C30" s="468">
        <f>C24+C25+C26+C27+C28+C29</f>
        <v>127012397.88</v>
      </c>
      <c r="D30" s="468">
        <f>D24+D25+D26+D27+D28+D29</f>
        <v>75945155.099999994</v>
      </c>
      <c r="E30" s="466">
        <f t="shared" si="2"/>
        <v>202957552.97999999</v>
      </c>
      <c r="F30" s="468">
        <f>F24+F25+F26+F27+F28+F29</f>
        <v>116271831</v>
      </c>
      <c r="G30" s="468">
        <f>G24+G25+G26+G27+G28+G29</f>
        <v>74399431</v>
      </c>
      <c r="H30" s="467">
        <f t="shared" si="3"/>
        <v>190671262</v>
      </c>
    </row>
    <row r="31" spans="1:8">
      <c r="A31" s="55">
        <v>14</v>
      </c>
      <c r="B31" s="61" t="s">
        <v>179</v>
      </c>
      <c r="C31" s="468">
        <f>C22-C30</f>
        <v>132980236.62990004</v>
      </c>
      <c r="D31" s="468">
        <f>D22-D30</f>
        <v>52603724.437463552</v>
      </c>
      <c r="E31" s="466">
        <f t="shared" si="2"/>
        <v>185583961.06736359</v>
      </c>
      <c r="F31" s="468">
        <f>F22-F30</f>
        <v>108858274</v>
      </c>
      <c r="G31" s="468">
        <f>G22-G30</f>
        <v>39550578</v>
      </c>
      <c r="H31" s="467">
        <f t="shared" si="3"/>
        <v>148408852</v>
      </c>
    </row>
    <row r="32" spans="1:8">
      <c r="A32" s="55"/>
      <c r="B32" s="62"/>
      <c r="C32" s="472"/>
      <c r="D32" s="473"/>
      <c r="E32" s="470"/>
      <c r="F32" s="473"/>
      <c r="G32" s="473"/>
      <c r="H32" s="471"/>
    </row>
    <row r="33" spans="1:8">
      <c r="A33" s="55"/>
      <c r="B33" s="62" t="s">
        <v>178</v>
      </c>
      <c r="C33" s="469"/>
      <c r="D33" s="469"/>
      <c r="E33" s="470"/>
      <c r="F33" s="469"/>
      <c r="G33" s="469"/>
      <c r="H33" s="471"/>
    </row>
    <row r="34" spans="1:8">
      <c r="A34" s="55">
        <v>15</v>
      </c>
      <c r="B34" s="63" t="s">
        <v>177</v>
      </c>
      <c r="C34" s="466">
        <f>C35-C36</f>
        <v>43121180.130000003</v>
      </c>
      <c r="D34" s="466">
        <f>D35-D36</f>
        <v>-3566742.7799999993</v>
      </c>
      <c r="E34" s="466">
        <f t="shared" ref="E34:E45" si="4">C34+D34</f>
        <v>39554437.350000001</v>
      </c>
      <c r="F34" s="466">
        <f>F35-F36</f>
        <v>38481074</v>
      </c>
      <c r="G34" s="466">
        <f>G35-G36</f>
        <v>-7723122</v>
      </c>
      <c r="H34" s="466">
        <f t="shared" ref="H34:H45" si="5">F34+G34</f>
        <v>30757952</v>
      </c>
    </row>
    <row r="35" spans="1:8">
      <c r="A35" s="55">
        <v>15.1</v>
      </c>
      <c r="B35" s="59" t="s">
        <v>176</v>
      </c>
      <c r="C35" s="465">
        <v>55005989.710000001</v>
      </c>
      <c r="D35" s="465">
        <v>14358305.1</v>
      </c>
      <c r="E35" s="466">
        <f t="shared" si="4"/>
        <v>69364294.810000002</v>
      </c>
      <c r="F35" s="465">
        <v>48578474</v>
      </c>
      <c r="G35" s="465">
        <v>15216077</v>
      </c>
      <c r="H35" s="466">
        <f t="shared" si="5"/>
        <v>63794551</v>
      </c>
    </row>
    <row r="36" spans="1:8">
      <c r="A36" s="55">
        <v>15.2</v>
      </c>
      <c r="B36" s="59" t="s">
        <v>175</v>
      </c>
      <c r="C36" s="465">
        <v>11884809.58</v>
      </c>
      <c r="D36" s="465">
        <v>17925047.879999999</v>
      </c>
      <c r="E36" s="466">
        <f t="shared" si="4"/>
        <v>29809857.460000001</v>
      </c>
      <c r="F36" s="465">
        <v>10097400</v>
      </c>
      <c r="G36" s="465">
        <v>22939199</v>
      </c>
      <c r="H36" s="466">
        <f t="shared" si="5"/>
        <v>33036599</v>
      </c>
    </row>
    <row r="37" spans="1:8">
      <c r="A37" s="55">
        <v>16</v>
      </c>
      <c r="B37" s="58" t="s">
        <v>174</v>
      </c>
      <c r="C37" s="465">
        <v>0</v>
      </c>
      <c r="D37" s="465">
        <v>0</v>
      </c>
      <c r="E37" s="466">
        <f t="shared" si="4"/>
        <v>0</v>
      </c>
      <c r="F37" s="465">
        <v>632376</v>
      </c>
      <c r="G37" s="465">
        <v>0</v>
      </c>
      <c r="H37" s="466">
        <f t="shared" si="5"/>
        <v>632376</v>
      </c>
    </row>
    <row r="38" spans="1:8">
      <c r="A38" s="55">
        <v>17</v>
      </c>
      <c r="B38" s="58" t="s">
        <v>173</v>
      </c>
      <c r="C38" s="465">
        <v>0</v>
      </c>
      <c r="D38" s="465">
        <v>0</v>
      </c>
      <c r="E38" s="466">
        <f t="shared" si="4"/>
        <v>0</v>
      </c>
      <c r="F38" s="465">
        <v>0</v>
      </c>
      <c r="G38" s="465">
        <v>1223294</v>
      </c>
      <c r="H38" s="466">
        <f t="shared" si="5"/>
        <v>1223294</v>
      </c>
    </row>
    <row r="39" spans="1:8">
      <c r="A39" s="55">
        <v>18</v>
      </c>
      <c r="B39" s="58" t="s">
        <v>172</v>
      </c>
      <c r="C39" s="465">
        <v>11418165.42</v>
      </c>
      <c r="D39" s="465">
        <v>29193.09</v>
      </c>
      <c r="E39" s="466">
        <f t="shared" si="4"/>
        <v>11447358.51</v>
      </c>
      <c r="F39" s="465">
        <v>343621</v>
      </c>
      <c r="G39" s="465">
        <v>485323</v>
      </c>
      <c r="H39" s="466">
        <f t="shared" si="5"/>
        <v>828944</v>
      </c>
    </row>
    <row r="40" spans="1:8">
      <c r="A40" s="55">
        <v>19</v>
      </c>
      <c r="B40" s="58" t="s">
        <v>171</v>
      </c>
      <c r="C40" s="465">
        <v>20495374.690000001</v>
      </c>
      <c r="D40" s="465">
        <v>0</v>
      </c>
      <c r="E40" s="466">
        <f t="shared" si="4"/>
        <v>20495374.690000001</v>
      </c>
      <c r="F40" s="465">
        <v>62856342</v>
      </c>
      <c r="G40" s="465">
        <v>0</v>
      </c>
      <c r="H40" s="466">
        <f t="shared" si="5"/>
        <v>62856342</v>
      </c>
    </row>
    <row r="41" spans="1:8">
      <c r="A41" s="55">
        <v>20</v>
      </c>
      <c r="B41" s="58" t="s">
        <v>170</v>
      </c>
      <c r="C41" s="465">
        <v>9723239.7200000007</v>
      </c>
      <c r="D41" s="465">
        <v>0</v>
      </c>
      <c r="E41" s="466">
        <f t="shared" si="4"/>
        <v>9723239.7200000007</v>
      </c>
      <c r="F41" s="465">
        <v>-20820704</v>
      </c>
      <c r="G41" s="465">
        <v>0</v>
      </c>
      <c r="H41" s="466">
        <f t="shared" si="5"/>
        <v>-20820704</v>
      </c>
    </row>
    <row r="42" spans="1:8">
      <c r="A42" s="55">
        <v>21</v>
      </c>
      <c r="B42" s="58" t="s">
        <v>169</v>
      </c>
      <c r="C42" s="465">
        <v>9200724.3699999992</v>
      </c>
      <c r="D42" s="465">
        <v>0</v>
      </c>
      <c r="E42" s="466">
        <f t="shared" si="4"/>
        <v>9200724.3699999992</v>
      </c>
      <c r="F42" s="465">
        <v>1507614</v>
      </c>
      <c r="G42" s="465">
        <v>0</v>
      </c>
      <c r="H42" s="466">
        <f t="shared" si="5"/>
        <v>1507614</v>
      </c>
    </row>
    <row r="43" spans="1:8">
      <c r="A43" s="55">
        <v>22</v>
      </c>
      <c r="B43" s="58" t="s">
        <v>168</v>
      </c>
      <c r="C43" s="465">
        <v>2764221.02</v>
      </c>
      <c r="D43" s="465">
        <v>7404989.1200000001</v>
      </c>
      <c r="E43" s="466">
        <f t="shared" si="4"/>
        <v>10169210.140000001</v>
      </c>
      <c r="F43" s="465">
        <v>2617479</v>
      </c>
      <c r="G43" s="465">
        <v>8320134</v>
      </c>
      <c r="H43" s="466">
        <f t="shared" si="5"/>
        <v>10937613</v>
      </c>
    </row>
    <row r="44" spans="1:8">
      <c r="A44" s="55">
        <v>23</v>
      </c>
      <c r="B44" s="58" t="s">
        <v>167</v>
      </c>
      <c r="C44" s="465">
        <v>12709663.449999999</v>
      </c>
      <c r="D44" s="465">
        <v>173073.01693405153</v>
      </c>
      <c r="E44" s="466">
        <f t="shared" si="4"/>
        <v>12882736.466934051</v>
      </c>
      <c r="F44" s="465">
        <v>8061736</v>
      </c>
      <c r="G44" s="465">
        <v>-346</v>
      </c>
      <c r="H44" s="466">
        <f t="shared" si="5"/>
        <v>8061390</v>
      </c>
    </row>
    <row r="45" spans="1:8">
      <c r="A45" s="55">
        <v>24</v>
      </c>
      <c r="B45" s="61" t="s">
        <v>284</v>
      </c>
      <c r="C45" s="468">
        <f>C34+C37+C38+C39+C40+C41+C42+C43+C44</f>
        <v>109432568.80000001</v>
      </c>
      <c r="D45" s="468">
        <f>D34+D37+D38+D39+D40+D41+D42+D43+D44</f>
        <v>4040512.4469340523</v>
      </c>
      <c r="E45" s="466">
        <f t="shared" si="4"/>
        <v>113473081.24693407</v>
      </c>
      <c r="F45" s="468">
        <f>F34+F37+F38+F39+F40+F41+F42+F43+F44</f>
        <v>93679538</v>
      </c>
      <c r="G45" s="468">
        <f>G34+G37+G38+G39+G40+G41+G42+G43+G44</f>
        <v>2305283</v>
      </c>
      <c r="H45" s="466">
        <f t="shared" si="5"/>
        <v>95984821</v>
      </c>
    </row>
    <row r="46" spans="1:8">
      <c r="A46" s="55"/>
      <c r="B46" s="224" t="s">
        <v>166</v>
      </c>
      <c r="C46" s="469"/>
      <c r="D46" s="469"/>
      <c r="E46" s="470"/>
      <c r="F46" s="469"/>
      <c r="G46" s="469"/>
      <c r="H46" s="471"/>
    </row>
    <row r="47" spans="1:8">
      <c r="A47" s="55">
        <v>25</v>
      </c>
      <c r="B47" s="58" t="s">
        <v>165</v>
      </c>
      <c r="C47" s="465">
        <v>4115064.67</v>
      </c>
      <c r="D47" s="465">
        <v>2133057.16</v>
      </c>
      <c r="E47" s="466">
        <f t="shared" ref="E47:E54" si="6">C47+D47</f>
        <v>6248121.8300000001</v>
      </c>
      <c r="F47" s="465">
        <v>2915560</v>
      </c>
      <c r="G47" s="465">
        <v>2155932</v>
      </c>
      <c r="H47" s="467">
        <f t="shared" ref="H47:H54" si="7">F47+G47</f>
        <v>5071492</v>
      </c>
    </row>
    <row r="48" spans="1:8">
      <c r="A48" s="55">
        <v>26</v>
      </c>
      <c r="B48" s="58" t="s">
        <v>164</v>
      </c>
      <c r="C48" s="465">
        <v>5183217.28</v>
      </c>
      <c r="D48" s="465">
        <v>2539587.23</v>
      </c>
      <c r="E48" s="466">
        <f t="shared" si="6"/>
        <v>7722804.5099999998</v>
      </c>
      <c r="F48" s="465">
        <v>6213017</v>
      </c>
      <c r="G48" s="465">
        <v>4383127</v>
      </c>
      <c r="H48" s="467">
        <f t="shared" si="7"/>
        <v>10596144</v>
      </c>
    </row>
    <row r="49" spans="1:8">
      <c r="A49" s="55">
        <v>27</v>
      </c>
      <c r="B49" s="58" t="s">
        <v>163</v>
      </c>
      <c r="C49" s="465">
        <v>54846845.140000001</v>
      </c>
      <c r="D49" s="465">
        <v>0</v>
      </c>
      <c r="E49" s="466">
        <f t="shared" si="6"/>
        <v>54846845.140000001</v>
      </c>
      <c r="F49" s="465">
        <v>52184721</v>
      </c>
      <c r="G49" s="465">
        <v>0</v>
      </c>
      <c r="H49" s="467">
        <f t="shared" si="7"/>
        <v>52184721</v>
      </c>
    </row>
    <row r="50" spans="1:8">
      <c r="A50" s="55">
        <v>28</v>
      </c>
      <c r="B50" s="58" t="s">
        <v>162</v>
      </c>
      <c r="C50" s="465">
        <v>3707440.18</v>
      </c>
      <c r="D50" s="465">
        <v>0</v>
      </c>
      <c r="E50" s="466">
        <f t="shared" si="6"/>
        <v>3707440.18</v>
      </c>
      <c r="F50" s="465">
        <v>2762413</v>
      </c>
      <c r="G50" s="465">
        <v>0</v>
      </c>
      <c r="H50" s="467">
        <f t="shared" si="7"/>
        <v>2762413</v>
      </c>
    </row>
    <row r="51" spans="1:8">
      <c r="A51" s="55">
        <v>29</v>
      </c>
      <c r="B51" s="58" t="s">
        <v>161</v>
      </c>
      <c r="C51" s="465">
        <v>18622890.98</v>
      </c>
      <c r="D51" s="465">
        <v>0</v>
      </c>
      <c r="E51" s="466">
        <f t="shared" si="6"/>
        <v>18622890.98</v>
      </c>
      <c r="F51" s="465">
        <v>24049803</v>
      </c>
      <c r="G51" s="465">
        <v>0</v>
      </c>
      <c r="H51" s="467">
        <f t="shared" si="7"/>
        <v>24049803</v>
      </c>
    </row>
    <row r="52" spans="1:8">
      <c r="A52" s="55">
        <v>30</v>
      </c>
      <c r="B52" s="58" t="s">
        <v>160</v>
      </c>
      <c r="C52" s="465">
        <v>14862495.789999999</v>
      </c>
      <c r="D52" s="465">
        <v>171492.25</v>
      </c>
      <c r="E52" s="466">
        <f t="shared" si="6"/>
        <v>15033988.039999999</v>
      </c>
      <c r="F52" s="465">
        <v>13889448</v>
      </c>
      <c r="G52" s="465">
        <v>184111</v>
      </c>
      <c r="H52" s="467">
        <f t="shared" si="7"/>
        <v>14073559</v>
      </c>
    </row>
    <row r="53" spans="1:8">
      <c r="A53" s="55">
        <v>31</v>
      </c>
      <c r="B53" s="61" t="s">
        <v>285</v>
      </c>
      <c r="C53" s="468">
        <f>C47+C48+C49+C50+C51+C52</f>
        <v>101337954.04000002</v>
      </c>
      <c r="D53" s="468">
        <f>D47+D48+D49+D50+D51+D52</f>
        <v>4844136.6400000006</v>
      </c>
      <c r="E53" s="466">
        <f t="shared" si="6"/>
        <v>106182090.68000002</v>
      </c>
      <c r="F53" s="468">
        <f>F47+F48+F49+F50+F51+F52</f>
        <v>102014962</v>
      </c>
      <c r="G53" s="468">
        <f>G47+G48+G49+G50+G51+G52</f>
        <v>6723170</v>
      </c>
      <c r="H53" s="466">
        <f t="shared" si="7"/>
        <v>108738132</v>
      </c>
    </row>
    <row r="54" spans="1:8">
      <c r="A54" s="55">
        <v>32</v>
      </c>
      <c r="B54" s="61" t="s">
        <v>286</v>
      </c>
      <c r="C54" s="468">
        <f>C45-C53</f>
        <v>8094614.7599999905</v>
      </c>
      <c r="D54" s="468">
        <f>D45-D53</f>
        <v>-803624.19306594832</v>
      </c>
      <c r="E54" s="466">
        <f t="shared" si="6"/>
        <v>7290990.5669340417</v>
      </c>
      <c r="F54" s="468">
        <f>F45-F53</f>
        <v>-8335424</v>
      </c>
      <c r="G54" s="468">
        <f>G45-G53</f>
        <v>-4417887</v>
      </c>
      <c r="H54" s="466">
        <f t="shared" si="7"/>
        <v>-12753311</v>
      </c>
    </row>
    <row r="55" spans="1:8">
      <c r="A55" s="55"/>
      <c r="B55" s="62"/>
      <c r="C55" s="473"/>
      <c r="D55" s="473"/>
      <c r="E55" s="470"/>
      <c r="F55" s="473"/>
      <c r="G55" s="473"/>
      <c r="H55" s="471"/>
    </row>
    <row r="56" spans="1:8">
      <c r="A56" s="55">
        <v>33</v>
      </c>
      <c r="B56" s="61" t="s">
        <v>159</v>
      </c>
      <c r="C56" s="468">
        <f>C31+C54</f>
        <v>141074851.38990003</v>
      </c>
      <c r="D56" s="468">
        <f>D31+D54</f>
        <v>51800100.244397603</v>
      </c>
      <c r="E56" s="466">
        <f>C56+D56</f>
        <v>192874951.63429764</v>
      </c>
      <c r="F56" s="468">
        <f>F31+F54</f>
        <v>100522850</v>
      </c>
      <c r="G56" s="468">
        <f>G31+G54</f>
        <v>35132691</v>
      </c>
      <c r="H56" s="467">
        <f>F56+G56</f>
        <v>135655541</v>
      </c>
    </row>
    <row r="57" spans="1:8">
      <c r="A57" s="55"/>
      <c r="B57" s="62"/>
      <c r="C57" s="473"/>
      <c r="D57" s="473"/>
      <c r="E57" s="470"/>
      <c r="F57" s="473"/>
      <c r="G57" s="473"/>
      <c r="H57" s="471"/>
    </row>
    <row r="58" spans="1:8">
      <c r="A58" s="55">
        <v>34</v>
      </c>
      <c r="B58" s="58" t="s">
        <v>158</v>
      </c>
      <c r="C58" s="465">
        <v>-7061675.6964999996</v>
      </c>
      <c r="D58" s="465">
        <v>-6793388.4800000004</v>
      </c>
      <c r="E58" s="466">
        <f>C58+D58</f>
        <v>-13855064.1765</v>
      </c>
      <c r="F58" s="465">
        <v>454607446</v>
      </c>
      <c r="G58" s="465">
        <v>-1598059</v>
      </c>
      <c r="H58" s="467">
        <f>F58+G58</f>
        <v>453009387</v>
      </c>
    </row>
    <row r="59" spans="1:8" s="225" customFormat="1">
      <c r="A59" s="55">
        <v>35</v>
      </c>
      <c r="B59" s="58" t="s">
        <v>157</v>
      </c>
      <c r="C59" s="465">
        <v>-1423903.97</v>
      </c>
      <c r="D59" s="465">
        <v>0</v>
      </c>
      <c r="E59" s="466">
        <f>C59+D59</f>
        <v>-1423903.97</v>
      </c>
      <c r="F59" s="465">
        <v>5046664</v>
      </c>
      <c r="G59" s="465">
        <v>0</v>
      </c>
      <c r="H59" s="467">
        <f>F59+G59</f>
        <v>5046664</v>
      </c>
    </row>
    <row r="60" spans="1:8">
      <c r="A60" s="55">
        <v>36</v>
      </c>
      <c r="B60" s="58" t="s">
        <v>156</v>
      </c>
      <c r="C60" s="465">
        <v>4999530.0608999999</v>
      </c>
      <c r="D60" s="465">
        <v>-153281.29999999999</v>
      </c>
      <c r="E60" s="466">
        <f>C60+D60</f>
        <v>4846248.7609000001</v>
      </c>
      <c r="F60" s="465">
        <v>10629017</v>
      </c>
      <c r="G60" s="465">
        <v>1359858</v>
      </c>
      <c r="H60" s="467">
        <f>F60+G60</f>
        <v>11988875</v>
      </c>
    </row>
    <row r="61" spans="1:8">
      <c r="A61" s="55">
        <v>37</v>
      </c>
      <c r="B61" s="61" t="s">
        <v>155</v>
      </c>
      <c r="C61" s="468">
        <f>C58+C59+C60</f>
        <v>-3486049.6056000004</v>
      </c>
      <c r="D61" s="468">
        <f>D58+D59+D60</f>
        <v>-6946669.7800000003</v>
      </c>
      <c r="E61" s="466">
        <f>C61+D61</f>
        <v>-10432719.385600001</v>
      </c>
      <c r="F61" s="468">
        <f>F58+F59+F60</f>
        <v>470283127</v>
      </c>
      <c r="G61" s="468">
        <f>G58+G59+G60</f>
        <v>-238201</v>
      </c>
      <c r="H61" s="467">
        <f>F61+G61</f>
        <v>470044926</v>
      </c>
    </row>
    <row r="62" spans="1:8">
      <c r="A62" s="55"/>
      <c r="B62" s="64"/>
      <c r="C62" s="469"/>
      <c r="D62" s="469"/>
      <c r="E62" s="470"/>
      <c r="F62" s="469"/>
      <c r="G62" s="469"/>
      <c r="H62" s="471"/>
    </row>
    <row r="63" spans="1:8">
      <c r="A63" s="55">
        <v>38</v>
      </c>
      <c r="B63" s="65" t="s">
        <v>154</v>
      </c>
      <c r="C63" s="468">
        <f>C56-C61</f>
        <v>144560900.99550003</v>
      </c>
      <c r="D63" s="468">
        <f>D56-D61</f>
        <v>58746770.024397604</v>
      </c>
      <c r="E63" s="466">
        <f>C63+D63</f>
        <v>203307671.01989764</v>
      </c>
      <c r="F63" s="468">
        <f>F56-F61</f>
        <v>-369760277</v>
      </c>
      <c r="G63" s="468">
        <f>G56-G61</f>
        <v>35370892</v>
      </c>
      <c r="H63" s="467">
        <f>F63+G63</f>
        <v>-334389385</v>
      </c>
    </row>
    <row r="64" spans="1:8">
      <c r="A64" s="51">
        <v>39</v>
      </c>
      <c r="B64" s="58" t="s">
        <v>153</v>
      </c>
      <c r="C64" s="474">
        <v>10751021</v>
      </c>
      <c r="D64" s="474"/>
      <c r="E64" s="466">
        <f>C64+D64</f>
        <v>10751021</v>
      </c>
      <c r="F64" s="474">
        <v>-58623336</v>
      </c>
      <c r="G64" s="474"/>
      <c r="H64" s="467">
        <f>F64+G64</f>
        <v>-58623336</v>
      </c>
    </row>
    <row r="65" spans="1:8">
      <c r="A65" s="55">
        <v>40</v>
      </c>
      <c r="B65" s="61" t="s">
        <v>152</v>
      </c>
      <c r="C65" s="468">
        <f>C63-C64</f>
        <v>133809879.99550003</v>
      </c>
      <c r="D65" s="468">
        <f>D63-D64</f>
        <v>58746770.024397604</v>
      </c>
      <c r="E65" s="466">
        <f>C65+D65</f>
        <v>192556650.01989764</v>
      </c>
      <c r="F65" s="468">
        <f>F63-F64</f>
        <v>-311136941</v>
      </c>
      <c r="G65" s="468">
        <f>G63-G64</f>
        <v>35370892</v>
      </c>
      <c r="H65" s="467">
        <f>F65+G65</f>
        <v>-275766049</v>
      </c>
    </row>
    <row r="66" spans="1:8">
      <c r="A66" s="51">
        <v>41</v>
      </c>
      <c r="B66" s="58" t="s">
        <v>151</v>
      </c>
      <c r="C66" s="474">
        <v>-149557.16</v>
      </c>
      <c r="D66" s="474"/>
      <c r="E66" s="466">
        <f>C66+D66</f>
        <v>-149557.16</v>
      </c>
      <c r="F66" s="474">
        <v>-649391</v>
      </c>
      <c r="G66" s="474"/>
      <c r="H66" s="467">
        <f>F66+G66</f>
        <v>-649391</v>
      </c>
    </row>
    <row r="67" spans="1:8" ht="13.5" thickBot="1">
      <c r="A67" s="66">
        <v>42</v>
      </c>
      <c r="B67" s="67" t="s">
        <v>150</v>
      </c>
      <c r="C67" s="475">
        <f>C65+C66</f>
        <v>133660322.83550003</v>
      </c>
      <c r="D67" s="475">
        <f>D65+D66</f>
        <v>58746770.024397604</v>
      </c>
      <c r="E67" s="476">
        <f>C67+D67</f>
        <v>192407092.85989764</v>
      </c>
      <c r="F67" s="475">
        <f>F65+F66</f>
        <v>-311786332</v>
      </c>
      <c r="G67" s="475">
        <f>G65+G66</f>
        <v>35370892</v>
      </c>
      <c r="H67" s="477">
        <f>F67+G67</f>
        <v>-276415440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>
      <selection activeCell="D11" sqref="D11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9" width="15.5703125" style="5" customWidth="1"/>
    <col min="10" max="16384" width="9.140625" style="5"/>
  </cols>
  <sheetData>
    <row r="1" spans="1:8">
      <c r="A1" s="2" t="s">
        <v>35</v>
      </c>
      <c r="B1" s="5" t="s">
        <v>502</v>
      </c>
    </row>
    <row r="2" spans="1:8">
      <c r="A2" s="2" t="s">
        <v>36</v>
      </c>
      <c r="B2" s="464">
        <f>'1. key ratios '!B2</f>
        <v>44286</v>
      </c>
    </row>
    <row r="3" spans="1:8">
      <c r="A3" s="4"/>
    </row>
    <row r="4" spans="1:8" ht="15" thickBot="1">
      <c r="A4" s="4" t="s">
        <v>79</v>
      </c>
      <c r="B4" s="4"/>
      <c r="C4" s="203"/>
      <c r="D4" s="203"/>
      <c r="E4" s="203"/>
      <c r="F4" s="204"/>
      <c r="G4" s="204"/>
      <c r="H4" s="205" t="s">
        <v>78</v>
      </c>
    </row>
    <row r="5" spans="1:8">
      <c r="A5" s="520" t="s">
        <v>11</v>
      </c>
      <c r="B5" s="522" t="s">
        <v>351</v>
      </c>
      <c r="C5" s="516" t="s">
        <v>73</v>
      </c>
      <c r="D5" s="517"/>
      <c r="E5" s="518"/>
      <c r="F5" s="516" t="s">
        <v>77</v>
      </c>
      <c r="G5" s="517"/>
      <c r="H5" s="519"/>
    </row>
    <row r="6" spans="1:8">
      <c r="A6" s="521"/>
      <c r="B6" s="523"/>
      <c r="C6" s="26" t="s">
        <v>298</v>
      </c>
      <c r="D6" s="26" t="s">
        <v>127</v>
      </c>
      <c r="E6" s="26" t="s">
        <v>114</v>
      </c>
      <c r="F6" s="26" t="s">
        <v>298</v>
      </c>
      <c r="G6" s="26" t="s">
        <v>127</v>
      </c>
      <c r="H6" s="27" t="s">
        <v>114</v>
      </c>
    </row>
    <row r="7" spans="1:8" s="16" customFormat="1">
      <c r="A7" s="206">
        <v>1</v>
      </c>
      <c r="B7" s="207" t="s">
        <v>385</v>
      </c>
      <c r="C7" s="32"/>
      <c r="D7" s="32"/>
      <c r="E7" s="208">
        <f>C7+D7</f>
        <v>0</v>
      </c>
      <c r="F7" s="32"/>
      <c r="G7" s="32"/>
      <c r="H7" s="33">
        <f t="shared" ref="H7:H53" si="0">F7+G7</f>
        <v>0</v>
      </c>
    </row>
    <row r="8" spans="1:8" s="16" customFormat="1">
      <c r="A8" s="206">
        <v>1.1000000000000001</v>
      </c>
      <c r="B8" s="259" t="s">
        <v>316</v>
      </c>
      <c r="C8" s="32">
        <v>696656255.38999999</v>
      </c>
      <c r="D8" s="32">
        <v>805522610.78260005</v>
      </c>
      <c r="E8" s="208">
        <f t="shared" ref="E8:E53" si="1">C8+D8</f>
        <v>1502178866.1726</v>
      </c>
      <c r="F8" s="32">
        <v>642634042</v>
      </c>
      <c r="G8" s="32">
        <v>775961325</v>
      </c>
      <c r="H8" s="33">
        <f t="shared" si="0"/>
        <v>1418595367</v>
      </c>
    </row>
    <row r="9" spans="1:8" s="16" customFormat="1">
      <c r="A9" s="206">
        <v>1.2</v>
      </c>
      <c r="B9" s="259" t="s">
        <v>317</v>
      </c>
      <c r="C9" s="32">
        <v>0</v>
      </c>
      <c r="D9" s="32">
        <v>124910827</v>
      </c>
      <c r="E9" s="208">
        <f t="shared" si="1"/>
        <v>124910827</v>
      </c>
      <c r="F9" s="32">
        <v>0</v>
      </c>
      <c r="G9" s="32">
        <v>101553794</v>
      </c>
      <c r="H9" s="33">
        <f t="shared" si="0"/>
        <v>101553794</v>
      </c>
    </row>
    <row r="10" spans="1:8" s="16" customFormat="1">
      <c r="A10" s="206">
        <v>1.3</v>
      </c>
      <c r="B10" s="259" t="s">
        <v>318</v>
      </c>
      <c r="C10" s="32">
        <v>207162188.88999999</v>
      </c>
      <c r="D10" s="32">
        <v>30195555.068399996</v>
      </c>
      <c r="E10" s="208">
        <f t="shared" si="1"/>
        <v>237357743.95839998</v>
      </c>
      <c r="F10" s="32">
        <v>209044614</v>
      </c>
      <c r="G10" s="32">
        <v>15739074</v>
      </c>
      <c r="H10" s="33">
        <f t="shared" si="0"/>
        <v>224783688</v>
      </c>
    </row>
    <row r="11" spans="1:8" s="16" customFormat="1">
      <c r="A11" s="206">
        <v>1.4</v>
      </c>
      <c r="B11" s="259" t="s">
        <v>299</v>
      </c>
      <c r="C11" s="32">
        <v>148601847.75999999</v>
      </c>
      <c r="D11" s="32">
        <v>200374152.7545</v>
      </c>
      <c r="E11" s="208">
        <f t="shared" si="1"/>
        <v>348976000.51450002</v>
      </c>
      <c r="F11" s="32">
        <v>104942305</v>
      </c>
      <c r="G11" s="32">
        <v>241715344</v>
      </c>
      <c r="H11" s="33">
        <f t="shared" si="0"/>
        <v>346657649</v>
      </c>
    </row>
    <row r="12" spans="1:8" s="16" customFormat="1" ht="29.25" customHeight="1">
      <c r="A12" s="206">
        <v>2</v>
      </c>
      <c r="B12" s="210" t="s">
        <v>320</v>
      </c>
      <c r="C12" s="32">
        <v>0</v>
      </c>
      <c r="D12" s="32">
        <v>0</v>
      </c>
      <c r="E12" s="208">
        <f t="shared" si="1"/>
        <v>0</v>
      </c>
      <c r="F12" s="32">
        <v>0</v>
      </c>
      <c r="G12" s="32">
        <v>0</v>
      </c>
      <c r="H12" s="33">
        <f t="shared" si="0"/>
        <v>0</v>
      </c>
    </row>
    <row r="13" spans="1:8" s="16" customFormat="1" ht="19.899999999999999" customHeight="1">
      <c r="A13" s="206">
        <v>3</v>
      </c>
      <c r="B13" s="210" t="s">
        <v>319</v>
      </c>
      <c r="C13" s="32"/>
      <c r="D13" s="32"/>
      <c r="E13" s="208">
        <f t="shared" si="1"/>
        <v>0</v>
      </c>
      <c r="F13" s="32"/>
      <c r="G13" s="32"/>
      <c r="H13" s="33">
        <f t="shared" si="0"/>
        <v>0</v>
      </c>
    </row>
    <row r="14" spans="1:8" s="16" customFormat="1">
      <c r="A14" s="206">
        <v>3.1</v>
      </c>
      <c r="B14" s="260" t="s">
        <v>300</v>
      </c>
      <c r="C14" s="32">
        <v>1955549000</v>
      </c>
      <c r="D14" s="32">
        <v>0</v>
      </c>
      <c r="E14" s="208">
        <f t="shared" si="1"/>
        <v>1955549000</v>
      </c>
      <c r="F14" s="32">
        <v>2092737000</v>
      </c>
      <c r="G14" s="32">
        <v>0</v>
      </c>
      <c r="H14" s="33">
        <f t="shared" si="0"/>
        <v>2092737000</v>
      </c>
    </row>
    <row r="15" spans="1:8" s="16" customFormat="1">
      <c r="A15" s="206">
        <v>3.2</v>
      </c>
      <c r="B15" s="260" t="s">
        <v>301</v>
      </c>
      <c r="C15" s="32"/>
      <c r="D15" s="32"/>
      <c r="E15" s="208">
        <f t="shared" si="1"/>
        <v>0</v>
      </c>
      <c r="F15" s="32"/>
      <c r="G15" s="32"/>
      <c r="H15" s="33">
        <f t="shared" si="0"/>
        <v>0</v>
      </c>
    </row>
    <row r="16" spans="1:8" s="16" customFormat="1">
      <c r="A16" s="206">
        <v>4</v>
      </c>
      <c r="B16" s="263" t="s">
        <v>330</v>
      </c>
      <c r="C16" s="32"/>
      <c r="D16" s="32"/>
      <c r="E16" s="208">
        <f t="shared" si="1"/>
        <v>0</v>
      </c>
      <c r="F16" s="32"/>
      <c r="G16" s="32"/>
      <c r="H16" s="33">
        <f t="shared" si="0"/>
        <v>0</v>
      </c>
    </row>
    <row r="17" spans="1:8" s="16" customFormat="1">
      <c r="A17" s="206">
        <v>4.0999999999999996</v>
      </c>
      <c r="B17" s="260" t="s">
        <v>321</v>
      </c>
      <c r="C17" s="32">
        <v>325634003.44</v>
      </c>
      <c r="D17" s="32">
        <v>247091323.91</v>
      </c>
      <c r="E17" s="208">
        <f t="shared" si="1"/>
        <v>572725327.35000002</v>
      </c>
      <c r="F17" s="32">
        <v>257128204</v>
      </c>
      <c r="G17" s="32">
        <v>245121012</v>
      </c>
      <c r="H17" s="33">
        <f t="shared" si="0"/>
        <v>502249216</v>
      </c>
    </row>
    <row r="18" spans="1:8" s="16" customFormat="1">
      <c r="A18" s="206">
        <v>4.2</v>
      </c>
      <c r="B18" s="260" t="s">
        <v>315</v>
      </c>
      <c r="C18" s="32">
        <v>468949515.82999998</v>
      </c>
      <c r="D18" s="32">
        <v>541588648.13540006</v>
      </c>
      <c r="E18" s="208">
        <f t="shared" si="1"/>
        <v>1010538163.9654</v>
      </c>
      <c r="F18" s="32">
        <v>436371514</v>
      </c>
      <c r="G18" s="32">
        <v>519020116</v>
      </c>
      <c r="H18" s="33">
        <f t="shared" si="0"/>
        <v>955391630</v>
      </c>
    </row>
    <row r="19" spans="1:8" s="16" customFormat="1">
      <c r="A19" s="206">
        <v>5</v>
      </c>
      <c r="B19" s="210" t="s">
        <v>329</v>
      </c>
      <c r="C19" s="32"/>
      <c r="D19" s="32"/>
      <c r="E19" s="208">
        <f t="shared" si="1"/>
        <v>0</v>
      </c>
      <c r="F19" s="32"/>
      <c r="G19" s="32"/>
      <c r="H19" s="33">
        <f t="shared" si="0"/>
        <v>0</v>
      </c>
    </row>
    <row r="20" spans="1:8" s="16" customFormat="1">
      <c r="A20" s="206">
        <v>5.0999999999999996</v>
      </c>
      <c r="B20" s="261" t="s">
        <v>304</v>
      </c>
      <c r="C20" s="32">
        <v>204502902.41999999</v>
      </c>
      <c r="D20" s="32">
        <v>264469831.31</v>
      </c>
      <c r="E20" s="208">
        <f t="shared" si="1"/>
        <v>468972733.73000002</v>
      </c>
      <c r="F20" s="32">
        <v>144519892</v>
      </c>
      <c r="G20" s="32">
        <v>437691571</v>
      </c>
      <c r="H20" s="33">
        <f t="shared" si="0"/>
        <v>582211463</v>
      </c>
    </row>
    <row r="21" spans="1:8" s="16" customFormat="1">
      <c r="A21" s="206">
        <v>5.2</v>
      </c>
      <c r="B21" s="261" t="s">
        <v>303</v>
      </c>
      <c r="C21" s="32">
        <v>148282799.81</v>
      </c>
      <c r="D21" s="32">
        <v>615205.91</v>
      </c>
      <c r="E21" s="208">
        <f t="shared" si="1"/>
        <v>148898005.72</v>
      </c>
      <c r="F21" s="32">
        <v>96936725</v>
      </c>
      <c r="G21" s="32">
        <v>1114434</v>
      </c>
      <c r="H21" s="33">
        <f t="shared" si="0"/>
        <v>98051159</v>
      </c>
    </row>
    <row r="22" spans="1:8" s="16" customFormat="1">
      <c r="A22" s="206">
        <v>5.3</v>
      </c>
      <c r="B22" s="261" t="s">
        <v>302</v>
      </c>
      <c r="C22" s="32">
        <v>10484821472.1</v>
      </c>
      <c r="D22" s="32">
        <v>12703347818.299999</v>
      </c>
      <c r="E22" s="208">
        <f t="shared" si="1"/>
        <v>23188169290.400002</v>
      </c>
      <c r="F22" s="32">
        <v>8639714157</v>
      </c>
      <c r="G22" s="32">
        <v>11706390721</v>
      </c>
      <c r="H22" s="33">
        <f t="shared" si="0"/>
        <v>20346104878</v>
      </c>
    </row>
    <row r="23" spans="1:8" s="16" customFormat="1">
      <c r="A23" s="206" t="s">
        <v>20</v>
      </c>
      <c r="B23" s="211" t="s">
        <v>80</v>
      </c>
      <c r="C23" s="32">
        <v>7590101045.4700003</v>
      </c>
      <c r="D23" s="32">
        <v>5467019606.6499996</v>
      </c>
      <c r="E23" s="208">
        <f t="shared" si="1"/>
        <v>13057120652.119999</v>
      </c>
      <c r="F23" s="32">
        <v>6347753698</v>
      </c>
      <c r="G23" s="32">
        <v>5242225486</v>
      </c>
      <c r="H23" s="33">
        <f t="shared" si="0"/>
        <v>11589979184</v>
      </c>
    </row>
    <row r="24" spans="1:8" s="16" customFormat="1">
      <c r="A24" s="206" t="s">
        <v>21</v>
      </c>
      <c r="B24" s="211" t="s">
        <v>81</v>
      </c>
      <c r="C24" s="32">
        <v>1785641878.0599999</v>
      </c>
      <c r="D24" s="32">
        <v>5317956461.1099997</v>
      </c>
      <c r="E24" s="208">
        <f t="shared" si="1"/>
        <v>7103598339.1700001</v>
      </c>
      <c r="F24" s="32">
        <v>1397506884</v>
      </c>
      <c r="G24" s="32">
        <v>4827959240</v>
      </c>
      <c r="H24" s="33">
        <f t="shared" si="0"/>
        <v>6225466124</v>
      </c>
    </row>
    <row r="25" spans="1:8" s="16" customFormat="1">
      <c r="A25" s="206" t="s">
        <v>22</v>
      </c>
      <c r="B25" s="211" t="s">
        <v>82</v>
      </c>
      <c r="C25" s="32">
        <v>0</v>
      </c>
      <c r="D25" s="32">
        <v>0</v>
      </c>
      <c r="E25" s="208">
        <f t="shared" si="1"/>
        <v>0</v>
      </c>
      <c r="F25" s="32">
        <v>0</v>
      </c>
      <c r="G25" s="32">
        <v>0</v>
      </c>
      <c r="H25" s="33">
        <f t="shared" si="0"/>
        <v>0</v>
      </c>
    </row>
    <row r="26" spans="1:8" s="16" customFormat="1">
      <c r="A26" s="206" t="s">
        <v>23</v>
      </c>
      <c r="B26" s="211" t="s">
        <v>83</v>
      </c>
      <c r="C26" s="32">
        <v>1109078548.5699999</v>
      </c>
      <c r="D26" s="32">
        <v>1918371750.54</v>
      </c>
      <c r="E26" s="208">
        <f t="shared" si="1"/>
        <v>3027450299.1099997</v>
      </c>
      <c r="F26" s="32">
        <v>894453575</v>
      </c>
      <c r="G26" s="32">
        <v>1636205995</v>
      </c>
      <c r="H26" s="33">
        <f t="shared" si="0"/>
        <v>2530659570</v>
      </c>
    </row>
    <row r="27" spans="1:8" s="16" customFormat="1">
      <c r="A27" s="206" t="s">
        <v>24</v>
      </c>
      <c r="B27" s="211" t="s">
        <v>84</v>
      </c>
      <c r="C27" s="32">
        <v>0</v>
      </c>
      <c r="D27" s="32">
        <v>0</v>
      </c>
      <c r="E27" s="208">
        <f t="shared" si="1"/>
        <v>0</v>
      </c>
      <c r="F27" s="32">
        <v>0</v>
      </c>
      <c r="G27" s="32">
        <v>0</v>
      </c>
      <c r="H27" s="33">
        <f t="shared" si="0"/>
        <v>0</v>
      </c>
    </row>
    <row r="28" spans="1:8" s="16" customFormat="1">
      <c r="A28" s="206">
        <v>5.4</v>
      </c>
      <c r="B28" s="261" t="s">
        <v>305</v>
      </c>
      <c r="C28" s="32">
        <v>251073555.41</v>
      </c>
      <c r="D28" s="32">
        <v>475067656.73000002</v>
      </c>
      <c r="E28" s="208">
        <f t="shared" si="1"/>
        <v>726141212.13999999</v>
      </c>
      <c r="F28" s="32">
        <v>376229428</v>
      </c>
      <c r="G28" s="32">
        <v>1445665647</v>
      </c>
      <c r="H28" s="33">
        <f t="shared" si="0"/>
        <v>1821895075</v>
      </c>
    </row>
    <row r="29" spans="1:8" s="16" customFormat="1">
      <c r="A29" s="206">
        <v>5.5</v>
      </c>
      <c r="B29" s="261" t="s">
        <v>306</v>
      </c>
      <c r="C29" s="32">
        <v>0</v>
      </c>
      <c r="D29" s="32">
        <v>0</v>
      </c>
      <c r="E29" s="208">
        <f t="shared" si="1"/>
        <v>0</v>
      </c>
      <c r="F29" s="32">
        <v>0</v>
      </c>
      <c r="G29" s="32">
        <v>0</v>
      </c>
      <c r="H29" s="33">
        <f t="shared" si="0"/>
        <v>0</v>
      </c>
    </row>
    <row r="30" spans="1:8" s="16" customFormat="1">
      <c r="A30" s="206">
        <v>5.6</v>
      </c>
      <c r="B30" s="261" t="s">
        <v>307</v>
      </c>
      <c r="C30" s="32">
        <v>220615790.12</v>
      </c>
      <c r="D30" s="32">
        <v>1445924593.78</v>
      </c>
      <c r="E30" s="208">
        <f t="shared" si="1"/>
        <v>1666540383.9000001</v>
      </c>
      <c r="F30" s="32">
        <v>159603369</v>
      </c>
      <c r="G30" s="32">
        <v>1118057495</v>
      </c>
      <c r="H30" s="33">
        <f t="shared" si="0"/>
        <v>1277660864</v>
      </c>
    </row>
    <row r="31" spans="1:8" s="16" customFormat="1">
      <c r="A31" s="206">
        <v>5.7</v>
      </c>
      <c r="B31" s="261" t="s">
        <v>84</v>
      </c>
      <c r="C31" s="32">
        <v>2020571757.49</v>
      </c>
      <c r="D31" s="32">
        <v>4299455924.0699997</v>
      </c>
      <c r="E31" s="208">
        <f t="shared" si="1"/>
        <v>6320027681.5599995</v>
      </c>
      <c r="F31" s="32">
        <v>1723848213</v>
      </c>
      <c r="G31" s="32">
        <v>5435833287</v>
      </c>
      <c r="H31" s="33">
        <f t="shared" si="0"/>
        <v>7159681500</v>
      </c>
    </row>
    <row r="32" spans="1:8" s="16" customFormat="1">
      <c r="A32" s="206">
        <v>6</v>
      </c>
      <c r="B32" s="210" t="s">
        <v>335</v>
      </c>
      <c r="C32" s="32">
        <v>0</v>
      </c>
      <c r="D32" s="32">
        <v>0</v>
      </c>
      <c r="E32" s="208">
        <f t="shared" si="1"/>
        <v>0</v>
      </c>
      <c r="F32" s="32"/>
      <c r="G32" s="32"/>
      <c r="H32" s="33">
        <f t="shared" si="0"/>
        <v>0</v>
      </c>
    </row>
    <row r="33" spans="1:8" s="16" customFormat="1">
      <c r="A33" s="206">
        <v>6.1</v>
      </c>
      <c r="B33" s="262" t="s">
        <v>325</v>
      </c>
      <c r="C33" s="32">
        <v>121874941.04999998</v>
      </c>
      <c r="D33" s="32">
        <v>3092666516.040957</v>
      </c>
      <c r="E33" s="208">
        <f t="shared" si="1"/>
        <v>3214541457.0909572</v>
      </c>
      <c r="F33" s="32">
        <v>157123861</v>
      </c>
      <c r="G33" s="32">
        <v>3246618250</v>
      </c>
      <c r="H33" s="33">
        <f t="shared" si="0"/>
        <v>3403742111</v>
      </c>
    </row>
    <row r="34" spans="1:8" s="16" customFormat="1">
      <c r="A34" s="206">
        <v>6.2</v>
      </c>
      <c r="B34" s="262" t="s">
        <v>326</v>
      </c>
      <c r="C34" s="32">
        <v>86826789.370000005</v>
      </c>
      <c r="D34" s="32">
        <v>3144058206.276547</v>
      </c>
      <c r="E34" s="208">
        <f t="shared" si="1"/>
        <v>3230884995.6465468</v>
      </c>
      <c r="F34" s="32">
        <v>65972123</v>
      </c>
      <c r="G34" s="32">
        <v>3279708933</v>
      </c>
      <c r="H34" s="33">
        <f t="shared" si="0"/>
        <v>3345681056</v>
      </c>
    </row>
    <row r="35" spans="1:8" s="16" customFormat="1">
      <c r="A35" s="206">
        <v>6.3</v>
      </c>
      <c r="B35" s="262" t="s">
        <v>322</v>
      </c>
      <c r="C35" s="32"/>
      <c r="D35" s="32"/>
      <c r="E35" s="208">
        <f t="shared" si="1"/>
        <v>0</v>
      </c>
      <c r="F35" s="32"/>
      <c r="G35" s="32">
        <v>0</v>
      </c>
      <c r="H35" s="33">
        <f t="shared" si="0"/>
        <v>0</v>
      </c>
    </row>
    <row r="36" spans="1:8" s="16" customFormat="1">
      <c r="A36" s="206">
        <v>6.4</v>
      </c>
      <c r="B36" s="262" t="s">
        <v>323</v>
      </c>
      <c r="C36" s="32"/>
      <c r="D36" s="32"/>
      <c r="E36" s="208">
        <f t="shared" si="1"/>
        <v>0</v>
      </c>
      <c r="F36" s="32"/>
      <c r="G36" s="32"/>
      <c r="H36" s="33">
        <f t="shared" si="0"/>
        <v>0</v>
      </c>
    </row>
    <row r="37" spans="1:8" s="16" customFormat="1">
      <c r="A37" s="206">
        <v>6.5</v>
      </c>
      <c r="B37" s="262" t="s">
        <v>324</v>
      </c>
      <c r="C37" s="32"/>
      <c r="D37" s="32">
        <v>8188320</v>
      </c>
      <c r="E37" s="208">
        <f t="shared" si="1"/>
        <v>8188320</v>
      </c>
      <c r="F37" s="32"/>
      <c r="G37" s="32">
        <v>16750950</v>
      </c>
      <c r="H37" s="33">
        <f t="shared" si="0"/>
        <v>16750950</v>
      </c>
    </row>
    <row r="38" spans="1:8" s="16" customFormat="1">
      <c r="A38" s="206">
        <v>6.6</v>
      </c>
      <c r="B38" s="262" t="s">
        <v>327</v>
      </c>
      <c r="C38" s="32"/>
      <c r="D38" s="32"/>
      <c r="E38" s="208">
        <f t="shared" si="1"/>
        <v>0</v>
      </c>
      <c r="F38" s="32"/>
      <c r="G38" s="32"/>
      <c r="H38" s="33">
        <f t="shared" si="0"/>
        <v>0</v>
      </c>
    </row>
    <row r="39" spans="1:8" s="16" customFormat="1">
      <c r="A39" s="206">
        <v>6.7</v>
      </c>
      <c r="B39" s="262" t="s">
        <v>328</v>
      </c>
      <c r="C39" s="32"/>
      <c r="D39" s="32"/>
      <c r="E39" s="208">
        <f t="shared" si="1"/>
        <v>0</v>
      </c>
      <c r="F39" s="32"/>
      <c r="G39" s="32"/>
      <c r="H39" s="33">
        <f t="shared" si="0"/>
        <v>0</v>
      </c>
    </row>
    <row r="40" spans="1:8" s="16" customFormat="1">
      <c r="A40" s="206">
        <v>7</v>
      </c>
      <c r="B40" s="210" t="s">
        <v>331</v>
      </c>
      <c r="C40" s="32"/>
      <c r="D40" s="32"/>
      <c r="E40" s="208">
        <f t="shared" si="1"/>
        <v>0</v>
      </c>
      <c r="F40" s="32"/>
      <c r="G40" s="32"/>
      <c r="H40" s="33">
        <f t="shared" si="0"/>
        <v>0</v>
      </c>
    </row>
    <row r="41" spans="1:8" s="16" customFormat="1">
      <c r="A41" s="206">
        <v>7.1</v>
      </c>
      <c r="B41" s="209" t="s">
        <v>332</v>
      </c>
      <c r="C41" s="32">
        <v>27732289.079999998</v>
      </c>
      <c r="D41" s="32">
        <v>6063241.1699999999</v>
      </c>
      <c r="E41" s="208">
        <f t="shared" si="1"/>
        <v>33795530.25</v>
      </c>
      <c r="F41" s="32">
        <v>13250575</v>
      </c>
      <c r="G41" s="32">
        <v>7228288</v>
      </c>
      <c r="H41" s="33">
        <f t="shared" si="0"/>
        <v>20478863</v>
      </c>
    </row>
    <row r="42" spans="1:8" s="16" customFormat="1" ht="25.5">
      <c r="A42" s="206">
        <v>7.2</v>
      </c>
      <c r="B42" s="209" t="s">
        <v>333</v>
      </c>
      <c r="C42" s="32">
        <v>2380377</v>
      </c>
      <c r="D42" s="32">
        <v>1083542.6881820001</v>
      </c>
      <c r="E42" s="208">
        <f t="shared" si="1"/>
        <v>3463919.6881820001</v>
      </c>
      <c r="F42" s="32">
        <v>2363320</v>
      </c>
      <c r="G42" s="32">
        <v>1197230</v>
      </c>
      <c r="H42" s="33">
        <f t="shared" si="0"/>
        <v>3560550</v>
      </c>
    </row>
    <row r="43" spans="1:8" s="16" customFormat="1" ht="25.5">
      <c r="A43" s="206">
        <v>7.3</v>
      </c>
      <c r="B43" s="209" t="s">
        <v>336</v>
      </c>
      <c r="C43" s="32">
        <v>119483323.28</v>
      </c>
      <c r="D43" s="32">
        <v>134764476.62</v>
      </c>
      <c r="E43" s="208">
        <f t="shared" si="1"/>
        <v>254247799.90000001</v>
      </c>
      <c r="F43" s="32">
        <v>134308710</v>
      </c>
      <c r="G43" s="32">
        <v>135209523</v>
      </c>
      <c r="H43" s="33">
        <f t="shared" si="0"/>
        <v>269518233</v>
      </c>
    </row>
    <row r="44" spans="1:8" s="16" customFormat="1" ht="25.5">
      <c r="A44" s="206">
        <v>7.4</v>
      </c>
      <c r="B44" s="209" t="s">
        <v>337</v>
      </c>
      <c r="C44" s="32">
        <v>41239050.659999996</v>
      </c>
      <c r="D44" s="32">
        <v>33355940.520817</v>
      </c>
      <c r="E44" s="208">
        <f t="shared" si="1"/>
        <v>74594991.180816993</v>
      </c>
      <c r="F44" s="32">
        <v>44111637</v>
      </c>
      <c r="G44" s="32">
        <v>71184969</v>
      </c>
      <c r="H44" s="33">
        <f t="shared" si="0"/>
        <v>115296606</v>
      </c>
    </row>
    <row r="45" spans="1:8" s="16" customFormat="1">
      <c r="A45" s="206">
        <v>8</v>
      </c>
      <c r="B45" s="210" t="s">
        <v>314</v>
      </c>
      <c r="C45" s="32"/>
      <c r="D45" s="32"/>
      <c r="E45" s="208">
        <f t="shared" si="1"/>
        <v>0</v>
      </c>
      <c r="F45" s="32"/>
      <c r="G45" s="32"/>
      <c r="H45" s="33">
        <f t="shared" si="0"/>
        <v>0</v>
      </c>
    </row>
    <row r="46" spans="1:8" s="16" customFormat="1">
      <c r="A46" s="206">
        <v>8.1</v>
      </c>
      <c r="B46" s="260" t="s">
        <v>338</v>
      </c>
      <c r="C46" s="32"/>
      <c r="D46" s="32"/>
      <c r="E46" s="208">
        <f t="shared" si="1"/>
        <v>0</v>
      </c>
      <c r="F46" s="32"/>
      <c r="G46" s="32"/>
      <c r="H46" s="33">
        <f t="shared" si="0"/>
        <v>0</v>
      </c>
    </row>
    <row r="47" spans="1:8" s="16" customFormat="1">
      <c r="A47" s="206">
        <v>8.1999999999999993</v>
      </c>
      <c r="B47" s="260" t="s">
        <v>339</v>
      </c>
      <c r="C47" s="32"/>
      <c r="D47" s="32"/>
      <c r="E47" s="208">
        <f t="shared" si="1"/>
        <v>0</v>
      </c>
      <c r="F47" s="32"/>
      <c r="G47" s="32"/>
      <c r="H47" s="33">
        <f t="shared" si="0"/>
        <v>0</v>
      </c>
    </row>
    <row r="48" spans="1:8" s="16" customFormat="1">
      <c r="A48" s="206">
        <v>8.3000000000000007</v>
      </c>
      <c r="B48" s="260" t="s">
        <v>340</v>
      </c>
      <c r="C48" s="32"/>
      <c r="D48" s="32"/>
      <c r="E48" s="208">
        <f t="shared" si="1"/>
        <v>0</v>
      </c>
      <c r="F48" s="32"/>
      <c r="G48" s="32"/>
      <c r="H48" s="33">
        <f t="shared" si="0"/>
        <v>0</v>
      </c>
    </row>
    <row r="49" spans="1:8" s="16" customFormat="1">
      <c r="A49" s="206">
        <v>8.4</v>
      </c>
      <c r="B49" s="260" t="s">
        <v>341</v>
      </c>
      <c r="C49" s="32"/>
      <c r="D49" s="32"/>
      <c r="E49" s="208">
        <f t="shared" si="1"/>
        <v>0</v>
      </c>
      <c r="F49" s="32"/>
      <c r="G49" s="32"/>
      <c r="H49" s="33">
        <f t="shared" si="0"/>
        <v>0</v>
      </c>
    </row>
    <row r="50" spans="1:8" s="16" customFormat="1">
      <c r="A50" s="206">
        <v>8.5</v>
      </c>
      <c r="B50" s="260" t="s">
        <v>342</v>
      </c>
      <c r="C50" s="32"/>
      <c r="D50" s="32"/>
      <c r="E50" s="208">
        <f t="shared" si="1"/>
        <v>0</v>
      </c>
      <c r="F50" s="32"/>
      <c r="G50" s="32"/>
      <c r="H50" s="33">
        <f t="shared" si="0"/>
        <v>0</v>
      </c>
    </row>
    <row r="51" spans="1:8" s="16" customFormat="1">
      <c r="A51" s="206">
        <v>8.6</v>
      </c>
      <c r="B51" s="260" t="s">
        <v>343</v>
      </c>
      <c r="C51" s="32"/>
      <c r="D51" s="32"/>
      <c r="E51" s="208">
        <f t="shared" si="1"/>
        <v>0</v>
      </c>
      <c r="F51" s="32"/>
      <c r="G51" s="32"/>
      <c r="H51" s="33">
        <f t="shared" si="0"/>
        <v>0</v>
      </c>
    </row>
    <row r="52" spans="1:8" s="16" customFormat="1">
      <c r="A52" s="206">
        <v>8.6999999999999993</v>
      </c>
      <c r="B52" s="260" t="s">
        <v>344</v>
      </c>
      <c r="C52" s="32"/>
      <c r="D52" s="32"/>
      <c r="E52" s="208">
        <f t="shared" si="1"/>
        <v>0</v>
      </c>
      <c r="F52" s="32"/>
      <c r="G52" s="32"/>
      <c r="H52" s="33">
        <f t="shared" si="0"/>
        <v>0</v>
      </c>
    </row>
    <row r="53" spans="1:8" s="16" customFormat="1" ht="15" thickBot="1">
      <c r="A53" s="212">
        <v>9</v>
      </c>
      <c r="B53" s="213" t="s">
        <v>334</v>
      </c>
      <c r="C53" s="214"/>
      <c r="D53" s="214"/>
      <c r="E53" s="215">
        <f t="shared" si="1"/>
        <v>0</v>
      </c>
      <c r="F53" s="214"/>
      <c r="G53" s="214"/>
      <c r="H53" s="44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7" width="11.7109375" style="46" bestFit="1" customWidth="1"/>
    <col min="8" max="11" width="9.7109375" style="46" customWidth="1"/>
    <col min="12" max="16384" width="9.140625" style="46"/>
  </cols>
  <sheetData>
    <row r="1" spans="1:8">
      <c r="A1" s="2" t="s">
        <v>35</v>
      </c>
      <c r="B1" s="3" t="s">
        <v>502</v>
      </c>
      <c r="C1" s="3"/>
    </row>
    <row r="2" spans="1:8">
      <c r="A2" s="2" t="s">
        <v>36</v>
      </c>
      <c r="B2" s="464">
        <f>'1. key ratios '!B2</f>
        <v>44286</v>
      </c>
      <c r="C2" s="6"/>
      <c r="D2" s="7"/>
      <c r="E2" s="68"/>
      <c r="F2" s="68"/>
      <c r="G2" s="68"/>
      <c r="H2" s="68"/>
    </row>
    <row r="3" spans="1:8">
      <c r="A3" s="2"/>
      <c r="B3" s="3"/>
      <c r="C3" s="6"/>
      <c r="D3" s="7"/>
      <c r="E3" s="68"/>
      <c r="F3" s="68"/>
      <c r="G3" s="68"/>
      <c r="H3" s="68"/>
    </row>
    <row r="4" spans="1:8" ht="15" customHeight="1" thickBot="1">
      <c r="A4" s="7" t="s">
        <v>208</v>
      </c>
      <c r="B4" s="149" t="s">
        <v>308</v>
      </c>
      <c r="D4" s="69" t="s">
        <v>78</v>
      </c>
    </row>
    <row r="5" spans="1:8" ht="15" customHeight="1">
      <c r="A5" s="245" t="s">
        <v>11</v>
      </c>
      <c r="B5" s="246"/>
      <c r="C5" s="478" t="s">
        <v>510</v>
      </c>
      <c r="D5" s="478" t="s">
        <v>511</v>
      </c>
      <c r="E5" s="478" t="s">
        <v>512</v>
      </c>
      <c r="F5" s="478" t="s">
        <v>513</v>
      </c>
      <c r="G5" s="479" t="s">
        <v>514</v>
      </c>
    </row>
    <row r="6" spans="1:8" ht="15" customHeight="1">
      <c r="A6" s="70">
        <v>1</v>
      </c>
      <c r="B6" s="373" t="s">
        <v>312</v>
      </c>
      <c r="C6" s="375">
        <v>14731047465.729626</v>
      </c>
      <c r="D6" s="375">
        <v>14248098033.158522</v>
      </c>
      <c r="E6" s="375">
        <v>13463446480</v>
      </c>
      <c r="F6" s="375">
        <v>12321125371</v>
      </c>
      <c r="G6" s="376">
        <v>12883221993</v>
      </c>
    </row>
    <row r="7" spans="1:8" ht="15" customHeight="1">
      <c r="A7" s="70">
        <v>1.1000000000000001</v>
      </c>
      <c r="B7" s="373" t="s">
        <v>207</v>
      </c>
      <c r="C7" s="377">
        <v>14055197733.61487</v>
      </c>
      <c r="D7" s="377">
        <v>13556391833.248442</v>
      </c>
      <c r="E7" s="377">
        <v>12749398930</v>
      </c>
      <c r="F7" s="480">
        <v>11696327094</v>
      </c>
      <c r="G7" s="481">
        <v>12181260323</v>
      </c>
    </row>
    <row r="8" spans="1:8">
      <c r="A8" s="70" t="s">
        <v>19</v>
      </c>
      <c r="B8" s="373" t="s">
        <v>206</v>
      </c>
      <c r="C8" s="377">
        <v>19638083.670000002</v>
      </c>
      <c r="D8" s="377">
        <v>338783151.70000005</v>
      </c>
      <c r="E8" s="377">
        <v>288205272</v>
      </c>
      <c r="F8" s="480">
        <v>317934764</v>
      </c>
      <c r="G8" s="481">
        <v>279980991</v>
      </c>
    </row>
    <row r="9" spans="1:8" ht="15" customHeight="1">
      <c r="A9" s="70">
        <v>1.2</v>
      </c>
      <c r="B9" s="374" t="s">
        <v>205</v>
      </c>
      <c r="C9" s="377">
        <v>649953863.49223745</v>
      </c>
      <c r="D9" s="377">
        <v>659735895.97358751</v>
      </c>
      <c r="E9" s="377">
        <v>677904371</v>
      </c>
      <c r="F9" s="480">
        <v>591314013</v>
      </c>
      <c r="G9" s="481">
        <v>660043487</v>
      </c>
    </row>
    <row r="10" spans="1:8" ht="15" customHeight="1">
      <c r="A10" s="70">
        <v>1.3</v>
      </c>
      <c r="B10" s="373" t="s">
        <v>33</v>
      </c>
      <c r="C10" s="377">
        <v>25895868.6225182</v>
      </c>
      <c r="D10" s="377">
        <v>31970303.936493397</v>
      </c>
      <c r="E10" s="378">
        <v>36143179</v>
      </c>
      <c r="F10" s="480">
        <v>33484264</v>
      </c>
      <c r="G10" s="481">
        <v>41918183</v>
      </c>
    </row>
    <row r="11" spans="1:8" ht="15" customHeight="1">
      <c r="A11" s="70">
        <v>2</v>
      </c>
      <c r="B11" s="373" t="s">
        <v>309</v>
      </c>
      <c r="C11" s="378">
        <v>6106753.9886693675</v>
      </c>
      <c r="D11" s="377">
        <v>12719589.748634126</v>
      </c>
      <c r="E11" s="377">
        <v>7126381</v>
      </c>
      <c r="F11" s="480">
        <v>86183447</v>
      </c>
      <c r="G11" s="481">
        <v>66044875</v>
      </c>
    </row>
    <row r="12" spans="1:8" ht="15" customHeight="1">
      <c r="A12" s="70">
        <v>3</v>
      </c>
      <c r="B12" s="373" t="s">
        <v>310</v>
      </c>
      <c r="C12" s="378">
        <v>1779276234</v>
      </c>
      <c r="D12" s="377">
        <v>1779276234</v>
      </c>
      <c r="E12" s="378">
        <v>1691801176</v>
      </c>
      <c r="F12" s="480">
        <v>1691801176</v>
      </c>
      <c r="G12" s="481">
        <v>1691801176</v>
      </c>
    </row>
    <row r="13" spans="1:8" ht="15" customHeight="1" thickBot="1">
      <c r="A13" s="72">
        <v>4</v>
      </c>
      <c r="B13" s="73" t="s">
        <v>311</v>
      </c>
      <c r="C13" s="379">
        <v>16516430453.718294</v>
      </c>
      <c r="D13" s="379">
        <v>16040093856.907156</v>
      </c>
      <c r="E13" s="379">
        <v>15162374037</v>
      </c>
      <c r="F13" s="379">
        <v>14099109994</v>
      </c>
      <c r="G13" s="380">
        <v>14641068044</v>
      </c>
    </row>
    <row r="14" spans="1:8">
      <c r="B14" s="76"/>
    </row>
    <row r="15" spans="1:8" ht="25.5">
      <c r="B15" s="77" t="s">
        <v>451</v>
      </c>
    </row>
    <row r="16" spans="1:8">
      <c r="B16" s="77"/>
    </row>
    <row r="17" spans="1:4" ht="11.25">
      <c r="A17" s="46"/>
      <c r="B17" s="46"/>
      <c r="C17" s="46"/>
      <c r="D17" s="46"/>
    </row>
    <row r="18" spans="1:4" ht="11.25">
      <c r="A18" s="46"/>
      <c r="B18" s="46"/>
      <c r="C18" s="46"/>
      <c r="D18" s="46"/>
    </row>
    <row r="19" spans="1:4" ht="11.25">
      <c r="A19" s="46"/>
      <c r="B19" s="46"/>
      <c r="C19" s="46"/>
      <c r="D19" s="46"/>
    </row>
    <row r="20" spans="1:4" ht="11.25">
      <c r="A20" s="46"/>
      <c r="B20" s="46"/>
      <c r="C20" s="46"/>
      <c r="D20" s="46"/>
    </row>
    <row r="21" spans="1:4" ht="11.25">
      <c r="A21" s="46"/>
      <c r="B21" s="46"/>
      <c r="C21" s="46"/>
      <c r="D21" s="46"/>
    </row>
    <row r="22" spans="1:4" ht="11.25">
      <c r="A22" s="46"/>
      <c r="B22" s="46"/>
      <c r="C22" s="46"/>
      <c r="D22" s="46"/>
    </row>
    <row r="23" spans="1:4" ht="11.25">
      <c r="A23" s="46"/>
      <c r="B23" s="46"/>
      <c r="C23" s="46"/>
      <c r="D23" s="46"/>
    </row>
    <row r="24" spans="1:4" ht="11.25">
      <c r="A24" s="46"/>
      <c r="B24" s="46"/>
      <c r="C24" s="46"/>
      <c r="D24" s="46"/>
    </row>
    <row r="25" spans="1:4" ht="11.25">
      <c r="A25" s="46"/>
      <c r="B25" s="46"/>
      <c r="C25" s="46"/>
      <c r="D25" s="46"/>
    </row>
    <row r="26" spans="1:4" ht="11.25">
      <c r="A26" s="46"/>
      <c r="B26" s="46"/>
      <c r="C26" s="46"/>
      <c r="D26" s="46"/>
    </row>
    <row r="27" spans="1:4" ht="11.25">
      <c r="A27" s="46"/>
      <c r="B27" s="46"/>
      <c r="C27" s="46"/>
      <c r="D27" s="46"/>
    </row>
    <row r="28" spans="1:4" ht="11.25">
      <c r="A28" s="46"/>
      <c r="B28" s="46"/>
      <c r="C28" s="46"/>
      <c r="D28" s="46"/>
    </row>
    <row r="29" spans="1:4" ht="11.25">
      <c r="A29" s="46"/>
      <c r="B29" s="46"/>
      <c r="C29" s="46"/>
      <c r="D29" s="4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74.85546875" style="4" customWidth="1"/>
    <col min="4" max="16384" width="9.140625" style="5"/>
  </cols>
  <sheetData>
    <row r="1" spans="1:6">
      <c r="A1" s="2" t="s">
        <v>35</v>
      </c>
      <c r="B1" s="4" t="s">
        <v>502</v>
      </c>
    </row>
    <row r="2" spans="1:6">
      <c r="A2" s="2" t="s">
        <v>36</v>
      </c>
      <c r="B2" s="464">
        <f>'1. key ratios '!B2</f>
        <v>44286</v>
      </c>
    </row>
    <row r="4" spans="1:6" ht="15" thickBot="1">
      <c r="A4" s="78" t="s">
        <v>85</v>
      </c>
      <c r="B4" s="79" t="s">
        <v>278</v>
      </c>
      <c r="C4" s="80"/>
    </row>
    <row r="5" spans="1:6">
      <c r="A5" s="484"/>
      <c r="B5" s="524" t="s">
        <v>86</v>
      </c>
      <c r="C5" s="525"/>
    </row>
    <row r="6" spans="1:6" ht="15">
      <c r="A6" s="485">
        <v>1</v>
      </c>
      <c r="B6" s="487" t="s">
        <v>503</v>
      </c>
      <c r="C6" s="492" t="s">
        <v>533</v>
      </c>
    </row>
    <row r="7" spans="1:6" ht="15">
      <c r="A7" s="485">
        <v>2</v>
      </c>
      <c r="B7" s="487" t="s">
        <v>515</v>
      </c>
      <c r="C7" s="492" t="s">
        <v>536</v>
      </c>
    </row>
    <row r="8" spans="1:6" ht="15">
      <c r="A8" s="485">
        <v>3</v>
      </c>
      <c r="B8" s="487" t="s">
        <v>516</v>
      </c>
      <c r="C8" s="492" t="s">
        <v>536</v>
      </c>
    </row>
    <row r="9" spans="1:6" ht="15">
      <c r="A9" s="485">
        <v>4</v>
      </c>
      <c r="B9" s="487" t="s">
        <v>517</v>
      </c>
      <c r="C9" s="492" t="s">
        <v>535</v>
      </c>
    </row>
    <row r="10" spans="1:6" ht="15">
      <c r="A10" s="485">
        <v>5</v>
      </c>
      <c r="B10" s="487" t="s">
        <v>518</v>
      </c>
      <c r="C10" s="492" t="s">
        <v>536</v>
      </c>
    </row>
    <row r="11" spans="1:6" ht="15">
      <c r="A11" s="485">
        <v>6</v>
      </c>
      <c r="B11" s="487" t="s">
        <v>519</v>
      </c>
      <c r="C11" s="492" t="s">
        <v>536</v>
      </c>
    </row>
    <row r="12" spans="1:6" ht="15">
      <c r="A12" s="485">
        <v>7</v>
      </c>
      <c r="B12" s="487" t="s">
        <v>520</v>
      </c>
      <c r="C12" s="492" t="s">
        <v>536</v>
      </c>
      <c r="F12" s="81"/>
    </row>
    <row r="13" spans="1:6" ht="15">
      <c r="A13" s="485"/>
      <c r="B13" s="526"/>
      <c r="C13" s="527"/>
    </row>
    <row r="14" spans="1:6" ht="15">
      <c r="A14" s="485"/>
      <c r="B14" s="528" t="s">
        <v>87</v>
      </c>
      <c r="C14" s="529"/>
    </row>
    <row r="15" spans="1:6" ht="15">
      <c r="A15" s="485">
        <v>1</v>
      </c>
      <c r="B15" s="487" t="s">
        <v>504</v>
      </c>
      <c r="C15" s="492" t="s">
        <v>534</v>
      </c>
    </row>
    <row r="16" spans="1:6" ht="15">
      <c r="A16" s="485">
        <v>2</v>
      </c>
      <c r="B16" s="487" t="s">
        <v>521</v>
      </c>
      <c r="C16" s="492" t="s">
        <v>539</v>
      </c>
    </row>
    <row r="17" spans="1:3" ht="15">
      <c r="A17" s="485">
        <v>3</v>
      </c>
      <c r="B17" s="487" t="s">
        <v>522</v>
      </c>
      <c r="C17" s="492" t="s">
        <v>541</v>
      </c>
    </row>
    <row r="18" spans="1:3" ht="15">
      <c r="A18" s="485">
        <v>4</v>
      </c>
      <c r="B18" s="487" t="s">
        <v>523</v>
      </c>
      <c r="C18" s="492" t="s">
        <v>537</v>
      </c>
    </row>
    <row r="19" spans="1:3" ht="15">
      <c r="A19" s="485">
        <v>5</v>
      </c>
      <c r="B19" s="487" t="s">
        <v>524</v>
      </c>
      <c r="C19" s="492" t="s">
        <v>540</v>
      </c>
    </row>
    <row r="20" spans="1:3" ht="15">
      <c r="A20" s="485">
        <v>6</v>
      </c>
      <c r="B20" s="487" t="s">
        <v>525</v>
      </c>
      <c r="C20" s="492" t="s">
        <v>538</v>
      </c>
    </row>
    <row r="21" spans="1:3" ht="15">
      <c r="A21" s="485">
        <v>7</v>
      </c>
      <c r="B21" s="487" t="s">
        <v>530</v>
      </c>
      <c r="C21" s="492" t="s">
        <v>543</v>
      </c>
    </row>
    <row r="22" spans="1:3" ht="15">
      <c r="A22" s="485">
        <v>8</v>
      </c>
      <c r="B22" s="487" t="s">
        <v>531</v>
      </c>
      <c r="C22" s="492" t="s">
        <v>542</v>
      </c>
    </row>
    <row r="23" spans="1:3" ht="15">
      <c r="A23" s="485"/>
      <c r="B23" s="487"/>
      <c r="C23" s="482"/>
    </row>
    <row r="24" spans="1:3" ht="15">
      <c r="A24" s="485"/>
      <c r="B24" s="528" t="s">
        <v>88</v>
      </c>
      <c r="C24" s="529"/>
    </row>
    <row r="25" spans="1:3" ht="15.75">
      <c r="A25" s="485">
        <v>1</v>
      </c>
      <c r="B25" s="488" t="s">
        <v>526</v>
      </c>
      <c r="C25" s="483">
        <v>0.19770973141775675</v>
      </c>
    </row>
    <row r="26" spans="1:3" ht="15">
      <c r="A26" s="485">
        <v>2</v>
      </c>
      <c r="B26" s="489" t="s">
        <v>527</v>
      </c>
      <c r="C26" s="483" t="s">
        <v>532</v>
      </c>
    </row>
    <row r="27" spans="1:3" ht="15">
      <c r="A27" s="485"/>
      <c r="B27" s="528" t="s">
        <v>89</v>
      </c>
      <c r="C27" s="529"/>
    </row>
    <row r="28" spans="1:3" ht="15.75">
      <c r="A28" s="486">
        <v>1</v>
      </c>
      <c r="B28" s="487" t="s">
        <v>528</v>
      </c>
      <c r="C28" s="483">
        <v>0.19900000000000001</v>
      </c>
    </row>
    <row r="29" spans="1:3" ht="16.5" thickBot="1">
      <c r="A29" s="486">
        <v>2</v>
      </c>
      <c r="B29" s="490" t="s">
        <v>529</v>
      </c>
      <c r="C29" s="491">
        <v>6.54E-2</v>
      </c>
    </row>
  </sheetData>
  <mergeCells count="5">
    <mergeCell ref="B5:C5"/>
    <mergeCell ref="B13:C13"/>
    <mergeCell ref="B14:C14"/>
    <mergeCell ref="B24:C24"/>
    <mergeCell ref="B27:C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90" zoomScaleNormal="90" workbookViewId="0">
      <pane xSplit="1" ySplit="5" topLeftCell="B6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95" t="s">
        <v>35</v>
      </c>
      <c r="B1" s="296" t="s">
        <v>502</v>
      </c>
      <c r="C1" s="95"/>
      <c r="D1" s="95"/>
      <c r="E1" s="95"/>
      <c r="F1" s="16"/>
    </row>
    <row r="2" spans="1:7" s="82" customFormat="1" ht="15.75" customHeight="1">
      <c r="A2" s="295" t="s">
        <v>36</v>
      </c>
      <c r="B2" s="464">
        <f>'1. key ratios '!B2</f>
        <v>44286</v>
      </c>
    </row>
    <row r="3" spans="1:7" s="82" customFormat="1" ht="15.75" customHeight="1">
      <c r="A3" s="295"/>
    </row>
    <row r="4" spans="1:7" s="82" customFormat="1" ht="15.75" customHeight="1" thickBot="1">
      <c r="A4" s="297" t="s">
        <v>212</v>
      </c>
      <c r="B4" s="534" t="s">
        <v>358</v>
      </c>
      <c r="C4" s="535"/>
      <c r="D4" s="535"/>
      <c r="E4" s="535"/>
    </row>
    <row r="5" spans="1:7" s="86" customFormat="1" ht="17.45" customHeight="1">
      <c r="A5" s="226"/>
      <c r="B5" s="227"/>
      <c r="C5" s="84" t="s">
        <v>0</v>
      </c>
      <c r="D5" s="84" t="s">
        <v>1</v>
      </c>
      <c r="E5" s="85" t="s">
        <v>2</v>
      </c>
    </row>
    <row r="6" spans="1:7" s="16" customFormat="1" ht="14.45" customHeight="1">
      <c r="A6" s="298"/>
      <c r="B6" s="530" t="s">
        <v>365</v>
      </c>
      <c r="C6" s="530" t="s">
        <v>98</v>
      </c>
      <c r="D6" s="532" t="s">
        <v>211</v>
      </c>
      <c r="E6" s="533"/>
      <c r="G6" s="5"/>
    </row>
    <row r="7" spans="1:7" s="16" customFormat="1" ht="99.6" customHeight="1">
      <c r="A7" s="298"/>
      <c r="B7" s="531"/>
      <c r="C7" s="530"/>
      <c r="D7" s="345" t="s">
        <v>210</v>
      </c>
      <c r="E7" s="346" t="s">
        <v>366</v>
      </c>
      <c r="G7" s="5"/>
    </row>
    <row r="8" spans="1:7">
      <c r="A8" s="299">
        <v>1</v>
      </c>
      <c r="B8" s="347" t="s">
        <v>40</v>
      </c>
      <c r="C8" s="348">
        <v>619182901.96599996</v>
      </c>
      <c r="D8" s="348"/>
      <c r="E8" s="349">
        <v>619182901.96599996</v>
      </c>
      <c r="F8" s="16"/>
    </row>
    <row r="9" spans="1:7">
      <c r="A9" s="299">
        <v>2</v>
      </c>
      <c r="B9" s="347" t="s">
        <v>41</v>
      </c>
      <c r="C9" s="348">
        <v>2155840498.3099999</v>
      </c>
      <c r="D9" s="348"/>
      <c r="E9" s="349">
        <v>2155840498.3099999</v>
      </c>
      <c r="F9" s="16"/>
    </row>
    <row r="10" spans="1:7">
      <c r="A10" s="299">
        <v>3</v>
      </c>
      <c r="B10" s="347" t="s">
        <v>42</v>
      </c>
      <c r="C10" s="348">
        <v>1662709650.79</v>
      </c>
      <c r="D10" s="348"/>
      <c r="E10" s="349">
        <v>1662709650.79</v>
      </c>
      <c r="F10" s="16"/>
    </row>
    <row r="11" spans="1:7">
      <c r="A11" s="299">
        <v>4</v>
      </c>
      <c r="B11" s="347" t="s">
        <v>43</v>
      </c>
      <c r="C11" s="348">
        <v>303.24</v>
      </c>
      <c r="D11" s="348"/>
      <c r="E11" s="349">
        <v>303.24</v>
      </c>
      <c r="F11" s="16"/>
    </row>
    <row r="12" spans="1:7">
      <c r="A12" s="299">
        <v>5</v>
      </c>
      <c r="B12" s="347" t="s">
        <v>44</v>
      </c>
      <c r="C12" s="348">
        <v>2223881848.7943997</v>
      </c>
      <c r="D12" s="348"/>
      <c r="E12" s="349">
        <v>2223881848.7943997</v>
      </c>
      <c r="F12" s="16"/>
    </row>
    <row r="13" spans="1:7">
      <c r="A13" s="299">
        <v>6.1</v>
      </c>
      <c r="B13" s="350" t="s">
        <v>45</v>
      </c>
      <c r="C13" s="351">
        <v>13719449631.712599</v>
      </c>
      <c r="D13" s="348">
        <v>0</v>
      </c>
      <c r="E13" s="349">
        <v>13719449631.712599</v>
      </c>
      <c r="F13" s="16"/>
    </row>
    <row r="14" spans="1:7">
      <c r="A14" s="299">
        <v>6.2</v>
      </c>
      <c r="B14" s="352" t="s">
        <v>46</v>
      </c>
      <c r="C14" s="351">
        <v>-738591951.11099994</v>
      </c>
      <c r="D14" s="348">
        <v>0</v>
      </c>
      <c r="E14" s="349">
        <v>-738591951.11099994</v>
      </c>
      <c r="F14" s="16"/>
    </row>
    <row r="15" spans="1:7">
      <c r="A15" s="299">
        <v>6</v>
      </c>
      <c r="B15" s="347" t="s">
        <v>47</v>
      </c>
      <c r="C15" s="348">
        <v>12980857680.601599</v>
      </c>
      <c r="D15" s="348">
        <v>0</v>
      </c>
      <c r="E15" s="349">
        <v>12980857680.601599</v>
      </c>
      <c r="F15" s="16"/>
    </row>
    <row r="16" spans="1:7">
      <c r="A16" s="299">
        <v>7</v>
      </c>
      <c r="B16" s="347" t="s">
        <v>48</v>
      </c>
      <c r="C16" s="348">
        <v>219210530.29519999</v>
      </c>
      <c r="D16" s="348"/>
      <c r="E16" s="349">
        <v>219210530.29519999</v>
      </c>
      <c r="F16" s="16"/>
    </row>
    <row r="17" spans="1:7">
      <c r="A17" s="299">
        <v>8</v>
      </c>
      <c r="B17" s="347" t="s">
        <v>209</v>
      </c>
      <c r="C17" s="348">
        <v>101668536.62800001</v>
      </c>
      <c r="D17" s="348"/>
      <c r="E17" s="349">
        <v>101668536.62800001</v>
      </c>
      <c r="F17" s="300"/>
      <c r="G17" s="89"/>
    </row>
    <row r="18" spans="1:7">
      <c r="A18" s="299">
        <v>9</v>
      </c>
      <c r="B18" s="347" t="s">
        <v>49</v>
      </c>
      <c r="C18" s="348">
        <v>150005105.28</v>
      </c>
      <c r="D18" s="348">
        <v>12381816.599999998</v>
      </c>
      <c r="E18" s="349">
        <v>137623288.68000001</v>
      </c>
      <c r="F18" s="16"/>
      <c r="G18" s="89"/>
    </row>
    <row r="19" spans="1:7">
      <c r="A19" s="299">
        <v>10</v>
      </c>
      <c r="B19" s="347" t="s">
        <v>50</v>
      </c>
      <c r="C19" s="348">
        <v>508270273</v>
      </c>
      <c r="D19" s="348">
        <v>130956094.7</v>
      </c>
      <c r="E19" s="349">
        <v>377314178.30000001</v>
      </c>
      <c r="F19" s="16"/>
      <c r="G19" s="89"/>
    </row>
    <row r="20" spans="1:7">
      <c r="A20" s="299">
        <v>11</v>
      </c>
      <c r="B20" s="347" t="s">
        <v>51</v>
      </c>
      <c r="C20" s="348">
        <v>264979570.66180003</v>
      </c>
      <c r="D20" s="348">
        <v>0</v>
      </c>
      <c r="E20" s="349">
        <v>264979570.66180003</v>
      </c>
      <c r="F20" s="16"/>
    </row>
    <row r="21" spans="1:7" ht="26.25" thickBot="1">
      <c r="A21" s="170"/>
      <c r="B21" s="301" t="s">
        <v>368</v>
      </c>
      <c r="C21" s="228">
        <f>SUM(C8:C12, C15:C20)</f>
        <v>20886606899.566994</v>
      </c>
      <c r="D21" s="228">
        <f>SUM(D8:D12, D15:D20)</f>
        <v>143337911.30000001</v>
      </c>
      <c r="E21" s="353">
        <f>SUM(E8:E12, E15:E20)</f>
        <v>20743268988.266994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90"/>
      <c r="F25" s="5"/>
      <c r="G25" s="5"/>
    </row>
    <row r="26" spans="1:7" s="4" customFormat="1">
      <c r="B26" s="90"/>
      <c r="F26" s="5"/>
      <c r="G26" s="5"/>
    </row>
    <row r="27" spans="1:7" s="4" customFormat="1">
      <c r="B27" s="90"/>
      <c r="F27" s="5"/>
      <c r="G27" s="5"/>
    </row>
    <row r="28" spans="1:7" s="4" customFormat="1">
      <c r="B28" s="90"/>
      <c r="F28" s="5"/>
      <c r="G28" s="5"/>
    </row>
    <row r="29" spans="1:7" s="4" customFormat="1">
      <c r="B29" s="90"/>
      <c r="F29" s="5"/>
      <c r="G29" s="5"/>
    </row>
    <row r="30" spans="1:7" s="4" customFormat="1">
      <c r="B30" s="90"/>
      <c r="F30" s="5"/>
      <c r="G30" s="5"/>
    </row>
    <row r="31" spans="1:7" s="4" customFormat="1">
      <c r="B31" s="90"/>
      <c r="F31" s="5"/>
      <c r="G31" s="5"/>
    </row>
    <row r="32" spans="1:7" s="4" customFormat="1">
      <c r="B32" s="90"/>
      <c r="F32" s="5"/>
      <c r="G32" s="5"/>
    </row>
    <row r="33" spans="2:7" s="4" customFormat="1">
      <c r="B33" s="90"/>
      <c r="F33" s="5"/>
      <c r="G33" s="5"/>
    </row>
    <row r="34" spans="2:7" s="4" customFormat="1">
      <c r="B34" s="90"/>
      <c r="F34" s="5"/>
      <c r="G34" s="5"/>
    </row>
    <row r="35" spans="2:7" s="4" customFormat="1">
      <c r="B35" s="90"/>
      <c r="F35" s="5"/>
      <c r="G35" s="5"/>
    </row>
    <row r="36" spans="2:7" s="4" customFormat="1">
      <c r="B36" s="90"/>
      <c r="F36" s="5"/>
      <c r="G36" s="5"/>
    </row>
    <row r="37" spans="2:7" s="4" customFormat="1">
      <c r="B37" s="90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4" t="s">
        <v>502</v>
      </c>
    </row>
    <row r="2" spans="1:6" s="82" customFormat="1" ht="15.75" customHeight="1">
      <c r="A2" s="2" t="s">
        <v>36</v>
      </c>
      <c r="B2" s="464">
        <f>'1. key ratios '!B2</f>
        <v>44286</v>
      </c>
      <c r="C2" s="4"/>
      <c r="D2" s="4"/>
      <c r="E2" s="4"/>
      <c r="F2" s="4"/>
    </row>
    <row r="3" spans="1:6" s="82" customFormat="1" ht="15.75" customHeight="1">
      <c r="C3" s="4"/>
      <c r="D3" s="4"/>
      <c r="E3" s="4"/>
      <c r="F3" s="4"/>
    </row>
    <row r="4" spans="1:6" s="82" customFormat="1" ht="13.5" thickBot="1">
      <c r="A4" s="82" t="s">
        <v>90</v>
      </c>
      <c r="B4" s="302" t="s">
        <v>345</v>
      </c>
      <c r="C4" s="83" t="s">
        <v>78</v>
      </c>
      <c r="D4" s="4"/>
      <c r="E4" s="4"/>
      <c r="F4" s="4"/>
    </row>
    <row r="5" spans="1:6">
      <c r="A5" s="233">
        <v>1</v>
      </c>
      <c r="B5" s="303" t="s">
        <v>367</v>
      </c>
      <c r="C5" s="234">
        <v>20743268988.266994</v>
      </c>
    </row>
    <row r="6" spans="1:6" s="235" customFormat="1">
      <c r="A6" s="91">
        <v>2.1</v>
      </c>
      <c r="B6" s="230" t="s">
        <v>346</v>
      </c>
      <c r="C6" s="158">
        <v>2205247471.1080999</v>
      </c>
    </row>
    <row r="7" spans="1:6" s="76" customFormat="1" outlineLevel="1">
      <c r="A7" s="70">
        <v>2.2000000000000002</v>
      </c>
      <c r="B7" s="71" t="s">
        <v>347</v>
      </c>
      <c r="C7" s="236">
        <v>2914957620.8133998</v>
      </c>
    </row>
    <row r="8" spans="1:6" s="76" customFormat="1" ht="25.5">
      <c r="A8" s="70">
        <v>3</v>
      </c>
      <c r="B8" s="231" t="s">
        <v>348</v>
      </c>
      <c r="C8" s="237">
        <f>SUM(C5:C7)</f>
        <v>25863474080.188496</v>
      </c>
    </row>
    <row r="9" spans="1:6" s="235" customFormat="1">
      <c r="A9" s="91">
        <v>4</v>
      </c>
      <c r="B9" s="93" t="s">
        <v>93</v>
      </c>
      <c r="C9" s="158">
        <v>232270184.26449996</v>
      </c>
    </row>
    <row r="10" spans="1:6" s="76" customFormat="1" outlineLevel="1">
      <c r="A10" s="70">
        <v>5.0999999999999996</v>
      </c>
      <c r="B10" s="71" t="s">
        <v>349</v>
      </c>
      <c r="C10" s="236">
        <v>-1240408835.2716</v>
      </c>
    </row>
    <row r="11" spans="1:6" s="76" customFormat="1" outlineLevel="1">
      <c r="A11" s="70">
        <v>5.2</v>
      </c>
      <c r="B11" s="71" t="s">
        <v>350</v>
      </c>
      <c r="C11" s="236">
        <v>-2856267071.2384758</v>
      </c>
    </row>
    <row r="12" spans="1:6" s="76" customFormat="1">
      <c r="A12" s="70">
        <v>6</v>
      </c>
      <c r="B12" s="229" t="s">
        <v>92</v>
      </c>
      <c r="C12" s="236">
        <v>35817713.619999997</v>
      </c>
    </row>
    <row r="13" spans="1:6" s="76" customFormat="1" ht="13.5" thickBot="1">
      <c r="A13" s="72">
        <v>7</v>
      </c>
      <c r="B13" s="232" t="s">
        <v>296</v>
      </c>
      <c r="C13" s="238">
        <f>SUM(C8:C12)</f>
        <v>22034886071.56292</v>
      </c>
    </row>
    <row r="15" spans="1:6" ht="25.5">
      <c r="A15" s="252"/>
      <c r="B15" s="77" t="s">
        <v>452</v>
      </c>
    </row>
    <row r="16" spans="1:6">
      <c r="A16" s="252"/>
      <c r="B16" s="252"/>
    </row>
    <row r="17" spans="1:5" ht="15">
      <c r="A17" s="247"/>
      <c r="B17" s="248"/>
      <c r="C17" s="252"/>
      <c r="D17" s="252"/>
      <c r="E17" s="252"/>
    </row>
    <row r="18" spans="1:5" ht="15">
      <c r="A18" s="253"/>
      <c r="B18" s="254"/>
      <c r="C18" s="252"/>
      <c r="D18" s="252"/>
      <c r="E18" s="252"/>
    </row>
    <row r="19" spans="1:5">
      <c r="A19" s="255"/>
      <c r="B19" s="249"/>
      <c r="C19" s="252"/>
      <c r="D19" s="252"/>
      <c r="E19" s="252"/>
    </row>
    <row r="20" spans="1:5">
      <c r="A20" s="256"/>
      <c r="B20" s="250"/>
      <c r="C20" s="252"/>
      <c r="D20" s="252"/>
      <c r="E20" s="252"/>
    </row>
    <row r="21" spans="1:5">
      <c r="A21" s="256"/>
      <c r="B21" s="254"/>
      <c r="C21" s="252"/>
      <c r="D21" s="252"/>
      <c r="E21" s="252"/>
    </row>
    <row r="22" spans="1:5">
      <c r="A22" s="255"/>
      <c r="B22" s="251"/>
      <c r="C22" s="252"/>
      <c r="D22" s="252"/>
      <c r="E22" s="252"/>
    </row>
    <row r="23" spans="1:5">
      <c r="A23" s="256"/>
      <c r="B23" s="250"/>
      <c r="C23" s="252"/>
      <c r="D23" s="252"/>
      <c r="E23" s="252"/>
    </row>
    <row r="24" spans="1:5">
      <c r="A24" s="256"/>
      <c r="B24" s="250"/>
      <c r="C24" s="252"/>
      <c r="D24" s="252"/>
      <c r="E24" s="252"/>
    </row>
    <row r="25" spans="1:5">
      <c r="A25" s="256"/>
      <c r="B25" s="257"/>
      <c r="C25" s="252"/>
      <c r="D25" s="252"/>
      <c r="E25" s="252"/>
    </row>
    <row r="26" spans="1:5">
      <c r="A26" s="256"/>
      <c r="B26" s="254"/>
      <c r="C26" s="252"/>
      <c r="D26" s="252"/>
      <c r="E26" s="252"/>
    </row>
    <row r="27" spans="1:5">
      <c r="A27" s="252"/>
      <c r="B27" s="258"/>
      <c r="C27" s="252"/>
      <c r="D27" s="252"/>
      <c r="E27" s="252"/>
    </row>
    <row r="28" spans="1:5">
      <c r="A28" s="252"/>
      <c r="B28" s="258"/>
      <c r="C28" s="252"/>
      <c r="D28" s="252"/>
      <c r="E28" s="252"/>
    </row>
    <row r="29" spans="1:5">
      <c r="A29" s="252"/>
      <c r="B29" s="258"/>
      <c r="C29" s="252"/>
      <c r="D29" s="252"/>
      <c r="E29" s="252"/>
    </row>
    <row r="30" spans="1:5">
      <c r="A30" s="252"/>
      <c r="B30" s="258"/>
      <c r="C30" s="252"/>
      <c r="D30" s="252"/>
      <c r="E30" s="252"/>
    </row>
    <row r="31" spans="1:5">
      <c r="A31" s="252"/>
      <c r="B31" s="258"/>
      <c r="C31" s="252"/>
      <c r="D31" s="252"/>
      <c r="E31" s="252"/>
    </row>
    <row r="32" spans="1:5">
      <c r="A32" s="252"/>
      <c r="B32" s="258"/>
      <c r="C32" s="252"/>
      <c r="D32" s="252"/>
      <c r="E32" s="252"/>
    </row>
    <row r="33" spans="1:5">
      <c r="A33" s="252"/>
      <c r="B33" s="258"/>
      <c r="C33" s="252"/>
      <c r="D33" s="252"/>
      <c r="E33" s="25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2021-05-19T11:47:37Z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{BD15A7F3-68A3-44DA-88DE-84F8F8C88452}</vt:lpwstr>
  </property>
  <property fmtid="{D5CDD505-2E9C-101B-9397-08002B2CF9AE}" pid="3" name="DLPManualFileClassificationLastModifiedBy">
    <vt:lpwstr>BOG0\ekamegrelishvili</vt:lpwstr>
  </property>
  <property fmtid="{D5CDD505-2E9C-101B-9397-08002B2CF9AE}" pid="4" name="DLPManualFileClassificationLastModificationDate">
    <vt:lpwstr>1604063836</vt:lpwstr>
  </property>
  <property fmtid="{D5CDD505-2E9C-101B-9397-08002B2CF9AE}" pid="5" name="DLPManualFileClassificationVersion">
    <vt:lpwstr>11.5.0.60</vt:lpwstr>
  </property>
</Properties>
</file>